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Jegyző\ELŐTERJESZTÉSEK\2016\2016. 02. 09\5. NAPIREND - 2016. évi költségvetési rendelet-tervezet megvitatása\"/>
    </mc:Choice>
  </mc:AlternateContent>
  <bookViews>
    <workbookView xWindow="0" yWindow="0" windowWidth="19200" windowHeight="11595" firstSheet="17" activeTab="21"/>
  </bookViews>
  <sheets>
    <sheet name="1. melléklet" sheetId="1" r:id="rId1"/>
    <sheet name="1.1. Önkormányzat" sheetId="20" r:id="rId2"/>
    <sheet name="1.2. Polgárm." sheetId="19" r:id="rId3"/>
    <sheet name="1.3. Óvoda" sheetId="18" r:id="rId4"/>
    <sheet name="1.4. Gondozási" sheetId="17" r:id="rId5"/>
    <sheet name="1.5. Műv. ház" sheetId="15" r:id="rId6"/>
    <sheet name="1.1-1.5 Bevétel összesen" sheetId="16" r:id="rId7"/>
    <sheet name="2. melléklet" sheetId="2" r:id="rId8"/>
    <sheet name="2.1.-2.5. melléklet" sheetId="6" r:id="rId9"/>
    <sheet name="3. melléklet" sheetId="3" state="hidden" r:id="rId10"/>
    <sheet name="3 melléklet" sheetId="7" r:id="rId11"/>
    <sheet name="4. melléklet" sheetId="4" r:id="rId12"/>
    <sheet name="5. melléklet" sheetId="12" r:id="rId13"/>
    <sheet name="7. melléklet" sheetId="13" state="hidden" r:id="rId14"/>
    <sheet name="6. melléklet" sheetId="22" r:id="rId15"/>
    <sheet name="7 melléklet" sheetId="14" r:id="rId16"/>
    <sheet name="8. melléklet" sheetId="10" r:id="rId17"/>
    <sheet name="9. melléklet" sheetId="23" r:id="rId18"/>
    <sheet name="10. melléklet" sheetId="24" r:id="rId19"/>
    <sheet name="11. melléklet" sheetId="25" r:id="rId20"/>
    <sheet name="12. melléklet" sheetId="27" r:id="rId21"/>
    <sheet name="13. melléklet" sheetId="28" r:id="rId22"/>
    <sheet name="Munka1" sheetId="29" state="hidden" r:id="rId23"/>
    <sheet name="11.melléklet" sheetId="8" state="hidden" r:id="rId24"/>
  </sheets>
  <externalReferences>
    <externalReference r:id="rId25"/>
    <externalReference r:id="rId26"/>
  </externalReferences>
  <definedNames>
    <definedName name="_xlnm.Print_Titles" localSheetId="7">'2. melléklet'!$4:$4</definedName>
    <definedName name="_xlnm.Print_Area" localSheetId="0">'1. melléklet'!$A$1:$G$43</definedName>
    <definedName name="_xlnm.Print_Area" localSheetId="18">'10. melléklet'!$J$2</definedName>
    <definedName name="_xlnm.Print_Area" localSheetId="8">'2.1.-2.5. melléklet'!$A$1:$DL$22</definedName>
    <definedName name="_xlnm.Print_Area" localSheetId="14">'6. melléklet'!$A$1:$I$66</definedName>
  </definedNames>
  <calcPr calcId="152511"/>
</workbook>
</file>

<file path=xl/calcChain.xml><?xml version="1.0" encoding="utf-8"?>
<calcChain xmlns="http://schemas.openxmlformats.org/spreadsheetml/2006/main">
  <c r="C12" i="7" l="1"/>
  <c r="C8" i="4" l="1"/>
  <c r="C14" i="4"/>
  <c r="C26" i="4" l="1"/>
  <c r="F22" i="28"/>
  <c r="E22" i="28"/>
  <c r="D22" i="28"/>
  <c r="C22" i="28"/>
  <c r="F13" i="28"/>
  <c r="F31" i="28" s="1"/>
  <c r="E13" i="28"/>
  <c r="E31" i="28" s="1"/>
  <c r="D13" i="28"/>
  <c r="D31" i="28" s="1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5" i="23"/>
  <c r="O25" i="24"/>
  <c r="O14" i="24"/>
  <c r="O17" i="24"/>
  <c r="C25" i="14"/>
  <c r="C29" i="14" s="1"/>
  <c r="C32" i="14" s="1"/>
  <c r="O26" i="24" l="1"/>
  <c r="BH9" i="6"/>
  <c r="CW9" i="6" l="1"/>
  <c r="BH19" i="6"/>
  <c r="BH14" i="6"/>
  <c r="BH10" i="6"/>
  <c r="BH8" i="6"/>
  <c r="BH7" i="6"/>
  <c r="AX12" i="6"/>
  <c r="AX18" i="6" s="1"/>
  <c r="AZ12" i="6"/>
  <c r="AZ18" i="6" s="1"/>
  <c r="BH15" i="6"/>
  <c r="G18" i="22" l="1"/>
  <c r="G14" i="22"/>
  <c r="Q20" i="10" l="1"/>
  <c r="Q19" i="10"/>
  <c r="Q18" i="10"/>
  <c r="Q17" i="10"/>
  <c r="O12" i="10"/>
  <c r="O11" i="10"/>
  <c r="O10" i="10"/>
  <c r="O9" i="10"/>
  <c r="P20" i="10"/>
  <c r="P19" i="10"/>
  <c r="P18" i="10"/>
  <c r="P17" i="10"/>
  <c r="I21" i="10"/>
  <c r="G21" i="10"/>
  <c r="P21" i="10" l="1"/>
  <c r="O13" i="10"/>
  <c r="Q21" i="10"/>
  <c r="N9" i="10"/>
  <c r="N10" i="10"/>
  <c r="N11" i="10"/>
  <c r="N12" i="10"/>
  <c r="J13" i="10"/>
  <c r="K13" i="10"/>
  <c r="N13" i="10" s="1"/>
  <c r="L13" i="10"/>
  <c r="M13" i="10"/>
  <c r="E21" i="10"/>
  <c r="C21" i="10"/>
  <c r="I17" i="3" l="1"/>
  <c r="AE13" i="20" l="1"/>
  <c r="G24" i="22"/>
  <c r="G25" i="22"/>
  <c r="G27" i="22"/>
  <c r="G29" i="22"/>
  <c r="G32" i="22"/>
  <c r="E14" i="22"/>
  <c r="B28" i="22"/>
  <c r="B24" i="22"/>
  <c r="B18" i="22"/>
  <c r="F17" i="3"/>
  <c r="D17" i="3"/>
  <c r="H17" i="3"/>
  <c r="G30" i="22" l="1"/>
  <c r="G31" i="22" s="1"/>
  <c r="G33" i="22" s="1"/>
  <c r="B31" i="22"/>
  <c r="B33" i="22"/>
  <c r="E7" i="6"/>
  <c r="F7" i="6"/>
  <c r="E8" i="6"/>
  <c r="F8" i="6"/>
  <c r="AE7" i="20" l="1"/>
  <c r="M11" i="20"/>
  <c r="N11" i="20"/>
  <c r="N14" i="20" s="1"/>
  <c r="N19" i="20" s="1"/>
  <c r="D9" i="19"/>
  <c r="D10" i="19"/>
  <c r="D11" i="19"/>
  <c r="D12" i="19"/>
  <c r="D13" i="19"/>
  <c r="D8" i="19"/>
  <c r="D14" i="19" s="1"/>
  <c r="D19" i="19" s="1"/>
  <c r="C7" i="1"/>
  <c r="C6" i="1" s="1"/>
  <c r="AB12" i="6"/>
  <c r="AB18" i="6" s="1"/>
  <c r="L13" i="6"/>
  <c r="L14" i="6"/>
  <c r="L15" i="6"/>
  <c r="L16" i="6"/>
  <c r="L17" i="6"/>
  <c r="L19" i="6"/>
  <c r="K13" i="6"/>
  <c r="DG13" i="6" s="1"/>
  <c r="K14" i="6"/>
  <c r="DG14" i="6" s="1"/>
  <c r="K15" i="6"/>
  <c r="K16" i="6"/>
  <c r="K17" i="6"/>
  <c r="DG17" i="6" s="1"/>
  <c r="K19" i="6"/>
  <c r="L10" i="6"/>
  <c r="L11" i="6"/>
  <c r="K10" i="6"/>
  <c r="K11" i="6"/>
  <c r="L9" i="6"/>
  <c r="K9" i="6"/>
  <c r="L8" i="6"/>
  <c r="L7" i="6"/>
  <c r="D61" i="2"/>
  <c r="E61" i="2"/>
  <c r="F61" i="2"/>
  <c r="G61" i="2"/>
  <c r="D55" i="2"/>
  <c r="E55" i="2"/>
  <c r="G55" i="2"/>
  <c r="D44" i="2"/>
  <c r="E44" i="2"/>
  <c r="F44" i="2"/>
  <c r="G44" i="2"/>
  <c r="D29" i="2"/>
  <c r="E29" i="2"/>
  <c r="G29" i="2"/>
  <c r="C8" i="2"/>
  <c r="H61" i="2"/>
  <c r="H55" i="2"/>
  <c r="H29" i="2"/>
  <c r="H62" i="2" s="1"/>
  <c r="H17" i="2"/>
  <c r="B40" i="1"/>
  <c r="C40" i="1"/>
  <c r="B36" i="1"/>
  <c r="C36" i="1"/>
  <c r="B29" i="1"/>
  <c r="C29" i="1"/>
  <c r="B21" i="1"/>
  <c r="C21" i="1"/>
  <c r="B15" i="1"/>
  <c r="B6" i="1"/>
  <c r="C15" i="1"/>
  <c r="D6" i="1"/>
  <c r="D40" i="1"/>
  <c r="D36" i="1"/>
  <c r="D29" i="1"/>
  <c r="D21" i="1"/>
  <c r="D15" i="1"/>
  <c r="C29" i="2"/>
  <c r="C61" i="2"/>
  <c r="C17" i="3"/>
  <c r="E17" i="3"/>
  <c r="AD7" i="20"/>
  <c r="B7" i="16" s="1"/>
  <c r="B19" i="16" s="1"/>
  <c r="T14" i="20"/>
  <c r="T19" i="20" s="1"/>
  <c r="E8" i="22"/>
  <c r="E10" i="22"/>
  <c r="E11" i="22"/>
  <c r="E12" i="22"/>
  <c r="E13" i="22"/>
  <c r="E21" i="22"/>
  <c r="E22" i="22"/>
  <c r="E23" i="22"/>
  <c r="E40" i="22"/>
  <c r="E41" i="22"/>
  <c r="E42" i="22"/>
  <c r="E43" i="22"/>
  <c r="E44" i="22"/>
  <c r="E45" i="22"/>
  <c r="E56" i="22"/>
  <c r="E58" i="22"/>
  <c r="E62" i="22"/>
  <c r="E63" i="22"/>
  <c r="AD8" i="20"/>
  <c r="AE8" i="20"/>
  <c r="AD9" i="20"/>
  <c r="AE9" i="20"/>
  <c r="AD10" i="20"/>
  <c r="AE10" i="20"/>
  <c r="AE11" i="20"/>
  <c r="AD12" i="20"/>
  <c r="AE12" i="20"/>
  <c r="AD13" i="20"/>
  <c r="B14" i="20"/>
  <c r="B19" i="20"/>
  <c r="D14" i="20"/>
  <c r="D19" i="20" s="1"/>
  <c r="F14" i="20"/>
  <c r="F19" i="20" s="1"/>
  <c r="H14" i="20"/>
  <c r="H19" i="20" s="1"/>
  <c r="J14" i="20"/>
  <c r="J19" i="20" s="1"/>
  <c r="L14" i="20"/>
  <c r="L19" i="20" s="1"/>
  <c r="R14" i="20"/>
  <c r="R19" i="20" s="1"/>
  <c r="X14" i="20"/>
  <c r="X19" i="20" s="1"/>
  <c r="Z14" i="20"/>
  <c r="Z19" i="20" s="1"/>
  <c r="AB14" i="20"/>
  <c r="AB19" i="20" s="1"/>
  <c r="AD15" i="20"/>
  <c r="AE15" i="20"/>
  <c r="AD16" i="20"/>
  <c r="AE16" i="20"/>
  <c r="AD17" i="20"/>
  <c r="AE17" i="20"/>
  <c r="AD18" i="20"/>
  <c r="AE18" i="20"/>
  <c r="M19" i="20"/>
  <c r="D7" i="19"/>
  <c r="B14" i="19"/>
  <c r="B19" i="19" s="1"/>
  <c r="D15" i="19"/>
  <c r="D16" i="19"/>
  <c r="D17" i="19"/>
  <c r="D18" i="19"/>
  <c r="J7" i="18"/>
  <c r="J8" i="18"/>
  <c r="J9" i="18"/>
  <c r="J10" i="18"/>
  <c r="J11" i="18"/>
  <c r="J12" i="18"/>
  <c r="J13" i="18"/>
  <c r="B14" i="18"/>
  <c r="B19" i="18" s="1"/>
  <c r="J15" i="18"/>
  <c r="J16" i="18"/>
  <c r="J17" i="18"/>
  <c r="J18" i="18"/>
  <c r="D19" i="18"/>
  <c r="N7" i="17"/>
  <c r="N8" i="17"/>
  <c r="N9" i="17"/>
  <c r="N10" i="17"/>
  <c r="N11" i="17"/>
  <c r="N12" i="17"/>
  <c r="N13" i="17"/>
  <c r="B14" i="17"/>
  <c r="B19" i="17" s="1"/>
  <c r="D14" i="17"/>
  <c r="D19" i="17" s="1"/>
  <c r="F14" i="17"/>
  <c r="H14" i="17"/>
  <c r="H19" i="17" s="1"/>
  <c r="J14" i="17"/>
  <c r="L14" i="17"/>
  <c r="N15" i="17"/>
  <c r="N16" i="17"/>
  <c r="N17" i="17"/>
  <c r="N18" i="17"/>
  <c r="F19" i="17"/>
  <c r="J19" i="17"/>
  <c r="L19" i="17"/>
  <c r="L7" i="15"/>
  <c r="L8" i="15"/>
  <c r="L9" i="15"/>
  <c r="L14" i="15" s="1"/>
  <c r="L19" i="15" s="1"/>
  <c r="L10" i="15"/>
  <c r="L11" i="15"/>
  <c r="L12" i="15"/>
  <c r="L13" i="15"/>
  <c r="B14" i="15"/>
  <c r="D14" i="15"/>
  <c r="D19" i="15" s="1"/>
  <c r="F14" i="15"/>
  <c r="F19" i="15" s="1"/>
  <c r="H14" i="15"/>
  <c r="H19" i="15" s="1"/>
  <c r="L15" i="15"/>
  <c r="L16" i="15"/>
  <c r="L17" i="15"/>
  <c r="L18" i="15"/>
  <c r="B19" i="15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F32" i="14" s="1"/>
  <c r="G25" i="14"/>
  <c r="G29" i="14" s="1"/>
  <c r="G32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0" i="12"/>
  <c r="I10" i="10"/>
  <c r="I11" i="10"/>
  <c r="I12" i="10"/>
  <c r="C13" i="10"/>
  <c r="E13" i="10"/>
  <c r="E8" i="8"/>
  <c r="C8" i="8"/>
  <c r="C44" i="2"/>
  <c r="K8" i="6"/>
  <c r="BS7" i="6"/>
  <c r="CK7" i="6"/>
  <c r="CW7" i="6"/>
  <c r="BS8" i="6"/>
  <c r="CK8" i="6"/>
  <c r="CW8" i="6"/>
  <c r="CK9" i="6"/>
  <c r="CK10" i="6"/>
  <c r="CK11" i="6"/>
  <c r="BS9" i="6"/>
  <c r="BS10" i="6"/>
  <c r="CW10" i="6"/>
  <c r="BS11" i="6"/>
  <c r="CW11" i="6"/>
  <c r="AL12" i="6"/>
  <c r="AL18" i="6" s="1"/>
  <c r="H18" i="6"/>
  <c r="AN12" i="6"/>
  <c r="AN18" i="6" s="1"/>
  <c r="AP12" i="6"/>
  <c r="AP18" i="6" s="1"/>
  <c r="AR12" i="6"/>
  <c r="AR18" i="6" s="1"/>
  <c r="I12" i="6"/>
  <c r="I18" i="6" s="1"/>
  <c r="R12" i="6"/>
  <c r="T12" i="6"/>
  <c r="V12" i="6"/>
  <c r="V18" i="6" s="1"/>
  <c r="X12" i="6"/>
  <c r="X18" i="6" s="1"/>
  <c r="Z12" i="6"/>
  <c r="Z18" i="6" s="1"/>
  <c r="AF12" i="6"/>
  <c r="AH12" i="6"/>
  <c r="AH18" i="6" s="1"/>
  <c r="AV12" i="6"/>
  <c r="AV18" i="6" s="1"/>
  <c r="BO12" i="6"/>
  <c r="BO18" i="6" s="1"/>
  <c r="BQ12" i="6"/>
  <c r="BQ18" i="6" s="1"/>
  <c r="CA12" i="6"/>
  <c r="CA18" i="6" s="1"/>
  <c r="CC12" i="6"/>
  <c r="CC18" i="6" s="1"/>
  <c r="CE12" i="6"/>
  <c r="CE18" i="6" s="1"/>
  <c r="CG12" i="6"/>
  <c r="CG18" i="6" s="1"/>
  <c r="CI12" i="6"/>
  <c r="CI18" i="6" s="1"/>
  <c r="CO12" i="6"/>
  <c r="CO18" i="6" s="1"/>
  <c r="CQ12" i="6"/>
  <c r="CQ18" i="6" s="1"/>
  <c r="CS12" i="6"/>
  <c r="CS18" i="6" s="1"/>
  <c r="G18" i="6"/>
  <c r="BS19" i="6"/>
  <c r="CK19" i="6"/>
  <c r="CW19" i="6"/>
  <c r="G17" i="3"/>
  <c r="F5" i="2"/>
  <c r="F7" i="2"/>
  <c r="D8" i="2"/>
  <c r="E8" i="2"/>
  <c r="F8" i="2" s="1"/>
  <c r="F9" i="2"/>
  <c r="C17" i="2"/>
  <c r="D17" i="2"/>
  <c r="E17" i="2"/>
  <c r="F17" i="2" s="1"/>
  <c r="F18" i="2"/>
  <c r="F19" i="2"/>
  <c r="F20" i="2"/>
  <c r="F21" i="2"/>
  <c r="F22" i="2"/>
  <c r="F23" i="2"/>
  <c r="C24" i="2"/>
  <c r="D24" i="2"/>
  <c r="E24" i="2"/>
  <c r="F26" i="2"/>
  <c r="F29" i="2" s="1"/>
  <c r="F28" i="2"/>
  <c r="F45" i="2"/>
  <c r="F55" i="2" s="1"/>
  <c r="F52" i="2"/>
  <c r="C55" i="2"/>
  <c r="E6" i="1"/>
  <c r="E5" i="1" s="1"/>
  <c r="F6" i="1"/>
  <c r="F21" i="1"/>
  <c r="G21" i="1" s="1"/>
  <c r="G7" i="1"/>
  <c r="G8" i="1"/>
  <c r="G9" i="1"/>
  <c r="G10" i="1"/>
  <c r="G15" i="1"/>
  <c r="G16" i="1"/>
  <c r="G17" i="1"/>
  <c r="G19" i="1"/>
  <c r="G20" i="1"/>
  <c r="G22" i="1"/>
  <c r="G23" i="1"/>
  <c r="G24" i="1"/>
  <c r="G25" i="1"/>
  <c r="G26" i="1"/>
  <c r="F29" i="1"/>
  <c r="G29" i="1" s="1"/>
  <c r="G31" i="1"/>
  <c r="G32" i="1"/>
  <c r="G33" i="1"/>
  <c r="G34" i="1"/>
  <c r="G35" i="1"/>
  <c r="F36" i="1"/>
  <c r="G36" i="1" s="1"/>
  <c r="G37" i="1"/>
  <c r="G38" i="1"/>
  <c r="F40" i="1"/>
  <c r="E18" i="22"/>
  <c r="K7" i="6"/>
  <c r="E24" i="22"/>
  <c r="J25" i="14" l="1"/>
  <c r="J29" i="14" s="1"/>
  <c r="J32" i="14" s="1"/>
  <c r="D5" i="1"/>
  <c r="D43" i="1" s="1"/>
  <c r="F5" i="1"/>
  <c r="AF18" i="6"/>
  <c r="R18" i="6"/>
  <c r="DG15" i="6"/>
  <c r="DG16" i="6"/>
  <c r="G62" i="2"/>
  <c r="F8" i="8"/>
  <c r="F13" i="13"/>
  <c r="DG19" i="6"/>
  <c r="C18" i="16"/>
  <c r="C5" i="1"/>
  <c r="C43" i="1" s="1"/>
  <c r="G6" i="1"/>
  <c r="F24" i="2"/>
  <c r="F62" i="2" s="1"/>
  <c r="DG9" i="6"/>
  <c r="CK12" i="6"/>
  <c r="CK18" i="6" s="1"/>
  <c r="D8" i="8"/>
  <c r="K25" i="14"/>
  <c r="K29" i="14" s="1"/>
  <c r="K32" i="14" s="1"/>
  <c r="C13" i="16"/>
  <c r="C17" i="16"/>
  <c r="C15" i="16"/>
  <c r="AD11" i="20"/>
  <c r="AD14" i="20" s="1"/>
  <c r="AD19" i="20" s="1"/>
  <c r="C12" i="16"/>
  <c r="D62" i="2"/>
  <c r="C16" i="16"/>
  <c r="B5" i="1"/>
  <c r="B43" i="1" s="1"/>
  <c r="DG11" i="6"/>
  <c r="DG10" i="6"/>
  <c r="BS12" i="6"/>
  <c r="BS18" i="6" s="1"/>
  <c r="C12" i="6"/>
  <c r="K12" i="6" s="1"/>
  <c r="N14" i="17"/>
  <c r="N19" i="17" s="1"/>
  <c r="J14" i="18"/>
  <c r="J19" i="18" s="1"/>
  <c r="C11" i="16"/>
  <c r="C62" i="2"/>
  <c r="L12" i="6"/>
  <c r="L18" i="6"/>
  <c r="CW12" i="6"/>
  <c r="CW18" i="6" s="1"/>
  <c r="DG7" i="6"/>
  <c r="C10" i="16"/>
  <c r="C9" i="16"/>
  <c r="C7" i="16"/>
  <c r="C8" i="16"/>
  <c r="AE14" i="20"/>
  <c r="E33" i="22"/>
  <c r="E31" i="22"/>
  <c r="E53" i="22"/>
  <c r="E64" i="22"/>
  <c r="G13" i="10"/>
  <c r="I13" i="10" s="1"/>
  <c r="I9" i="10"/>
  <c r="B25" i="14"/>
  <c r="B29" i="14" s="1"/>
  <c r="B32" i="14" s="1"/>
  <c r="DG8" i="6"/>
  <c r="E62" i="2"/>
  <c r="T18" i="6"/>
  <c r="G5" i="1" l="1"/>
  <c r="F43" i="1"/>
  <c r="G43" i="1" s="1"/>
  <c r="C18" i="6"/>
  <c r="K18" i="6" s="1"/>
  <c r="AE19" i="20"/>
  <c r="C14" i="16"/>
  <c r="C19" i="16" s="1"/>
  <c r="E66" i="22"/>
</calcChain>
</file>

<file path=xl/comments1.xml><?xml version="1.0" encoding="utf-8"?>
<comments xmlns="http://schemas.openxmlformats.org/spreadsheetml/2006/main">
  <authors>
    <author>HaklikJne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>
  <authors>
    <author>HaklikJne</author>
  </authors>
  <commentList>
    <comment ref="H45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<sst xmlns="http://schemas.openxmlformats.org/spreadsheetml/2006/main" count="1074" uniqueCount="553">
  <si>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</si>
  <si>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</si>
  <si>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</si>
  <si>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</si>
  <si>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</si>
  <si>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</si>
  <si>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</si>
  <si>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</si>
  <si>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</si>
  <si>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</si>
  <si>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</si>
  <si>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</si>
  <si>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</si>
  <si>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</si>
  <si>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</si>
  <si>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</si>
  <si>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</si>
  <si>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</si>
  <si>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</si>
  <si>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</si>
  <si>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</si>
  <si>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</si>
  <si>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</si>
  <si>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</si>
  <si>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</si>
  <si>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 xml:space="preserve"> - Igazgatási szolgáltatási díj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</si>
  <si>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</si>
  <si>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</si>
  <si>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</si>
  <si>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</si>
  <si>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</si>
  <si>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</si>
  <si>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</si>
  <si>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</si>
  <si>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 xml:space="preserve"> Pénzmaradvány működési célú igénybev.</t>
  </si>
  <si>
    <t xml:space="preserve"> Pénzmaradvány felhalmozási célú igénybev.</t>
  </si>
  <si>
    <t>Működőképesség megőrzését szolg.kieg.támog.</t>
  </si>
  <si>
    <t>IV. Külső finanszírozás bevételei</t>
  </si>
  <si>
    <t>2015. ÉVI BEVÉTELEK ÖSSZESEN:</t>
  </si>
  <si>
    <t>Kiadási előirányzat megnevezése</t>
  </si>
  <si>
    <t xml:space="preserve">Eredeti </t>
  </si>
  <si>
    <t>Módosított</t>
  </si>
  <si>
    <t>1.</t>
  </si>
  <si>
    <t>Rendszeres személyi juttatások</t>
  </si>
  <si>
    <t>2.</t>
  </si>
  <si>
    <t>Nem rendszeres személyi juttatások</t>
  </si>
  <si>
    <t>3.</t>
  </si>
  <si>
    <t>Külső személyi juttatások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</si>
  <si>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</si>
  <si>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</si>
  <si>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</si>
  <si>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</si>
  <si>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</si>
  <si>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</si>
  <si>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</si>
  <si>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</si>
  <si>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</si>
  <si>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</si>
  <si>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</si>
  <si>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</si>
  <si>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</si>
  <si>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</si>
  <si>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</si>
  <si>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</si>
  <si>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Egyéb folyó kiadások</t>
  </si>
  <si>
    <t>6.</t>
  </si>
  <si>
    <t>Működési célú kamat kiadások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</si>
  <si>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</si>
  <si>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</si>
  <si>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</si>
  <si>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</si>
  <si>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</si>
  <si>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</si>
  <si>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</si>
  <si>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</si>
  <si>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</si>
  <si>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</si>
  <si>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</si>
  <si>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</si>
  <si>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</si>
  <si>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</si>
  <si>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</si>
  <si>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</si>
  <si>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</si>
  <si>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</si>
  <si>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</si>
  <si>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</si>
  <si>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</si>
  <si>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</si>
  <si>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</si>
  <si>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</si>
  <si>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</si>
  <si>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</si>
  <si>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</si>
  <si>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</si>
  <si>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</si>
  <si>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</si>
  <si>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</si>
  <si>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</si>
  <si>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</si>
  <si>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</si>
  <si>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</si>
  <si>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</si>
  <si>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</si>
  <si>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</si>
  <si>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</si>
  <si>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</si>
  <si>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</si>
  <si>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</si>
  <si>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</si>
  <si>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</si>
  <si>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</si>
  <si>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Belföldi fin.kiadásai, felhalmozási kamat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</si>
  <si>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</si>
  <si>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</si>
  <si>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</si>
  <si>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</si>
  <si>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</si>
  <si>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</si>
  <si>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</si>
  <si>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</si>
  <si>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</si>
  <si>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</si>
  <si>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</si>
  <si>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</si>
  <si>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</si>
  <si>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</si>
  <si>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</si>
  <si>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</si>
  <si>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</si>
  <si>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Iskola étkezés támogatása</t>
  </si>
  <si>
    <t>Összesen:</t>
  </si>
  <si>
    <t xml:space="preserve">Adatok ezer Ft-ban 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</si>
  <si>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</si>
  <si>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</si>
  <si>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</si>
  <si>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</si>
  <si>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</si>
  <si>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</si>
  <si>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</si>
  <si>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</si>
  <si>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</si>
  <si>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</si>
  <si>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Munkáltatói kölcsön</t>
  </si>
  <si>
    <t>Jogalkotás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</si>
  <si>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</si>
  <si>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</si>
  <si>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</si>
  <si>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</si>
  <si>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</si>
  <si>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</si>
  <si>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</si>
  <si>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</si>
  <si>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</si>
  <si>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</si>
  <si>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</si>
  <si>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</si>
  <si>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</si>
  <si>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</si>
  <si>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</si>
  <si>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</si>
  <si>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</si>
  <si>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</si>
  <si>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</si>
  <si>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</si>
  <si>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</si>
  <si>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</si>
  <si>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</si>
  <si>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</si>
  <si>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</si>
  <si>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</si>
  <si>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</si>
  <si>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</si>
  <si>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</si>
  <si>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</si>
  <si>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</si>
  <si>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</si>
  <si>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</si>
  <si>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</si>
  <si>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</si>
  <si>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</si>
  <si>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</si>
  <si>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</si>
  <si>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</si>
  <si>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</si>
  <si>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</si>
  <si>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</si>
  <si>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</si>
  <si>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</si>
  <si>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kiküldetés, reklám kiadások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</si>
  <si>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</si>
  <si>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</si>
  <si>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</si>
  <si>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</si>
  <si>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</si>
  <si>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</si>
  <si>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</si>
  <si>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</si>
  <si>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</si>
  <si>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</si>
  <si>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</si>
  <si>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</si>
  <si>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</si>
  <si>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</si>
  <si>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</si>
  <si>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</si>
  <si>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</si>
  <si>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</si>
  <si>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</si>
  <si>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</si>
  <si>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</si>
  <si>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</si>
  <si>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</si>
  <si>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</si>
  <si>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</si>
  <si>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</si>
  <si>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</si>
  <si>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</si>
  <si>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</si>
  <si>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</si>
  <si>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</si>
  <si>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</si>
  <si>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</si>
  <si>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</si>
  <si>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</si>
  <si>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</si>
  <si>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</si>
  <si>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</si>
  <si>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</si>
  <si>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</si>
  <si>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</si>
  <si>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</si>
  <si>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</si>
  <si>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</si>
  <si>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</si>
  <si>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</si>
  <si>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</si>
  <si>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</si>
  <si>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</si>
  <si>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</si>
  <si>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</si>
  <si>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</si>
  <si>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</si>
  <si>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</si>
  <si>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</si>
  <si>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</si>
  <si>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</si>
  <si>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</si>
  <si>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</si>
  <si>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</si>
  <si>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</si>
  <si>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</si>
  <si>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</si>
  <si>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</si>
  <si>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</si>
  <si>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</si>
  <si>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</si>
  <si>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</si>
  <si>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</si>
  <si>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</si>
  <si>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</si>
  <si>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</si>
  <si>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</si>
  <si>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</si>
  <si>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</si>
  <si>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</si>
  <si>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</si>
  <si>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</si>
  <si>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</si>
  <si>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</si>
  <si>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</si>
  <si>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</si>
  <si>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</si>
  <si>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</si>
  <si>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</si>
  <si>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</si>
  <si>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</si>
  <si>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</si>
  <si>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</si>
  <si>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</si>
  <si>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</si>
  <si>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</si>
  <si>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</si>
  <si>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</si>
  <si>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</si>
  <si>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</si>
  <si>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</si>
  <si>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</si>
  <si>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Köztemetés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</si>
  <si>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</si>
  <si>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</si>
  <si>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</si>
  <si>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</si>
  <si>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</si>
  <si>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</si>
  <si>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</si>
  <si>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</si>
  <si>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</si>
  <si>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</si>
  <si>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</si>
  <si>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</si>
  <si>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</si>
  <si>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</si>
  <si>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</si>
  <si>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</si>
  <si>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</si>
  <si>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</si>
  <si>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</si>
  <si>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</si>
  <si>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4. Működés belső finanszírozás bevételei</t>
  </si>
  <si>
    <t>- Pénzmaradvány</t>
  </si>
  <si>
    <t>7.Külső finanszírozás</t>
  </si>
  <si>
    <t>-Működési hitel (folyószámla)</t>
  </si>
  <si>
    <t>Müködési bevételek összesen:</t>
  </si>
  <si>
    <t>1. Felhalmozási és tőke jellegű bevétel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</si>
  <si>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</si>
  <si>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</si>
  <si>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</si>
  <si>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</si>
  <si>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</si>
  <si>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</si>
  <si>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Pénzmaradvány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</si>
  <si>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</si>
  <si>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</si>
  <si>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</si>
  <si>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</si>
  <si>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</si>
  <si>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</si>
  <si>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</si>
  <si>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</si>
  <si>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</si>
  <si>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</si>
  <si>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</si>
  <si>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</si>
  <si>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</si>
  <si>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</si>
  <si>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</si>
  <si>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</si>
  <si>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</si>
  <si>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</si>
  <si>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</si>
  <si>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</si>
  <si>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</si>
  <si>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</si>
  <si>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</si>
  <si>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</si>
  <si>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</si>
  <si>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</si>
  <si>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</si>
  <si>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</si>
  <si>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</si>
  <si>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</si>
  <si>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</si>
  <si>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</si>
  <si>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</si>
  <si>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</si>
  <si>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</si>
  <si>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</si>
  <si>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</si>
  <si>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</si>
  <si>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</si>
  <si>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</si>
  <si>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 xml:space="preserve"> - Alkalmazottak térítése</t>
  </si>
  <si>
    <t>Orvosi ügyelet tagdíj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</si>
  <si>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</si>
  <si>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</si>
  <si>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</si>
  <si>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</si>
  <si>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</si>
  <si>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Módosítás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</si>
  <si>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</si>
  <si>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</si>
  <si>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</si>
  <si>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</si>
  <si>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</si>
  <si>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</si>
  <si>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</si>
  <si>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</si>
  <si>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</si>
  <si>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</si>
  <si>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</si>
  <si>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</si>
  <si>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</si>
  <si>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</si>
  <si>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</si>
  <si>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</si>
  <si>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</si>
  <si>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Teljesítés összesen</t>
  </si>
  <si>
    <t>Munkaadókat terh. Jár.</t>
  </si>
  <si>
    <t>Teljesít. összesen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</si>
  <si>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</si>
  <si>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</si>
  <si>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</si>
  <si>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</si>
  <si>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</si>
  <si>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</si>
  <si>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</si>
  <si>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>GÁDOROS 2016. évi költségvetés kiadásai</t>
  </si>
  <si>
    <t>Önkormányzat által nyújtott 2016. évi költségvetés támogatási kiadásai</t>
  </si>
  <si>
    <t>Társadalom és szociálp. juttatás 2016. évi költségvetés kiadásai</t>
  </si>
  <si>
    <t xml:space="preserve">Nyugdíjas Klub </t>
  </si>
  <si>
    <t xml:space="preserve"> 2016. évi költségvetés kiadásai</t>
  </si>
  <si>
    <t>eredeti</t>
  </si>
  <si>
    <t>2016. évi költségvetés kiadásai</t>
  </si>
  <si>
    <t>2016. évi költségvetés kiadások</t>
  </si>
  <si>
    <t>2016.évi költségvetés kiadások</t>
  </si>
  <si>
    <t>közutak üzemelt</t>
  </si>
  <si>
    <t>Hossz.id.közfogl</t>
  </si>
  <si>
    <t>START közfogl.</t>
  </si>
  <si>
    <t>Háziorvos</t>
  </si>
  <si>
    <t>Zöldter.kez.</t>
  </si>
  <si>
    <t>Köztemető fenn</t>
  </si>
  <si>
    <t>Tájház</t>
  </si>
  <si>
    <t>2016. évi költségvetés bevételei</t>
  </si>
  <si>
    <t>2016. évi költségvetési bevételek</t>
  </si>
  <si>
    <t xml:space="preserve"> 2016. évi költségvetési  bevételek</t>
  </si>
  <si>
    <t>2016. évi költségvetési  bevételek</t>
  </si>
  <si>
    <t xml:space="preserve">2016. ÉVI KÖLTSÉGVETÉSI BEVÉTELEK </t>
  </si>
  <si>
    <t xml:space="preserve"> 2016. évi költségvetési bevételek</t>
  </si>
  <si>
    <t xml:space="preserve"> 2016. évi  költségvetési bevételek</t>
  </si>
  <si>
    <t>Eredeti előirányzat</t>
  </si>
  <si>
    <t>Szünidei étkez.</t>
  </si>
  <si>
    <t>2016. évi költségvetés felújítási kiadásai</t>
  </si>
  <si>
    <t>Kuntanya</t>
  </si>
  <si>
    <t>Polgárőrség</t>
  </si>
  <si>
    <t>Sportnap foci Üveges Katalin</t>
  </si>
  <si>
    <t>Gádoros Nagyközség Önkormányzata 2016. évi összesített adatai intézmény finanszírozáshoz</t>
  </si>
  <si>
    <t xml:space="preserve">Emlékművek, kopjafák festése, állagmegóvása </t>
  </si>
  <si>
    <t>Gádoros Nagyközség Önkormányzata és intézményei dolgozói létszámának alakulása 2016 évi költségvetésben</t>
  </si>
  <si>
    <t>2016. évi költségv. Működ. és felhalm. c. bevételek és kiadások mérlegszerű bemutatása</t>
  </si>
  <si>
    <t>2016. évi eredeti terv</t>
  </si>
  <si>
    <t>2016. évi módosított terv</t>
  </si>
  <si>
    <t>2016. évi teljesítés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</si>
  <si>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</si>
  <si>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</si>
  <si>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</si>
  <si>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</si>
  <si>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</si>
  <si>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</si>
  <si>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</si>
  <si>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</si>
  <si>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</si>
  <si>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</si>
  <si>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</si>
  <si>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</si>
  <si>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</si>
  <si>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</si>
  <si>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</si>
  <si>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</si>
  <si>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</si>
  <si>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</si>
  <si>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</si>
  <si>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</si>
  <si>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</si>
  <si>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</si>
  <si>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</si>
  <si>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</si>
  <si>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</si>
  <si>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</si>
  <si>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</si>
  <si>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</si>
  <si>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</si>
  <si>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</si>
  <si>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</si>
  <si>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</si>
  <si>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</si>
  <si>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</si>
  <si>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</si>
  <si>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</si>
  <si>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</si>
  <si>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</si>
  <si>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</si>
  <si>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</si>
  <si>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</si>
  <si>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</si>
  <si>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</si>
  <si>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</si>
  <si>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</si>
  <si>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</si>
  <si>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</si>
  <si>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</si>
  <si>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</si>
  <si>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</si>
  <si>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</si>
  <si>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</si>
  <si>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</si>
  <si>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</si>
  <si>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</si>
  <si>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</si>
  <si>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</si>
  <si>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</si>
  <si>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2017 után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</si>
  <si>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</si>
  <si>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</si>
  <si>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</si>
  <si>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</si>
  <si>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</si>
  <si>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</si>
  <si>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</si>
  <si>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2016. évben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</si>
  <si>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</si>
  <si>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</si>
  <si>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</si>
  <si>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</si>
  <si>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</si>
  <si>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</si>
  <si>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</si>
  <si>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</si>
  <si>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</si>
  <si>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</si>
  <si>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</si>
  <si>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</si>
  <si>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</si>
  <si>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</si>
  <si>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</si>
  <si>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</si>
  <si>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</si>
  <si>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</si>
  <si>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</si>
  <si>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</si>
  <si>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</si>
  <si>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</si>
  <si>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</si>
  <si>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</si>
  <si>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</si>
  <si>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</si>
  <si>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</si>
  <si>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</si>
  <si>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</si>
  <si>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</si>
  <si>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</si>
  <si>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</si>
  <si>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2016. év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</si>
  <si>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</si>
  <si>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</si>
  <si>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</si>
  <si>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</si>
  <si>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</si>
  <si>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Gondozási központ fejlesztéséhez felvett hitel visszafizetése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</si>
  <si>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</si>
  <si>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</si>
  <si>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</si>
  <si>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</si>
  <si>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</si>
  <si>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</si>
  <si>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lambériázás,csúszásmentesítés,padlásajtó</t>
  </si>
  <si>
    <t>meszelés</t>
  </si>
  <si>
    <t>2/2. melléklet a 1/2016. (II. 12.)  önkormányzati rendelethez</t>
  </si>
  <si>
    <t>2/1. melléklet az 1/2016. (II. 12.) önkormányzati rendelethez</t>
  </si>
  <si>
    <t>2/3. melléklet az 1/2016. (II. 12.) önkormányzati rendelethez</t>
  </si>
  <si>
    <t>2/4. melléklet a 1/2016. (II. 12.) önkormányzati rendelethez</t>
  </si>
  <si>
    <t>2/5. melléklet az 1/2016. (II. 12.) önkormányzati rendelethez</t>
  </si>
  <si>
    <t>2/1-2/5. melléklet az 1/2016.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</si>
</sst>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#"/>
  </numFmts>
  <fonts count="4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44" fontId="9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5" fillId="0" borderId="0"/>
    <xf numFmtId="0" fontId="44" fillId="0" borderId="0"/>
  </cellStyleXfs>
  <cellXfs count="346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 vertical="center"/>
    </xf>
    <xf numFmtId="0" fontId="19" fillId="0" borderId="10" xfId="0" applyFont="1" applyFill="1" applyBorder="1" applyAlignment="1">
      <alignment horizontal="center" wrapText="1"/>
    </xf>
    <xf numFmtId="0" fontId="21" fillId="0" borderId="11" xfId="0" applyFont="1" applyBorder="1"/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10" fontId="23" fillId="0" borderId="11" xfId="0" applyNumberFormat="1" applyFont="1" applyBorder="1"/>
    <xf numFmtId="0" fontId="24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3" fillId="0" borderId="11" xfId="0" applyFont="1" applyBorder="1"/>
    <xf numFmtId="3" fontId="23" fillId="0" borderId="11" xfId="0" applyNumberFormat="1" applyFont="1" applyBorder="1"/>
    <xf numFmtId="0" fontId="20" fillId="0" borderId="11" xfId="0" applyFont="1" applyBorder="1"/>
    <xf numFmtId="0" fontId="25" fillId="0" borderId="0" xfId="0" applyFont="1"/>
    <xf numFmtId="0" fontId="22" fillId="0" borderId="0" xfId="0" applyFont="1"/>
    <xf numFmtId="0" fontId="26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9" fontId="23" fillId="0" borderId="11" xfId="44" applyFont="1" applyBorder="1"/>
    <xf numFmtId="10" fontId="23" fillId="0" borderId="11" xfId="40" applyNumberFormat="1" applyFont="1" applyBorder="1"/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7" fillId="0" borderId="11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>
      <alignment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3" fontId="23" fillId="0" borderId="11" xfId="0" applyNumberFormat="1" applyFont="1" applyFill="1" applyBorder="1"/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0" fontId="21" fillId="0" borderId="11" xfId="0" applyFont="1" applyBorder="1" applyAlignment="1">
      <alignment horizontal="center"/>
    </xf>
    <xf numFmtId="49" fontId="0" fillId="0" borderId="11" xfId="0" applyNumberFormat="1" applyBorder="1"/>
    <xf numFmtId="49" fontId="0" fillId="0" borderId="0" xfId="0" applyNumberFormat="1"/>
    <xf numFmtId="0" fontId="25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0" fontId="0" fillId="0" borderId="0" xfId="0" applyAlignment="1"/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12" xfId="0" applyNumberFormat="1" applyFon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23" fillId="0" borderId="17" xfId="0" applyNumberFormat="1" applyFont="1" applyBorder="1"/>
    <xf numFmtId="3" fontId="0" fillId="0" borderId="23" xfId="0" applyNumberFormat="1" applyBorder="1"/>
    <xf numFmtId="3" fontId="0" fillId="0" borderId="12" xfId="0" applyNumberFormat="1" applyBorder="1" applyAlignment="1">
      <alignment horizontal="center"/>
    </xf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3" fontId="22" fillId="0" borderId="28" xfId="0" applyNumberFormat="1" applyFon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22" fillId="0" borderId="17" xfId="0" applyFont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4" fontId="22" fillId="0" borderId="11" xfId="26" applyNumberFormat="1" applyFont="1" applyBorder="1" applyAlignment="1">
      <alignment vertical="center"/>
    </xf>
    <xf numFmtId="164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1" fillId="0" borderId="11" xfId="0" applyFont="1" applyBorder="1"/>
    <xf numFmtId="0" fontId="21" fillId="0" borderId="0" xfId="0" applyFont="1"/>
    <xf numFmtId="0" fontId="19" fillId="0" borderId="11" xfId="0" applyFont="1" applyBorder="1"/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1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6" fillId="0" borderId="11" xfId="0" applyFont="1" applyBorder="1"/>
    <xf numFmtId="3" fontId="32" fillId="0" borderId="11" xfId="0" applyNumberFormat="1" applyFont="1" applyBorder="1"/>
    <xf numFmtId="3" fontId="26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6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22" fillId="0" borderId="13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30" fillId="0" borderId="0" xfId="0" applyFont="1" applyAlignment="1">
      <alignment horizontal="center"/>
    </xf>
    <xf numFmtId="3" fontId="31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33" fillId="0" borderId="11" xfId="0" applyFont="1" applyBorder="1"/>
    <xf numFmtId="49" fontId="31" fillId="0" borderId="11" xfId="0" applyNumberFormat="1" applyFont="1" applyBorder="1"/>
    <xf numFmtId="0" fontId="31" fillId="0" borderId="11" xfId="0" applyFont="1" applyBorder="1" applyAlignment="1">
      <alignment wrapText="1"/>
    </xf>
    <xf numFmtId="0" fontId="26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23" fillId="0" borderId="13" xfId="0" applyFont="1" applyFill="1" applyBorder="1"/>
    <xf numFmtId="0" fontId="0" fillId="0" borderId="13" xfId="0" applyBorder="1" applyAlignment="1">
      <alignment horizontal="center"/>
    </xf>
    <xf numFmtId="3" fontId="23" fillId="0" borderId="11" xfId="44" applyNumberFormat="1" applyFont="1" applyBorder="1"/>
    <xf numFmtId="3" fontId="23" fillId="0" borderId="11" xfId="40" applyNumberFormat="1" applyFont="1" applyBorder="1"/>
    <xf numFmtId="0" fontId="0" fillId="0" borderId="17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0" fillId="0" borderId="11" xfId="0" applyNumberFormat="1" applyBorder="1" applyAlignment="1"/>
    <xf numFmtId="0" fontId="21" fillId="0" borderId="0" xfId="0" applyFont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0" fontId="20" fillId="0" borderId="0" xfId="0" applyFont="1" applyAlignment="1">
      <alignment horizontal="centerContinuous" vertical="center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22" fillId="0" borderId="14" xfId="0" applyFont="1" applyBorder="1" applyAlignment="1">
      <alignment wrapText="1"/>
    </xf>
    <xf numFmtId="0" fontId="9" fillId="0" borderId="11" xfId="0" applyFont="1" applyBorder="1" applyAlignment="1">
      <alignment horizontal="centerContinuous" vertical="center" wrapText="1"/>
    </xf>
    <xf numFmtId="0" fontId="9" fillId="0" borderId="14" xfId="0" applyFont="1" applyFill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0" fontId="9" fillId="0" borderId="12" xfId="0" applyFont="1" applyBorder="1" applyAlignment="1">
      <alignment horizontal="center" vertical="center" wrapText="1"/>
    </xf>
    <xf numFmtId="3" fontId="22" fillId="0" borderId="10" xfId="0" applyNumberFormat="1" applyFont="1" applyBorder="1"/>
    <xf numFmtId="0" fontId="22" fillId="0" borderId="10" xfId="0" applyFont="1" applyBorder="1"/>
    <xf numFmtId="3" fontId="9" fillId="0" borderId="11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9" fillId="0" borderId="11" xfId="0" applyFont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17" xfId="0" applyFont="1" applyBorder="1"/>
    <xf numFmtId="0" fontId="27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5" fillId="0" borderId="0" xfId="45" applyFill="1" applyProtection="1"/>
    <xf numFmtId="0" fontId="37" fillId="0" borderId="43" xfId="45" applyFont="1" applyFill="1" applyBorder="1" applyAlignment="1" applyProtection="1">
      <alignment horizontal="center" vertical="center" wrapText="1"/>
    </xf>
    <xf numFmtId="0" fontId="38" fillId="0" borderId="44" xfId="45" applyFont="1" applyFill="1" applyBorder="1" applyAlignment="1" applyProtection="1">
      <alignment horizontal="left" vertical="center" indent="1"/>
    </xf>
    <xf numFmtId="0" fontId="38" fillId="0" borderId="45" xfId="45" applyFont="1" applyFill="1" applyBorder="1" applyAlignment="1" applyProtection="1">
      <alignment horizontal="left" vertical="center" indent="1"/>
    </xf>
    <xf numFmtId="0" fontId="38" fillId="0" borderId="22" xfId="45" applyFont="1" applyFill="1" applyBorder="1" applyAlignment="1" applyProtection="1">
      <alignment horizontal="left" vertical="center" indent="1"/>
    </xf>
    <xf numFmtId="0" fontId="38" fillId="0" borderId="46" xfId="45" applyFont="1" applyFill="1" applyBorder="1" applyAlignment="1" applyProtection="1">
      <alignment horizontal="left" vertical="center" indent="1"/>
    </xf>
    <xf numFmtId="0" fontId="39" fillId="0" borderId="44" xfId="45" applyFont="1" applyFill="1" applyBorder="1" applyAlignment="1" applyProtection="1">
      <alignment horizontal="left" vertical="center" indent="1"/>
    </xf>
    <xf numFmtId="0" fontId="40" fillId="0" borderId="0" xfId="45" applyFont="1" applyFill="1" applyProtection="1"/>
    <xf numFmtId="0" fontId="35" fillId="0" borderId="0" xfId="45" applyFill="1" applyProtection="1">
      <protection locked="0"/>
    </xf>
    <xf numFmtId="0" fontId="37" fillId="0" borderId="47" xfId="45" applyFont="1" applyFill="1" applyBorder="1" applyAlignment="1" applyProtection="1">
      <alignment horizontal="center" vertical="center"/>
    </xf>
    <xf numFmtId="0" fontId="38" fillId="0" borderId="13" xfId="45" applyFont="1" applyFill="1" applyBorder="1" applyAlignment="1" applyProtection="1">
      <alignment horizontal="left" vertical="center" wrapText="1" indent="1"/>
    </xf>
    <xf numFmtId="0" fontId="38" fillId="0" borderId="11" xfId="45" applyFont="1" applyFill="1" applyBorder="1" applyAlignment="1" applyProtection="1">
      <alignment horizontal="left" vertical="center" wrapText="1" indent="1"/>
    </xf>
    <xf numFmtId="0" fontId="38" fillId="0" borderId="10" xfId="45" applyFont="1" applyFill="1" applyBorder="1" applyAlignment="1" applyProtection="1">
      <alignment horizontal="left" vertical="center" wrapText="1" indent="1"/>
    </xf>
    <xf numFmtId="0" fontId="38" fillId="0" borderId="11" xfId="45" applyFont="1" applyFill="1" applyBorder="1" applyAlignment="1" applyProtection="1">
      <alignment horizontal="left" vertical="center" indent="1"/>
    </xf>
    <xf numFmtId="0" fontId="42" fillId="0" borderId="49" xfId="45" applyFont="1" applyFill="1" applyBorder="1" applyAlignment="1" applyProtection="1">
      <alignment horizontal="left" vertical="center" indent="1"/>
    </xf>
    <xf numFmtId="0" fontId="38" fillId="0" borderId="10" xfId="45" applyFont="1" applyFill="1" applyBorder="1" applyAlignment="1" applyProtection="1">
      <alignment horizontal="left" vertical="center" indent="1"/>
    </xf>
    <xf numFmtId="0" fontId="42" fillId="0" borderId="49" xfId="45" applyFont="1" applyFill="1" applyBorder="1" applyAlignment="1" applyProtection="1">
      <alignment horizontal="left" indent="1"/>
    </xf>
    <xf numFmtId="0" fontId="43" fillId="0" borderId="0" xfId="45" applyFont="1" applyFill="1" applyProtection="1">
      <protection locked="0"/>
    </xf>
    <xf numFmtId="165" fontId="38" fillId="0" borderId="13" xfId="45" applyNumberFormat="1" applyFont="1" applyFill="1" applyBorder="1" applyAlignment="1" applyProtection="1">
      <alignment vertical="center"/>
      <protection locked="0"/>
    </xf>
    <xf numFmtId="165" fontId="38" fillId="0" borderId="11" xfId="45" applyNumberFormat="1" applyFont="1" applyFill="1" applyBorder="1" applyAlignment="1" applyProtection="1">
      <alignment vertical="center"/>
      <protection locked="0"/>
    </xf>
    <xf numFmtId="165" fontId="38" fillId="0" borderId="10" xfId="45" applyNumberFormat="1" applyFont="1" applyFill="1" applyBorder="1" applyAlignment="1" applyProtection="1">
      <alignment vertical="center"/>
      <protection locked="0"/>
    </xf>
    <xf numFmtId="165" fontId="39" fillId="0" borderId="49" xfId="45" applyNumberFormat="1" applyFont="1" applyFill="1" applyBorder="1" applyAlignment="1" applyProtection="1">
      <alignment vertical="center"/>
    </xf>
    <xf numFmtId="165" fontId="39" fillId="0" borderId="49" xfId="45" applyNumberFormat="1" applyFont="1" applyFill="1" applyBorder="1" applyProtection="1"/>
    <xf numFmtId="0" fontId="36" fillId="0" borderId="0" xfId="45" applyFont="1" applyFill="1" applyProtection="1">
      <protection locked="0"/>
    </xf>
    <xf numFmtId="0" fontId="35" fillId="0" borderId="0" xfId="45" applyFill="1" applyAlignment="1" applyProtection="1">
      <alignment vertical="center"/>
      <protection locked="0"/>
    </xf>
    <xf numFmtId="0" fontId="45" fillId="0" borderId="0" xfId="46" applyFont="1" applyFill="1" applyAlignment="1">
      <alignment horizontal="right"/>
    </xf>
    <xf numFmtId="0" fontId="37" fillId="0" borderId="51" xfId="45" applyFont="1" applyFill="1" applyBorder="1" applyAlignment="1" applyProtection="1">
      <alignment horizontal="center" vertical="center"/>
    </xf>
    <xf numFmtId="165" fontId="38" fillId="0" borderId="53" xfId="45" applyNumberFormat="1" applyFont="1" applyFill="1" applyBorder="1" applyAlignment="1" applyProtection="1">
      <alignment vertical="center"/>
    </xf>
    <xf numFmtId="165" fontId="38" fillId="0" borderId="21" xfId="45" applyNumberFormat="1" applyFont="1" applyFill="1" applyBorder="1" applyAlignment="1" applyProtection="1">
      <alignment vertical="center"/>
    </xf>
    <xf numFmtId="165" fontId="38" fillId="0" borderId="54" xfId="45" applyNumberFormat="1" applyFont="1" applyFill="1" applyBorder="1" applyAlignment="1" applyProtection="1">
      <alignment vertical="center"/>
    </xf>
    <xf numFmtId="165" fontId="39" fillId="0" borderId="55" xfId="45" applyNumberFormat="1" applyFont="1" applyFill="1" applyBorder="1" applyAlignment="1" applyProtection="1">
      <alignment vertical="center"/>
    </xf>
    <xf numFmtId="165" fontId="39" fillId="0" borderId="55" xfId="45" applyNumberFormat="1" applyFont="1" applyFill="1" applyBorder="1" applyProtection="1"/>
    <xf numFmtId="0" fontId="0" fillId="0" borderId="15" xfId="0" applyBorder="1" applyAlignment="1">
      <alignment horizontal="center"/>
    </xf>
    <xf numFmtId="0" fontId="26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4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4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4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11" xfId="0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7" fillId="0" borderId="11" xfId="0" applyFont="1" applyBorder="1" applyAlignment="1">
      <alignment horizontal="center" wrapText="1"/>
    </xf>
    <xf numFmtId="0" fontId="27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17" xfId="0" applyFont="1" applyBorder="1" applyAlignment="1">
      <alignment horizontal="center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3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1" xfId="0" applyBorder="1" applyAlignment="1"/>
    <xf numFmtId="0" fontId="22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15" xfId="0" applyBorder="1" applyAlignment="1"/>
    <xf numFmtId="0" fontId="22" fillId="0" borderId="4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7" fillId="0" borderId="0" xfId="0" applyFont="1" applyAlignment="1">
      <alignment horizontal="center" vertical="center"/>
    </xf>
    <xf numFmtId="0" fontId="24" fillId="0" borderId="0" xfId="0" applyFont="1" applyAlignment="1"/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6" fillId="0" borderId="0" xfId="45" applyFont="1" applyFill="1" applyAlignment="1" applyProtection="1">
      <alignment horizontal="center" wrapText="1"/>
    </xf>
    <xf numFmtId="0" fontId="36" fillId="0" borderId="0" xfId="45" applyFont="1" applyFill="1" applyAlignment="1" applyProtection="1">
      <alignment horizontal="center"/>
    </xf>
    <xf numFmtId="0" fontId="41" fillId="0" borderId="48" xfId="45" applyFont="1" applyFill="1" applyBorder="1" applyAlignment="1" applyProtection="1">
      <alignment horizontal="left" vertical="center" indent="1"/>
    </xf>
    <xf numFmtId="0" fontId="41" fillId="0" borderId="50" xfId="45" applyFont="1" applyFill="1" applyBorder="1" applyAlignment="1" applyProtection="1">
      <alignment horizontal="left" vertical="center" indent="1"/>
    </xf>
    <xf numFmtId="0" fontId="41" fillId="0" borderId="52" xfId="45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5"/>
    <cellStyle name="Normál_táblázatokrendelethez" xfId="46"/>
    <cellStyle name="Összesen" xfId="39" builtinId="25" customBuiltin="1"/>
    <cellStyle name="Pénznem" xfId="40" builtinId="4"/>
    <cellStyle name="Rossz" xfId="41" builtinId="27" customBuiltin="1"/>
    <cellStyle name="Semleges" xfId="42" builtinId="28" customBuiltin="1"/>
    <cellStyle name="Számítás" xfId="43" builtinId="22" customBuiltin="1"/>
    <cellStyle name="Százalék" xfId="4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BT19">
            <v>14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view="pageLayout" zoomScale="90" zoomScaleNormal="100" zoomScalePageLayoutView="90" workbookViewId="0">
      <selection activeCell="A14" sqref="A14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0.7109375" customWidth="1"/>
    <col min="5" max="6" width="10.7109375" hidden="1" customWidth="1"/>
    <col min="7" max="7" width="13.7109375" hidden="1" customWidth="1"/>
  </cols>
  <sheetData>
    <row r="1" spans="1:11" ht="15.75" x14ac:dyDescent="0.25">
      <c r="A1" s="241" t="s">
        <v>0</v>
      </c>
      <c r="B1" s="241"/>
      <c r="C1" s="241"/>
      <c r="D1" s="241"/>
      <c r="E1" s="241"/>
      <c r="F1" s="241"/>
      <c r="G1" s="242"/>
    </row>
    <row r="2" spans="1:11" ht="15.75" x14ac:dyDescent="0.25">
      <c r="A2" s="241" t="s">
        <v>413</v>
      </c>
      <c r="B2" s="241"/>
      <c r="C2" s="241"/>
      <c r="D2" s="241"/>
      <c r="E2" s="241"/>
      <c r="F2" s="241"/>
      <c r="G2" s="242"/>
    </row>
    <row r="3" spans="1:11" x14ac:dyDescent="0.2">
      <c r="A3" s="67"/>
      <c r="B3" s="67"/>
      <c r="C3" s="67"/>
      <c r="D3" s="67"/>
      <c r="E3" s="67"/>
      <c r="F3" s="122"/>
      <c r="G3" s="239" t="s">
        <v>1</v>
      </c>
    </row>
    <row r="4" spans="1:11" ht="38.25" x14ac:dyDescent="0.2">
      <c r="A4" s="238" t="s">
        <v>2</v>
      </c>
      <c r="B4" s="69" t="s">
        <v>358</v>
      </c>
      <c r="C4" s="69" t="s">
        <v>359</v>
      </c>
      <c r="D4" s="69" t="s">
        <v>371</v>
      </c>
      <c r="E4" s="69" t="s">
        <v>361</v>
      </c>
      <c r="F4" s="237" t="s">
        <v>5</v>
      </c>
      <c r="G4" s="4" t="s">
        <v>6</v>
      </c>
    </row>
    <row r="5" spans="1:11" ht="18" customHeight="1" x14ac:dyDescent="0.25">
      <c r="A5" s="5" t="s">
        <v>7</v>
      </c>
      <c r="B5" s="6">
        <f>SUM(B6+B15+B21)</f>
        <v>693786</v>
      </c>
      <c r="C5" s="6">
        <f>SUM(C6+C15+C21)</f>
        <v>492595</v>
      </c>
      <c r="D5" s="6">
        <f>SUM(D6+D15+D21)</f>
        <v>363686</v>
      </c>
      <c r="E5" s="6">
        <f>SUM(E6+E15+E21+E20)</f>
        <v>0</v>
      </c>
      <c r="F5" s="6">
        <f>SUM(F6+F15+F21+F20)</f>
        <v>0</v>
      </c>
      <c r="G5" s="7" t="e">
        <f t="shared" ref="G5:G10" si="0">(F5/E5)</f>
        <v>#DIV/0!</v>
      </c>
    </row>
    <row r="6" spans="1:11" ht="18" customHeight="1" x14ac:dyDescent="0.2">
      <c r="A6" s="9" t="s">
        <v>8</v>
      </c>
      <c r="B6" s="6">
        <f>SUM(B7:B14)</f>
        <v>244233</v>
      </c>
      <c r="C6" s="6">
        <f>SUM(C7:C14)</f>
        <v>60616</v>
      </c>
      <c r="D6" s="6">
        <f>SUM(D7:D14)</f>
        <v>53385</v>
      </c>
      <c r="E6" s="6">
        <f>SUM(E7:E14)</f>
        <v>0</v>
      </c>
      <c r="F6" s="6">
        <f>SUM(F7:F14)</f>
        <v>0</v>
      </c>
      <c r="G6" s="10" t="e">
        <f t="shared" si="0"/>
        <v>#DIV/0!</v>
      </c>
    </row>
    <row r="7" spans="1:11" ht="18" customHeight="1" x14ac:dyDescent="0.2">
      <c r="A7" s="11" t="s">
        <v>9</v>
      </c>
      <c r="B7" s="12">
        <v>4266</v>
      </c>
      <c r="C7" s="12">
        <f>6819</f>
        <v>6819</v>
      </c>
      <c r="D7" s="12">
        <v>4000</v>
      </c>
      <c r="E7" s="12"/>
      <c r="F7" s="12"/>
      <c r="G7" s="10" t="e">
        <f t="shared" si="0"/>
        <v>#DIV/0!</v>
      </c>
    </row>
    <row r="8" spans="1:11" ht="18" customHeight="1" x14ac:dyDescent="0.2">
      <c r="A8" s="13" t="s">
        <v>10</v>
      </c>
      <c r="B8" s="12">
        <v>31927</v>
      </c>
      <c r="C8" s="12">
        <v>33034</v>
      </c>
      <c r="D8" s="12">
        <v>32561</v>
      </c>
      <c r="E8" s="12"/>
      <c r="F8" s="12"/>
      <c r="G8" s="10" t="e">
        <f t="shared" si="0"/>
        <v>#DIV/0!</v>
      </c>
    </row>
    <row r="9" spans="1:11" ht="18" customHeight="1" x14ac:dyDescent="0.2">
      <c r="A9" s="13" t="s">
        <v>11</v>
      </c>
      <c r="B9" s="12">
        <v>195511</v>
      </c>
      <c r="C9" s="12">
        <v>13373</v>
      </c>
      <c r="D9" s="12">
        <v>5424</v>
      </c>
      <c r="E9" s="12"/>
      <c r="F9" s="12"/>
      <c r="G9" s="10" t="e">
        <f t="shared" si="0"/>
        <v>#DIV/0!</v>
      </c>
      <c r="K9" t="s">
        <v>380</v>
      </c>
    </row>
    <row r="10" spans="1:11" ht="18" customHeight="1" x14ac:dyDescent="0.2">
      <c r="A10" s="13" t="s">
        <v>352</v>
      </c>
      <c r="B10" s="14">
        <v>12095</v>
      </c>
      <c r="C10" s="14">
        <v>7120</v>
      </c>
      <c r="D10" s="14">
        <v>7000</v>
      </c>
      <c r="E10" s="14"/>
      <c r="F10" s="14"/>
      <c r="G10" s="10" t="e">
        <f t="shared" si="0"/>
        <v>#DIV/0!</v>
      </c>
    </row>
    <row r="11" spans="1:11" ht="18" customHeight="1" x14ac:dyDescent="0.2">
      <c r="A11" s="13" t="s">
        <v>362</v>
      </c>
      <c r="B11" s="14">
        <v>8</v>
      </c>
      <c r="C11" s="14">
        <v>10</v>
      </c>
      <c r="D11" s="14"/>
      <c r="E11" s="14"/>
      <c r="F11" s="14"/>
      <c r="G11" s="10"/>
    </row>
    <row r="12" spans="1:11" ht="18" customHeight="1" x14ac:dyDescent="0.2">
      <c r="A12" s="13" t="s">
        <v>350</v>
      </c>
      <c r="B12" s="14"/>
      <c r="C12" s="14"/>
      <c r="D12" s="14">
        <v>3900</v>
      </c>
      <c r="E12" s="15"/>
      <c r="F12" s="14"/>
      <c r="G12" s="7"/>
    </row>
    <row r="13" spans="1:11" ht="18" customHeight="1" x14ac:dyDescent="0.2">
      <c r="A13" s="13" t="s">
        <v>12</v>
      </c>
      <c r="B13" s="14">
        <v>222</v>
      </c>
      <c r="C13" s="14">
        <v>196</v>
      </c>
      <c r="D13" s="14">
        <v>500</v>
      </c>
      <c r="E13" s="15"/>
      <c r="F13" s="14"/>
      <c r="G13" s="7"/>
    </row>
    <row r="14" spans="1:11" ht="18" customHeight="1" x14ac:dyDescent="0.2">
      <c r="A14" s="13" t="s">
        <v>13</v>
      </c>
      <c r="B14" s="14">
        <v>204</v>
      </c>
      <c r="C14" s="145">
        <v>64</v>
      </c>
      <c r="D14" s="15"/>
      <c r="E14" s="15"/>
      <c r="F14" s="14"/>
      <c r="G14" s="7"/>
    </row>
    <row r="15" spans="1:11" ht="18" customHeight="1" x14ac:dyDescent="0.2">
      <c r="A15" s="9" t="s">
        <v>14</v>
      </c>
      <c r="B15" s="6">
        <f>SUM(B19+B16)</f>
        <v>394213</v>
      </c>
      <c r="C15" s="6">
        <f>SUM(C19+C16)</f>
        <v>375988</v>
      </c>
      <c r="D15" s="6">
        <f>SUM(D19+D16)</f>
        <v>259801</v>
      </c>
      <c r="E15" s="12"/>
      <c r="F15" s="12"/>
      <c r="G15" s="10" t="e">
        <f t="shared" ref="G15:G26" si="1">(F15/E15)</f>
        <v>#DIV/0!</v>
      </c>
    </row>
    <row r="16" spans="1:11" ht="18" customHeight="1" x14ac:dyDescent="0.2">
      <c r="A16" s="13" t="s">
        <v>15</v>
      </c>
      <c r="B16" s="12">
        <v>120166</v>
      </c>
      <c r="C16" s="12">
        <v>131813</v>
      </c>
      <c r="D16" s="12">
        <v>18345</v>
      </c>
      <c r="E16" s="12"/>
      <c r="F16" s="12"/>
      <c r="G16" s="10" t="e">
        <f t="shared" si="1"/>
        <v>#DIV/0!</v>
      </c>
    </row>
    <row r="17" spans="1:11" ht="18" customHeight="1" x14ac:dyDescent="0.2">
      <c r="A17" s="13" t="s">
        <v>16</v>
      </c>
      <c r="B17" s="12">
        <v>7028</v>
      </c>
      <c r="C17" s="12">
        <v>16999</v>
      </c>
      <c r="D17" s="12">
        <v>17345</v>
      </c>
      <c r="E17" s="12"/>
      <c r="F17" s="12"/>
      <c r="G17" s="10" t="e">
        <f t="shared" si="1"/>
        <v>#DIV/0!</v>
      </c>
    </row>
    <row r="18" spans="1:11" ht="18" customHeight="1" x14ac:dyDescent="0.2">
      <c r="A18" s="13" t="s">
        <v>351</v>
      </c>
      <c r="B18" s="12"/>
      <c r="C18" s="12">
        <v>110</v>
      </c>
      <c r="D18" s="12">
        <v>1000</v>
      </c>
      <c r="E18" s="12"/>
      <c r="F18" s="12"/>
      <c r="G18" s="10"/>
      <c r="K18" t="s">
        <v>395</v>
      </c>
    </row>
    <row r="19" spans="1:11" ht="18" customHeight="1" x14ac:dyDescent="0.2">
      <c r="A19" s="13" t="s">
        <v>17</v>
      </c>
      <c r="B19" s="12">
        <v>274047</v>
      </c>
      <c r="C19" s="12">
        <v>244175</v>
      </c>
      <c r="D19" s="12">
        <v>241456</v>
      </c>
      <c r="E19" s="12"/>
      <c r="F19" s="12"/>
      <c r="G19" s="10" t="e">
        <f t="shared" si="1"/>
        <v>#DIV/0!</v>
      </c>
    </row>
    <row r="20" spans="1:11" ht="18" customHeight="1" x14ac:dyDescent="0.2">
      <c r="A20" s="9" t="s">
        <v>18</v>
      </c>
      <c r="B20" s="6">
        <v>100</v>
      </c>
      <c r="C20" s="6">
        <v>100</v>
      </c>
      <c r="D20" s="6"/>
      <c r="E20" s="12"/>
      <c r="F20" s="12"/>
      <c r="G20" s="10" t="e">
        <f t="shared" si="1"/>
        <v>#DIV/0!</v>
      </c>
    </row>
    <row r="21" spans="1:11" ht="18" customHeight="1" x14ac:dyDescent="0.2">
      <c r="A21" s="9" t="s">
        <v>19</v>
      </c>
      <c r="B21" s="6">
        <f>SUM(B22:B28)</f>
        <v>55340</v>
      </c>
      <c r="C21" s="6">
        <f>SUM(C22:C28)</f>
        <v>55991</v>
      </c>
      <c r="D21" s="6">
        <f>SUM(D22:D28)</f>
        <v>50500</v>
      </c>
      <c r="E21" s="6">
        <v>0</v>
      </c>
      <c r="F21" s="6">
        <f>SUM(F22:F28)</f>
        <v>0</v>
      </c>
      <c r="G21" s="10" t="e">
        <f t="shared" si="1"/>
        <v>#DIV/0!</v>
      </c>
    </row>
    <row r="22" spans="1:11" ht="18" customHeight="1" x14ac:dyDescent="0.2">
      <c r="A22" s="13" t="s">
        <v>20</v>
      </c>
      <c r="B22" s="12">
        <v>9397</v>
      </c>
      <c r="C22" s="12">
        <v>8836</v>
      </c>
      <c r="D22" s="12">
        <v>9500</v>
      </c>
      <c r="E22" s="12"/>
      <c r="F22" s="12"/>
      <c r="G22" s="10" t="e">
        <f t="shared" si="1"/>
        <v>#DIV/0!</v>
      </c>
    </row>
    <row r="23" spans="1:11" ht="18" customHeight="1" x14ac:dyDescent="0.2">
      <c r="A23" s="13" t="s">
        <v>21</v>
      </c>
      <c r="B23" s="12">
        <v>39810</v>
      </c>
      <c r="C23" s="12">
        <v>41388</v>
      </c>
      <c r="D23" s="12">
        <v>35000</v>
      </c>
      <c r="E23" s="12"/>
      <c r="F23" s="12"/>
      <c r="G23" s="10" t="e">
        <f t="shared" si="1"/>
        <v>#DIV/0!</v>
      </c>
    </row>
    <row r="24" spans="1:11" ht="18" customHeight="1" x14ac:dyDescent="0.2">
      <c r="A24" s="13" t="s">
        <v>22</v>
      </c>
      <c r="B24" s="12">
        <v>4579</v>
      </c>
      <c r="C24" s="12">
        <v>4896</v>
      </c>
      <c r="D24" s="12">
        <v>4600</v>
      </c>
      <c r="E24" s="12"/>
      <c r="F24" s="12"/>
      <c r="G24" s="10" t="e">
        <f t="shared" si="1"/>
        <v>#DIV/0!</v>
      </c>
    </row>
    <row r="25" spans="1:11" ht="18" customHeight="1" x14ac:dyDescent="0.2">
      <c r="A25" s="13" t="s">
        <v>23</v>
      </c>
      <c r="B25" s="12">
        <v>1066</v>
      </c>
      <c r="C25" s="12">
        <v>756</v>
      </c>
      <c r="D25" s="12">
        <v>500</v>
      </c>
      <c r="E25" s="12"/>
      <c r="F25" s="12"/>
      <c r="G25" s="10" t="e">
        <f t="shared" si="1"/>
        <v>#DIV/0!</v>
      </c>
    </row>
    <row r="26" spans="1:11" ht="18" customHeight="1" x14ac:dyDescent="0.2">
      <c r="A26" s="13" t="s">
        <v>24</v>
      </c>
      <c r="B26" s="12">
        <v>293</v>
      </c>
      <c r="C26" s="12">
        <v>111</v>
      </c>
      <c r="D26" s="12">
        <v>300</v>
      </c>
      <c r="E26" s="12"/>
      <c r="F26" s="12"/>
      <c r="G26" s="10" t="e">
        <f t="shared" si="1"/>
        <v>#DIV/0!</v>
      </c>
    </row>
    <row r="27" spans="1:11" ht="18" customHeight="1" x14ac:dyDescent="0.2">
      <c r="A27" s="152" t="s">
        <v>377</v>
      </c>
      <c r="B27" s="12"/>
      <c r="C27" s="12"/>
      <c r="D27" s="12">
        <v>600</v>
      </c>
      <c r="E27" s="12"/>
      <c r="F27" s="12"/>
      <c r="G27" s="10"/>
    </row>
    <row r="28" spans="1:11" ht="18" customHeight="1" x14ac:dyDescent="0.2">
      <c r="A28" s="13" t="s">
        <v>25</v>
      </c>
      <c r="B28" s="14">
        <v>195</v>
      </c>
      <c r="C28" s="145">
        <v>4</v>
      </c>
      <c r="D28" s="15"/>
      <c r="E28" s="15"/>
      <c r="F28" s="14"/>
      <c r="G28" s="7"/>
    </row>
    <row r="29" spans="1:11" ht="18" customHeight="1" x14ac:dyDescent="0.25">
      <c r="A29" s="5" t="s">
        <v>26</v>
      </c>
      <c r="B29" s="6">
        <f>SUM(B30+B31+B32+B35)</f>
        <v>1045287</v>
      </c>
      <c r="C29" s="6">
        <f>SUM(C30+C31+C32+C35)</f>
        <v>28219</v>
      </c>
      <c r="D29" s="6">
        <f>SUM(D30+D31+D32+D35)</f>
        <v>2720</v>
      </c>
      <c r="E29" s="6">
        <v>0</v>
      </c>
      <c r="F29" s="6">
        <f>SUM(F30+F31+F32+F35)</f>
        <v>0</v>
      </c>
      <c r="G29" s="7" t="e">
        <f>(F29/E29)</f>
        <v>#DIV/0!</v>
      </c>
    </row>
    <row r="30" spans="1:11" ht="18" customHeight="1" x14ac:dyDescent="0.2">
      <c r="A30" s="16" t="s">
        <v>27</v>
      </c>
      <c r="B30" s="12">
        <v>100</v>
      </c>
      <c r="C30" s="12">
        <v>836</v>
      </c>
      <c r="D30" s="12"/>
      <c r="E30" s="12"/>
      <c r="F30" s="12"/>
      <c r="G30" s="7"/>
    </row>
    <row r="31" spans="1:11" ht="18" customHeight="1" x14ac:dyDescent="0.2">
      <c r="A31" s="16" t="s">
        <v>28</v>
      </c>
      <c r="B31" s="12">
        <v>34401</v>
      </c>
      <c r="C31" s="12">
        <v>26914</v>
      </c>
      <c r="D31" s="12"/>
      <c r="E31" s="12"/>
      <c r="F31" s="12"/>
      <c r="G31" s="10" t="e">
        <f>SUM(F31/E31)</f>
        <v>#DIV/0!</v>
      </c>
    </row>
    <row r="32" spans="1:11" ht="18" customHeight="1" x14ac:dyDescent="0.2">
      <c r="A32" s="13" t="s">
        <v>29</v>
      </c>
      <c r="B32" s="12">
        <v>1009098</v>
      </c>
      <c r="C32" s="12"/>
      <c r="D32" s="12"/>
      <c r="E32" s="12"/>
      <c r="F32" s="12"/>
      <c r="G32" s="10" t="e">
        <f t="shared" ref="G32:G38" si="2">(F32/E32)</f>
        <v>#DIV/0!</v>
      </c>
    </row>
    <row r="33" spans="1:7" ht="18" customHeight="1" x14ac:dyDescent="0.2">
      <c r="A33" s="13" t="s">
        <v>30</v>
      </c>
      <c r="B33" s="12">
        <v>10098098</v>
      </c>
      <c r="C33" s="12"/>
      <c r="D33" s="12"/>
      <c r="E33" s="12"/>
      <c r="F33" s="12"/>
      <c r="G33" s="10" t="e">
        <f t="shared" si="2"/>
        <v>#DIV/0!</v>
      </c>
    </row>
    <row r="34" spans="1:7" ht="18" customHeight="1" x14ac:dyDescent="0.2">
      <c r="A34" s="13" t="s">
        <v>31</v>
      </c>
      <c r="B34" s="12"/>
      <c r="C34" s="12"/>
      <c r="D34" s="12"/>
      <c r="E34" s="12"/>
      <c r="F34" s="12"/>
      <c r="G34" s="10" t="e">
        <f t="shared" si="2"/>
        <v>#DIV/0!</v>
      </c>
    </row>
    <row r="35" spans="1:7" ht="18" customHeight="1" x14ac:dyDescent="0.2">
      <c r="A35" s="17" t="s">
        <v>32</v>
      </c>
      <c r="B35" s="18">
        <v>1688</v>
      </c>
      <c r="C35" s="18">
        <v>469</v>
      </c>
      <c r="D35" s="18">
        <v>2720</v>
      </c>
      <c r="E35" s="18"/>
      <c r="F35" s="18"/>
      <c r="G35" s="10" t="e">
        <f t="shared" si="2"/>
        <v>#DIV/0!</v>
      </c>
    </row>
    <row r="36" spans="1:7" ht="18" customHeight="1" x14ac:dyDescent="0.25">
      <c r="A36" s="5" t="s">
        <v>33</v>
      </c>
      <c r="B36" s="6">
        <f>SUM(B37:B39)</f>
        <v>29432</v>
      </c>
      <c r="C36" s="6">
        <f>SUM(C37:C39)</f>
        <v>122016</v>
      </c>
      <c r="D36" s="6">
        <f>SUM(D37:D39)</f>
        <v>14077</v>
      </c>
      <c r="E36" s="6">
        <v>0</v>
      </c>
      <c r="F36" s="6">
        <f>SUM(F37)</f>
        <v>0</v>
      </c>
      <c r="G36" s="10" t="e">
        <f t="shared" si="2"/>
        <v>#DIV/0!</v>
      </c>
    </row>
    <row r="37" spans="1:7" ht="18" customHeight="1" x14ac:dyDescent="0.2">
      <c r="A37" s="13" t="s">
        <v>34</v>
      </c>
      <c r="B37" s="18">
        <v>29432</v>
      </c>
      <c r="C37" s="18">
        <v>25691</v>
      </c>
      <c r="D37" s="18"/>
      <c r="E37" s="18"/>
      <c r="F37" s="6"/>
      <c r="G37" s="10" t="e">
        <f t="shared" si="2"/>
        <v>#DIV/0!</v>
      </c>
    </row>
    <row r="38" spans="1:7" ht="18" customHeight="1" x14ac:dyDescent="0.2">
      <c r="A38" s="13" t="s">
        <v>35</v>
      </c>
      <c r="B38" s="18"/>
      <c r="C38" s="18">
        <v>96325</v>
      </c>
      <c r="D38" s="18"/>
      <c r="E38" s="18"/>
      <c r="F38" s="6"/>
      <c r="G38" s="10" t="e">
        <f t="shared" si="2"/>
        <v>#DIV/0!</v>
      </c>
    </row>
    <row r="39" spans="1:7" ht="18" customHeight="1" x14ac:dyDescent="0.2">
      <c r="A39" s="13" t="s">
        <v>36</v>
      </c>
      <c r="B39" s="36"/>
      <c r="C39" s="36"/>
      <c r="D39" s="36">
        <v>14077</v>
      </c>
      <c r="E39" s="18"/>
      <c r="F39" s="6"/>
      <c r="G39" s="10"/>
    </row>
    <row r="40" spans="1:7" ht="18" customHeight="1" x14ac:dyDescent="0.25">
      <c r="A40" s="5" t="s">
        <v>37</v>
      </c>
      <c r="B40" s="6">
        <f>SUM(B41)</f>
        <v>880</v>
      </c>
      <c r="C40" s="6">
        <f>SUM(C41)</f>
        <v>24701</v>
      </c>
      <c r="D40" s="6">
        <f>SUM(D41)</f>
        <v>0</v>
      </c>
      <c r="E40" s="6">
        <v>0</v>
      </c>
      <c r="F40" s="6">
        <f>SUM(F41)</f>
        <v>0</v>
      </c>
      <c r="G40" s="7"/>
    </row>
    <row r="41" spans="1:7" ht="18" customHeight="1" x14ac:dyDescent="0.2">
      <c r="A41" s="13" t="s">
        <v>349</v>
      </c>
      <c r="B41" s="12">
        <v>880</v>
      </c>
      <c r="C41" s="12">
        <v>24701</v>
      </c>
      <c r="D41" s="12"/>
      <c r="E41" s="12"/>
      <c r="F41" s="12"/>
      <c r="G41" s="7"/>
    </row>
    <row r="42" spans="1:7" ht="18" customHeight="1" x14ac:dyDescent="0.2">
      <c r="A42" s="13" t="s">
        <v>364</v>
      </c>
      <c r="B42" s="12"/>
      <c r="C42" s="12">
        <v>7618</v>
      </c>
      <c r="D42" s="12"/>
      <c r="E42" s="12"/>
      <c r="F42" s="12"/>
      <c r="G42" s="7"/>
    </row>
    <row r="43" spans="1:7" ht="18" customHeight="1" x14ac:dyDescent="0.25">
      <c r="A43" s="19" t="s">
        <v>38</v>
      </c>
      <c r="B43" s="6">
        <f>SUM(B5+B29+B36+B40+B20)</f>
        <v>1769485</v>
      </c>
      <c r="C43" s="6">
        <f>SUM(C5+C29+C36+C40+C20+C42)</f>
        <v>675249</v>
      </c>
      <c r="D43" s="6">
        <f>SUM(D5+D29+D36+D40+D20)</f>
        <v>380483</v>
      </c>
      <c r="E43" s="6">
        <v>0</v>
      </c>
      <c r="F43" s="6" t="e">
        <f>SUM(F5+F29+F36+F40+#REF!)</f>
        <v>#REF!</v>
      </c>
      <c r="G43" s="7" t="e">
        <f>(F43/E43)</f>
        <v>#REF!</v>
      </c>
    </row>
    <row r="44" spans="1:7" x14ac:dyDescent="0.2">
      <c r="B44" s="8"/>
      <c r="C44" s="8"/>
      <c r="D44" s="8"/>
    </row>
    <row r="45" spans="1:7" x14ac:dyDescent="0.2">
      <c r="B45" s="8"/>
      <c r="C45" s="8"/>
      <c r="D45" s="8"/>
    </row>
    <row r="46" spans="1:7" ht="15" x14ac:dyDescent="0.2">
      <c r="A46" s="20"/>
      <c r="B46" s="8"/>
      <c r="C46" s="8"/>
      <c r="D46" s="8"/>
    </row>
    <row r="47" spans="1:7" x14ac:dyDescent="0.2">
      <c r="B47" s="8"/>
      <c r="C47" s="8"/>
      <c r="D47" s="8"/>
    </row>
    <row r="48" spans="1:7" x14ac:dyDescent="0.2">
      <c r="B48" s="8"/>
      <c r="C48" s="8"/>
      <c r="D48" s="8"/>
    </row>
    <row r="49" spans="1:4" ht="15" x14ac:dyDescent="0.2">
      <c r="A49" s="20"/>
      <c r="B49" s="8"/>
      <c r="C49" s="8"/>
      <c r="D49" s="8"/>
    </row>
    <row r="50" spans="1:4" x14ac:dyDescent="0.2">
      <c r="B50" s="8"/>
      <c r="C50" s="8"/>
      <c r="D50" s="8"/>
    </row>
    <row r="51" spans="1:4" x14ac:dyDescent="0.2">
      <c r="B51" s="8"/>
      <c r="C51" s="8"/>
      <c r="D51" s="8"/>
    </row>
    <row r="52" spans="1:4" x14ac:dyDescent="0.2">
      <c r="B52" s="8"/>
      <c r="C52" s="8"/>
      <c r="D52" s="8"/>
    </row>
    <row r="53" spans="1:4" x14ac:dyDescent="0.2">
      <c r="B53" s="8"/>
      <c r="C53" s="8"/>
      <c r="D53" s="8"/>
    </row>
    <row r="54" spans="1:4" x14ac:dyDescent="0.2">
      <c r="B54" s="8"/>
      <c r="C54" s="8"/>
      <c r="D54" s="8"/>
    </row>
    <row r="55" spans="1:4" x14ac:dyDescent="0.2">
      <c r="B55" s="8"/>
      <c r="C55" s="8"/>
      <c r="D55" s="8"/>
    </row>
    <row r="56" spans="1:4" x14ac:dyDescent="0.2">
      <c r="B56" s="8"/>
      <c r="C56" s="8"/>
      <c r="D56" s="8"/>
    </row>
    <row r="57" spans="1:4" x14ac:dyDescent="0.2">
      <c r="B57" s="8"/>
      <c r="C57" s="8"/>
      <c r="D57" s="8"/>
    </row>
    <row r="58" spans="1:4" x14ac:dyDescent="0.2">
      <c r="B58" s="8"/>
      <c r="C58" s="8"/>
      <c r="D58" s="8"/>
    </row>
    <row r="59" spans="1:4" x14ac:dyDescent="0.2">
      <c r="B59" s="8"/>
      <c r="C59" s="8"/>
      <c r="D59" s="8"/>
    </row>
    <row r="60" spans="1:4" x14ac:dyDescent="0.2">
      <c r="B60" s="8"/>
      <c r="C60" s="8"/>
      <c r="D60" s="8"/>
    </row>
    <row r="61" spans="1:4" x14ac:dyDescent="0.2">
      <c r="B61" s="8"/>
      <c r="C61" s="8"/>
      <c r="D61" s="8"/>
    </row>
    <row r="62" spans="1:4" x14ac:dyDescent="0.2">
      <c r="B62" s="8"/>
      <c r="C62" s="8"/>
      <c r="D62" s="8"/>
    </row>
    <row r="63" spans="1:4" x14ac:dyDescent="0.2">
      <c r="B63" s="8"/>
      <c r="C63" s="8"/>
      <c r="D63" s="8"/>
    </row>
    <row r="64" spans="1:4" x14ac:dyDescent="0.2">
      <c r="B64" s="8"/>
      <c r="C64" s="8"/>
      <c r="D64" s="8"/>
    </row>
  </sheetData>
  <mergeCells count="2">
    <mergeCell ref="A2:G2"/>
    <mergeCell ref="A1:G1"/>
  </mergeCells>
  <phoneticPr fontId="19" type="noConversion"/>
  <printOptions horizontalCentered="1"/>
  <pageMargins left="0.78740157480314965" right="0.78740157480314965" top="0.98425196850393704" bottom="0.28999999999999998" header="0.51181102362204722" footer="0.51181102362204722"/>
  <pageSetup paperSize="9" scale="96" orientation="portrait" r:id="rId1"/>
  <headerFooter alignWithMargins="0">
    <oddHeader xml:space="preserve">&amp;C1. melléklet az 1/2016. (II. 12.) önkormányzati rendelethez
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97" t="s">
        <v>383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2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2">
      <c r="F5" t="s">
        <v>380</v>
      </c>
      <c r="J5" s="2" t="s">
        <v>116</v>
      </c>
    </row>
    <row r="6" spans="1:10" ht="12.75" customHeight="1" x14ac:dyDescent="0.2">
      <c r="A6" s="294" t="s">
        <v>117</v>
      </c>
      <c r="B6" s="316" t="s">
        <v>118</v>
      </c>
      <c r="C6" s="288" t="s">
        <v>354</v>
      </c>
      <c r="D6" s="315"/>
      <c r="E6" s="288" t="s">
        <v>355</v>
      </c>
      <c r="F6" s="315"/>
      <c r="G6" s="253" t="s">
        <v>3</v>
      </c>
      <c r="H6" s="253"/>
      <c r="I6" s="253"/>
      <c r="J6" s="316" t="s">
        <v>119</v>
      </c>
    </row>
    <row r="7" spans="1:10" ht="25.5" x14ac:dyDescent="0.2">
      <c r="A7" s="294"/>
      <c r="B7" s="316"/>
      <c r="C7" s="158" t="s">
        <v>4</v>
      </c>
      <c r="D7" s="158" t="s">
        <v>41</v>
      </c>
      <c r="E7" s="158" t="s">
        <v>4</v>
      </c>
      <c r="F7" s="158" t="s">
        <v>41</v>
      </c>
      <c r="G7" s="149" t="s">
        <v>4</v>
      </c>
      <c r="H7" s="149" t="s">
        <v>41</v>
      </c>
      <c r="I7" s="149" t="s">
        <v>5</v>
      </c>
      <c r="J7" s="316"/>
    </row>
    <row r="8" spans="1:10" ht="39.950000000000003" customHeight="1" x14ac:dyDescent="0.2">
      <c r="A8" s="23" t="s">
        <v>42</v>
      </c>
      <c r="B8" s="16" t="s">
        <v>120</v>
      </c>
      <c r="C8" s="138">
        <v>74384</v>
      </c>
      <c r="D8" s="138">
        <v>74384</v>
      </c>
      <c r="E8" s="12">
        <v>10000</v>
      </c>
      <c r="F8" s="12">
        <v>6532</v>
      </c>
      <c r="G8" s="12">
        <v>84384</v>
      </c>
      <c r="H8" s="12">
        <v>80916</v>
      </c>
      <c r="I8" s="12"/>
      <c r="J8" s="16" t="s">
        <v>186</v>
      </c>
    </row>
    <row r="9" spans="1:10" ht="39.950000000000003" customHeight="1" x14ac:dyDescent="0.2">
      <c r="A9" s="23" t="s">
        <v>44</v>
      </c>
      <c r="B9" s="16" t="s">
        <v>120</v>
      </c>
      <c r="C9" s="138"/>
      <c r="D9" s="138"/>
      <c r="E9" s="12"/>
      <c r="F9" s="12">
        <v>6200</v>
      </c>
      <c r="G9" s="12"/>
      <c r="H9" s="12">
        <v>6200</v>
      </c>
      <c r="I9" s="12"/>
      <c r="J9" s="16" t="s">
        <v>367</v>
      </c>
    </row>
    <row r="10" spans="1:10" ht="37.5" customHeight="1" x14ac:dyDescent="0.2">
      <c r="A10" s="23" t="s">
        <v>46</v>
      </c>
      <c r="B10" s="16" t="s">
        <v>133</v>
      </c>
      <c r="C10" s="138"/>
      <c r="D10" s="138"/>
      <c r="E10" s="12">
        <v>347</v>
      </c>
      <c r="F10" s="12">
        <v>347</v>
      </c>
      <c r="G10" s="12">
        <v>347</v>
      </c>
      <c r="H10" s="12">
        <v>347</v>
      </c>
      <c r="I10" s="12">
        <v>347</v>
      </c>
      <c r="J10" s="16" t="s">
        <v>184</v>
      </c>
    </row>
    <row r="11" spans="1:10" ht="37.5" customHeight="1" x14ac:dyDescent="0.2">
      <c r="A11" s="23" t="s">
        <v>52</v>
      </c>
      <c r="B11" s="16" t="s">
        <v>120</v>
      </c>
      <c r="C11" s="138"/>
      <c r="D11" s="138"/>
      <c r="E11" s="12">
        <v>1000</v>
      </c>
      <c r="F11" s="12">
        <v>1000</v>
      </c>
      <c r="G11" s="12">
        <v>1000</v>
      </c>
      <c r="H11" s="12">
        <v>1000</v>
      </c>
      <c r="I11" s="12"/>
      <c r="J11" s="16" t="s">
        <v>185</v>
      </c>
    </row>
    <row r="12" spans="1:10" ht="37.5" customHeight="1" x14ac:dyDescent="0.2">
      <c r="A12" s="23" t="s">
        <v>63</v>
      </c>
      <c r="B12" s="16" t="s">
        <v>120</v>
      </c>
      <c r="C12" s="138">
        <v>49127</v>
      </c>
      <c r="D12" s="138">
        <v>49127</v>
      </c>
      <c r="E12" s="12"/>
      <c r="F12" s="12"/>
      <c r="G12" s="12">
        <v>49127</v>
      </c>
      <c r="H12" s="12">
        <v>49127</v>
      </c>
      <c r="I12" s="12"/>
      <c r="J12" s="16" t="s">
        <v>187</v>
      </c>
    </row>
    <row r="13" spans="1:10" ht="37.5" customHeight="1" x14ac:dyDescent="0.2">
      <c r="A13" s="23" t="s">
        <v>65</v>
      </c>
      <c r="B13" s="16" t="s">
        <v>120</v>
      </c>
      <c r="C13" s="138"/>
      <c r="D13" s="138"/>
      <c r="E13" s="12">
        <v>1000</v>
      </c>
      <c r="F13" s="12">
        <v>1000</v>
      </c>
      <c r="G13" s="12">
        <v>1000</v>
      </c>
      <c r="H13" s="12">
        <v>1000</v>
      </c>
      <c r="I13" s="12"/>
      <c r="J13" s="16" t="s">
        <v>188</v>
      </c>
    </row>
    <row r="14" spans="1:10" ht="37.5" customHeight="1" x14ac:dyDescent="0.2">
      <c r="A14" s="153" t="s">
        <v>103</v>
      </c>
      <c r="B14" s="155" t="s">
        <v>368</v>
      </c>
      <c r="C14" s="156"/>
      <c r="D14" s="138">
        <v>889</v>
      </c>
      <c r="E14" s="12"/>
      <c r="F14" s="12"/>
      <c r="G14" s="12"/>
      <c r="H14" s="12">
        <v>889</v>
      </c>
      <c r="I14" s="12">
        <v>889</v>
      </c>
      <c r="J14" s="157" t="s">
        <v>372</v>
      </c>
    </row>
    <row r="15" spans="1:10" ht="37.5" customHeight="1" x14ac:dyDescent="0.2">
      <c r="A15" s="153" t="s">
        <v>105</v>
      </c>
      <c r="B15" s="155" t="s">
        <v>368</v>
      </c>
      <c r="C15" s="156"/>
      <c r="D15" s="138">
        <v>1091</v>
      </c>
      <c r="E15" s="12"/>
      <c r="F15" s="12"/>
      <c r="G15" s="12"/>
      <c r="H15" s="12">
        <v>1091</v>
      </c>
      <c r="I15" s="12">
        <v>1091</v>
      </c>
      <c r="J15" s="157" t="s">
        <v>373</v>
      </c>
    </row>
    <row r="16" spans="1:10" ht="37.5" customHeight="1" x14ac:dyDescent="0.2">
      <c r="A16" s="153" t="s">
        <v>177</v>
      </c>
      <c r="B16" s="16" t="s">
        <v>133</v>
      </c>
      <c r="C16" s="156"/>
      <c r="D16" s="138"/>
      <c r="E16" s="12"/>
      <c r="F16" s="12"/>
      <c r="G16" s="12"/>
      <c r="H16" s="12"/>
      <c r="I16" s="12">
        <v>84</v>
      </c>
      <c r="J16" s="157" t="s">
        <v>378</v>
      </c>
    </row>
    <row r="17" spans="1:10" ht="25.5" customHeight="1" x14ac:dyDescent="0.25">
      <c r="A17" s="23"/>
      <c r="B17" s="39" t="s">
        <v>121</v>
      </c>
      <c r="C17" s="6">
        <f>SUM(C8:C13)</f>
        <v>123511</v>
      </c>
      <c r="D17" s="6">
        <f>SUM(D8:D15)</f>
        <v>125491</v>
      </c>
      <c r="E17" s="6">
        <f>SUM(E8:E13)</f>
        <v>12347</v>
      </c>
      <c r="F17" s="6">
        <f>SUM(F8:F15)</f>
        <v>15079</v>
      </c>
      <c r="G17" s="6">
        <f>SUM(G8:G13)</f>
        <v>135858</v>
      </c>
      <c r="H17" s="6">
        <f>SUM(H8:H15)</f>
        <v>140570</v>
      </c>
      <c r="I17" s="6">
        <f>SUM(I8:I16)</f>
        <v>2411</v>
      </c>
      <c r="J17" s="13"/>
    </row>
    <row r="18" spans="1:10" x14ac:dyDescent="0.2">
      <c r="A18" s="33"/>
      <c r="B18" s="40"/>
      <c r="C18" s="40"/>
      <c r="D18" s="40"/>
      <c r="G18" s="8"/>
      <c r="H18" s="8"/>
      <c r="I18" s="8"/>
    </row>
    <row r="19" spans="1:10" x14ac:dyDescent="0.2">
      <c r="A19" s="33"/>
      <c r="B19" s="40"/>
      <c r="C19" s="40"/>
      <c r="D19" s="40"/>
      <c r="E19" s="8"/>
      <c r="F19" s="8"/>
      <c r="G19" s="8"/>
      <c r="H19" s="8"/>
      <c r="I19" s="8"/>
    </row>
    <row r="20" spans="1:10" x14ac:dyDescent="0.2">
      <c r="A20" s="33"/>
      <c r="B20" s="40"/>
      <c r="C20" s="40"/>
      <c r="D20" s="40"/>
      <c r="G20" s="8"/>
      <c r="H20" s="8"/>
      <c r="I20" s="8"/>
    </row>
    <row r="21" spans="1:10" x14ac:dyDescent="0.2">
      <c r="A21" s="33"/>
      <c r="B21" s="40"/>
      <c r="C21" s="40"/>
      <c r="D21" s="40"/>
      <c r="G21" s="8"/>
      <c r="H21" s="8"/>
      <c r="I21" s="8"/>
    </row>
    <row r="22" spans="1:10" x14ac:dyDescent="0.2">
      <c r="A22" s="33"/>
      <c r="B22" s="40"/>
      <c r="C22" s="40"/>
      <c r="D22" s="40"/>
      <c r="G22" s="8"/>
      <c r="H22" s="8"/>
      <c r="I22" s="8"/>
    </row>
    <row r="23" spans="1:10" x14ac:dyDescent="0.2">
      <c r="A23" s="33"/>
      <c r="G23" s="8"/>
      <c r="H23" s="8"/>
      <c r="I23" s="8"/>
    </row>
    <row r="24" spans="1:10" x14ac:dyDescent="0.2">
      <c r="A24" s="33"/>
      <c r="G24" s="8"/>
      <c r="H24" s="8"/>
      <c r="I24" s="8"/>
    </row>
    <row r="25" spans="1:10" x14ac:dyDescent="0.2">
      <c r="A25" s="33"/>
      <c r="G25" s="8"/>
      <c r="H25" s="8"/>
      <c r="I25" s="8"/>
    </row>
    <row r="26" spans="1:10" x14ac:dyDescent="0.2">
      <c r="G26" s="8"/>
      <c r="H26" s="8"/>
      <c r="I26" s="8"/>
    </row>
    <row r="27" spans="1:10" x14ac:dyDescent="0.2">
      <c r="G27" s="8"/>
      <c r="H27" s="8"/>
      <c r="I27" s="8"/>
    </row>
    <row r="28" spans="1:10" x14ac:dyDescent="0.2">
      <c r="G28" s="8"/>
      <c r="H28" s="8"/>
      <c r="I28" s="8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view="pageLayout" zoomScaleNormal="100" workbookViewId="0">
      <selection activeCell="D15" sqref="D15"/>
    </sheetView>
  </sheetViews>
  <sheetFormatPr defaultRowHeight="12.75" x14ac:dyDescent="0.2"/>
  <cols>
    <col min="1" max="1" width="5.28515625" customWidth="1"/>
    <col min="2" max="2" width="23.42578125" customWidth="1"/>
    <col min="3" max="3" width="11.5703125" customWidth="1"/>
    <col min="4" max="4" width="27.140625" customWidth="1"/>
  </cols>
  <sheetData>
    <row r="1" spans="1:4" ht="15.75" x14ac:dyDescent="0.25">
      <c r="A1" s="162" t="s">
        <v>422</v>
      </c>
      <c r="B1" s="37"/>
      <c r="C1" s="37"/>
      <c r="D1" s="37"/>
    </row>
    <row r="2" spans="1:4" x14ac:dyDescent="0.2">
      <c r="A2" s="37"/>
      <c r="B2" s="37"/>
      <c r="D2" s="37"/>
    </row>
    <row r="5" spans="1:4" x14ac:dyDescent="0.2">
      <c r="D5" s="2" t="s">
        <v>116</v>
      </c>
    </row>
    <row r="6" spans="1:4" x14ac:dyDescent="0.2">
      <c r="A6" s="294" t="s">
        <v>117</v>
      </c>
      <c r="B6" s="316" t="s">
        <v>118</v>
      </c>
      <c r="C6" s="181" t="s">
        <v>3</v>
      </c>
      <c r="D6" s="316" t="s">
        <v>119</v>
      </c>
    </row>
    <row r="7" spans="1:4" x14ac:dyDescent="0.2">
      <c r="A7" s="294"/>
      <c r="B7" s="316"/>
      <c r="C7" s="181" t="s">
        <v>4</v>
      </c>
      <c r="D7" s="316"/>
    </row>
    <row r="8" spans="1:4" ht="39.75" customHeight="1" x14ac:dyDescent="0.2">
      <c r="A8" s="23" t="s">
        <v>42</v>
      </c>
      <c r="B8" s="16" t="s">
        <v>120</v>
      </c>
      <c r="C8" s="12">
        <v>2000</v>
      </c>
      <c r="D8" s="16" t="s">
        <v>423</v>
      </c>
    </row>
    <row r="9" spans="1:4" ht="39.75" customHeight="1" x14ac:dyDescent="0.2">
      <c r="A9" s="23" t="s">
        <v>44</v>
      </c>
      <c r="B9" s="16" t="s">
        <v>120</v>
      </c>
      <c r="C9" s="12">
        <v>1000</v>
      </c>
      <c r="D9" s="16" t="s">
        <v>427</v>
      </c>
    </row>
    <row r="10" spans="1:4" ht="39.75" customHeight="1" x14ac:dyDescent="0.2">
      <c r="A10" s="240" t="s">
        <v>46</v>
      </c>
      <c r="B10" s="16" t="s">
        <v>544</v>
      </c>
      <c r="C10" s="12">
        <v>600</v>
      </c>
      <c r="D10" s="16" t="s">
        <v>545</v>
      </c>
    </row>
    <row r="11" spans="1:4" ht="39.75" customHeight="1" x14ac:dyDescent="0.2">
      <c r="A11" s="240">
        <v>4</v>
      </c>
      <c r="B11" s="16" t="s">
        <v>162</v>
      </c>
      <c r="C11" s="12">
        <v>180</v>
      </c>
      <c r="D11" s="16" t="s">
        <v>546</v>
      </c>
    </row>
    <row r="12" spans="1:4" ht="25.5" customHeight="1" x14ac:dyDescent="0.25">
      <c r="A12" s="13"/>
      <c r="B12" s="43" t="s">
        <v>131</v>
      </c>
      <c r="C12" s="6">
        <f>SUM(C8:C11)</f>
        <v>3780</v>
      </c>
      <c r="D12" s="13"/>
    </row>
    <row r="13" spans="1:4" x14ac:dyDescent="0.2">
      <c r="C13" s="8"/>
    </row>
    <row r="14" spans="1:4" x14ac:dyDescent="0.2">
      <c r="C14" s="8"/>
    </row>
    <row r="15" spans="1:4" x14ac:dyDescent="0.2">
      <c r="C15" s="8"/>
    </row>
    <row r="16" spans="1:4" x14ac:dyDescent="0.2">
      <c r="C16" s="8"/>
    </row>
    <row r="17" spans="3:3" x14ac:dyDescent="0.2">
      <c r="C17" s="8"/>
    </row>
    <row r="18" spans="3:3" x14ac:dyDescent="0.2">
      <c r="C18" s="8"/>
    </row>
  </sheetData>
  <mergeCells count="3">
    <mergeCell ref="D6:D7"/>
    <mergeCell ref="A6:A7"/>
    <mergeCell ref="B6:B7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az 1/2016. (II. 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="89" zoomScaleNormal="100" zoomScalePageLayoutView="89" workbookViewId="0">
      <selection activeCell="E12" sqref="E12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</cols>
  <sheetData>
    <row r="1" spans="1:3" x14ac:dyDescent="0.2">
      <c r="A1" s="180" t="s">
        <v>398</v>
      </c>
      <c r="B1" s="1"/>
      <c r="C1" s="37"/>
    </row>
    <row r="2" spans="1:3" x14ac:dyDescent="0.2">
      <c r="A2" s="37"/>
      <c r="B2" s="37"/>
      <c r="C2" s="37"/>
    </row>
    <row r="3" spans="1:3" x14ac:dyDescent="0.2">
      <c r="A3" s="37"/>
      <c r="B3" s="37"/>
      <c r="C3" s="37"/>
    </row>
    <row r="4" spans="1:3" x14ac:dyDescent="0.2">
      <c r="A4" s="37"/>
      <c r="B4" s="37"/>
      <c r="C4" s="37"/>
    </row>
    <row r="6" spans="1:3" x14ac:dyDescent="0.2">
      <c r="A6" s="319" t="s">
        <v>2</v>
      </c>
      <c r="B6" s="320"/>
      <c r="C6" s="174" t="s">
        <v>3</v>
      </c>
    </row>
    <row r="7" spans="1:3" x14ac:dyDescent="0.2">
      <c r="A7" s="321"/>
      <c r="B7" s="322"/>
      <c r="C7" s="38" t="s">
        <v>40</v>
      </c>
    </row>
    <row r="8" spans="1:3" ht="18" customHeight="1" x14ac:dyDescent="0.2">
      <c r="A8" s="323" t="s">
        <v>122</v>
      </c>
      <c r="B8" s="324"/>
      <c r="C8" s="6">
        <f>SUM(C9:C13)</f>
        <v>5550</v>
      </c>
    </row>
    <row r="9" spans="1:3" ht="18" customHeight="1" x14ac:dyDescent="0.2">
      <c r="A9" s="93"/>
      <c r="B9" s="175" t="s">
        <v>400</v>
      </c>
      <c r="C9" s="18">
        <v>100</v>
      </c>
    </row>
    <row r="10" spans="1:3" ht="18" customHeight="1" x14ac:dyDescent="0.2">
      <c r="A10" s="41"/>
      <c r="B10" s="13" t="s">
        <v>123</v>
      </c>
      <c r="C10" s="12">
        <v>4200</v>
      </c>
    </row>
    <row r="11" spans="1:3" ht="18" customHeight="1" x14ac:dyDescent="0.2">
      <c r="A11" s="41"/>
      <c r="B11" s="13" t="s">
        <v>124</v>
      </c>
      <c r="C11" s="12">
        <v>250</v>
      </c>
    </row>
    <row r="12" spans="1:3" ht="18" customHeight="1" x14ac:dyDescent="0.2">
      <c r="A12" s="41"/>
      <c r="B12" s="13" t="s">
        <v>424</v>
      </c>
      <c r="C12" s="12">
        <v>100</v>
      </c>
    </row>
    <row r="13" spans="1:3" ht="18" customHeight="1" x14ac:dyDescent="0.2">
      <c r="A13" s="41"/>
      <c r="B13" s="13" t="s">
        <v>125</v>
      </c>
      <c r="C13" s="12">
        <v>900</v>
      </c>
    </row>
    <row r="14" spans="1:3" ht="18" customHeight="1" x14ac:dyDescent="0.2">
      <c r="A14" s="323" t="s">
        <v>126</v>
      </c>
      <c r="B14" s="324"/>
      <c r="C14" s="6">
        <f>SUM(C15:C25)</f>
        <v>27752</v>
      </c>
    </row>
    <row r="15" spans="1:3" ht="18" customHeight="1" x14ac:dyDescent="0.2">
      <c r="A15" s="42"/>
      <c r="B15" s="13" t="s">
        <v>127</v>
      </c>
      <c r="C15" s="12">
        <v>1600</v>
      </c>
    </row>
    <row r="16" spans="1:3" ht="18" customHeight="1" x14ac:dyDescent="0.2">
      <c r="A16" s="41"/>
      <c r="B16" s="152" t="s">
        <v>374</v>
      </c>
      <c r="C16" s="12">
        <v>400</v>
      </c>
    </row>
    <row r="17" spans="1:3" ht="18" customHeight="1" x14ac:dyDescent="0.2">
      <c r="A17" s="41"/>
      <c r="B17" s="13" t="s">
        <v>128</v>
      </c>
      <c r="C17" s="12">
        <v>1000</v>
      </c>
    </row>
    <row r="18" spans="1:3" ht="18" customHeight="1" x14ac:dyDescent="0.2">
      <c r="A18" s="41"/>
      <c r="B18" s="17" t="s">
        <v>363</v>
      </c>
      <c r="C18" s="12">
        <v>3400</v>
      </c>
    </row>
    <row r="19" spans="1:3" ht="18" customHeight="1" x14ac:dyDescent="0.2">
      <c r="A19" s="41"/>
      <c r="B19" s="152" t="s">
        <v>425</v>
      </c>
      <c r="C19" s="12">
        <v>120</v>
      </c>
    </row>
    <row r="20" spans="1:3" ht="18" customHeight="1" x14ac:dyDescent="0.2">
      <c r="A20" s="41"/>
      <c r="B20" s="13" t="s">
        <v>183</v>
      </c>
      <c r="C20" s="12">
        <v>400</v>
      </c>
    </row>
    <row r="21" spans="1:3" ht="18" customHeight="1" x14ac:dyDescent="0.2">
      <c r="A21" s="41"/>
      <c r="B21" s="13" t="s">
        <v>182</v>
      </c>
      <c r="C21" s="12">
        <v>500</v>
      </c>
    </row>
    <row r="22" spans="1:3" ht="31.5" customHeight="1" x14ac:dyDescent="0.2">
      <c r="A22" s="41"/>
      <c r="B22" s="16" t="s">
        <v>206</v>
      </c>
      <c r="C22" s="12">
        <v>10000</v>
      </c>
    </row>
    <row r="23" spans="1:3" ht="18" customHeight="1" x14ac:dyDescent="0.2">
      <c r="A23" s="41"/>
      <c r="B23" s="95" t="s">
        <v>129</v>
      </c>
      <c r="C23" s="12">
        <v>1232</v>
      </c>
    </row>
    <row r="24" spans="1:3" ht="18" customHeight="1" x14ac:dyDescent="0.2">
      <c r="A24" s="163"/>
      <c r="B24" s="95" t="s">
        <v>130</v>
      </c>
      <c r="C24" s="12">
        <v>9000</v>
      </c>
    </row>
    <row r="25" spans="1:3" ht="18" customHeight="1" x14ac:dyDescent="0.2">
      <c r="A25" s="67"/>
      <c r="B25" s="95" t="s">
        <v>379</v>
      </c>
      <c r="C25" s="12">
        <v>100</v>
      </c>
    </row>
    <row r="26" spans="1:3" ht="18" customHeight="1" x14ac:dyDescent="0.25">
      <c r="A26" s="317" t="s">
        <v>131</v>
      </c>
      <c r="B26" s="318"/>
      <c r="C26" s="6">
        <f>C8+C14</f>
        <v>33302</v>
      </c>
    </row>
  </sheetData>
  <mergeCells count="4">
    <mergeCell ref="A26:B26"/>
    <mergeCell ref="A6:B7"/>
    <mergeCell ref="A8:B8"/>
    <mergeCell ref="A14:B1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&amp;C4. melléklet az 1/2016. (II. 12.) 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view="pageLayout" zoomScaleNormal="100" workbookViewId="0">
      <selection activeCell="B19" sqref="B19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</cols>
  <sheetData>
    <row r="1" spans="1:3" ht="15.75" x14ac:dyDescent="0.25">
      <c r="A1" s="298" t="s">
        <v>134</v>
      </c>
      <c r="B1" s="298"/>
      <c r="C1" s="298"/>
    </row>
    <row r="2" spans="1:3" x14ac:dyDescent="0.2">
      <c r="A2" s="325" t="s">
        <v>399</v>
      </c>
      <c r="B2" s="326"/>
      <c r="C2" s="326"/>
    </row>
    <row r="6" spans="1:3" ht="12.75" customHeight="1" x14ac:dyDescent="0.2">
      <c r="A6" s="327"/>
      <c r="B6" s="311" t="s">
        <v>208</v>
      </c>
      <c r="C6" s="174" t="s">
        <v>3</v>
      </c>
    </row>
    <row r="7" spans="1:3" x14ac:dyDescent="0.2">
      <c r="A7" s="328"/>
      <c r="B7" s="311"/>
      <c r="C7" s="38" t="s">
        <v>40</v>
      </c>
    </row>
    <row r="8" spans="1:3" ht="21" customHeight="1" x14ac:dyDescent="0.2">
      <c r="A8" s="140"/>
      <c r="B8" s="44" t="s">
        <v>152</v>
      </c>
      <c r="C8" s="12">
        <v>5000</v>
      </c>
    </row>
    <row r="9" spans="1:3" ht="21.75" customHeight="1" x14ac:dyDescent="0.2">
      <c r="A9" s="140"/>
      <c r="B9" s="44" t="s">
        <v>153</v>
      </c>
      <c r="C9" s="12">
        <v>1000</v>
      </c>
    </row>
    <row r="10" spans="1:3" ht="23.25" customHeight="1" x14ac:dyDescent="0.25">
      <c r="A10" s="182"/>
      <c r="B10" s="105" t="s">
        <v>209</v>
      </c>
      <c r="C10" s="6">
        <f>SUM(C8:C9)</f>
        <v>6000</v>
      </c>
    </row>
    <row r="11" spans="1:3" x14ac:dyDescent="0.2">
      <c r="B11" s="45"/>
      <c r="C11" s="8"/>
    </row>
    <row r="12" spans="1:3" x14ac:dyDescent="0.2">
      <c r="B12" s="45"/>
      <c r="C12" s="8"/>
    </row>
    <row r="13" spans="1:3" x14ac:dyDescent="0.2">
      <c r="B13" s="45"/>
      <c r="C13" s="8"/>
    </row>
    <row r="14" spans="1:3" x14ac:dyDescent="0.2">
      <c r="B14" s="45"/>
      <c r="C14" s="8"/>
    </row>
    <row r="15" spans="1:3" x14ac:dyDescent="0.2">
      <c r="B15" s="45"/>
      <c r="C15" s="8"/>
    </row>
    <row r="16" spans="1:3" x14ac:dyDescent="0.2">
      <c r="C16" s="8"/>
    </row>
    <row r="17" spans="3:3" x14ac:dyDescent="0.2">
      <c r="C17" s="8"/>
    </row>
    <row r="18" spans="3:3" x14ac:dyDescent="0.2">
      <c r="C18" s="8"/>
    </row>
    <row r="19" spans="3:3" x14ac:dyDescent="0.2">
      <c r="C19" s="8"/>
    </row>
    <row r="20" spans="3:3" x14ac:dyDescent="0.2">
      <c r="C20" s="8"/>
    </row>
    <row r="21" spans="3:3" x14ac:dyDescent="0.2">
      <c r="C21" s="8"/>
    </row>
    <row r="22" spans="3:3" x14ac:dyDescent="0.2">
      <c r="C22" s="8"/>
    </row>
    <row r="23" spans="3:3" x14ac:dyDescent="0.2">
      <c r="C23" s="8"/>
    </row>
    <row r="24" spans="3:3" x14ac:dyDescent="0.2">
      <c r="C24" s="8"/>
    </row>
    <row r="25" spans="3:3" x14ac:dyDescent="0.2">
      <c r="C25" s="8"/>
    </row>
    <row r="26" spans="3:3" x14ac:dyDescent="0.2">
      <c r="C26" s="8"/>
    </row>
  </sheetData>
  <mergeCells count="4">
    <mergeCell ref="A2:C2"/>
    <mergeCell ref="A1:C1"/>
    <mergeCell ref="A6:A7"/>
    <mergeCell ref="B6:B7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az 1/2016. (II. 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62" t="s">
        <v>384</v>
      </c>
      <c r="B1" s="37"/>
      <c r="C1" s="37"/>
      <c r="D1" s="37"/>
      <c r="E1" s="37"/>
      <c r="F1" s="37"/>
    </row>
    <row r="2" spans="1:10" ht="15.75" x14ac:dyDescent="0.25">
      <c r="A2" s="297" t="s">
        <v>385</v>
      </c>
      <c r="B2" s="297"/>
      <c r="C2" s="297"/>
      <c r="D2" s="297"/>
      <c r="E2" s="297"/>
      <c r="F2" s="37"/>
    </row>
    <row r="5" spans="1:10" x14ac:dyDescent="0.2">
      <c r="F5" s="2" t="s">
        <v>207</v>
      </c>
    </row>
    <row r="6" spans="1:10" x14ac:dyDescent="0.2">
      <c r="A6" s="311" t="s">
        <v>2</v>
      </c>
      <c r="B6" s="311"/>
      <c r="C6" s="253" t="s">
        <v>3</v>
      </c>
      <c r="D6" s="253"/>
      <c r="E6" s="253"/>
      <c r="F6" s="253"/>
    </row>
    <row r="7" spans="1:10" ht="33.75" x14ac:dyDescent="0.2">
      <c r="A7" s="311"/>
      <c r="B7" s="311"/>
      <c r="C7" s="38" t="s">
        <v>40</v>
      </c>
      <c r="D7" s="38" t="s">
        <v>41</v>
      </c>
      <c r="E7" s="38" t="s">
        <v>5</v>
      </c>
      <c r="F7" s="22" t="s">
        <v>6</v>
      </c>
    </row>
    <row r="8" spans="1:10" ht="18" customHeight="1" x14ac:dyDescent="0.2">
      <c r="A8" s="107" t="s">
        <v>211</v>
      </c>
      <c r="B8" s="13"/>
      <c r="C8" s="13"/>
      <c r="D8" s="12"/>
      <c r="E8" s="12"/>
      <c r="F8" s="13"/>
      <c r="J8" s="165" t="s">
        <v>380</v>
      </c>
    </row>
    <row r="9" spans="1:10" ht="18" customHeight="1" x14ac:dyDescent="0.2">
      <c r="A9" s="13"/>
      <c r="B9" s="44" t="s">
        <v>212</v>
      </c>
      <c r="C9" s="12">
        <v>3800</v>
      </c>
      <c r="D9" s="12">
        <v>3800</v>
      </c>
      <c r="E9" s="12"/>
      <c r="F9" s="27"/>
    </row>
    <row r="10" spans="1:10" ht="18" customHeight="1" x14ac:dyDescent="0.2">
      <c r="A10" s="13"/>
      <c r="B10" s="44" t="s">
        <v>213</v>
      </c>
      <c r="C10" s="12">
        <v>2035</v>
      </c>
      <c r="D10" s="12">
        <v>2035</v>
      </c>
      <c r="E10" s="12">
        <v>726</v>
      </c>
      <c r="F10" s="27">
        <f>(E10/D10)</f>
        <v>0.35675675675675678</v>
      </c>
    </row>
    <row r="11" spans="1:10" ht="18" customHeight="1" x14ac:dyDescent="0.2">
      <c r="A11" s="13"/>
      <c r="B11" s="44" t="s">
        <v>214</v>
      </c>
      <c r="C11" s="12">
        <v>9915</v>
      </c>
      <c r="D11" s="12">
        <v>9915</v>
      </c>
      <c r="E11" s="12">
        <v>6464</v>
      </c>
      <c r="F11" s="27">
        <f>(E11/D11)</f>
        <v>0.65194150277357543</v>
      </c>
    </row>
    <row r="12" spans="1:10" ht="18" customHeight="1" x14ac:dyDescent="0.2">
      <c r="A12" s="13"/>
      <c r="B12" s="44" t="s">
        <v>215</v>
      </c>
      <c r="C12" s="12">
        <v>1960</v>
      </c>
      <c r="D12" s="12">
        <v>1960</v>
      </c>
      <c r="E12" s="12">
        <v>442</v>
      </c>
      <c r="F12" s="27">
        <f>(E12/D12)</f>
        <v>0.22551020408163266</v>
      </c>
    </row>
    <row r="13" spans="1:10" ht="18" customHeight="1" x14ac:dyDescent="0.2">
      <c r="A13" s="9" t="s">
        <v>209</v>
      </c>
      <c r="B13" s="44"/>
      <c r="C13" s="6">
        <f>SUM(C9:C12)</f>
        <v>17710</v>
      </c>
      <c r="D13" s="6">
        <f>SUM(D9:D12)</f>
        <v>17710</v>
      </c>
      <c r="E13" s="6">
        <f>SUM(E9:E12)</f>
        <v>7632</v>
      </c>
      <c r="F13" s="7">
        <f>(E13/D13)</f>
        <v>0.43094297007340487</v>
      </c>
    </row>
    <row r="14" spans="1:10" x14ac:dyDescent="0.2">
      <c r="B14" s="45"/>
      <c r="C14" s="8"/>
      <c r="D14" s="8"/>
      <c r="E14" s="8"/>
    </row>
    <row r="15" spans="1:10" x14ac:dyDescent="0.2">
      <c r="B15" s="45"/>
      <c r="C15" s="8"/>
      <c r="D15" s="8"/>
      <c r="E15" s="8"/>
    </row>
    <row r="16" spans="1:10" x14ac:dyDescent="0.2">
      <c r="B16" s="45"/>
      <c r="C16" s="8"/>
      <c r="D16" s="8"/>
      <c r="E16" s="8"/>
    </row>
    <row r="17" spans="2:5" x14ac:dyDescent="0.2">
      <c r="B17" s="45"/>
      <c r="C17" s="8"/>
      <c r="D17" s="8"/>
      <c r="E17" s="8"/>
    </row>
    <row r="18" spans="2:5" x14ac:dyDescent="0.2">
      <c r="B18" s="45"/>
      <c r="C18" s="8"/>
      <c r="D18" s="8"/>
      <c r="E18" s="8"/>
    </row>
    <row r="19" spans="2:5" x14ac:dyDescent="0.2">
      <c r="B19" s="45"/>
      <c r="C19" s="8"/>
      <c r="D19" s="8"/>
      <c r="E19" s="8"/>
    </row>
    <row r="20" spans="2:5" x14ac:dyDescent="0.2">
      <c r="B20" s="45"/>
      <c r="C20" s="8"/>
      <c r="D20" s="8"/>
      <c r="E20" s="8"/>
    </row>
    <row r="21" spans="2:5" x14ac:dyDescent="0.2">
      <c r="B21" s="45"/>
      <c r="C21" s="8"/>
      <c r="D21" s="8"/>
      <c r="E21" s="8"/>
    </row>
    <row r="22" spans="2:5" x14ac:dyDescent="0.2">
      <c r="B22" s="45"/>
      <c r="C22" s="8"/>
      <c r="D22" s="8"/>
      <c r="E22" s="8"/>
    </row>
    <row r="23" spans="2:5" x14ac:dyDescent="0.2">
      <c r="B23" s="45"/>
      <c r="C23" s="8"/>
      <c r="D23" s="8"/>
      <c r="E23" s="8"/>
    </row>
    <row r="24" spans="2:5" x14ac:dyDescent="0.2">
      <c r="B24" s="45"/>
      <c r="C24" s="8"/>
      <c r="D24" s="8"/>
      <c r="E24" s="8"/>
    </row>
    <row r="25" spans="2:5" x14ac:dyDescent="0.2">
      <c r="B25" s="45"/>
      <c r="C25" s="8"/>
      <c r="D25" s="8"/>
      <c r="E25" s="8"/>
    </row>
    <row r="26" spans="2:5" x14ac:dyDescent="0.2">
      <c r="C26" s="8"/>
      <c r="D26" s="8"/>
      <c r="E26" s="8"/>
    </row>
    <row r="27" spans="2:5" x14ac:dyDescent="0.2">
      <c r="C27" s="8"/>
      <c r="D27" s="8"/>
      <c r="E27" s="8"/>
    </row>
    <row r="28" spans="2:5" x14ac:dyDescent="0.2">
      <c r="C28" s="8"/>
      <c r="D28" s="8"/>
      <c r="E28" s="8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Layout" zoomScale="93" zoomScaleNormal="100" zoomScalePageLayoutView="93" workbookViewId="0">
      <selection activeCell="I22" sqref="I22"/>
    </sheetView>
  </sheetViews>
  <sheetFormatPr defaultRowHeight="12.75" x14ac:dyDescent="0.2"/>
  <cols>
    <col min="1" max="1" width="33.5703125" customWidth="1"/>
    <col min="2" max="3" width="10.7109375" customWidth="1"/>
    <col min="4" max="4" width="9.7109375" customWidth="1"/>
    <col min="5" max="5" width="12.7109375" hidden="1" customWidth="1"/>
    <col min="6" max="6" width="28.140625" customWidth="1"/>
    <col min="7" max="9" width="10.7109375" customWidth="1"/>
  </cols>
  <sheetData>
    <row r="1" spans="1:9" x14ac:dyDescent="0.2">
      <c r="A1" s="254"/>
      <c r="B1" s="254"/>
      <c r="C1" s="254"/>
      <c r="D1" s="254"/>
      <c r="E1" s="254"/>
      <c r="F1" s="254"/>
    </row>
    <row r="2" spans="1:9" x14ac:dyDescent="0.2">
      <c r="A2" s="330" t="s">
        <v>429</v>
      </c>
      <c r="B2" s="255"/>
      <c r="C2" s="255"/>
      <c r="D2" s="255"/>
      <c r="E2" s="255"/>
      <c r="F2" s="255"/>
      <c r="G2" s="255"/>
      <c r="H2" s="255"/>
      <c r="I2" s="255"/>
    </row>
    <row r="3" spans="1:9" ht="14.25" x14ac:dyDescent="0.2">
      <c r="A3" s="47"/>
      <c r="B3" s="131"/>
      <c r="C3" s="47"/>
      <c r="D3" s="47"/>
      <c r="E3" s="47"/>
      <c r="F3" s="47"/>
    </row>
    <row r="4" spans="1:9" ht="7.5" customHeight="1" x14ac:dyDescent="0.2">
      <c r="A4" s="20"/>
      <c r="E4" s="2" t="s">
        <v>1</v>
      </c>
    </row>
    <row r="5" spans="1:9" x14ac:dyDescent="0.2">
      <c r="A5" s="333" t="s">
        <v>303</v>
      </c>
      <c r="B5" s="264" t="s">
        <v>430</v>
      </c>
      <c r="C5" s="246" t="s">
        <v>431</v>
      </c>
      <c r="D5" s="246" t="s">
        <v>432</v>
      </c>
      <c r="E5" s="331" t="s">
        <v>6</v>
      </c>
      <c r="F5" s="319" t="s">
        <v>326</v>
      </c>
      <c r="G5" s="264" t="s">
        <v>430</v>
      </c>
      <c r="H5" s="246" t="s">
        <v>431</v>
      </c>
      <c r="I5" s="246" t="s">
        <v>432</v>
      </c>
    </row>
    <row r="6" spans="1:9" ht="21.75" customHeight="1" x14ac:dyDescent="0.2">
      <c r="A6" s="334"/>
      <c r="B6" s="264"/>
      <c r="C6" s="246"/>
      <c r="D6" s="246"/>
      <c r="E6" s="316"/>
      <c r="F6" s="332"/>
      <c r="G6" s="264"/>
      <c r="H6" s="246"/>
      <c r="I6" s="246"/>
    </row>
    <row r="7" spans="1:9" x14ac:dyDescent="0.2">
      <c r="A7" s="13" t="s">
        <v>7</v>
      </c>
      <c r="B7" s="13"/>
      <c r="C7" s="13"/>
      <c r="D7" s="13"/>
      <c r="E7" s="13"/>
      <c r="F7" s="13" t="s">
        <v>327</v>
      </c>
      <c r="G7" s="13"/>
      <c r="H7" s="13"/>
      <c r="I7" s="13"/>
    </row>
    <row r="8" spans="1:9" x14ac:dyDescent="0.2">
      <c r="A8" s="13" t="s">
        <v>8</v>
      </c>
      <c r="B8" s="12">
        <v>53385</v>
      </c>
      <c r="C8" s="12"/>
      <c r="D8" s="12"/>
      <c r="E8" s="27" t="e">
        <f>(#REF!/C8)</f>
        <v>#REF!</v>
      </c>
      <c r="F8" s="13" t="s">
        <v>328</v>
      </c>
      <c r="G8" s="12">
        <v>161237</v>
      </c>
      <c r="H8" s="12"/>
      <c r="I8" s="12"/>
    </row>
    <row r="9" spans="1:9" x14ac:dyDescent="0.2">
      <c r="A9" s="107" t="s">
        <v>304</v>
      </c>
      <c r="B9" s="132"/>
      <c r="C9" s="132"/>
      <c r="D9" s="132"/>
      <c r="E9" s="27"/>
      <c r="F9" s="13" t="s">
        <v>329</v>
      </c>
      <c r="G9" s="12">
        <v>42942</v>
      </c>
      <c r="H9" s="12"/>
      <c r="I9" s="12"/>
    </row>
    <row r="10" spans="1:9" x14ac:dyDescent="0.2">
      <c r="A10" s="13" t="s">
        <v>305</v>
      </c>
      <c r="B10" s="12">
        <v>259801</v>
      </c>
      <c r="C10" s="12"/>
      <c r="D10" s="12"/>
      <c r="E10" s="27" t="e">
        <f>(#REF!/C10)</f>
        <v>#REF!</v>
      </c>
      <c r="F10" s="13" t="s">
        <v>330</v>
      </c>
      <c r="G10" s="12">
        <v>116822</v>
      </c>
      <c r="H10" s="12"/>
      <c r="I10" s="12"/>
    </row>
    <row r="11" spans="1:9" ht="24.95" customHeight="1" x14ac:dyDescent="0.2">
      <c r="A11" s="107" t="s">
        <v>306</v>
      </c>
      <c r="B11" s="132">
        <v>18345</v>
      </c>
      <c r="C11" s="132"/>
      <c r="D11" s="132"/>
      <c r="E11" s="27" t="e">
        <f>(#REF!/C11)</f>
        <v>#REF!</v>
      </c>
      <c r="F11" s="16" t="s">
        <v>331</v>
      </c>
      <c r="G11" s="12">
        <v>39302</v>
      </c>
      <c r="H11" s="12"/>
      <c r="I11" s="12"/>
    </row>
    <row r="12" spans="1:9" ht="24.95" customHeight="1" x14ac:dyDescent="0.2">
      <c r="A12" s="133" t="s">
        <v>307</v>
      </c>
      <c r="B12" s="18">
        <v>241456</v>
      </c>
      <c r="C12" s="18"/>
      <c r="D12" s="18"/>
      <c r="E12" s="27" t="e">
        <f>(#REF!/C12)</f>
        <v>#REF!</v>
      </c>
      <c r="F12" s="136" t="s">
        <v>332</v>
      </c>
      <c r="G12" s="132">
        <v>39302</v>
      </c>
      <c r="H12" s="132"/>
      <c r="I12" s="132"/>
    </row>
    <row r="13" spans="1:9" x14ac:dyDescent="0.2">
      <c r="A13" s="107" t="s">
        <v>308</v>
      </c>
      <c r="B13" s="18">
        <v>50500</v>
      </c>
      <c r="C13" s="18"/>
      <c r="D13" s="18"/>
      <c r="E13" s="27" t="e">
        <f>(#REF!/C13)</f>
        <v>#REF!</v>
      </c>
      <c r="F13" s="107" t="s">
        <v>333</v>
      </c>
      <c r="G13" s="132">
        <v>6000</v>
      </c>
      <c r="H13" s="132"/>
      <c r="I13" s="132"/>
    </row>
    <row r="14" spans="1:9" x14ac:dyDescent="0.2">
      <c r="A14" s="134" t="s">
        <v>309</v>
      </c>
      <c r="B14" s="18"/>
      <c r="C14" s="18"/>
      <c r="D14" s="18"/>
      <c r="E14" s="7" t="e">
        <f>(#REF!/C14)</f>
        <v>#REF!</v>
      </c>
      <c r="F14" s="9" t="s">
        <v>334</v>
      </c>
      <c r="G14" s="6">
        <f>SUM(G15:G16)</f>
        <v>5000</v>
      </c>
      <c r="H14" s="6"/>
      <c r="I14" s="6"/>
    </row>
    <row r="15" spans="1:9" x14ac:dyDescent="0.2">
      <c r="A15" s="135" t="s">
        <v>310</v>
      </c>
      <c r="B15" s="132"/>
      <c r="C15" s="132"/>
      <c r="D15" s="132"/>
      <c r="E15" s="27"/>
      <c r="F15" s="13" t="s">
        <v>335</v>
      </c>
      <c r="G15" s="12"/>
      <c r="H15" s="12"/>
      <c r="I15" s="12"/>
    </row>
    <row r="16" spans="1:9" x14ac:dyDescent="0.2">
      <c r="A16" s="135" t="s">
        <v>311</v>
      </c>
      <c r="B16" s="132"/>
      <c r="C16" s="132"/>
      <c r="D16" s="132"/>
      <c r="E16" s="27"/>
      <c r="F16" s="13" t="s">
        <v>336</v>
      </c>
      <c r="G16" s="12">
        <v>5000</v>
      </c>
      <c r="H16" s="12"/>
      <c r="I16" s="12"/>
    </row>
    <row r="17" spans="1:9" x14ac:dyDescent="0.2">
      <c r="A17" s="135" t="s">
        <v>312</v>
      </c>
      <c r="B17" s="13"/>
      <c r="C17" s="13"/>
      <c r="D17" s="13"/>
      <c r="E17" s="27"/>
      <c r="F17" s="9" t="s">
        <v>393</v>
      </c>
      <c r="G17" s="6"/>
      <c r="H17" s="6"/>
      <c r="I17" s="6"/>
    </row>
    <row r="18" spans="1:9" x14ac:dyDescent="0.2">
      <c r="A18" s="9" t="s">
        <v>313</v>
      </c>
      <c r="B18" s="6">
        <f>B8+B10+B13+B15</f>
        <v>363686</v>
      </c>
      <c r="C18" s="6"/>
      <c r="D18" s="6"/>
      <c r="E18" s="7" t="e">
        <f>(D18/C18)</f>
        <v>#DIV/0!</v>
      </c>
      <c r="F18" s="9" t="s">
        <v>337</v>
      </c>
      <c r="G18" s="6">
        <f>G8+G9+G10+G11+G14+G17</f>
        <v>365303</v>
      </c>
      <c r="H18" s="6"/>
      <c r="I18" s="6"/>
    </row>
    <row r="19" spans="1:9" ht="25.5" customHeight="1" x14ac:dyDescent="0.2">
      <c r="A19" s="16" t="s">
        <v>255</v>
      </c>
      <c r="B19" s="12"/>
      <c r="C19" s="12"/>
      <c r="D19" s="12"/>
      <c r="E19" s="27"/>
      <c r="F19" s="16" t="s">
        <v>338</v>
      </c>
      <c r="G19" s="12"/>
      <c r="H19" s="13"/>
      <c r="I19" s="13"/>
    </row>
    <row r="20" spans="1:9" x14ac:dyDescent="0.2">
      <c r="A20" s="13" t="s">
        <v>314</v>
      </c>
      <c r="B20" s="12"/>
      <c r="C20" s="12"/>
      <c r="D20" s="12"/>
      <c r="E20" s="27"/>
      <c r="F20" s="13" t="s">
        <v>348</v>
      </c>
      <c r="G20" s="12">
        <v>3780</v>
      </c>
      <c r="H20" s="12"/>
      <c r="I20" s="12"/>
    </row>
    <row r="21" spans="1:9" x14ac:dyDescent="0.2">
      <c r="A21" s="13" t="s">
        <v>315</v>
      </c>
      <c r="B21" s="12">
        <v>2720</v>
      </c>
      <c r="C21" s="12"/>
      <c r="D21" s="12"/>
      <c r="E21" s="27" t="e">
        <f>(#REF!/C21)</f>
        <v>#REF!</v>
      </c>
      <c r="F21" s="13" t="s">
        <v>339</v>
      </c>
      <c r="G21" s="12"/>
      <c r="H21" s="12"/>
      <c r="I21" s="12"/>
    </row>
    <row r="22" spans="1:9" x14ac:dyDescent="0.2">
      <c r="A22" s="13" t="s">
        <v>316</v>
      </c>
      <c r="B22" s="12"/>
      <c r="C22" s="12"/>
      <c r="D22" s="12"/>
      <c r="E22" s="27" t="e">
        <f>SUM(#REF!/C22)</f>
        <v>#REF!</v>
      </c>
      <c r="F22" s="13" t="s">
        <v>340</v>
      </c>
      <c r="G22" s="12"/>
      <c r="H22" s="13"/>
      <c r="I22" s="12"/>
    </row>
    <row r="23" spans="1:9" x14ac:dyDescent="0.2">
      <c r="A23" s="13" t="s">
        <v>317</v>
      </c>
      <c r="B23" s="12"/>
      <c r="C23" s="12"/>
      <c r="D23" s="12"/>
      <c r="E23" s="27" t="e">
        <f>SUM(#REF!/C23)</f>
        <v>#REF!</v>
      </c>
      <c r="F23" s="13" t="s">
        <v>365</v>
      </c>
      <c r="G23" s="12">
        <v>5000</v>
      </c>
      <c r="H23" s="12"/>
      <c r="I23" s="13"/>
    </row>
    <row r="24" spans="1:9" ht="25.5" x14ac:dyDescent="0.2">
      <c r="A24" s="32" t="s">
        <v>318</v>
      </c>
      <c r="B24" s="6">
        <f>SUM(B20:B23)</f>
        <v>2720</v>
      </c>
      <c r="C24" s="6"/>
      <c r="D24" s="6"/>
      <c r="E24" s="7" t="e">
        <f>(#REF!/C24)</f>
        <v>#REF!</v>
      </c>
      <c r="F24" s="32" t="s">
        <v>341</v>
      </c>
      <c r="G24" s="6">
        <f>SUM(G20:G23)</f>
        <v>8780</v>
      </c>
      <c r="H24" s="6"/>
      <c r="I24" s="6"/>
    </row>
    <row r="25" spans="1:9" x14ac:dyDescent="0.2">
      <c r="A25" s="13" t="s">
        <v>319</v>
      </c>
      <c r="B25" s="12"/>
      <c r="C25" s="12"/>
      <c r="D25" s="12"/>
      <c r="E25" s="27"/>
      <c r="F25" s="13" t="s">
        <v>342</v>
      </c>
      <c r="G25" s="12">
        <f t="shared" ref="G25:G32" si="0">I25</f>
        <v>0</v>
      </c>
      <c r="H25" s="12"/>
      <c r="I25" s="12"/>
    </row>
    <row r="26" spans="1:9" x14ac:dyDescent="0.2">
      <c r="A26" s="13" t="s">
        <v>320</v>
      </c>
      <c r="B26" s="12">
        <v>14077</v>
      </c>
      <c r="C26" s="12"/>
      <c r="D26" s="12"/>
      <c r="E26" s="27"/>
      <c r="F26" s="13" t="s">
        <v>343</v>
      </c>
      <c r="G26" s="12">
        <v>5400</v>
      </c>
      <c r="H26" s="12"/>
      <c r="I26" s="12"/>
    </row>
    <row r="27" spans="1:9" x14ac:dyDescent="0.2">
      <c r="A27" s="13" t="s">
        <v>321</v>
      </c>
      <c r="B27" s="8"/>
      <c r="C27" s="8"/>
      <c r="D27" s="8"/>
      <c r="E27" s="27"/>
      <c r="F27" s="13" t="s">
        <v>344</v>
      </c>
      <c r="G27" s="12">
        <f t="shared" si="0"/>
        <v>0</v>
      </c>
      <c r="H27" s="12"/>
      <c r="I27" s="12"/>
    </row>
    <row r="28" spans="1:9" x14ac:dyDescent="0.2">
      <c r="A28" s="13" t="s">
        <v>322</v>
      </c>
      <c r="B28" s="12">
        <f>B29</f>
        <v>0</v>
      </c>
      <c r="C28" s="12"/>
      <c r="D28" s="12"/>
      <c r="E28" s="27"/>
      <c r="F28" s="13" t="s">
        <v>345</v>
      </c>
      <c r="G28" s="12">
        <v>1000</v>
      </c>
      <c r="H28" s="12"/>
      <c r="I28" s="12"/>
    </row>
    <row r="29" spans="1:9" x14ac:dyDescent="0.2">
      <c r="A29" s="107" t="s">
        <v>323</v>
      </c>
      <c r="B29" s="132"/>
      <c r="C29" s="132"/>
      <c r="D29" s="132"/>
      <c r="E29" s="27"/>
      <c r="F29" s="13"/>
      <c r="G29" s="12">
        <f t="shared" si="0"/>
        <v>0</v>
      </c>
      <c r="H29" s="13"/>
      <c r="I29" s="13"/>
    </row>
    <row r="30" spans="1:9" ht="19.5" customHeight="1" x14ac:dyDescent="0.2">
      <c r="A30" s="32" t="s">
        <v>324</v>
      </c>
      <c r="B30" s="6">
        <v>14077</v>
      </c>
      <c r="C30" s="6"/>
      <c r="D30" s="6"/>
      <c r="E30" s="27"/>
      <c r="F30" s="32" t="s">
        <v>394</v>
      </c>
      <c r="G30" s="6">
        <f>SUM(G25:G28)</f>
        <v>6400</v>
      </c>
      <c r="H30" s="6"/>
      <c r="I30" s="6"/>
    </row>
    <row r="31" spans="1:9" ht="25.5" x14ac:dyDescent="0.2">
      <c r="A31" s="32" t="s">
        <v>325</v>
      </c>
      <c r="B31" s="6">
        <f>B24+B30</f>
        <v>16797</v>
      </c>
      <c r="C31" s="6"/>
      <c r="D31" s="6"/>
      <c r="E31" s="7" t="e">
        <f>(#REF!/C31)</f>
        <v>#REF!</v>
      </c>
      <c r="F31" s="32" t="s">
        <v>346</v>
      </c>
      <c r="G31" s="6">
        <f t="shared" ref="G31" si="1">G24+G30</f>
        <v>15180</v>
      </c>
      <c r="H31" s="6"/>
      <c r="I31" s="6"/>
    </row>
    <row r="32" spans="1:9" x14ac:dyDescent="0.2">
      <c r="A32" s="13" t="s">
        <v>364</v>
      </c>
      <c r="B32" s="12"/>
      <c r="C32" s="12"/>
      <c r="D32" s="12"/>
      <c r="E32" s="27"/>
      <c r="F32" s="17"/>
      <c r="G32" s="12">
        <f t="shared" si="0"/>
        <v>0</v>
      </c>
      <c r="H32" s="12"/>
      <c r="I32" s="12"/>
    </row>
    <row r="33" spans="1:9" x14ac:dyDescent="0.2">
      <c r="A33" s="9" t="s">
        <v>259</v>
      </c>
      <c r="B33" s="6">
        <f>B18+B24+B30+B32</f>
        <v>380483</v>
      </c>
      <c r="C33" s="6"/>
      <c r="D33" s="6"/>
      <c r="E33" s="7" t="e">
        <f>(#REF!/C33)</f>
        <v>#REF!</v>
      </c>
      <c r="F33" s="9" t="s">
        <v>347</v>
      </c>
      <c r="G33" s="6">
        <f t="shared" ref="G33" si="2">G31+G18</f>
        <v>380483</v>
      </c>
      <c r="H33" s="6"/>
      <c r="I33" s="6"/>
    </row>
    <row r="34" spans="1:9" x14ac:dyDescent="0.2">
      <c r="B34" s="8"/>
      <c r="C34" s="8"/>
      <c r="E34" s="8"/>
    </row>
    <row r="35" spans="1:9" x14ac:dyDescent="0.2">
      <c r="E35" s="2" t="s">
        <v>1</v>
      </c>
      <c r="F35" s="8"/>
    </row>
    <row r="36" spans="1:9" x14ac:dyDescent="0.2">
      <c r="E36" s="329" t="s">
        <v>6</v>
      </c>
      <c r="F36" s="8"/>
    </row>
    <row r="37" spans="1:9" x14ac:dyDescent="0.2">
      <c r="E37" s="311"/>
      <c r="F37" s="8"/>
    </row>
    <row r="38" spans="1:9" x14ac:dyDescent="0.2">
      <c r="E38" s="34"/>
      <c r="F38" s="8"/>
    </row>
    <row r="39" spans="1:9" x14ac:dyDescent="0.2">
      <c r="E39" s="12"/>
      <c r="F39" s="8"/>
    </row>
    <row r="40" spans="1:9" x14ac:dyDescent="0.2">
      <c r="E40" s="27" t="e">
        <f t="shared" ref="E40:E45" si="3">(I8/H8)</f>
        <v>#DIV/0!</v>
      </c>
      <c r="F40" s="8"/>
    </row>
    <row r="41" spans="1:9" x14ac:dyDescent="0.2">
      <c r="E41" s="27" t="e">
        <f t="shared" si="3"/>
        <v>#DIV/0!</v>
      </c>
      <c r="F41" s="8"/>
    </row>
    <row r="42" spans="1:9" x14ac:dyDescent="0.2">
      <c r="E42" s="27" t="e">
        <f t="shared" si="3"/>
        <v>#DIV/0!</v>
      </c>
      <c r="F42" s="8"/>
    </row>
    <row r="43" spans="1:9" x14ac:dyDescent="0.2">
      <c r="E43" s="27" t="e">
        <f t="shared" si="3"/>
        <v>#DIV/0!</v>
      </c>
      <c r="F43" s="8"/>
    </row>
    <row r="44" spans="1:9" x14ac:dyDescent="0.2">
      <c r="E44" s="27" t="e">
        <f t="shared" si="3"/>
        <v>#DIV/0!</v>
      </c>
      <c r="F44" s="8"/>
    </row>
    <row r="45" spans="1:9" x14ac:dyDescent="0.2">
      <c r="E45" s="27" t="e">
        <f t="shared" si="3"/>
        <v>#DIV/0!</v>
      </c>
      <c r="F45" s="8"/>
    </row>
    <row r="46" spans="1:9" x14ac:dyDescent="0.2">
      <c r="E46" s="27"/>
      <c r="F46" s="8"/>
    </row>
    <row r="47" spans="1:9" x14ac:dyDescent="0.2">
      <c r="E47" s="27"/>
      <c r="F47" s="8"/>
    </row>
    <row r="48" spans="1:9" x14ac:dyDescent="0.2">
      <c r="E48" s="27"/>
      <c r="F48" s="8"/>
    </row>
    <row r="49" spans="5:6" x14ac:dyDescent="0.2">
      <c r="E49" s="27"/>
      <c r="F49" s="8"/>
    </row>
    <row r="50" spans="5:6" x14ac:dyDescent="0.2">
      <c r="E50" s="27"/>
      <c r="F50" s="8"/>
    </row>
    <row r="51" spans="5:6" x14ac:dyDescent="0.2">
      <c r="E51" s="27"/>
      <c r="F51" s="8"/>
    </row>
    <row r="52" spans="5:6" x14ac:dyDescent="0.2">
      <c r="E52" s="27"/>
      <c r="F52" s="8"/>
    </row>
    <row r="53" spans="5:6" x14ac:dyDescent="0.2">
      <c r="E53" s="7" t="e">
        <f>(I18/H18)</f>
        <v>#DIV/0!</v>
      </c>
      <c r="F53" s="8"/>
    </row>
    <row r="54" spans="5:6" x14ac:dyDescent="0.2">
      <c r="E54" s="27"/>
      <c r="F54" s="8"/>
    </row>
    <row r="55" spans="5:6" x14ac:dyDescent="0.2">
      <c r="E55" s="27"/>
      <c r="F55" s="8"/>
    </row>
    <row r="56" spans="5:6" x14ac:dyDescent="0.2">
      <c r="E56" s="27" t="e">
        <f>(I21/H21)</f>
        <v>#DIV/0!</v>
      </c>
      <c r="F56" s="8"/>
    </row>
    <row r="57" spans="5:6" x14ac:dyDescent="0.2">
      <c r="E57" s="27"/>
      <c r="F57" s="8"/>
    </row>
    <row r="58" spans="5:6" x14ac:dyDescent="0.2">
      <c r="E58" s="7" t="e">
        <f>(#REF!/#REF!)</f>
        <v>#REF!</v>
      </c>
      <c r="F58" s="8"/>
    </row>
    <row r="59" spans="5:6" x14ac:dyDescent="0.2">
      <c r="E59" s="27"/>
      <c r="F59" s="8"/>
    </row>
    <row r="60" spans="5:6" x14ac:dyDescent="0.2">
      <c r="E60" s="27"/>
      <c r="F60" s="8"/>
    </row>
    <row r="61" spans="5:6" x14ac:dyDescent="0.2">
      <c r="E61" s="27"/>
    </row>
    <row r="62" spans="5:6" x14ac:dyDescent="0.2">
      <c r="E62" s="27" t="e">
        <f>(I28/H28)</f>
        <v>#DIV/0!</v>
      </c>
    </row>
    <row r="63" spans="5:6" x14ac:dyDescent="0.2">
      <c r="E63" s="7" t="e">
        <f>(#REF!/#REF!)</f>
        <v>#REF!</v>
      </c>
    </row>
    <row r="64" spans="5:6" x14ac:dyDescent="0.2">
      <c r="E64" s="7" t="e">
        <f>(I31/H31)</f>
        <v>#DIV/0!</v>
      </c>
    </row>
    <row r="65" spans="5:5" x14ac:dyDescent="0.2">
      <c r="E65" s="27"/>
    </row>
    <row r="66" spans="5:5" x14ac:dyDescent="0.2">
      <c r="E66" s="7" t="e">
        <f>(I33/H33)</f>
        <v>#DIV/0!</v>
      </c>
    </row>
  </sheetData>
  <mergeCells count="12">
    <mergeCell ref="E36:E37"/>
    <mergeCell ref="A2:I2"/>
    <mergeCell ref="A1:F1"/>
    <mergeCell ref="D5:D6"/>
    <mergeCell ref="E5:E6"/>
    <mergeCell ref="F5:F6"/>
    <mergeCell ref="A5:A6"/>
    <mergeCell ref="I5:I6"/>
    <mergeCell ref="H5:H6"/>
    <mergeCell ref="B5:B6"/>
    <mergeCell ref="C5:C6"/>
    <mergeCell ref="G5:G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>
    <oddHeader>&amp;C6. melléklet az 1/2016. (II. 12.) önkormányzti rendelethez</oddHeader>
  </headerFooter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Layout" zoomScaleNormal="100" workbookViewId="0">
      <selection activeCell="Q19" sqref="Q19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37" t="s">
        <v>428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108"/>
    </row>
    <row r="3" spans="1:11" x14ac:dyDescent="0.2">
      <c r="K3" s="2" t="s">
        <v>216</v>
      </c>
    </row>
    <row r="4" spans="1:11" x14ac:dyDescent="0.2">
      <c r="A4" s="316" t="s">
        <v>217</v>
      </c>
      <c r="B4" s="253" t="s">
        <v>218</v>
      </c>
      <c r="C4" s="253"/>
      <c r="D4" s="253" t="s">
        <v>219</v>
      </c>
      <c r="E4" s="253"/>
      <c r="F4" s="253" t="s">
        <v>220</v>
      </c>
      <c r="G4" s="253"/>
      <c r="H4" s="253" t="s">
        <v>221</v>
      </c>
      <c r="I4" s="253"/>
      <c r="J4" s="253" t="s">
        <v>121</v>
      </c>
      <c r="K4" s="253"/>
    </row>
    <row r="5" spans="1:11" x14ac:dyDescent="0.2">
      <c r="A5" s="316"/>
      <c r="B5" s="26" t="s">
        <v>222</v>
      </c>
      <c r="C5" s="26" t="s">
        <v>223</v>
      </c>
      <c r="D5" s="26" t="s">
        <v>222</v>
      </c>
      <c r="E5" s="26" t="s">
        <v>223</v>
      </c>
      <c r="F5" s="26" t="s">
        <v>222</v>
      </c>
      <c r="G5" s="26" t="s">
        <v>223</v>
      </c>
      <c r="H5" s="26" t="s">
        <v>222</v>
      </c>
      <c r="I5" s="26" t="s">
        <v>223</v>
      </c>
      <c r="J5" s="26" t="s">
        <v>222</v>
      </c>
      <c r="K5" s="26" t="s">
        <v>223</v>
      </c>
    </row>
    <row r="6" spans="1:11" x14ac:dyDescent="0.2">
      <c r="A6" s="9" t="s">
        <v>224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">
      <c r="A7" s="28" t="s">
        <v>225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">
      <c r="A8" s="109" t="s">
        <v>226</v>
      </c>
      <c r="B8" s="12">
        <f>'[1]2.1-2.5. melléklet'!BT19</f>
        <v>14</v>
      </c>
      <c r="C8" s="13">
        <v>14</v>
      </c>
      <c r="D8" s="13"/>
      <c r="E8" s="13"/>
      <c r="F8" s="13"/>
      <c r="G8" s="13"/>
      <c r="H8" s="13"/>
      <c r="I8" s="13"/>
      <c r="J8" s="13">
        <f>B8+D8+F8+H8</f>
        <v>14</v>
      </c>
      <c r="K8" s="13">
        <f>C8+E8+G8+I8</f>
        <v>14</v>
      </c>
    </row>
    <row r="9" spans="1:1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">
      <c r="A11" s="28" t="s">
        <v>227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09" t="s">
        <v>228</v>
      </c>
      <c r="B12" s="13">
        <v>3</v>
      </c>
      <c r="C12" s="13">
        <v>3</v>
      </c>
      <c r="D12" s="13"/>
      <c r="E12" s="13"/>
      <c r="F12" s="13"/>
      <c r="G12" s="13"/>
      <c r="H12" s="13"/>
      <c r="I12" s="13"/>
      <c r="J12" s="13">
        <f t="shared" ref="J12:K15" si="0">B12+D12+F12+H12</f>
        <v>3</v>
      </c>
      <c r="K12" s="13">
        <f t="shared" si="0"/>
        <v>3</v>
      </c>
    </row>
    <row r="13" spans="1:11" x14ac:dyDescent="0.2">
      <c r="A13" s="109" t="s">
        <v>229</v>
      </c>
      <c r="B13" s="13">
        <v>14</v>
      </c>
      <c r="C13" s="13">
        <v>14</v>
      </c>
      <c r="D13" s="13"/>
      <c r="E13" s="13"/>
      <c r="F13" s="13"/>
      <c r="G13" s="13"/>
      <c r="H13" s="13"/>
      <c r="I13" s="13"/>
      <c r="J13" s="13">
        <f t="shared" si="0"/>
        <v>14</v>
      </c>
      <c r="K13" s="13">
        <f t="shared" si="0"/>
        <v>14</v>
      </c>
    </row>
    <row r="14" spans="1:11" x14ac:dyDescent="0.2">
      <c r="A14" s="109" t="s">
        <v>230</v>
      </c>
      <c r="B14" s="13">
        <v>2</v>
      </c>
      <c r="C14" s="13">
        <v>2</v>
      </c>
      <c r="D14" s="13"/>
      <c r="E14" s="13"/>
      <c r="F14" s="13"/>
      <c r="G14" s="13"/>
      <c r="H14" s="13"/>
      <c r="I14" s="13"/>
      <c r="J14" s="13">
        <f t="shared" si="0"/>
        <v>2</v>
      </c>
      <c r="K14" s="13">
        <f t="shared" si="0"/>
        <v>2</v>
      </c>
    </row>
    <row r="15" spans="1:11" x14ac:dyDescent="0.2">
      <c r="A15" s="109" t="s">
        <v>231</v>
      </c>
      <c r="B15" s="13">
        <v>3</v>
      </c>
      <c r="C15" s="13">
        <v>3</v>
      </c>
      <c r="D15" s="13"/>
      <c r="E15" s="13"/>
      <c r="F15" s="13"/>
      <c r="G15" s="13"/>
      <c r="H15" s="13"/>
      <c r="I15" s="13"/>
      <c r="J15" s="13">
        <f t="shared" si="0"/>
        <v>3</v>
      </c>
      <c r="K15" s="13">
        <f t="shared" si="0"/>
        <v>3</v>
      </c>
    </row>
    <row r="16" spans="1:1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3" x14ac:dyDescent="0.2">
      <c r="A17" s="28" t="s">
        <v>232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3" x14ac:dyDescent="0.2">
      <c r="A18" s="109" t="s">
        <v>233</v>
      </c>
      <c r="B18" s="13">
        <v>2</v>
      </c>
      <c r="C18" s="13">
        <v>2</v>
      </c>
      <c r="D18" s="13"/>
      <c r="E18" s="13"/>
      <c r="F18" s="13"/>
      <c r="G18" s="13"/>
      <c r="H18" s="13"/>
      <c r="I18" s="13"/>
      <c r="J18" s="13">
        <f>B18+D18+F18+H18</f>
        <v>2</v>
      </c>
      <c r="K18" s="13">
        <f>C18+E18+G18+I18</f>
        <v>2</v>
      </c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3" x14ac:dyDescent="0.2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3" x14ac:dyDescent="0.2">
      <c r="A21" s="28" t="s">
        <v>133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3" x14ac:dyDescent="0.2">
      <c r="A22" s="109" t="s">
        <v>234</v>
      </c>
      <c r="B22" s="13"/>
      <c r="C22" s="13"/>
      <c r="D22" s="13">
        <v>17</v>
      </c>
      <c r="E22" s="13">
        <v>14</v>
      </c>
      <c r="F22" s="13"/>
      <c r="G22" s="13"/>
      <c r="H22" s="13"/>
      <c r="I22" s="13"/>
      <c r="J22" s="13">
        <v>17</v>
      </c>
      <c r="K22" s="13">
        <v>14</v>
      </c>
    </row>
    <row r="23" spans="1:13" x14ac:dyDescent="0.2">
      <c r="A23" s="109" t="s">
        <v>235</v>
      </c>
      <c r="B23" s="13">
        <v>3</v>
      </c>
      <c r="C23" s="13">
        <v>3</v>
      </c>
      <c r="D23" s="13"/>
      <c r="E23" s="13"/>
      <c r="F23" s="13"/>
      <c r="G23" s="13"/>
      <c r="H23" s="13"/>
      <c r="I23" s="13"/>
      <c r="J23" s="13">
        <f>B23+D23+F23+H23</f>
        <v>3</v>
      </c>
      <c r="K23" s="13">
        <v>3</v>
      </c>
    </row>
    <row r="24" spans="1:13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3" x14ac:dyDescent="0.2">
      <c r="A25" s="9" t="s">
        <v>236</v>
      </c>
      <c r="B25" s="9">
        <f t="shared" ref="B25:K25" si="1">SUM(B6:B23)</f>
        <v>41</v>
      </c>
      <c r="C25" s="9">
        <f t="shared" si="1"/>
        <v>41</v>
      </c>
      <c r="D25" s="9">
        <f t="shared" si="1"/>
        <v>17</v>
      </c>
      <c r="E25" s="9">
        <f t="shared" si="1"/>
        <v>14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/>
      <c r="J25" s="9">
        <f t="shared" si="1"/>
        <v>58</v>
      </c>
      <c r="K25" s="9">
        <f t="shared" si="1"/>
        <v>55</v>
      </c>
      <c r="M25" s="165"/>
    </row>
    <row r="26" spans="1:13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3" x14ac:dyDescent="0.2">
      <c r="A27" s="109" t="s">
        <v>237</v>
      </c>
      <c r="B27" s="13"/>
      <c r="C27" s="13"/>
      <c r="D27" s="13"/>
      <c r="E27" s="13"/>
      <c r="F27" s="13"/>
      <c r="G27" s="13"/>
      <c r="H27" s="13"/>
      <c r="I27" s="13"/>
      <c r="J27" s="13"/>
      <c r="K27" s="13">
        <f>C27+E27+G27+I27</f>
        <v>0</v>
      </c>
    </row>
    <row r="28" spans="1:13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3" x14ac:dyDescent="0.2">
      <c r="A29" s="9" t="s">
        <v>238</v>
      </c>
      <c r="B29" s="9">
        <f t="shared" ref="B29:K29" si="2">SUM(B25:B28)</f>
        <v>41</v>
      </c>
      <c r="C29" s="9">
        <f t="shared" si="2"/>
        <v>41</v>
      </c>
      <c r="D29" s="9">
        <f t="shared" si="2"/>
        <v>17</v>
      </c>
      <c r="E29" s="9">
        <f t="shared" si="2"/>
        <v>14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/>
      <c r="J29" s="9">
        <f t="shared" si="2"/>
        <v>58</v>
      </c>
      <c r="K29" s="9">
        <f t="shared" si="2"/>
        <v>55</v>
      </c>
    </row>
    <row r="30" spans="1:13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3" x14ac:dyDescent="0.2">
      <c r="A31" s="109" t="s">
        <v>239</v>
      </c>
      <c r="B31" s="13"/>
      <c r="C31" s="13"/>
      <c r="D31" s="13"/>
      <c r="E31" s="13"/>
      <c r="F31" s="13">
        <v>7</v>
      </c>
      <c r="G31" s="13">
        <v>7</v>
      </c>
      <c r="H31" s="13"/>
      <c r="I31" s="13"/>
      <c r="J31" s="13">
        <f>B31+D31+F31+H31</f>
        <v>7</v>
      </c>
      <c r="K31" s="13">
        <v>7</v>
      </c>
    </row>
    <row r="32" spans="1:13" x14ac:dyDescent="0.2">
      <c r="A32" s="9" t="s">
        <v>240</v>
      </c>
      <c r="B32" s="9">
        <f t="shared" ref="B32:K32" si="3">SUM(B29:B31)</f>
        <v>41</v>
      </c>
      <c r="C32" s="9">
        <f t="shared" si="3"/>
        <v>41</v>
      </c>
      <c r="D32" s="9">
        <f t="shared" si="3"/>
        <v>17</v>
      </c>
      <c r="E32" s="9">
        <f t="shared" si="3"/>
        <v>14</v>
      </c>
      <c r="F32" s="9">
        <f t="shared" si="3"/>
        <v>7</v>
      </c>
      <c r="G32" s="9">
        <f t="shared" si="3"/>
        <v>7</v>
      </c>
      <c r="H32" s="9">
        <f t="shared" si="3"/>
        <v>0</v>
      </c>
      <c r="I32" s="9"/>
      <c r="J32" s="9">
        <f t="shared" si="3"/>
        <v>65</v>
      </c>
      <c r="K32" s="9">
        <f t="shared" si="3"/>
        <v>62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az 1/2016. (II. 12.) 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21"/>
  <sheetViews>
    <sheetView view="pageLayout" zoomScaleNormal="100" workbookViewId="0">
      <selection activeCell="H10" sqref="H10"/>
    </sheetView>
  </sheetViews>
  <sheetFormatPr defaultRowHeight="12.75" x14ac:dyDescent="0.2"/>
  <cols>
    <col min="1" max="1" width="4.28515625" customWidth="1"/>
    <col min="2" max="2" width="21.85546875" customWidth="1"/>
    <col min="3" max="3" width="9.140625" customWidth="1"/>
    <col min="4" max="4" width="9.7109375" customWidth="1"/>
    <col min="5" max="5" width="10.140625" customWidth="1"/>
    <col min="6" max="6" width="9.28515625" customWidth="1"/>
    <col min="7" max="7" width="12" customWidth="1"/>
    <col min="8" max="8" width="9.5703125" customWidth="1"/>
    <col min="9" max="9" width="9.85546875" customWidth="1"/>
    <col min="10" max="10" width="0" hidden="1" customWidth="1"/>
    <col min="11" max="11" width="10.140625" hidden="1" customWidth="1"/>
    <col min="12" max="13" width="0" hidden="1" customWidth="1"/>
    <col min="14" max="14" width="11.140625" hidden="1" customWidth="1"/>
    <col min="15" max="15" width="10.5703125" customWidth="1"/>
    <col min="16" max="16" width="12.140625" customWidth="1"/>
  </cols>
  <sheetData>
    <row r="4" spans="1:17" x14ac:dyDescent="0.2">
      <c r="A4" s="37" t="s">
        <v>426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7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7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x14ac:dyDescent="0.2">
      <c r="N7" s="2" t="s">
        <v>190</v>
      </c>
    </row>
    <row r="8" spans="1:17" ht="38.25" x14ac:dyDescent="0.2">
      <c r="A8" s="102" t="s">
        <v>191</v>
      </c>
      <c r="B8" s="77" t="s">
        <v>196</v>
      </c>
      <c r="C8" s="69" t="s">
        <v>197</v>
      </c>
      <c r="D8" s="170" t="s">
        <v>5</v>
      </c>
      <c r="E8" s="103" t="s">
        <v>198</v>
      </c>
      <c r="F8" s="170" t="s">
        <v>5</v>
      </c>
      <c r="G8" s="69" t="s">
        <v>199</v>
      </c>
      <c r="H8" s="151" t="s">
        <v>5</v>
      </c>
      <c r="I8" s="98" t="s">
        <v>200</v>
      </c>
      <c r="J8" s="97" t="s">
        <v>201</v>
      </c>
      <c r="K8" s="97" t="s">
        <v>202</v>
      </c>
      <c r="L8" s="97" t="s">
        <v>203</v>
      </c>
      <c r="M8" s="97" t="s">
        <v>366</v>
      </c>
      <c r="N8" s="98" t="s">
        <v>204</v>
      </c>
      <c r="O8" s="166" t="s">
        <v>387</v>
      </c>
    </row>
    <row r="9" spans="1:17" ht="18" customHeight="1" x14ac:dyDescent="0.2">
      <c r="A9" s="23">
        <v>1</v>
      </c>
      <c r="B9" s="13" t="s">
        <v>137</v>
      </c>
      <c r="C9" s="104">
        <v>33808</v>
      </c>
      <c r="D9" s="104"/>
      <c r="E9" s="12">
        <v>39135</v>
      </c>
      <c r="F9" s="12"/>
      <c r="G9" s="12">
        <v>18762</v>
      </c>
      <c r="H9" s="12"/>
      <c r="I9" s="6">
        <f>C9+E9+G9</f>
        <v>91705</v>
      </c>
      <c r="J9" s="12">
        <v>44046</v>
      </c>
      <c r="K9" s="12">
        <v>11731</v>
      </c>
      <c r="L9" s="12">
        <v>34460</v>
      </c>
      <c r="M9" s="12"/>
      <c r="N9" s="6">
        <f>SUM(J9:M9)</f>
        <v>90237</v>
      </c>
      <c r="O9" s="6">
        <f>D9+F9+H9</f>
        <v>0</v>
      </c>
    </row>
    <row r="10" spans="1:17" ht="18" customHeight="1" x14ac:dyDescent="0.2">
      <c r="A10" s="23">
        <v>2</v>
      </c>
      <c r="B10" s="13" t="s">
        <v>136</v>
      </c>
      <c r="C10" s="12">
        <v>495</v>
      </c>
      <c r="D10" s="12"/>
      <c r="E10" s="12">
        <v>62242</v>
      </c>
      <c r="F10" s="12"/>
      <c r="G10" s="12">
        <v>15343</v>
      </c>
      <c r="H10" s="12"/>
      <c r="I10" s="6">
        <f>C10+E10+G10</f>
        <v>78080</v>
      </c>
      <c r="J10" s="12">
        <v>43137</v>
      </c>
      <c r="K10" s="12">
        <v>11773</v>
      </c>
      <c r="L10" s="12">
        <v>14200</v>
      </c>
      <c r="M10" s="12"/>
      <c r="N10" s="6">
        <f>SUM(J10:M10)</f>
        <v>69110</v>
      </c>
      <c r="O10" s="6">
        <f>D10+F10+H10</f>
        <v>0</v>
      </c>
      <c r="Q10" s="165"/>
    </row>
    <row r="11" spans="1:17" ht="18" customHeight="1" x14ac:dyDescent="0.2">
      <c r="A11" s="23">
        <v>3</v>
      </c>
      <c r="B11" s="152" t="s">
        <v>386</v>
      </c>
      <c r="C11" s="12">
        <v>450</v>
      </c>
      <c r="D11" s="12"/>
      <c r="E11" s="12">
        <v>4375</v>
      </c>
      <c r="F11" s="12"/>
      <c r="G11" s="12">
        <v>3023</v>
      </c>
      <c r="H11" s="12"/>
      <c r="I11" s="6">
        <f>C11+E11+G11</f>
        <v>7848</v>
      </c>
      <c r="J11" s="12">
        <v>3607</v>
      </c>
      <c r="K11" s="12">
        <v>974</v>
      </c>
      <c r="L11" s="12">
        <v>2602</v>
      </c>
      <c r="M11" s="12"/>
      <c r="N11" s="6">
        <f>SUM(J11:M11)</f>
        <v>7183</v>
      </c>
      <c r="O11" s="6">
        <f>D11+F11+H11</f>
        <v>0</v>
      </c>
    </row>
    <row r="12" spans="1:17" ht="18" customHeight="1" x14ac:dyDescent="0.2">
      <c r="A12" s="23">
        <v>4</v>
      </c>
      <c r="B12" s="13" t="s">
        <v>133</v>
      </c>
      <c r="C12" s="12">
        <v>0</v>
      </c>
      <c r="D12" s="12"/>
      <c r="E12" s="12">
        <v>48136</v>
      </c>
      <c r="F12" s="12"/>
      <c r="G12" s="12">
        <v>27263</v>
      </c>
      <c r="H12" s="12"/>
      <c r="I12" s="6">
        <f>C12+E12+G12</f>
        <v>75399</v>
      </c>
      <c r="J12" s="12">
        <v>50618</v>
      </c>
      <c r="K12" s="12">
        <v>13611</v>
      </c>
      <c r="L12" s="12">
        <v>12035</v>
      </c>
      <c r="M12" s="12">
        <v>347</v>
      </c>
      <c r="N12" s="6">
        <f>SUM(J12:M12)</f>
        <v>76611</v>
      </c>
      <c r="O12" s="6">
        <f>D12+F12+H12</f>
        <v>0</v>
      </c>
    </row>
    <row r="13" spans="1:17" ht="18" customHeight="1" x14ac:dyDescent="0.2">
      <c r="A13" s="287" t="s">
        <v>205</v>
      </c>
      <c r="B13" s="262"/>
      <c r="C13" s="6">
        <f t="shared" ref="C13:G13" si="0">SUM(C9:C12)</f>
        <v>34753</v>
      </c>
      <c r="D13" s="6"/>
      <c r="E13" s="6">
        <f t="shared" si="0"/>
        <v>153888</v>
      </c>
      <c r="F13" s="6"/>
      <c r="G13" s="6">
        <f t="shared" si="0"/>
        <v>64391</v>
      </c>
      <c r="H13" s="6"/>
      <c r="I13" s="6">
        <f>C13+E13+G13</f>
        <v>253032</v>
      </c>
      <c r="J13" s="6">
        <f>SUM(J9:J12)</f>
        <v>141408</v>
      </c>
      <c r="K13" s="6">
        <f>SUM(K9:K12)</f>
        <v>38089</v>
      </c>
      <c r="L13" s="6">
        <f>SUM(L9:L12)</f>
        <v>63297</v>
      </c>
      <c r="M13" s="6">
        <f>SUM(M9:M12)</f>
        <v>347</v>
      </c>
      <c r="N13" s="6">
        <f>SUM(J13:M13)</f>
        <v>243141</v>
      </c>
      <c r="O13" s="171">
        <f>D13+F13+H13</f>
        <v>0</v>
      </c>
    </row>
    <row r="16" spans="1:17" ht="38.25" x14ac:dyDescent="0.2">
      <c r="A16" s="102" t="s">
        <v>191</v>
      </c>
      <c r="B16" s="77" t="s">
        <v>196</v>
      </c>
      <c r="C16" s="97" t="s">
        <v>201</v>
      </c>
      <c r="D16" s="167" t="s">
        <v>5</v>
      </c>
      <c r="E16" s="167" t="s">
        <v>388</v>
      </c>
      <c r="F16" s="167" t="s">
        <v>5</v>
      </c>
      <c r="G16" s="167" t="s">
        <v>203</v>
      </c>
      <c r="H16" s="168" t="s">
        <v>5</v>
      </c>
      <c r="I16" s="169" t="s">
        <v>366</v>
      </c>
      <c r="O16" s="152" t="s">
        <v>5</v>
      </c>
      <c r="P16" s="32" t="s">
        <v>204</v>
      </c>
      <c r="Q16" s="32" t="s">
        <v>389</v>
      </c>
    </row>
    <row r="17" spans="1:17" x14ac:dyDescent="0.2">
      <c r="A17" s="164">
        <v>1</v>
      </c>
      <c r="B17" s="13" t="s">
        <v>137</v>
      </c>
      <c r="C17" s="12">
        <v>44573</v>
      </c>
      <c r="D17" s="12"/>
      <c r="E17" s="12">
        <v>12028</v>
      </c>
      <c r="F17" s="12"/>
      <c r="G17" s="160">
        <v>35104</v>
      </c>
      <c r="H17" s="13"/>
      <c r="I17" s="13"/>
      <c r="O17" s="13"/>
      <c r="P17" s="6">
        <f>C17+E17+G17+I17</f>
        <v>91705</v>
      </c>
      <c r="Q17" s="6">
        <f>D17+F17+H17+O17</f>
        <v>0</v>
      </c>
    </row>
    <row r="18" spans="1:17" x14ac:dyDescent="0.2">
      <c r="A18" s="164">
        <v>2</v>
      </c>
      <c r="B18" s="13" t="s">
        <v>136</v>
      </c>
      <c r="C18" s="12">
        <v>50270</v>
      </c>
      <c r="D18" s="12"/>
      <c r="E18" s="12">
        <v>13610</v>
      </c>
      <c r="F18" s="12"/>
      <c r="G18" s="160">
        <v>14200</v>
      </c>
      <c r="H18" s="13"/>
      <c r="I18" s="13"/>
      <c r="O18" s="13"/>
      <c r="P18" s="6">
        <f>C18+E18+G18+I18</f>
        <v>78080</v>
      </c>
      <c r="Q18" s="6">
        <f>D18+F18+H18+O18</f>
        <v>0</v>
      </c>
    </row>
    <row r="19" spans="1:17" x14ac:dyDescent="0.2">
      <c r="A19" s="164">
        <v>3</v>
      </c>
      <c r="B19" s="13" t="s">
        <v>386</v>
      </c>
      <c r="C19" s="12">
        <v>3682</v>
      </c>
      <c r="D19" s="12"/>
      <c r="E19" s="12">
        <v>994</v>
      </c>
      <c r="F19" s="12"/>
      <c r="G19" s="160">
        <v>3172</v>
      </c>
      <c r="H19" s="13"/>
      <c r="I19" s="13"/>
      <c r="O19" s="13"/>
      <c r="P19" s="6">
        <f>C19+E19+G19+I19</f>
        <v>7848</v>
      </c>
      <c r="Q19" s="6">
        <f>D19+F19+H19+O19</f>
        <v>0</v>
      </c>
    </row>
    <row r="20" spans="1:17" x14ac:dyDescent="0.2">
      <c r="A20" s="164">
        <v>4</v>
      </c>
      <c r="B20" s="13" t="s">
        <v>133</v>
      </c>
      <c r="C20" s="12">
        <v>51189</v>
      </c>
      <c r="D20" s="12"/>
      <c r="E20" s="12">
        <v>13210</v>
      </c>
      <c r="F20" s="12"/>
      <c r="G20" s="160">
        <v>11000</v>
      </c>
      <c r="H20" s="13"/>
      <c r="I20" s="13"/>
      <c r="O20" s="13"/>
      <c r="P20" s="6">
        <f>C20+E20+G20+I20</f>
        <v>75399</v>
      </c>
      <c r="Q20" s="6">
        <f>D20+F20+H20+O20</f>
        <v>0</v>
      </c>
    </row>
    <row r="21" spans="1:17" x14ac:dyDescent="0.2">
      <c r="A21" s="287" t="s">
        <v>205</v>
      </c>
      <c r="B21" s="262"/>
      <c r="C21" s="6">
        <f t="shared" ref="C21:I21" si="1">SUM(C17:C20)</f>
        <v>149714</v>
      </c>
      <c r="D21" s="6"/>
      <c r="E21" s="6">
        <f t="shared" si="1"/>
        <v>39842</v>
      </c>
      <c r="F21" s="6"/>
      <c r="G21" s="6">
        <f t="shared" si="1"/>
        <v>63476</v>
      </c>
      <c r="H21" s="172"/>
      <c r="I21" s="9">
        <f t="shared" si="1"/>
        <v>0</v>
      </c>
      <c r="O21" s="9"/>
      <c r="P21" s="9">
        <f>SUM(P17:P20)</f>
        <v>253032</v>
      </c>
      <c r="Q21" s="9">
        <f>SUM(Q17:Q20)</f>
        <v>0</v>
      </c>
    </row>
  </sheetData>
  <mergeCells count="2">
    <mergeCell ref="A13:B13"/>
    <mergeCell ref="A21:B21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az.1/2016.(II. 12.)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Layout" zoomScaleNormal="100" workbookViewId="0">
      <selection activeCell="A15" sqref="A15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62" t="s">
        <v>433</v>
      </c>
      <c r="B1" s="162"/>
      <c r="C1" s="162"/>
      <c r="D1" s="162"/>
    </row>
    <row r="3" spans="1:4" x14ac:dyDescent="0.2">
      <c r="D3" s="2" t="s">
        <v>434</v>
      </c>
    </row>
    <row r="4" spans="1:4" x14ac:dyDescent="0.2">
      <c r="A4" s="184" t="s">
        <v>2</v>
      </c>
      <c r="B4" s="184" t="s">
        <v>435</v>
      </c>
      <c r="C4" s="184" t="s">
        <v>436</v>
      </c>
      <c r="D4" s="184" t="s">
        <v>437</v>
      </c>
    </row>
    <row r="5" spans="1:4" x14ac:dyDescent="0.2">
      <c r="A5" s="9" t="s">
        <v>438</v>
      </c>
      <c r="B5" s="12">
        <v>483</v>
      </c>
      <c r="C5" s="12">
        <v>3500</v>
      </c>
      <c r="D5" s="12">
        <f>B5*C5</f>
        <v>1690500</v>
      </c>
    </row>
    <row r="6" spans="1:4" x14ac:dyDescent="0.2">
      <c r="A6" s="9" t="s">
        <v>439</v>
      </c>
      <c r="B6" s="12">
        <v>37</v>
      </c>
      <c r="C6" s="12">
        <v>7000</v>
      </c>
      <c r="D6" s="12">
        <f>B6*C6</f>
        <v>259000</v>
      </c>
    </row>
    <row r="7" spans="1:4" x14ac:dyDescent="0.2">
      <c r="A7" s="9" t="s">
        <v>210</v>
      </c>
      <c r="B7" s="12"/>
      <c r="C7" s="12"/>
      <c r="D7" s="12"/>
    </row>
    <row r="8" spans="1:4" ht="41.25" customHeight="1" x14ac:dyDescent="0.2">
      <c r="A8" s="157" t="s">
        <v>533</v>
      </c>
      <c r="B8" s="12"/>
      <c r="C8" s="12"/>
      <c r="D8" s="12">
        <v>150000</v>
      </c>
    </row>
    <row r="9" spans="1:4" ht="41.25" customHeight="1" x14ac:dyDescent="0.2">
      <c r="A9" s="157" t="s">
        <v>539</v>
      </c>
      <c r="B9" s="12"/>
      <c r="C9" s="12"/>
      <c r="D9" s="12">
        <v>48000</v>
      </c>
    </row>
    <row r="10" spans="1:4" ht="41.25" customHeight="1" x14ac:dyDescent="0.2">
      <c r="A10" s="157" t="s">
        <v>540</v>
      </c>
      <c r="B10" s="12"/>
      <c r="C10" s="12"/>
      <c r="D10" s="12">
        <v>376560</v>
      </c>
    </row>
    <row r="11" spans="1:4" x14ac:dyDescent="0.2">
      <c r="A11" s="9" t="s">
        <v>440</v>
      </c>
      <c r="B11" s="12"/>
      <c r="C11" s="12"/>
      <c r="D11" s="12"/>
    </row>
    <row r="12" spans="1:4" x14ac:dyDescent="0.2">
      <c r="A12" s="44" t="s">
        <v>441</v>
      </c>
      <c r="B12" s="12"/>
      <c r="C12" s="12"/>
      <c r="D12" s="12">
        <v>461530</v>
      </c>
    </row>
    <row r="13" spans="1:4" x14ac:dyDescent="0.2">
      <c r="A13" s="44" t="s">
        <v>442</v>
      </c>
      <c r="B13" s="12"/>
      <c r="C13" s="12"/>
      <c r="D13" s="12">
        <v>1268985</v>
      </c>
    </row>
    <row r="14" spans="1:4" x14ac:dyDescent="0.2">
      <c r="A14" s="44" t="s">
        <v>534</v>
      </c>
      <c r="B14" s="12"/>
      <c r="C14" s="12"/>
      <c r="D14" s="12">
        <v>2045</v>
      </c>
    </row>
    <row r="15" spans="1:4" x14ac:dyDescent="0.2">
      <c r="A15" s="187" t="s">
        <v>131</v>
      </c>
      <c r="B15" s="6"/>
      <c r="C15" s="6"/>
      <c r="D15" s="6">
        <f>SUM(D5:D14)</f>
        <v>4256620</v>
      </c>
    </row>
    <row r="16" spans="1:4" x14ac:dyDescent="0.2">
      <c r="A16" s="45"/>
      <c r="B16" s="8"/>
      <c r="C16" s="8"/>
      <c r="D16" s="8"/>
    </row>
    <row r="17" spans="1:4" x14ac:dyDescent="0.2">
      <c r="A17" s="45"/>
      <c r="B17" s="8"/>
      <c r="C17" s="8"/>
      <c r="D17" s="8"/>
    </row>
    <row r="18" spans="1:4" x14ac:dyDescent="0.2">
      <c r="A18" s="45"/>
      <c r="B18" s="8"/>
      <c r="C18" s="8"/>
      <c r="D18" s="8"/>
    </row>
    <row r="19" spans="1:4" x14ac:dyDescent="0.2">
      <c r="A19" s="45"/>
      <c r="B19" s="8"/>
      <c r="C19" s="8"/>
      <c r="D19" s="8"/>
    </row>
  </sheetData>
  <pageMargins left="0.7" right="0.7" top="0.75" bottom="0.75" header="0.3" footer="0.3"/>
  <pageSetup paperSize="9" orientation="portrait" r:id="rId1"/>
  <headerFooter>
    <oddHeader>&amp;C 9. melléklet az 1/2016.(II. 12.)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Layout" zoomScaleNormal="100" workbookViewId="0">
      <selection activeCell="B5" sqref="B5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5.75" x14ac:dyDescent="0.25">
      <c r="A1" s="335" t="str">
        <f>+CONCATENATE("Előirányzat-felhasználási terv",CHAR(10),LEFT([2]ÖSSZEFÜGGÉSEK!A5,4),". évre")</f>
        <v>Előirányzat-felhasználási terv
2015. évre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10.5" customHeight="1" thickBot="1" x14ac:dyDescent="0.3">
      <c r="A2" s="188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213" t="s">
        <v>443</v>
      </c>
    </row>
    <row r="3" spans="1:15" ht="21.75" customHeight="1" thickBot="1" x14ac:dyDescent="0.25">
      <c r="A3" s="189" t="s">
        <v>117</v>
      </c>
      <c r="B3" s="197" t="s">
        <v>2</v>
      </c>
      <c r="C3" s="197" t="s">
        <v>444</v>
      </c>
      <c r="D3" s="197" t="s">
        <v>445</v>
      </c>
      <c r="E3" s="197" t="s">
        <v>446</v>
      </c>
      <c r="F3" s="197" t="s">
        <v>447</v>
      </c>
      <c r="G3" s="197" t="s">
        <v>448</v>
      </c>
      <c r="H3" s="197" t="s">
        <v>449</v>
      </c>
      <c r="I3" s="197" t="s">
        <v>450</v>
      </c>
      <c r="J3" s="197" t="s">
        <v>451</v>
      </c>
      <c r="K3" s="197" t="s">
        <v>452</v>
      </c>
      <c r="L3" s="197" t="s">
        <v>453</v>
      </c>
      <c r="M3" s="197" t="s">
        <v>454</v>
      </c>
      <c r="N3" s="197" t="s">
        <v>455</v>
      </c>
      <c r="O3" s="214" t="s">
        <v>131</v>
      </c>
    </row>
    <row r="4" spans="1:15" ht="13.5" thickBot="1" x14ac:dyDescent="0.25">
      <c r="A4" s="190" t="s">
        <v>42</v>
      </c>
      <c r="B4" s="337" t="s">
        <v>303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9"/>
    </row>
    <row r="5" spans="1:15" ht="39" customHeight="1" x14ac:dyDescent="0.2">
      <c r="A5" s="191" t="s">
        <v>44</v>
      </c>
      <c r="B5" s="198" t="s">
        <v>456</v>
      </c>
      <c r="C5" s="206">
        <v>19511</v>
      </c>
      <c r="D5" s="206">
        <v>20000</v>
      </c>
      <c r="E5" s="206">
        <v>20000</v>
      </c>
      <c r="F5" s="206">
        <v>20000</v>
      </c>
      <c r="G5" s="206">
        <v>20000</v>
      </c>
      <c r="H5" s="206">
        <v>20000</v>
      </c>
      <c r="I5" s="206">
        <v>20000</v>
      </c>
      <c r="J5" s="206">
        <v>20000</v>
      </c>
      <c r="K5" s="206">
        <v>20000</v>
      </c>
      <c r="L5" s="206">
        <v>20000</v>
      </c>
      <c r="M5" s="206">
        <v>20000</v>
      </c>
      <c r="N5" s="206">
        <v>21945</v>
      </c>
      <c r="O5" s="215">
        <f t="shared" ref="O5:O14" si="0">SUM(C5:N5)</f>
        <v>241456</v>
      </c>
    </row>
    <row r="6" spans="1:15" ht="39.75" customHeight="1" x14ac:dyDescent="0.2">
      <c r="A6" s="192" t="s">
        <v>46</v>
      </c>
      <c r="B6" s="199" t="s">
        <v>457</v>
      </c>
      <c r="C6" s="207">
        <v>1600</v>
      </c>
      <c r="D6" s="207">
        <v>1600</v>
      </c>
      <c r="E6" s="207">
        <v>1600</v>
      </c>
      <c r="F6" s="207">
        <v>1600</v>
      </c>
      <c r="G6" s="207">
        <v>1500</v>
      </c>
      <c r="H6" s="207">
        <v>1500</v>
      </c>
      <c r="I6" s="207">
        <v>1500</v>
      </c>
      <c r="J6" s="207">
        <v>1500</v>
      </c>
      <c r="K6" s="207">
        <v>1500</v>
      </c>
      <c r="L6" s="207">
        <v>1500</v>
      </c>
      <c r="M6" s="207">
        <v>1500</v>
      </c>
      <c r="N6" s="207">
        <v>1445</v>
      </c>
      <c r="O6" s="216">
        <f t="shared" si="0"/>
        <v>18345</v>
      </c>
    </row>
    <row r="7" spans="1:15" ht="41.25" customHeight="1" x14ac:dyDescent="0.2">
      <c r="A7" s="192" t="s">
        <v>52</v>
      </c>
      <c r="B7" s="200" t="s">
        <v>458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17">
        <f t="shared" si="0"/>
        <v>0</v>
      </c>
    </row>
    <row r="8" spans="1:15" x14ac:dyDescent="0.2">
      <c r="A8" s="192" t="s">
        <v>63</v>
      </c>
      <c r="B8" s="201" t="s">
        <v>253</v>
      </c>
      <c r="C8" s="207">
        <v>403</v>
      </c>
      <c r="D8" s="207">
        <v>1500</v>
      </c>
      <c r="E8" s="207">
        <v>16250</v>
      </c>
      <c r="F8" s="207">
        <v>1497</v>
      </c>
      <c r="G8" s="207">
        <v>5000</v>
      </c>
      <c r="H8" s="207">
        <v>1100</v>
      </c>
      <c r="I8" s="207">
        <v>1000</v>
      </c>
      <c r="J8" s="207">
        <v>1500</v>
      </c>
      <c r="K8" s="207">
        <v>16250</v>
      </c>
      <c r="L8" s="207">
        <v>2000</v>
      </c>
      <c r="M8" s="207">
        <v>2000</v>
      </c>
      <c r="N8" s="207">
        <v>2000</v>
      </c>
      <c r="O8" s="216">
        <f t="shared" si="0"/>
        <v>50500</v>
      </c>
    </row>
    <row r="9" spans="1:15" x14ac:dyDescent="0.2">
      <c r="A9" s="192" t="s">
        <v>65</v>
      </c>
      <c r="B9" s="201" t="s">
        <v>459</v>
      </c>
      <c r="C9" s="207">
        <v>4000</v>
      </c>
      <c r="D9" s="207">
        <v>4500</v>
      </c>
      <c r="E9" s="207">
        <v>4500</v>
      </c>
      <c r="F9" s="207">
        <v>4000</v>
      </c>
      <c r="G9" s="207">
        <v>4000</v>
      </c>
      <c r="H9" s="207">
        <v>4000</v>
      </c>
      <c r="I9" s="207">
        <v>4000</v>
      </c>
      <c r="J9" s="207">
        <v>4000</v>
      </c>
      <c r="K9" s="207">
        <v>5000</v>
      </c>
      <c r="L9" s="207">
        <v>4700</v>
      </c>
      <c r="M9" s="207">
        <v>5300</v>
      </c>
      <c r="N9" s="207">
        <v>5385</v>
      </c>
      <c r="O9" s="216">
        <f t="shared" si="0"/>
        <v>53385</v>
      </c>
    </row>
    <row r="10" spans="1:15" ht="15.75" x14ac:dyDescent="0.2">
      <c r="A10" s="192" t="s">
        <v>103</v>
      </c>
      <c r="B10" s="201" t="s">
        <v>529</v>
      </c>
      <c r="C10" s="207"/>
      <c r="D10" s="207"/>
      <c r="E10" s="207"/>
      <c r="F10" s="207"/>
      <c r="G10" s="207"/>
      <c r="H10" s="207"/>
      <c r="I10" s="212"/>
      <c r="J10" s="207"/>
      <c r="K10" s="207"/>
      <c r="L10" s="212"/>
      <c r="M10" s="207"/>
      <c r="N10" s="207"/>
      <c r="O10" s="216">
        <f t="shared" si="0"/>
        <v>0</v>
      </c>
    </row>
    <row r="11" spans="1:15" x14ac:dyDescent="0.2">
      <c r="A11" s="192" t="s">
        <v>105</v>
      </c>
      <c r="B11" s="201" t="s">
        <v>531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16">
        <f t="shared" si="0"/>
        <v>0</v>
      </c>
    </row>
    <row r="12" spans="1:15" ht="32.25" customHeight="1" x14ac:dyDescent="0.2">
      <c r="A12" s="192" t="s">
        <v>177</v>
      </c>
      <c r="B12" s="199" t="s">
        <v>460</v>
      </c>
      <c r="C12" s="207">
        <v>225</v>
      </c>
      <c r="D12" s="207">
        <v>225</v>
      </c>
      <c r="E12" s="207">
        <v>225</v>
      </c>
      <c r="F12" s="207">
        <v>225</v>
      </c>
      <c r="G12" s="207">
        <v>225</v>
      </c>
      <c r="H12" s="207">
        <v>225</v>
      </c>
      <c r="I12" s="207">
        <v>225</v>
      </c>
      <c r="J12" s="207">
        <v>225</v>
      </c>
      <c r="K12" s="207">
        <v>225</v>
      </c>
      <c r="L12" s="207">
        <v>225</v>
      </c>
      <c r="M12" s="207">
        <v>225</v>
      </c>
      <c r="N12" s="207">
        <v>245</v>
      </c>
      <c r="O12" s="216">
        <f t="shared" si="0"/>
        <v>2720</v>
      </c>
    </row>
    <row r="13" spans="1:15" ht="13.5" thickBot="1" x14ac:dyDescent="0.25">
      <c r="A13" s="192" t="s">
        <v>461</v>
      </c>
      <c r="B13" s="201" t="s">
        <v>462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>
        <v>14077</v>
      </c>
      <c r="O13" s="216">
        <f t="shared" si="0"/>
        <v>14077</v>
      </c>
    </row>
    <row r="14" spans="1:15" ht="13.5" thickBot="1" x14ac:dyDescent="0.25">
      <c r="A14" s="190" t="s">
        <v>463</v>
      </c>
      <c r="B14" s="202" t="s">
        <v>259</v>
      </c>
      <c r="C14" s="209">
        <f t="shared" ref="C14:N14" si="1">SUM(C5:C13)</f>
        <v>25739</v>
      </c>
      <c r="D14" s="209">
        <f t="shared" si="1"/>
        <v>27825</v>
      </c>
      <c r="E14" s="209">
        <f t="shared" si="1"/>
        <v>42575</v>
      </c>
      <c r="F14" s="209">
        <f t="shared" si="1"/>
        <v>27322</v>
      </c>
      <c r="G14" s="209">
        <f t="shared" si="1"/>
        <v>30725</v>
      </c>
      <c r="H14" s="209">
        <f t="shared" si="1"/>
        <v>26825</v>
      </c>
      <c r="I14" s="209">
        <f t="shared" si="1"/>
        <v>26725</v>
      </c>
      <c r="J14" s="209">
        <f t="shared" si="1"/>
        <v>27225</v>
      </c>
      <c r="K14" s="209">
        <f t="shared" si="1"/>
        <v>42975</v>
      </c>
      <c r="L14" s="209">
        <f t="shared" si="1"/>
        <v>28425</v>
      </c>
      <c r="M14" s="209">
        <f t="shared" si="1"/>
        <v>29025</v>
      </c>
      <c r="N14" s="209">
        <f t="shared" si="1"/>
        <v>45097</v>
      </c>
      <c r="O14" s="218">
        <f t="shared" si="0"/>
        <v>380483</v>
      </c>
    </row>
    <row r="15" spans="1:15" ht="13.5" thickBot="1" x14ac:dyDescent="0.25">
      <c r="A15" s="190" t="s">
        <v>464</v>
      </c>
      <c r="B15" s="337" t="s">
        <v>326</v>
      </c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9"/>
    </row>
    <row r="16" spans="1:15" x14ac:dyDescent="0.2">
      <c r="A16" s="193" t="s">
        <v>465</v>
      </c>
      <c r="B16" s="203" t="s">
        <v>201</v>
      </c>
      <c r="C16" s="208">
        <v>12845</v>
      </c>
      <c r="D16" s="208">
        <v>12845</v>
      </c>
      <c r="E16" s="208">
        <v>12772</v>
      </c>
      <c r="F16" s="208">
        <v>12772</v>
      </c>
      <c r="G16" s="208">
        <v>12772</v>
      </c>
      <c r="H16" s="208">
        <v>15977</v>
      </c>
      <c r="I16" s="208">
        <v>15977</v>
      </c>
      <c r="J16" s="208">
        <v>12794</v>
      </c>
      <c r="K16" s="208">
        <v>12794</v>
      </c>
      <c r="L16" s="208">
        <v>12794</v>
      </c>
      <c r="M16" s="208">
        <v>12794</v>
      </c>
      <c r="N16" s="208">
        <v>14101</v>
      </c>
      <c r="O16" s="217">
        <f t="shared" ref="O16:O25" si="2">SUM(C16:N16)</f>
        <v>161237</v>
      </c>
    </row>
    <row r="17" spans="1:15" ht="54" customHeight="1" x14ac:dyDescent="0.2">
      <c r="A17" s="192" t="s">
        <v>466</v>
      </c>
      <c r="B17" s="199" t="s">
        <v>467</v>
      </c>
      <c r="C17" s="207">
        <v>3386</v>
      </c>
      <c r="D17" s="207">
        <v>3386</v>
      </c>
      <c r="E17" s="207">
        <v>3482</v>
      </c>
      <c r="F17" s="207">
        <v>3482</v>
      </c>
      <c r="G17" s="207">
        <v>3482</v>
      </c>
      <c r="H17" s="207">
        <v>4348</v>
      </c>
      <c r="I17" s="207">
        <v>4348</v>
      </c>
      <c r="J17" s="207">
        <v>3298</v>
      </c>
      <c r="K17" s="207">
        <v>3488</v>
      </c>
      <c r="L17" s="207">
        <v>3488</v>
      </c>
      <c r="M17" s="207">
        <v>3488</v>
      </c>
      <c r="N17" s="207">
        <v>3266</v>
      </c>
      <c r="O17" s="216">
        <f t="shared" si="2"/>
        <v>42942</v>
      </c>
    </row>
    <row r="18" spans="1:15" x14ac:dyDescent="0.2">
      <c r="A18" s="192" t="s">
        <v>468</v>
      </c>
      <c r="B18" s="201" t="s">
        <v>469</v>
      </c>
      <c r="C18" s="236">
        <v>11500</v>
      </c>
      <c r="D18" s="236">
        <v>11100</v>
      </c>
      <c r="E18" s="236">
        <v>10600</v>
      </c>
      <c r="F18" s="236">
        <v>9500</v>
      </c>
      <c r="G18" s="236">
        <v>8600</v>
      </c>
      <c r="H18" s="236">
        <v>7600</v>
      </c>
      <c r="I18" s="236">
        <v>6900</v>
      </c>
      <c r="J18" s="236">
        <v>6900</v>
      </c>
      <c r="K18" s="236">
        <v>8600</v>
      </c>
      <c r="L18" s="236">
        <v>11150</v>
      </c>
      <c r="M18" s="236">
        <v>11950</v>
      </c>
      <c r="N18" s="236">
        <v>12422</v>
      </c>
      <c r="O18" s="216">
        <f t="shared" si="2"/>
        <v>116822</v>
      </c>
    </row>
    <row r="19" spans="1:15" x14ac:dyDescent="0.2">
      <c r="A19" s="192" t="s">
        <v>470</v>
      </c>
      <c r="B19" s="201" t="s">
        <v>471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16">
        <f t="shared" si="2"/>
        <v>0</v>
      </c>
    </row>
    <row r="20" spans="1:15" x14ac:dyDescent="0.2">
      <c r="A20" s="192" t="s">
        <v>472</v>
      </c>
      <c r="B20" s="201" t="s">
        <v>473</v>
      </c>
      <c r="C20" s="207">
        <v>3240</v>
      </c>
      <c r="D20" s="207">
        <v>3240</v>
      </c>
      <c r="E20" s="207">
        <v>3240</v>
      </c>
      <c r="F20" s="207">
        <v>3240</v>
      </c>
      <c r="G20" s="207">
        <v>3240</v>
      </c>
      <c r="H20" s="207">
        <v>3240</v>
      </c>
      <c r="I20" s="207">
        <v>3340</v>
      </c>
      <c r="J20" s="207">
        <v>3540</v>
      </c>
      <c r="K20" s="207">
        <v>3240</v>
      </c>
      <c r="L20" s="207">
        <v>3240</v>
      </c>
      <c r="M20" s="207">
        <v>3240</v>
      </c>
      <c r="N20" s="207">
        <v>3262</v>
      </c>
      <c r="O20" s="216">
        <f t="shared" si="2"/>
        <v>39302</v>
      </c>
    </row>
    <row r="21" spans="1:15" x14ac:dyDescent="0.2">
      <c r="A21" s="192" t="s">
        <v>474</v>
      </c>
      <c r="B21" s="201" t="s">
        <v>475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16">
        <f t="shared" si="2"/>
        <v>0</v>
      </c>
    </row>
    <row r="22" spans="1:15" ht="18" customHeight="1" x14ac:dyDescent="0.2">
      <c r="A22" s="192" t="s">
        <v>476</v>
      </c>
      <c r="B22" s="199" t="s">
        <v>477</v>
      </c>
      <c r="C22" s="207"/>
      <c r="D22" s="207"/>
      <c r="E22" s="207"/>
      <c r="F22" s="207"/>
      <c r="G22" s="207">
        <v>1000</v>
      </c>
      <c r="H22" s="207">
        <v>1600</v>
      </c>
      <c r="I22" s="207">
        <v>1180</v>
      </c>
      <c r="J22" s="207"/>
      <c r="K22" s="207"/>
      <c r="L22" s="207"/>
      <c r="M22" s="207"/>
      <c r="N22" s="207"/>
      <c r="O22" s="216">
        <f t="shared" si="2"/>
        <v>3780</v>
      </c>
    </row>
    <row r="23" spans="1:15" x14ac:dyDescent="0.2">
      <c r="A23" s="192" t="s">
        <v>478</v>
      </c>
      <c r="B23" s="201" t="s">
        <v>479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16">
        <f t="shared" si="2"/>
        <v>0</v>
      </c>
    </row>
    <row r="24" spans="1:15" ht="13.5" thickBot="1" x14ac:dyDescent="0.25">
      <c r="A24" s="192" t="s">
        <v>480</v>
      </c>
      <c r="B24" s="201" t="s">
        <v>481</v>
      </c>
      <c r="C24" s="207">
        <v>100</v>
      </c>
      <c r="D24" s="207">
        <v>100</v>
      </c>
      <c r="E24" s="207">
        <v>2800</v>
      </c>
      <c r="F24" s="207">
        <v>100</v>
      </c>
      <c r="G24" s="207">
        <v>100</v>
      </c>
      <c r="H24" s="207">
        <v>100</v>
      </c>
      <c r="I24" s="207">
        <v>100</v>
      </c>
      <c r="J24" s="207">
        <v>100</v>
      </c>
      <c r="K24" s="207">
        <v>12600</v>
      </c>
      <c r="L24" s="207">
        <v>100</v>
      </c>
      <c r="M24" s="207">
        <v>100</v>
      </c>
      <c r="N24" s="207">
        <v>100</v>
      </c>
      <c r="O24" s="216">
        <f t="shared" si="2"/>
        <v>16400</v>
      </c>
    </row>
    <row r="25" spans="1:15" ht="13.5" thickBot="1" x14ac:dyDescent="0.25">
      <c r="A25" s="194" t="s">
        <v>482</v>
      </c>
      <c r="B25" s="202" t="s">
        <v>347</v>
      </c>
      <c r="C25" s="209">
        <f t="shared" ref="C25:N25" si="3">SUM(C16:C24)</f>
        <v>31071</v>
      </c>
      <c r="D25" s="209">
        <f t="shared" si="3"/>
        <v>30671</v>
      </c>
      <c r="E25" s="209">
        <f t="shared" si="3"/>
        <v>32894</v>
      </c>
      <c r="F25" s="209">
        <f t="shared" si="3"/>
        <v>29094</v>
      </c>
      <c r="G25" s="209">
        <f t="shared" si="3"/>
        <v>29194</v>
      </c>
      <c r="H25" s="209">
        <f t="shared" si="3"/>
        <v>32865</v>
      </c>
      <c r="I25" s="209">
        <f t="shared" si="3"/>
        <v>31845</v>
      </c>
      <c r="J25" s="209">
        <f t="shared" si="3"/>
        <v>26632</v>
      </c>
      <c r="K25" s="209">
        <f t="shared" si="3"/>
        <v>40722</v>
      </c>
      <c r="L25" s="209">
        <f t="shared" si="3"/>
        <v>30772</v>
      </c>
      <c r="M25" s="209">
        <f t="shared" si="3"/>
        <v>31572</v>
      </c>
      <c r="N25" s="209">
        <f t="shared" si="3"/>
        <v>33151</v>
      </c>
      <c r="O25" s="218">
        <f t="shared" si="2"/>
        <v>380483</v>
      </c>
    </row>
    <row r="26" spans="1:15" ht="13.5" thickBot="1" x14ac:dyDescent="0.25">
      <c r="A26" s="194" t="s">
        <v>483</v>
      </c>
      <c r="B26" s="204" t="s">
        <v>484</v>
      </c>
      <c r="C26" s="210">
        <f t="shared" ref="C26:O26" si="4">C14-C25</f>
        <v>-5332</v>
      </c>
      <c r="D26" s="210">
        <f t="shared" si="4"/>
        <v>-2846</v>
      </c>
      <c r="E26" s="210">
        <f t="shared" si="4"/>
        <v>9681</v>
      </c>
      <c r="F26" s="210">
        <f t="shared" si="4"/>
        <v>-1772</v>
      </c>
      <c r="G26" s="210">
        <f t="shared" si="4"/>
        <v>1531</v>
      </c>
      <c r="H26" s="210">
        <f t="shared" si="4"/>
        <v>-6040</v>
      </c>
      <c r="I26" s="210">
        <f t="shared" si="4"/>
        <v>-5120</v>
      </c>
      <c r="J26" s="210">
        <f t="shared" si="4"/>
        <v>593</v>
      </c>
      <c r="K26" s="210">
        <f t="shared" si="4"/>
        <v>2253</v>
      </c>
      <c r="L26" s="210">
        <f t="shared" si="4"/>
        <v>-2347</v>
      </c>
      <c r="M26" s="210">
        <f t="shared" si="4"/>
        <v>-2547</v>
      </c>
      <c r="N26" s="210">
        <f t="shared" si="4"/>
        <v>11946</v>
      </c>
      <c r="O26" s="219">
        <f t="shared" si="4"/>
        <v>0</v>
      </c>
    </row>
    <row r="27" spans="1:15" ht="15.75" x14ac:dyDescent="0.25">
      <c r="A27" s="195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88"/>
    </row>
    <row r="28" spans="1:15" ht="15.75" x14ac:dyDescent="0.25">
      <c r="A28" s="188"/>
      <c r="B28" s="205"/>
      <c r="C28" s="211"/>
      <c r="D28" s="211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Header>&amp;C10. melléklet az 1/2016. (II. 12.) önkormányzati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view="pageLayout" topLeftCell="Y1" zoomScaleNormal="100" workbookViewId="0">
      <selection activeCell="L7" sqref="L7"/>
    </sheetView>
  </sheetViews>
  <sheetFormatPr defaultRowHeight="12.75" x14ac:dyDescent="0.2"/>
  <cols>
    <col min="1" max="1" width="20.42578125" customWidth="1"/>
    <col min="2" max="5" width="7.7109375" customWidth="1"/>
    <col min="6" max="6" width="9.7109375" customWidth="1"/>
    <col min="7" max="10" width="7.7109375" customWidth="1"/>
    <col min="11" max="11" width="9.28515625" customWidth="1"/>
    <col min="12" max="12" width="9.85546875" customWidth="1"/>
    <col min="13" max="13" width="20.42578125" hidden="1" customWidth="1"/>
    <col min="14" max="14" width="9.28515625" hidden="1" customWidth="1"/>
    <col min="15" max="15" width="9.28515625" customWidth="1"/>
    <col min="16" max="16" width="5.42578125" customWidth="1"/>
    <col min="17" max="17" width="21.42578125" customWidth="1"/>
    <col min="18" max="18" width="6.42578125" customWidth="1"/>
    <col min="19" max="19" width="6.140625" customWidth="1"/>
    <col min="20" max="20" width="6.28515625" customWidth="1"/>
    <col min="21" max="21" width="7.7109375" customWidth="1"/>
    <col min="22" max="22" width="6.140625" customWidth="1"/>
    <col min="23" max="23" width="6.28515625" customWidth="1"/>
    <col min="24" max="24" width="6" customWidth="1"/>
    <col min="25" max="25" width="6.140625" customWidth="1"/>
    <col min="26" max="26" width="8.7109375" customWidth="1"/>
    <col min="27" max="27" width="7.7109375" customWidth="1"/>
    <col min="28" max="28" width="8.28515625" customWidth="1"/>
    <col min="29" max="29" width="8.7109375" customWidth="1"/>
    <col min="30" max="30" width="11.42578125" customWidth="1"/>
    <col min="31" max="31" width="14.5703125" customWidth="1"/>
    <col min="32" max="32" width="36.85546875" customWidth="1"/>
    <col min="33" max="34" width="16.7109375" customWidth="1"/>
  </cols>
  <sheetData>
    <row r="1" spans="1:34" x14ac:dyDescent="0.2">
      <c r="A1" s="254" t="s">
        <v>418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  <c r="L1" s="256"/>
      <c r="Q1" s="254" t="s">
        <v>419</v>
      </c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</row>
    <row r="2" spans="1:34" x14ac:dyDescent="0.2">
      <c r="A2" s="37" t="s">
        <v>134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7"/>
      <c r="N2" s="33"/>
      <c r="O2" s="33"/>
      <c r="P2" s="33"/>
      <c r="Q2" s="254" t="s">
        <v>134</v>
      </c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120"/>
      <c r="AG2" s="121"/>
      <c r="AH2" s="121"/>
    </row>
    <row r="3" spans="1:34" ht="8.25" customHeight="1" x14ac:dyDescent="0.2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F3" s="67"/>
      <c r="AG3" s="67"/>
      <c r="AH3" s="67"/>
    </row>
    <row r="4" spans="1:34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207</v>
      </c>
      <c r="AE4" s="2" t="s">
        <v>207</v>
      </c>
      <c r="AF4" s="67"/>
      <c r="AG4" s="67"/>
      <c r="AH4" s="122"/>
    </row>
    <row r="5" spans="1:34" ht="41.25" customHeight="1" x14ac:dyDescent="0.2">
      <c r="A5" s="250" t="s">
        <v>242</v>
      </c>
      <c r="B5" s="252" t="s">
        <v>281</v>
      </c>
      <c r="C5" s="253"/>
      <c r="D5" s="252" t="s">
        <v>282</v>
      </c>
      <c r="E5" s="253"/>
      <c r="F5" s="263" t="s">
        <v>283</v>
      </c>
      <c r="G5" s="263"/>
      <c r="H5" s="263" t="s">
        <v>284</v>
      </c>
      <c r="I5" s="263"/>
      <c r="J5" s="245" t="s">
        <v>285</v>
      </c>
      <c r="K5" s="246"/>
      <c r="L5" s="259" t="s">
        <v>286</v>
      </c>
      <c r="M5" s="260"/>
      <c r="N5" s="261"/>
      <c r="O5" s="262"/>
      <c r="Q5" s="250" t="s">
        <v>242</v>
      </c>
      <c r="R5" s="252" t="s">
        <v>287</v>
      </c>
      <c r="S5" s="253"/>
      <c r="T5" s="248" t="s">
        <v>353</v>
      </c>
      <c r="U5" s="249"/>
      <c r="V5" s="245" t="s">
        <v>288</v>
      </c>
      <c r="W5" s="247"/>
      <c r="X5" s="245" t="s">
        <v>289</v>
      </c>
      <c r="Y5" s="246"/>
      <c r="Z5" s="245" t="s">
        <v>368</v>
      </c>
      <c r="AA5" s="246"/>
      <c r="AB5" s="243" t="s">
        <v>290</v>
      </c>
      <c r="AC5" s="244"/>
      <c r="AD5" s="257" t="s">
        <v>291</v>
      </c>
      <c r="AE5" s="258"/>
      <c r="AF5" s="123"/>
      <c r="AG5" s="66"/>
      <c r="AH5" s="66"/>
    </row>
    <row r="6" spans="1:34" ht="25.5" customHeight="1" x14ac:dyDescent="0.2">
      <c r="A6" s="251"/>
      <c r="B6" s="109" t="s">
        <v>4</v>
      </c>
      <c r="C6" s="109"/>
      <c r="D6" s="109" t="s">
        <v>4</v>
      </c>
      <c r="E6" s="109"/>
      <c r="F6" s="109" t="s">
        <v>4</v>
      </c>
      <c r="G6" s="109"/>
      <c r="H6" s="109" t="s">
        <v>4</v>
      </c>
      <c r="I6" s="109"/>
      <c r="J6" s="109" t="s">
        <v>4</v>
      </c>
      <c r="K6" s="109"/>
      <c r="L6" s="109" t="s">
        <v>4</v>
      </c>
      <c r="M6" s="111"/>
      <c r="N6" s="13" t="s">
        <v>4</v>
      </c>
      <c r="O6" s="109"/>
      <c r="Q6" s="251"/>
      <c r="R6" s="109" t="s">
        <v>4</v>
      </c>
      <c r="S6" s="109"/>
      <c r="T6" s="109" t="s">
        <v>4</v>
      </c>
      <c r="U6" s="109"/>
      <c r="V6" s="109" t="s">
        <v>4</v>
      </c>
      <c r="W6" s="109"/>
      <c r="X6" s="109" t="s">
        <v>369</v>
      </c>
      <c r="Y6" s="109"/>
      <c r="Z6" s="109" t="s">
        <v>4</v>
      </c>
      <c r="AA6" s="109"/>
      <c r="AB6" s="109" t="s">
        <v>4</v>
      </c>
      <c r="AC6" s="109"/>
      <c r="AD6" s="137" t="s">
        <v>369</v>
      </c>
      <c r="AE6" s="137" t="s">
        <v>5</v>
      </c>
      <c r="AF6" s="123"/>
      <c r="AG6" s="124"/>
      <c r="AH6" s="124"/>
    </row>
    <row r="7" spans="1:34" ht="24.95" customHeight="1" x14ac:dyDescent="0.2">
      <c r="A7" s="112" t="s">
        <v>247</v>
      </c>
      <c r="B7" s="12"/>
      <c r="C7" s="12"/>
      <c r="D7" s="12"/>
      <c r="E7" s="12"/>
      <c r="F7" s="12">
        <v>2588</v>
      </c>
      <c r="G7" s="12"/>
      <c r="H7" s="12"/>
      <c r="I7" s="12"/>
      <c r="J7" s="12"/>
      <c r="K7" s="12"/>
      <c r="L7" s="12"/>
      <c r="M7" s="112" t="s">
        <v>247</v>
      </c>
      <c r="N7" s="12"/>
      <c r="O7" s="12"/>
      <c r="Q7" s="112" t="s">
        <v>247</v>
      </c>
      <c r="R7" s="12"/>
      <c r="S7" s="12"/>
      <c r="T7" s="12"/>
      <c r="U7" s="12"/>
      <c r="V7" s="12"/>
      <c r="W7" s="12"/>
      <c r="X7" s="12">
        <v>1500</v>
      </c>
      <c r="Y7" s="12"/>
      <c r="Z7" s="12">
        <v>3900</v>
      </c>
      <c r="AA7" s="12"/>
      <c r="AB7" s="12"/>
      <c r="AC7" s="70"/>
      <c r="AD7" s="71">
        <f>SUM(B7+D7+F7+H7+J7+L7+R7+T7+V7+X7+Z7+AB7)</f>
        <v>7988</v>
      </c>
      <c r="AE7" s="72">
        <f t="shared" ref="AE7:AE12" si="0">SUM(C7+E7+G7+I7+K7+O7+S7+U7+W7+Y7+AA7+AC7)</f>
        <v>0</v>
      </c>
      <c r="AF7" s="125"/>
      <c r="AG7" s="126"/>
      <c r="AH7" s="126"/>
    </row>
    <row r="8" spans="1:34" ht="22.5" customHeight="1" x14ac:dyDescent="0.2">
      <c r="A8" s="112" t="s">
        <v>248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12" t="s">
        <v>248</v>
      </c>
      <c r="N8" s="12"/>
      <c r="O8" s="12"/>
      <c r="Q8" s="112" t="s">
        <v>248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70"/>
      <c r="AD8" s="71">
        <f>SUM(B8+D8+F8+H8+J8+L8+R8+T8+V8+X8+Z8+AB8)</f>
        <v>0</v>
      </c>
      <c r="AE8" s="72">
        <f t="shared" si="0"/>
        <v>0</v>
      </c>
      <c r="AF8" s="125"/>
      <c r="AG8" s="126"/>
      <c r="AH8" s="126"/>
    </row>
    <row r="9" spans="1:34" ht="22.5" customHeight="1" x14ac:dyDescent="0.2">
      <c r="A9" s="112" t="s">
        <v>249</v>
      </c>
      <c r="B9" s="12">
        <v>156</v>
      </c>
      <c r="C9" s="12"/>
      <c r="D9" s="12">
        <v>1625</v>
      </c>
      <c r="E9" s="12"/>
      <c r="F9" s="12">
        <v>810</v>
      </c>
      <c r="G9" s="12"/>
      <c r="H9" s="12"/>
      <c r="I9" s="12"/>
      <c r="J9" s="12"/>
      <c r="K9" s="12"/>
      <c r="L9" s="12"/>
      <c r="M9" s="112" t="s">
        <v>249</v>
      </c>
      <c r="N9" s="12"/>
      <c r="O9" s="12"/>
      <c r="Q9" s="112" t="s">
        <v>249</v>
      </c>
      <c r="R9" s="12"/>
      <c r="S9" s="12"/>
      <c r="T9" s="12"/>
      <c r="U9" s="12"/>
      <c r="V9" s="12"/>
      <c r="W9" s="12"/>
      <c r="X9" s="12">
        <v>405</v>
      </c>
      <c r="Y9" s="12"/>
      <c r="Z9" s="12">
        <v>1053</v>
      </c>
      <c r="AA9" s="12"/>
      <c r="AB9" s="12"/>
      <c r="AC9" s="70"/>
      <c r="AD9" s="71">
        <f>SUM(B9+D9+F9+H9+J9+L9+R9+T9+V9+X9+Z9+AB9)</f>
        <v>4049</v>
      </c>
      <c r="AE9" s="72">
        <f t="shared" si="0"/>
        <v>0</v>
      </c>
      <c r="AF9" s="125"/>
      <c r="AG9" s="126"/>
      <c r="AH9" s="126"/>
    </row>
    <row r="10" spans="1:34" ht="21.95" customHeight="1" x14ac:dyDescent="0.2">
      <c r="A10" s="112" t="s">
        <v>210</v>
      </c>
      <c r="B10" s="12">
        <v>577</v>
      </c>
      <c r="C10" s="12"/>
      <c r="D10" s="12">
        <v>6018</v>
      </c>
      <c r="E10" s="160"/>
      <c r="F10" s="12"/>
      <c r="G10" s="12"/>
      <c r="H10" s="12"/>
      <c r="I10" s="12"/>
      <c r="J10" s="12"/>
      <c r="K10" s="12"/>
      <c r="L10" s="12"/>
      <c r="M10" s="112" t="s">
        <v>292</v>
      </c>
      <c r="N10" s="12"/>
      <c r="O10" s="12"/>
      <c r="Q10" s="112" t="s">
        <v>250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70"/>
      <c r="AD10" s="71">
        <f>SUM(B10+D10+F10+H10+J10+L10+R10+T10+V10+X10+Z10+AB10)</f>
        <v>6595</v>
      </c>
      <c r="AE10" s="72">
        <f t="shared" si="0"/>
        <v>0</v>
      </c>
      <c r="AF10" s="125"/>
      <c r="AG10" s="126"/>
      <c r="AH10" s="126"/>
    </row>
    <row r="11" spans="1:34" ht="22.5" customHeight="1" x14ac:dyDescent="0.2">
      <c r="A11" s="112" t="s">
        <v>293</v>
      </c>
      <c r="B11" s="12"/>
      <c r="C11" s="12"/>
      <c r="D11" s="12"/>
      <c r="E11" s="12"/>
      <c r="F11" s="12">
        <v>1000</v>
      </c>
      <c r="G11" s="12"/>
      <c r="H11" s="12"/>
      <c r="I11" s="12"/>
      <c r="J11" s="12"/>
      <c r="K11" s="12"/>
      <c r="L11" s="12">
        <v>241456</v>
      </c>
      <c r="M11" s="12">
        <f t="shared" ref="M11:N11" si="1">232175+1380</f>
        <v>233555</v>
      </c>
      <c r="N11" s="12">
        <f t="shared" si="1"/>
        <v>233555</v>
      </c>
      <c r="O11" s="12"/>
      <c r="Q11" s="112" t="s">
        <v>294</v>
      </c>
      <c r="R11" s="12">
        <v>194</v>
      </c>
      <c r="S11" s="12"/>
      <c r="T11" s="12">
        <v>17151</v>
      </c>
      <c r="U11" s="12"/>
      <c r="V11" s="12"/>
      <c r="W11" s="12"/>
      <c r="X11" s="12"/>
      <c r="Y11" s="12"/>
      <c r="Z11" s="12"/>
      <c r="AA11" s="12"/>
      <c r="AB11" s="12"/>
      <c r="AC11" s="70"/>
      <c r="AD11" s="71">
        <f>SUM(B11+D11+F11+H11+J11+L11+R11+T11+V11+X11+Z11+AB11)</f>
        <v>259801</v>
      </c>
      <c r="AE11" s="72">
        <f t="shared" si="0"/>
        <v>0</v>
      </c>
      <c r="AF11" s="125"/>
      <c r="AG11" s="126"/>
      <c r="AH11" s="126"/>
    </row>
    <row r="12" spans="1:34" ht="22.5" customHeight="1" x14ac:dyDescent="0.2">
      <c r="A12" s="112" t="s">
        <v>295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12" t="s">
        <v>296</v>
      </c>
      <c r="N12" s="12"/>
      <c r="O12" s="12"/>
      <c r="Q12" s="112" t="s">
        <v>297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70"/>
      <c r="AD12" s="71">
        <f>SUM(B12+D12+F12+H12+J12+L12+T12+V12+X12+Z12+AB12)</f>
        <v>0</v>
      </c>
      <c r="AE12" s="72">
        <f t="shared" si="0"/>
        <v>0</v>
      </c>
      <c r="AF12" s="125"/>
      <c r="AG12" s="126"/>
      <c r="AH12" s="126"/>
    </row>
    <row r="13" spans="1:34" ht="24.95" customHeight="1" x14ac:dyDescent="0.2">
      <c r="A13" s="112" t="s">
        <v>253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>
        <v>50500</v>
      </c>
      <c r="M13" s="12">
        <v>50400</v>
      </c>
      <c r="N13" s="12">
        <v>50400</v>
      </c>
      <c r="O13" s="12"/>
      <c r="Q13" s="112" t="s">
        <v>253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70"/>
      <c r="AD13" s="71">
        <f>SUM(B13+D13+F13+H13+J13+L13+R13+T13+V13+X13+Z13+AB13)</f>
        <v>50500</v>
      </c>
      <c r="AE13" s="72">
        <f>SUM(C13+E13+G13+I13+K13+S13+U13+W13+Y13+AA13+AC13+O13)</f>
        <v>0</v>
      </c>
      <c r="AF13" s="125"/>
      <c r="AG13" s="126"/>
      <c r="AH13" s="126"/>
    </row>
    <row r="14" spans="1:34" ht="24.95" customHeight="1" x14ac:dyDescent="0.2">
      <c r="A14" s="113" t="s">
        <v>254</v>
      </c>
      <c r="B14" s="6">
        <f t="shared" ref="B14:L14" si="2">SUM(B7:B13)</f>
        <v>733</v>
      </c>
      <c r="C14" s="6"/>
      <c r="D14" s="6">
        <f t="shared" si="2"/>
        <v>7643</v>
      </c>
      <c r="E14" s="6"/>
      <c r="F14" s="6">
        <f t="shared" si="2"/>
        <v>4398</v>
      </c>
      <c r="G14" s="6"/>
      <c r="H14" s="6">
        <f t="shared" si="2"/>
        <v>0</v>
      </c>
      <c r="I14" s="6"/>
      <c r="J14" s="6">
        <f t="shared" si="2"/>
        <v>0</v>
      </c>
      <c r="K14" s="6"/>
      <c r="L14" s="6">
        <f t="shared" si="2"/>
        <v>291956</v>
      </c>
      <c r="M14" s="113" t="s">
        <v>254</v>
      </c>
      <c r="N14" s="6">
        <f>SUM(N7:N13)</f>
        <v>283955</v>
      </c>
      <c r="O14" s="6"/>
      <c r="Q14" s="113" t="s">
        <v>254</v>
      </c>
      <c r="R14" s="6">
        <f>SUM(R7:R13)</f>
        <v>194</v>
      </c>
      <c r="S14" s="6"/>
      <c r="T14" s="6">
        <f>SUM(T7:T13)</f>
        <v>17151</v>
      </c>
      <c r="U14" s="6"/>
      <c r="V14" s="6"/>
      <c r="W14" s="6"/>
      <c r="X14" s="6">
        <f t="shared" ref="X14:AE14" si="3">SUM(X7:X13)</f>
        <v>1905</v>
      </c>
      <c r="Y14" s="6"/>
      <c r="Z14" s="6">
        <f t="shared" si="3"/>
        <v>4953</v>
      </c>
      <c r="AA14" s="6"/>
      <c r="AB14" s="6">
        <f t="shared" si="3"/>
        <v>0</v>
      </c>
      <c r="AC14" s="84"/>
      <c r="AD14" s="71">
        <f t="shared" si="3"/>
        <v>328933</v>
      </c>
      <c r="AE14" s="72">
        <f t="shared" si="3"/>
        <v>0</v>
      </c>
      <c r="AF14" s="127"/>
      <c r="AG14" s="126"/>
      <c r="AH14" s="126"/>
    </row>
    <row r="15" spans="1:34" ht="24.95" customHeight="1" x14ac:dyDescent="0.2">
      <c r="A15" s="112" t="s">
        <v>255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12" t="s">
        <v>298</v>
      </c>
      <c r="N15" s="12"/>
      <c r="O15" s="12"/>
      <c r="Q15" s="112" t="s">
        <v>255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70"/>
      <c r="AD15" s="71">
        <f>SUM(B15+D15+F15+H15+J15+L15+R15+T15+V15+X15+Z15+AB15)</f>
        <v>0</v>
      </c>
      <c r="AE15" s="72">
        <f>SUM(C15+E15+G15+I15+K15+O15+S15+U15+W15+Y15+AA15+AC15)</f>
        <v>0</v>
      </c>
      <c r="AF15" s="125"/>
      <c r="AG15" s="126"/>
      <c r="AH15" s="126"/>
    </row>
    <row r="16" spans="1:34" ht="24.95" customHeight="1" x14ac:dyDescent="0.2">
      <c r="A16" s="112" t="s">
        <v>299</v>
      </c>
      <c r="B16" s="12"/>
      <c r="C16" s="12"/>
      <c r="D16" s="12"/>
      <c r="E16" s="12"/>
      <c r="F16" s="12">
        <v>2400</v>
      </c>
      <c r="G16" s="12"/>
      <c r="H16" s="12">
        <v>220</v>
      </c>
      <c r="I16" s="12"/>
      <c r="J16" s="12">
        <v>100</v>
      </c>
      <c r="K16" s="12"/>
      <c r="L16" s="12"/>
      <c r="M16" s="112" t="s">
        <v>300</v>
      </c>
      <c r="N16" s="12"/>
      <c r="O16" s="12"/>
      <c r="Q16" s="112" t="s">
        <v>299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70"/>
      <c r="AD16" s="71">
        <f>SUM(B16+D16+F16+H16+J16+L16+R16+T16+V16+X16+Z16+AB16)</f>
        <v>2720</v>
      </c>
      <c r="AE16" s="72">
        <f>SUM(C16+E16+G16+I16+K16+O16+S16+U16+W16+Y16+AA16+AC16)</f>
        <v>0</v>
      </c>
      <c r="AF16" s="125"/>
      <c r="AG16" s="126"/>
      <c r="AH16" s="126"/>
    </row>
    <row r="17" spans="1:34" ht="24.95" customHeight="1" x14ac:dyDescent="0.2">
      <c r="A17" s="114" t="s">
        <v>301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>
        <v>14077</v>
      </c>
      <c r="M17" s="12">
        <v>13199</v>
      </c>
      <c r="N17" s="12">
        <v>13199</v>
      </c>
      <c r="O17" s="12"/>
      <c r="Q17" s="112" t="s">
        <v>279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70"/>
      <c r="AD17" s="71">
        <f>SUM(B17+F17+D17+H17+J17+L17+R17+T17+V17+X17+Z17+AB17)</f>
        <v>14077</v>
      </c>
      <c r="AE17" s="72">
        <f>SUM(C17+E17+G17+I17+K17+O17+S17+U17+W17+Y17+AA17+AC17)</f>
        <v>0</v>
      </c>
      <c r="AF17" s="125"/>
      <c r="AG17" s="126"/>
      <c r="AH17" s="126"/>
    </row>
    <row r="18" spans="1:34" ht="24.95" customHeight="1" x14ac:dyDescent="0.2">
      <c r="A18" s="112" t="s">
        <v>258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2" t="s">
        <v>302</v>
      </c>
      <c r="N18" s="12"/>
      <c r="O18" s="12"/>
      <c r="Q18" s="112" t="s">
        <v>280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70"/>
      <c r="AD18" s="71">
        <f>SUM(B18+D18+F18+H18+J18+L18+R18+T18+V18+X18+Z18+AB18)</f>
        <v>0</v>
      </c>
      <c r="AE18" s="72">
        <f>SUM(C18+E18+G18+I18+K18+O18+S18+U18+W18+Y18+AA18+AC18)</f>
        <v>0</v>
      </c>
      <c r="AF18" s="128"/>
      <c r="AG18" s="126"/>
      <c r="AH18" s="126"/>
    </row>
    <row r="19" spans="1:34" ht="13.5" thickBot="1" x14ac:dyDescent="0.25">
      <c r="A19" s="129" t="s">
        <v>259</v>
      </c>
      <c r="B19" s="6">
        <f t="shared" ref="B19:N19" si="4">SUM(B14:B18)</f>
        <v>733</v>
      </c>
      <c r="C19" s="6"/>
      <c r="D19" s="6">
        <f t="shared" si="4"/>
        <v>7643</v>
      </c>
      <c r="E19" s="6"/>
      <c r="F19" s="6">
        <f t="shared" si="4"/>
        <v>6798</v>
      </c>
      <c r="G19" s="6"/>
      <c r="H19" s="6">
        <f t="shared" si="4"/>
        <v>220</v>
      </c>
      <c r="I19" s="6"/>
      <c r="J19" s="6">
        <f t="shared" si="4"/>
        <v>100</v>
      </c>
      <c r="K19" s="6"/>
      <c r="L19" s="6">
        <f t="shared" si="4"/>
        <v>306033</v>
      </c>
      <c r="M19" s="6">
        <f t="shared" si="4"/>
        <v>13199</v>
      </c>
      <c r="N19" s="6">
        <f t="shared" si="4"/>
        <v>297154</v>
      </c>
      <c r="O19" s="6"/>
      <c r="Q19" s="32" t="s">
        <v>259</v>
      </c>
      <c r="R19" s="6">
        <f>SUM(R14:R18)</f>
        <v>194</v>
      </c>
      <c r="S19" s="6"/>
      <c r="T19" s="6">
        <f>SUM(T14:T18)</f>
        <v>17151</v>
      </c>
      <c r="U19" s="6"/>
      <c r="V19" s="6"/>
      <c r="W19" s="6"/>
      <c r="X19" s="6">
        <f t="shared" ref="X19:AE19" si="5">SUM(X14:X18)</f>
        <v>1905</v>
      </c>
      <c r="Y19" s="6"/>
      <c r="Z19" s="6">
        <f t="shared" si="5"/>
        <v>4953</v>
      </c>
      <c r="AA19" s="6"/>
      <c r="AB19" s="6">
        <f t="shared" si="5"/>
        <v>0</v>
      </c>
      <c r="AC19" s="84"/>
      <c r="AD19" s="86">
        <f t="shared" si="5"/>
        <v>345730</v>
      </c>
      <c r="AE19" s="87">
        <f t="shared" si="5"/>
        <v>0</v>
      </c>
      <c r="AF19" s="127"/>
      <c r="AG19" s="126"/>
      <c r="AH19" s="126"/>
    </row>
    <row r="20" spans="1:34" x14ac:dyDescent="0.2">
      <c r="AF20" s="67"/>
      <c r="AG20" s="67"/>
      <c r="AH20" s="67"/>
    </row>
    <row r="21" spans="1:34" x14ac:dyDescent="0.2">
      <c r="AF21" s="67"/>
      <c r="AG21" s="67"/>
      <c r="AH21" s="67"/>
    </row>
    <row r="22" spans="1:34" x14ac:dyDescent="0.2">
      <c r="AF22" s="67"/>
      <c r="AG22" s="67"/>
      <c r="AH22" s="67"/>
    </row>
  </sheetData>
  <mergeCells count="18">
    <mergeCell ref="A1:L1"/>
    <mergeCell ref="Q1:AE1"/>
    <mergeCell ref="Q2:AE2"/>
    <mergeCell ref="A5:A6"/>
    <mergeCell ref="AD5:AE5"/>
    <mergeCell ref="L5:O5"/>
    <mergeCell ref="B5:C5"/>
    <mergeCell ref="D5:E5"/>
    <mergeCell ref="F5:G5"/>
    <mergeCell ref="H5:I5"/>
    <mergeCell ref="Z5:AA5"/>
    <mergeCell ref="X5:Y5"/>
    <mergeCell ref="AB5:AC5"/>
    <mergeCell ref="J5:K5"/>
    <mergeCell ref="V5:W5"/>
    <mergeCell ref="T5:U5"/>
    <mergeCell ref="Q5:Q6"/>
    <mergeCell ref="R5:S5"/>
  </mergeCells>
  <phoneticPr fontId="19" type="noConversion"/>
  <pageMargins left="0.75" right="0.75" top="1" bottom="1" header="0.5" footer="0.5"/>
  <pageSetup paperSize="9" orientation="landscape" r:id="rId1"/>
  <headerFooter alignWithMargins="0">
    <oddHeader xml:space="preserve">&amp;C1/1. melléklet az 1/2016. (II. 12.)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15"/>
  <sheetViews>
    <sheetView view="pageLayout" zoomScaleNormal="100" workbookViewId="0">
      <selection activeCell="I23" sqref="I23"/>
    </sheetView>
  </sheetViews>
  <sheetFormatPr defaultRowHeight="12.75" x14ac:dyDescent="0.2"/>
  <cols>
    <col min="3" max="3" width="8.42578125" customWidth="1"/>
    <col min="4" max="4" width="8.140625" customWidth="1"/>
    <col min="5" max="5" width="9.7109375" customWidth="1"/>
    <col min="6" max="6" width="7" customWidth="1"/>
    <col min="7" max="7" width="8.7109375" customWidth="1"/>
    <col min="8" max="8" width="9" customWidth="1"/>
    <col min="9" max="9" width="9.28515625" customWidth="1"/>
  </cols>
  <sheetData>
    <row r="5" spans="2:9" x14ac:dyDescent="0.2">
      <c r="B5" s="254" t="s">
        <v>485</v>
      </c>
      <c r="C5" s="340"/>
      <c r="D5" s="340"/>
      <c r="E5" s="340"/>
      <c r="F5" s="340"/>
      <c r="G5" s="340"/>
      <c r="H5" s="340"/>
      <c r="I5" s="340"/>
    </row>
    <row r="7" spans="2:9" x14ac:dyDescent="0.2">
      <c r="B7" s="254" t="s">
        <v>486</v>
      </c>
      <c r="C7" s="256"/>
      <c r="D7" s="256"/>
      <c r="E7" s="256"/>
      <c r="F7" s="256"/>
      <c r="G7" s="256"/>
      <c r="H7" s="256"/>
      <c r="I7" s="256"/>
    </row>
    <row r="10" spans="2:9" x14ac:dyDescent="0.2">
      <c r="B10" s="254" t="s">
        <v>487</v>
      </c>
      <c r="C10" s="254"/>
      <c r="D10" s="254"/>
      <c r="E10" s="254"/>
      <c r="F10" s="254"/>
      <c r="G10" s="340"/>
      <c r="H10" s="340"/>
      <c r="I10" s="340"/>
    </row>
    <row r="12" spans="2:9" x14ac:dyDescent="0.2">
      <c r="I12" s="220" t="s">
        <v>190</v>
      </c>
    </row>
    <row r="13" spans="2:9" ht="45" x14ac:dyDescent="0.2">
      <c r="B13" s="221" t="s">
        <v>488</v>
      </c>
      <c r="C13" s="222">
        <v>2016</v>
      </c>
      <c r="D13" s="222">
        <v>2017</v>
      </c>
      <c r="E13" s="222">
        <v>2018</v>
      </c>
      <c r="F13" s="222">
        <v>2019</v>
      </c>
      <c r="G13" s="222">
        <v>2020</v>
      </c>
      <c r="H13" s="222">
        <v>2021</v>
      </c>
      <c r="I13" s="222">
        <v>2022</v>
      </c>
    </row>
    <row r="14" spans="2:9" x14ac:dyDescent="0.2">
      <c r="B14" s="223" t="s">
        <v>437</v>
      </c>
      <c r="C14" s="224">
        <v>297610</v>
      </c>
      <c r="D14" s="224">
        <v>297610</v>
      </c>
      <c r="E14" s="224">
        <v>297610</v>
      </c>
      <c r="F14" s="224">
        <v>297610</v>
      </c>
      <c r="G14" s="224">
        <v>297610</v>
      </c>
      <c r="H14" s="224">
        <v>297610</v>
      </c>
      <c r="I14" s="224">
        <v>297610</v>
      </c>
    </row>
    <row r="15" spans="2:9" x14ac:dyDescent="0.2">
      <c r="F15" s="225"/>
    </row>
  </sheetData>
  <mergeCells count="3">
    <mergeCell ref="B5:I5"/>
    <mergeCell ref="B7:I7"/>
    <mergeCell ref="B10:I10"/>
  </mergeCells>
  <pageMargins left="0.7" right="0.7" top="0.75" bottom="0.75" header="0.3" footer="0.3"/>
  <pageSetup paperSize="9" orientation="portrait" r:id="rId1"/>
  <headerFooter>
    <oddHeader>&amp;C11. melléklet az 1/2016. (II. 12.)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Layout" zoomScaleNormal="100" workbookViewId="0">
      <selection activeCell="E12" sqref="E12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37"/>
      <c r="B1" s="37" t="s">
        <v>489</v>
      </c>
      <c r="C1" s="37"/>
      <c r="D1" s="37"/>
      <c r="E1" s="37"/>
    </row>
    <row r="2" spans="1:5" x14ac:dyDescent="0.2">
      <c r="A2" s="37"/>
      <c r="B2" s="37" t="s">
        <v>532</v>
      </c>
      <c r="C2" s="37"/>
      <c r="D2" s="37"/>
      <c r="E2" s="37"/>
    </row>
    <row r="3" spans="1:5" x14ac:dyDescent="0.2">
      <c r="A3" s="37"/>
      <c r="B3" s="37"/>
      <c r="C3" s="37"/>
      <c r="D3" s="37"/>
      <c r="E3" s="37"/>
    </row>
    <row r="4" spans="1:5" x14ac:dyDescent="0.2">
      <c r="E4" s="2" t="s">
        <v>1</v>
      </c>
    </row>
    <row r="5" spans="1:5" x14ac:dyDescent="0.2">
      <c r="A5" s="9" t="s">
        <v>191</v>
      </c>
      <c r="B5" s="184" t="s">
        <v>490</v>
      </c>
      <c r="C5" s="184">
        <v>2016</v>
      </c>
      <c r="D5" s="184">
        <v>2017</v>
      </c>
      <c r="E5" s="184" t="s">
        <v>491</v>
      </c>
    </row>
    <row r="6" spans="1:5" x14ac:dyDescent="0.2">
      <c r="A6" s="185" t="s">
        <v>42</v>
      </c>
      <c r="B6" s="13" t="s">
        <v>492</v>
      </c>
      <c r="C6" s="12">
        <v>360</v>
      </c>
      <c r="D6" s="12">
        <v>380</v>
      </c>
      <c r="E6" s="12">
        <v>400</v>
      </c>
    </row>
    <row r="7" spans="1:5" x14ac:dyDescent="0.2">
      <c r="A7" s="185" t="s">
        <v>44</v>
      </c>
      <c r="B7" s="13" t="s">
        <v>535</v>
      </c>
      <c r="C7" s="12">
        <v>5000</v>
      </c>
      <c r="D7" s="12">
        <v>4900</v>
      </c>
      <c r="E7" s="12"/>
    </row>
    <row r="8" spans="1:5" x14ac:dyDescent="0.2">
      <c r="A8" s="13"/>
      <c r="B8" s="9" t="s">
        <v>131</v>
      </c>
      <c r="C8" s="6">
        <f>SUM(C6:C7)</f>
        <v>5360</v>
      </c>
      <c r="D8" s="6">
        <f>SUM(D6:D7)</f>
        <v>5280</v>
      </c>
      <c r="E8" s="6">
        <f>SUM(E6:E7)</f>
        <v>400</v>
      </c>
    </row>
    <row r="9" spans="1:5" x14ac:dyDescent="0.2">
      <c r="C9" s="8"/>
      <c r="D9" s="8"/>
      <c r="E9" s="8"/>
    </row>
    <row r="10" spans="1:5" x14ac:dyDescent="0.2">
      <c r="A10" s="341" t="s">
        <v>493</v>
      </c>
      <c r="B10" s="342"/>
      <c r="C10" s="8"/>
      <c r="D10" s="8"/>
      <c r="E10" s="8"/>
    </row>
    <row r="11" spans="1:5" x14ac:dyDescent="0.2">
      <c r="C11" s="8"/>
      <c r="D11" s="8"/>
      <c r="E11" s="8"/>
    </row>
    <row r="14" spans="1:5" x14ac:dyDescent="0.2">
      <c r="A14" s="226" t="s">
        <v>494</v>
      </c>
      <c r="B14" s="343" t="s">
        <v>537</v>
      </c>
      <c r="C14" s="343"/>
      <c r="D14" s="343"/>
      <c r="E14" s="343"/>
    </row>
    <row r="15" spans="1:5" x14ac:dyDescent="0.2">
      <c r="B15" s="165" t="s">
        <v>536</v>
      </c>
    </row>
    <row r="16" spans="1:5" x14ac:dyDescent="0.2">
      <c r="A16" s="344"/>
      <c r="B16" s="344"/>
      <c r="C16" s="344"/>
      <c r="D16" s="344"/>
      <c r="E16" s="344"/>
    </row>
    <row r="17" spans="1:5" x14ac:dyDescent="0.2">
      <c r="A17" s="344"/>
      <c r="B17" s="344"/>
      <c r="C17" s="344"/>
      <c r="D17" s="344"/>
      <c r="E17" s="344"/>
    </row>
    <row r="18" spans="1:5" x14ac:dyDescent="0.2">
      <c r="A18" s="235" t="s">
        <v>495</v>
      </c>
      <c r="B18" s="345" t="s">
        <v>538</v>
      </c>
      <c r="C18" s="345"/>
      <c r="D18" s="345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az 1/2016. (II. 12.)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Normal="100" workbookViewId="0">
      <selection activeCell="B34" sqref="B34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21" t="s">
        <v>541</v>
      </c>
    </row>
    <row r="2" spans="1:6" x14ac:dyDescent="0.2">
      <c r="F2" s="227" t="s">
        <v>496</v>
      </c>
    </row>
    <row r="3" spans="1:6" ht="36.75" x14ac:dyDescent="0.2">
      <c r="A3" s="186" t="s">
        <v>497</v>
      </c>
      <c r="B3" s="228" t="s">
        <v>498</v>
      </c>
      <c r="C3" s="137" t="s">
        <v>499</v>
      </c>
      <c r="D3" s="137" t="s">
        <v>500</v>
      </c>
      <c r="E3" s="137" t="s">
        <v>501</v>
      </c>
      <c r="F3" s="137" t="s">
        <v>530</v>
      </c>
    </row>
    <row r="4" spans="1:6" x14ac:dyDescent="0.2">
      <c r="A4" s="185">
        <v>1</v>
      </c>
      <c r="B4" s="185">
        <v>2</v>
      </c>
      <c r="C4" s="185">
        <v>3</v>
      </c>
      <c r="D4" s="185">
        <v>4</v>
      </c>
      <c r="E4" s="185">
        <v>5</v>
      </c>
      <c r="F4" s="185">
        <v>6</v>
      </c>
    </row>
    <row r="5" spans="1:6" x14ac:dyDescent="0.2">
      <c r="A5" s="109" t="s">
        <v>542</v>
      </c>
      <c r="B5" s="229" t="s">
        <v>502</v>
      </c>
      <c r="C5" s="230">
        <v>44500</v>
      </c>
      <c r="D5" s="230">
        <v>44500</v>
      </c>
      <c r="E5" s="230">
        <v>44500</v>
      </c>
      <c r="F5" s="230">
        <v>44500</v>
      </c>
    </row>
    <row r="6" spans="1:6" ht="45" x14ac:dyDescent="0.2">
      <c r="A6" s="112" t="s">
        <v>503</v>
      </c>
      <c r="B6" s="231" t="s">
        <v>504</v>
      </c>
      <c r="C6" s="230">
        <v>7000</v>
      </c>
      <c r="D6" s="230">
        <v>7350</v>
      </c>
      <c r="E6" s="230">
        <v>7700</v>
      </c>
      <c r="F6" s="230">
        <v>8100</v>
      </c>
    </row>
    <row r="7" spans="1:6" x14ac:dyDescent="0.2">
      <c r="A7" s="109" t="s">
        <v>505</v>
      </c>
      <c r="B7" s="229" t="s">
        <v>506</v>
      </c>
      <c r="C7" s="230"/>
      <c r="D7" s="230"/>
      <c r="E7" s="230"/>
      <c r="F7" s="230"/>
    </row>
    <row r="8" spans="1:6" ht="33.75" x14ac:dyDescent="0.2">
      <c r="A8" s="112" t="s">
        <v>507</v>
      </c>
      <c r="B8" s="229" t="s">
        <v>508</v>
      </c>
      <c r="C8" s="230"/>
      <c r="D8" s="230"/>
      <c r="E8" s="230"/>
      <c r="F8" s="230"/>
    </row>
    <row r="9" spans="1:6" x14ac:dyDescent="0.2">
      <c r="A9" s="109" t="s">
        <v>509</v>
      </c>
      <c r="B9" s="231" t="s">
        <v>510</v>
      </c>
      <c r="C9" s="230">
        <v>800</v>
      </c>
      <c r="D9" s="230">
        <v>800</v>
      </c>
      <c r="E9" s="230">
        <v>800</v>
      </c>
      <c r="F9" s="230">
        <v>800</v>
      </c>
    </row>
    <row r="10" spans="1:6" x14ac:dyDescent="0.2">
      <c r="A10" s="109" t="s">
        <v>511</v>
      </c>
      <c r="B10" s="229" t="s">
        <v>512</v>
      </c>
      <c r="C10" s="230"/>
      <c r="D10" s="230"/>
      <c r="E10" s="230"/>
      <c r="F10" s="230"/>
    </row>
    <row r="11" spans="1:6" x14ac:dyDescent="0.2">
      <c r="A11" s="117" t="s">
        <v>513</v>
      </c>
      <c r="B11" s="229" t="s">
        <v>514</v>
      </c>
      <c r="C11" s="232">
        <f>C10+C9+C8+C7+C6+C5</f>
        <v>52300</v>
      </c>
      <c r="D11" s="232">
        <f>D10+D9+D8+D7+D6+D5</f>
        <v>52650</v>
      </c>
      <c r="E11" s="232">
        <f>E10+E9+E8+E7+E6+E5</f>
        <v>53000</v>
      </c>
      <c r="F11" s="232">
        <f>F10+F9+F8+F7+F6+F5</f>
        <v>53400</v>
      </c>
    </row>
    <row r="12" spans="1:6" x14ac:dyDescent="0.2">
      <c r="A12" s="117" t="s">
        <v>515</v>
      </c>
      <c r="B12" s="231" t="s">
        <v>516</v>
      </c>
      <c r="C12" s="232">
        <f>C11/2</f>
        <v>26150</v>
      </c>
      <c r="D12" s="232">
        <f>D11/2</f>
        <v>26325</v>
      </c>
      <c r="E12" s="232">
        <f>E11/2</f>
        <v>26500</v>
      </c>
      <c r="F12" s="232">
        <f>F11/2</f>
        <v>26700</v>
      </c>
    </row>
    <row r="13" spans="1:6" ht="33.75" x14ac:dyDescent="0.2">
      <c r="A13" s="113" t="s">
        <v>517</v>
      </c>
      <c r="B13" s="229" t="s">
        <v>518</v>
      </c>
      <c r="C13" s="232">
        <f>C14+C15+C16+C17+C18+C19+C20+C21</f>
        <v>5000</v>
      </c>
      <c r="D13" s="232">
        <f>D14+D15+D16+D17+D18+D19+D20+D21</f>
        <v>4900</v>
      </c>
      <c r="E13" s="232">
        <f>E14+E15+E16+E17+E18+E19+E20+E21</f>
        <v>0</v>
      </c>
      <c r="F13" s="232">
        <f>F14+F15+F16+F17+F18+F19+F20+F21</f>
        <v>0</v>
      </c>
    </row>
    <row r="14" spans="1:6" ht="22.5" x14ac:dyDescent="0.2">
      <c r="A14" s="112" t="s">
        <v>519</v>
      </c>
      <c r="B14" s="233">
        <v>10</v>
      </c>
      <c r="C14" s="230">
        <v>5000</v>
      </c>
      <c r="D14" s="230">
        <v>4900</v>
      </c>
      <c r="E14" s="230"/>
      <c r="F14" s="230"/>
    </row>
    <row r="15" spans="1:6" x14ac:dyDescent="0.2">
      <c r="A15" s="109" t="s">
        <v>520</v>
      </c>
      <c r="B15" s="233">
        <v>11</v>
      </c>
      <c r="C15" s="230"/>
      <c r="D15" s="230"/>
      <c r="E15" s="230"/>
      <c r="F15" s="230"/>
    </row>
    <row r="16" spans="1:6" x14ac:dyDescent="0.2">
      <c r="A16" s="109" t="s">
        <v>521</v>
      </c>
      <c r="B16" s="233">
        <v>12</v>
      </c>
      <c r="C16" s="230"/>
      <c r="D16" s="230"/>
      <c r="E16" s="230"/>
      <c r="F16" s="230"/>
    </row>
    <row r="17" spans="1:6" x14ac:dyDescent="0.2">
      <c r="A17" s="109" t="s">
        <v>522</v>
      </c>
      <c r="B17" s="233">
        <v>13</v>
      </c>
      <c r="C17" s="230"/>
      <c r="D17" s="230"/>
      <c r="E17" s="230"/>
      <c r="F17" s="230"/>
    </row>
    <row r="18" spans="1:6" x14ac:dyDescent="0.2">
      <c r="A18" s="109" t="s">
        <v>523</v>
      </c>
      <c r="B18" s="233">
        <v>14</v>
      </c>
      <c r="C18" s="230"/>
      <c r="D18" s="230"/>
      <c r="E18" s="230"/>
      <c r="F18" s="230"/>
    </row>
    <row r="19" spans="1:6" x14ac:dyDescent="0.2">
      <c r="A19" s="109" t="s">
        <v>524</v>
      </c>
      <c r="B19" s="233">
        <v>15</v>
      </c>
      <c r="C19" s="230"/>
      <c r="D19" s="230"/>
      <c r="E19" s="230"/>
      <c r="F19" s="230"/>
    </row>
    <row r="20" spans="1:6" ht="22.5" x14ac:dyDescent="0.2">
      <c r="A20" s="112" t="s">
        <v>525</v>
      </c>
      <c r="B20" s="233">
        <v>16</v>
      </c>
      <c r="C20" s="230"/>
      <c r="D20" s="230"/>
      <c r="E20" s="230"/>
      <c r="F20" s="230"/>
    </row>
    <row r="21" spans="1:6" x14ac:dyDescent="0.2">
      <c r="A21" s="109" t="s">
        <v>526</v>
      </c>
      <c r="B21" s="233">
        <v>17</v>
      </c>
      <c r="C21" s="230"/>
      <c r="D21" s="230"/>
      <c r="E21" s="230"/>
      <c r="F21" s="230"/>
    </row>
    <row r="22" spans="1:6" ht="33.75" x14ac:dyDescent="0.2">
      <c r="A22" s="113" t="s">
        <v>527</v>
      </c>
      <c r="B22" s="233">
        <v>18</v>
      </c>
      <c r="C22" s="232">
        <f>C23+C24+C25+C26+C27+C28+C29+C30</f>
        <v>0</v>
      </c>
      <c r="D22" s="232">
        <f>D23+D24+D25+D26+D27+D28+D29+D30</f>
        <v>0</v>
      </c>
      <c r="E22" s="232">
        <f>E23+E24+E25+E26+E27+E28+E29+E30</f>
        <v>0</v>
      </c>
      <c r="F22" s="232">
        <f>F23+F24+F25+F26+F27+F28+F29+F30</f>
        <v>0</v>
      </c>
    </row>
    <row r="23" spans="1:6" ht="22.5" x14ac:dyDescent="0.2">
      <c r="A23" s="112" t="s">
        <v>519</v>
      </c>
      <c r="B23" s="233">
        <v>19</v>
      </c>
      <c r="C23" s="230"/>
      <c r="D23" s="230"/>
      <c r="E23" s="230"/>
      <c r="F23" s="230"/>
    </row>
    <row r="24" spans="1:6" x14ac:dyDescent="0.2">
      <c r="A24" s="109" t="s">
        <v>520</v>
      </c>
      <c r="B24" s="233">
        <v>20</v>
      </c>
      <c r="C24" s="230"/>
      <c r="D24" s="230"/>
      <c r="E24" s="230"/>
      <c r="F24" s="230"/>
    </row>
    <row r="25" spans="1:6" x14ac:dyDescent="0.2">
      <c r="A25" s="109" t="s">
        <v>521</v>
      </c>
      <c r="B25" s="233">
        <v>21</v>
      </c>
      <c r="C25" s="230"/>
      <c r="D25" s="230"/>
      <c r="E25" s="230"/>
      <c r="F25" s="230"/>
    </row>
    <row r="26" spans="1:6" x14ac:dyDescent="0.2">
      <c r="A26" s="109" t="s">
        <v>522</v>
      </c>
      <c r="B26" s="233">
        <v>22</v>
      </c>
      <c r="C26" s="230"/>
      <c r="D26" s="230"/>
      <c r="E26" s="230"/>
      <c r="F26" s="230"/>
    </row>
    <row r="27" spans="1:6" x14ac:dyDescent="0.2">
      <c r="A27" s="109" t="s">
        <v>523</v>
      </c>
      <c r="B27" s="233">
        <v>23</v>
      </c>
      <c r="C27" s="230"/>
      <c r="D27" s="230"/>
      <c r="E27" s="230"/>
      <c r="F27" s="230"/>
    </row>
    <row r="28" spans="1:6" x14ac:dyDescent="0.2">
      <c r="A28" s="109" t="s">
        <v>524</v>
      </c>
      <c r="B28" s="233">
        <v>24</v>
      </c>
      <c r="C28" s="230"/>
      <c r="D28" s="230"/>
      <c r="E28" s="230"/>
      <c r="F28" s="230"/>
    </row>
    <row r="29" spans="1:6" ht="22.5" x14ac:dyDescent="0.2">
      <c r="A29" s="112" t="s">
        <v>525</v>
      </c>
      <c r="B29" s="233">
        <v>25</v>
      </c>
      <c r="C29" s="230"/>
      <c r="D29" s="230"/>
      <c r="E29" s="230"/>
      <c r="F29" s="230"/>
    </row>
    <row r="30" spans="1:6" x14ac:dyDescent="0.2">
      <c r="A30" s="109" t="s">
        <v>526</v>
      </c>
      <c r="B30" s="233">
        <v>26</v>
      </c>
      <c r="C30" s="230"/>
      <c r="D30" s="230"/>
      <c r="E30" s="230"/>
      <c r="F30" s="230"/>
    </row>
    <row r="31" spans="1:6" x14ac:dyDescent="0.2">
      <c r="A31" s="117" t="s">
        <v>543</v>
      </c>
      <c r="B31" s="233">
        <v>27</v>
      </c>
      <c r="C31" s="232">
        <f>C13+C22</f>
        <v>5000</v>
      </c>
      <c r="D31" s="232">
        <f>D13+D22</f>
        <v>4900</v>
      </c>
      <c r="E31" s="232">
        <f>E13+E22</f>
        <v>0</v>
      </c>
      <c r="F31" s="232">
        <f>F13+F22</f>
        <v>0</v>
      </c>
    </row>
    <row r="32" spans="1:6" ht="22.5" x14ac:dyDescent="0.2">
      <c r="A32" s="113" t="s">
        <v>528</v>
      </c>
      <c r="B32" s="233">
        <v>28</v>
      </c>
      <c r="C32" s="232">
        <f>C12-C31</f>
        <v>21150</v>
      </c>
      <c r="D32" s="232">
        <f>D12-D31</f>
        <v>21425</v>
      </c>
      <c r="E32" s="232">
        <f>E12-E31</f>
        <v>26500</v>
      </c>
      <c r="F32" s="232">
        <f>F12-F31</f>
        <v>26700</v>
      </c>
    </row>
    <row r="33" spans="3:6" x14ac:dyDescent="0.2">
      <c r="C33" s="234"/>
      <c r="D33" s="234"/>
      <c r="E33" s="234"/>
      <c r="F33" s="234"/>
    </row>
    <row r="34" spans="3:6" x14ac:dyDescent="0.2">
      <c r="C34" s="234"/>
      <c r="D34" s="234"/>
      <c r="E34" s="234"/>
      <c r="F34" s="234"/>
    </row>
  </sheetData>
  <pageMargins left="0.7" right="0.7" top="0.75" bottom="0.75" header="0.3" footer="0.3"/>
  <pageSetup paperSize="9" orientation="portrait" r:id="rId1"/>
  <headerFooter>
    <oddHeader>&amp;C13. melléklet az 1/2016. (II. 12.)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37" t="s">
        <v>392</v>
      </c>
      <c r="B2" s="1"/>
      <c r="C2" s="1"/>
      <c r="D2" s="1"/>
      <c r="E2" s="1"/>
      <c r="F2" s="1"/>
    </row>
    <row r="4" spans="1:6" x14ac:dyDescent="0.2">
      <c r="F4" t="s">
        <v>190</v>
      </c>
    </row>
    <row r="5" spans="1:6" ht="44.25" x14ac:dyDescent="0.2">
      <c r="A5" s="96" t="s">
        <v>191</v>
      </c>
      <c r="B5" s="35" t="s">
        <v>192</v>
      </c>
      <c r="C5" s="97" t="s">
        <v>193</v>
      </c>
      <c r="D5" s="167" t="s">
        <v>390</v>
      </c>
      <c r="E5" s="97" t="s">
        <v>194</v>
      </c>
      <c r="F5" s="167" t="s">
        <v>391</v>
      </c>
    </row>
    <row r="6" spans="1:6" ht="76.5" x14ac:dyDescent="0.2">
      <c r="A6" s="23" t="s">
        <v>42</v>
      </c>
      <c r="B6" s="16" t="s">
        <v>186</v>
      </c>
      <c r="C6" s="99">
        <v>74384</v>
      </c>
      <c r="D6" s="173">
        <v>0</v>
      </c>
      <c r="E6" s="99">
        <v>74384</v>
      </c>
      <c r="F6" s="173">
        <v>0</v>
      </c>
    </row>
    <row r="7" spans="1:6" ht="51" x14ac:dyDescent="0.2">
      <c r="A7" s="23" t="s">
        <v>44</v>
      </c>
      <c r="B7" s="16" t="s">
        <v>195</v>
      </c>
      <c r="C7" s="99">
        <v>49127</v>
      </c>
      <c r="D7" s="100">
        <v>0</v>
      </c>
      <c r="E7" s="99">
        <v>49127</v>
      </c>
      <c r="F7" s="101">
        <v>0</v>
      </c>
    </row>
    <row r="8" spans="1:6" ht="25.5" customHeight="1" x14ac:dyDescent="0.2">
      <c r="A8" s="13"/>
      <c r="B8" s="9" t="s">
        <v>131</v>
      </c>
      <c r="C8" s="6">
        <f>SUM(C6:C7)</f>
        <v>123511</v>
      </c>
      <c r="D8" s="6">
        <f>SUM(D6:D7)</f>
        <v>0</v>
      </c>
      <c r="E8" s="6">
        <f>SUM(E6:E7)</f>
        <v>123511</v>
      </c>
      <c r="F8" s="6">
        <f>SUM(F6:F7)</f>
        <v>0</v>
      </c>
    </row>
    <row r="10" spans="1:6" x14ac:dyDescent="0.2">
      <c r="E10" s="67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H10" sqref="H10"/>
    </sheetView>
  </sheetViews>
  <sheetFormatPr defaultRowHeight="12.75" x14ac:dyDescent="0.2"/>
  <cols>
    <col min="1" max="1" width="20.42578125" customWidth="1"/>
    <col min="2" max="3" width="7.7109375" customWidth="1"/>
    <col min="4" max="4" width="10.140625" customWidth="1"/>
  </cols>
  <sheetData>
    <row r="1" spans="1:5" x14ac:dyDescent="0.2">
      <c r="A1" s="254" t="s">
        <v>414</v>
      </c>
      <c r="B1" s="256"/>
      <c r="C1" s="256"/>
      <c r="D1" s="256"/>
      <c r="E1" s="256"/>
    </row>
    <row r="2" spans="1:5" x14ac:dyDescent="0.2">
      <c r="A2" s="254" t="s">
        <v>133</v>
      </c>
      <c r="B2" s="256"/>
      <c r="C2" s="256"/>
      <c r="D2" s="256"/>
      <c r="E2" s="256"/>
    </row>
    <row r="3" spans="1:5" x14ac:dyDescent="0.2">
      <c r="A3" s="37"/>
      <c r="B3" s="1"/>
      <c r="C3" s="1"/>
    </row>
    <row r="4" spans="1:5" x14ac:dyDescent="0.2">
      <c r="A4" s="1"/>
      <c r="B4" s="1"/>
      <c r="C4" s="1"/>
      <c r="E4" s="2" t="s">
        <v>207</v>
      </c>
    </row>
    <row r="5" spans="1:5" ht="41.25" customHeight="1" x14ac:dyDescent="0.2">
      <c r="A5" s="110" t="s">
        <v>242</v>
      </c>
      <c r="B5" s="245" t="s">
        <v>274</v>
      </c>
      <c r="C5" s="246"/>
      <c r="D5" s="245" t="s">
        <v>275</v>
      </c>
      <c r="E5" s="246"/>
    </row>
    <row r="6" spans="1:5" x14ac:dyDescent="0.2">
      <c r="A6" s="111"/>
      <c r="B6" s="109" t="s">
        <v>4</v>
      </c>
      <c r="C6" s="109"/>
      <c r="D6" s="117" t="s">
        <v>4</v>
      </c>
      <c r="E6" s="117"/>
    </row>
    <row r="7" spans="1:5" ht="24.95" customHeight="1" x14ac:dyDescent="0.2">
      <c r="A7" s="112" t="s">
        <v>247</v>
      </c>
      <c r="B7" s="12"/>
      <c r="C7" s="12"/>
      <c r="D7" s="6">
        <f>SUM(B7)</f>
        <v>0</v>
      </c>
      <c r="E7" s="6"/>
    </row>
    <row r="8" spans="1:5" ht="22.5" customHeight="1" x14ac:dyDescent="0.2">
      <c r="A8" s="112" t="s">
        <v>248</v>
      </c>
      <c r="B8" s="12"/>
      <c r="C8" s="12"/>
      <c r="D8" s="6">
        <f t="shared" ref="D8:D13" si="0">SUM(B8)</f>
        <v>0</v>
      </c>
      <c r="E8" s="6"/>
    </row>
    <row r="9" spans="1:5" ht="22.5" customHeight="1" x14ac:dyDescent="0.2">
      <c r="A9" s="112" t="s">
        <v>249</v>
      </c>
      <c r="B9" s="12"/>
      <c r="C9" s="12"/>
      <c r="D9" s="6">
        <f t="shared" si="0"/>
        <v>0</v>
      </c>
      <c r="E9" s="6"/>
    </row>
    <row r="10" spans="1:5" ht="21.95" customHeight="1" x14ac:dyDescent="0.2">
      <c r="A10" s="112" t="s">
        <v>210</v>
      </c>
      <c r="B10" s="12"/>
      <c r="C10" s="12"/>
      <c r="D10" s="6">
        <f t="shared" si="0"/>
        <v>0</v>
      </c>
      <c r="E10" s="6"/>
    </row>
    <row r="11" spans="1:5" ht="22.5" customHeight="1" x14ac:dyDescent="0.2">
      <c r="A11" s="112" t="s">
        <v>276</v>
      </c>
      <c r="B11" s="12"/>
      <c r="C11" s="12"/>
      <c r="D11" s="6">
        <f t="shared" si="0"/>
        <v>0</v>
      </c>
      <c r="E11" s="6"/>
    </row>
    <row r="12" spans="1:5" ht="22.5" customHeight="1" x14ac:dyDescent="0.2">
      <c r="A12" s="112" t="s">
        <v>277</v>
      </c>
      <c r="B12" s="12"/>
      <c r="C12" s="12"/>
      <c r="D12" s="6">
        <f t="shared" si="0"/>
        <v>0</v>
      </c>
      <c r="E12" s="6"/>
    </row>
    <row r="13" spans="1:5" ht="24.95" customHeight="1" x14ac:dyDescent="0.2">
      <c r="A13" s="112" t="s">
        <v>278</v>
      </c>
      <c r="B13" s="12"/>
      <c r="C13" s="12"/>
      <c r="D13" s="6">
        <f t="shared" si="0"/>
        <v>0</v>
      </c>
      <c r="E13" s="6"/>
    </row>
    <row r="14" spans="1:5" ht="24.95" customHeight="1" x14ac:dyDescent="0.2">
      <c r="A14" s="113" t="s">
        <v>254</v>
      </c>
      <c r="B14" s="6">
        <f>SUM(B7:B13)</f>
        <v>0</v>
      </c>
      <c r="C14" s="6"/>
      <c r="D14" s="6">
        <f>SUM(D7:D13)</f>
        <v>0</v>
      </c>
      <c r="E14" s="6"/>
    </row>
    <row r="15" spans="1:5" ht="24.95" customHeight="1" x14ac:dyDescent="0.2">
      <c r="A15" s="112" t="s">
        <v>255</v>
      </c>
      <c r="B15" s="12"/>
      <c r="C15" s="12"/>
      <c r="D15" s="6">
        <f t="shared" ref="D15:D18" si="1">SUM(B15)</f>
        <v>0</v>
      </c>
      <c r="E15" s="6"/>
    </row>
    <row r="16" spans="1:5" ht="24.95" customHeight="1" x14ac:dyDescent="0.2">
      <c r="A16" s="112" t="s">
        <v>256</v>
      </c>
      <c r="B16" s="12"/>
      <c r="C16" s="12"/>
      <c r="D16" s="6">
        <f t="shared" si="1"/>
        <v>0</v>
      </c>
      <c r="E16" s="6"/>
    </row>
    <row r="17" spans="1:5" ht="24.95" customHeight="1" x14ac:dyDescent="0.2">
      <c r="A17" s="114" t="s">
        <v>279</v>
      </c>
      <c r="B17" s="12"/>
      <c r="C17" s="12"/>
      <c r="D17" s="6">
        <f t="shared" si="1"/>
        <v>0</v>
      </c>
      <c r="E17" s="6"/>
    </row>
    <row r="18" spans="1:5" ht="22.5" x14ac:dyDescent="0.2">
      <c r="A18" s="112" t="s">
        <v>280</v>
      </c>
      <c r="B18" s="12"/>
      <c r="C18" s="12"/>
      <c r="D18" s="6">
        <f t="shared" si="1"/>
        <v>0</v>
      </c>
      <c r="E18" s="6"/>
    </row>
    <row r="19" spans="1:5" x14ac:dyDescent="0.2">
      <c r="A19" s="32" t="s">
        <v>259</v>
      </c>
      <c r="B19" s="6">
        <f>SUM(B14:B18)</f>
        <v>0</v>
      </c>
      <c r="C19" s="6"/>
      <c r="D19" s="6">
        <f>SUM(D14:D18)</f>
        <v>0</v>
      </c>
      <c r="E19" s="6"/>
    </row>
  </sheetData>
  <mergeCells count="4">
    <mergeCell ref="D5:E5"/>
    <mergeCell ref="B5:C5"/>
    <mergeCell ref="A1:E1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az 1/2016. (II. 12.)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Layout" zoomScaleNormal="100" workbookViewId="0">
      <selection activeCell="I8" sqref="I8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37" t="s">
        <v>415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7" t="s">
        <v>136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37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207</v>
      </c>
    </row>
    <row r="5" spans="1:11" ht="41.25" customHeight="1" x14ac:dyDescent="0.2">
      <c r="A5" s="265" t="s">
        <v>242</v>
      </c>
      <c r="B5" s="252" t="s">
        <v>269</v>
      </c>
      <c r="C5" s="253"/>
      <c r="D5" s="264" t="s">
        <v>270</v>
      </c>
      <c r="E5" s="264"/>
      <c r="F5" s="245"/>
      <c r="G5" s="246"/>
      <c r="H5" s="94"/>
      <c r="I5" s="65"/>
      <c r="J5" s="264" t="s">
        <v>131</v>
      </c>
      <c r="K5" s="264"/>
    </row>
    <row r="6" spans="1:11" x14ac:dyDescent="0.2">
      <c r="A6" s="266"/>
      <c r="B6" s="152" t="s">
        <v>4</v>
      </c>
      <c r="C6" s="152"/>
      <c r="D6" s="152" t="s">
        <v>4</v>
      </c>
      <c r="E6" s="152"/>
      <c r="F6" s="13"/>
      <c r="G6" s="13"/>
      <c r="H6" s="13"/>
      <c r="I6" s="13"/>
      <c r="J6" s="9" t="s">
        <v>4</v>
      </c>
      <c r="K6" s="9"/>
    </row>
    <row r="7" spans="1:11" ht="22.5" x14ac:dyDescent="0.2">
      <c r="A7" s="112" t="s">
        <v>247</v>
      </c>
      <c r="B7" s="12"/>
      <c r="C7" s="12"/>
      <c r="D7" s="12"/>
      <c r="E7" s="12"/>
      <c r="F7" s="12"/>
      <c r="G7" s="12"/>
      <c r="H7" s="12"/>
      <c r="I7" s="12"/>
      <c r="J7" s="6">
        <f t="shared" ref="J7:J13" si="0">B7+D7+F7+H7</f>
        <v>0</v>
      </c>
      <c r="K7" s="6"/>
    </row>
    <row r="8" spans="1:11" ht="22.5" customHeight="1" x14ac:dyDescent="0.2">
      <c r="A8" s="112" t="s">
        <v>248</v>
      </c>
      <c r="B8" s="12">
        <v>390</v>
      </c>
      <c r="C8" s="12"/>
      <c r="D8" s="12"/>
      <c r="E8" s="12"/>
      <c r="F8" s="12"/>
      <c r="G8" s="12"/>
      <c r="H8" s="12"/>
      <c r="I8" s="12"/>
      <c r="J8" s="6">
        <f t="shared" si="0"/>
        <v>390</v>
      </c>
      <c r="K8" s="6"/>
    </row>
    <row r="9" spans="1:11" ht="22.5" customHeight="1" x14ac:dyDescent="0.2">
      <c r="A9" s="112" t="s">
        <v>249</v>
      </c>
      <c r="B9" s="12">
        <v>105</v>
      </c>
      <c r="C9" s="12"/>
      <c r="D9" s="12"/>
      <c r="E9" s="12"/>
      <c r="F9" s="12"/>
      <c r="G9" s="12"/>
      <c r="H9" s="12"/>
      <c r="I9" s="12"/>
      <c r="J9" s="6">
        <f t="shared" si="0"/>
        <v>105</v>
      </c>
      <c r="K9" s="6"/>
    </row>
    <row r="10" spans="1:11" x14ac:dyDescent="0.2">
      <c r="A10" s="112" t="s">
        <v>250</v>
      </c>
      <c r="B10" s="12"/>
      <c r="C10" s="12"/>
      <c r="D10" s="12"/>
      <c r="E10" s="12"/>
      <c r="F10" s="12"/>
      <c r="G10" s="12"/>
      <c r="H10" s="12"/>
      <c r="I10" s="12"/>
      <c r="J10" s="6">
        <f t="shared" si="0"/>
        <v>0</v>
      </c>
      <c r="K10" s="6"/>
    </row>
    <row r="11" spans="1:11" ht="22.5" customHeight="1" x14ac:dyDescent="0.2">
      <c r="A11" s="112" t="s">
        <v>271</v>
      </c>
      <c r="B11" s="12"/>
      <c r="C11" s="12"/>
      <c r="D11" s="12"/>
      <c r="E11" s="12"/>
      <c r="F11" s="12"/>
      <c r="G11" s="12"/>
      <c r="H11" s="12"/>
      <c r="I11" s="12"/>
      <c r="J11" s="6">
        <f t="shared" si="0"/>
        <v>0</v>
      </c>
      <c r="K11" s="6"/>
    </row>
    <row r="12" spans="1:11" ht="22.5" customHeight="1" x14ac:dyDescent="0.2">
      <c r="A12" s="112" t="s">
        <v>272</v>
      </c>
      <c r="B12" s="12"/>
      <c r="C12" s="12"/>
      <c r="D12" s="12"/>
      <c r="E12" s="12"/>
      <c r="F12" s="12"/>
      <c r="G12" s="12"/>
      <c r="H12" s="12"/>
      <c r="I12" s="12"/>
      <c r="J12" s="6">
        <f t="shared" si="0"/>
        <v>0</v>
      </c>
      <c r="K12" s="6"/>
    </row>
    <row r="13" spans="1:11" x14ac:dyDescent="0.2">
      <c r="A13" s="112" t="s">
        <v>253</v>
      </c>
      <c r="B13" s="12"/>
      <c r="C13" s="12"/>
      <c r="D13" s="12"/>
      <c r="E13" s="12"/>
      <c r="F13" s="12"/>
      <c r="G13" s="12"/>
      <c r="H13" s="12"/>
      <c r="I13" s="12"/>
      <c r="J13" s="6">
        <f t="shared" si="0"/>
        <v>0</v>
      </c>
      <c r="K13" s="6"/>
    </row>
    <row r="14" spans="1:11" ht="22.5" x14ac:dyDescent="0.2">
      <c r="A14" s="113" t="s">
        <v>254</v>
      </c>
      <c r="B14" s="6">
        <f>SUM(B7:B13)</f>
        <v>495</v>
      </c>
      <c r="C14" s="6"/>
      <c r="D14" s="6">
        <v>0</v>
      </c>
      <c r="E14" s="6"/>
      <c r="F14" s="6"/>
      <c r="G14" s="6"/>
      <c r="H14" s="6"/>
      <c r="I14" s="6"/>
      <c r="J14" s="6">
        <f>SUM(J7:J13)</f>
        <v>495</v>
      </c>
      <c r="K14" s="6"/>
    </row>
    <row r="15" spans="1:11" ht="22.5" x14ac:dyDescent="0.2">
      <c r="A15" s="112" t="s">
        <v>273</v>
      </c>
      <c r="B15" s="12"/>
      <c r="C15" s="12"/>
      <c r="D15" s="12"/>
      <c r="E15" s="12"/>
      <c r="F15" s="12"/>
      <c r="G15" s="12"/>
      <c r="H15" s="12"/>
      <c r="I15" s="12"/>
      <c r="J15" s="6">
        <f>B15+D15+F15+H15</f>
        <v>0</v>
      </c>
      <c r="K15" s="6"/>
    </row>
    <row r="16" spans="1:11" ht="22.5" x14ac:dyDescent="0.2">
      <c r="A16" s="112" t="s">
        <v>256</v>
      </c>
      <c r="B16" s="12"/>
      <c r="C16" s="12"/>
      <c r="D16" s="12"/>
      <c r="E16" s="12"/>
      <c r="F16" s="12"/>
      <c r="G16" s="12"/>
      <c r="H16" s="12"/>
      <c r="I16" s="12"/>
      <c r="J16" s="6">
        <f>B16+D16+F16+H16</f>
        <v>0</v>
      </c>
      <c r="K16" s="6"/>
    </row>
    <row r="17" spans="1:11" ht="22.5" x14ac:dyDescent="0.2">
      <c r="A17" s="114" t="s">
        <v>261</v>
      </c>
      <c r="B17" s="12"/>
      <c r="C17" s="12"/>
      <c r="D17" s="12"/>
      <c r="E17" s="12"/>
      <c r="F17" s="12"/>
      <c r="G17" s="12"/>
      <c r="H17" s="12"/>
      <c r="I17" s="12"/>
      <c r="J17" s="6">
        <f>B17+D17+F17+H17</f>
        <v>0</v>
      </c>
      <c r="K17" s="6"/>
    </row>
    <row r="18" spans="1:11" ht="22.5" x14ac:dyDescent="0.2">
      <c r="A18" s="112" t="s">
        <v>258</v>
      </c>
      <c r="B18" s="12"/>
      <c r="C18" s="12"/>
      <c r="D18" s="12"/>
      <c r="E18" s="12"/>
      <c r="F18" s="12"/>
      <c r="G18" s="12"/>
      <c r="H18" s="12"/>
      <c r="I18" s="12"/>
      <c r="J18" s="6">
        <f>B18+D18+F18+H18</f>
        <v>0</v>
      </c>
      <c r="K18" s="6"/>
    </row>
    <row r="19" spans="1:11" x14ac:dyDescent="0.2">
      <c r="A19" s="32" t="s">
        <v>259</v>
      </c>
      <c r="B19" s="6">
        <f>SUM(B14:B18)</f>
        <v>495</v>
      </c>
      <c r="C19" s="6"/>
      <c r="D19" s="6">
        <f>SUM(D14:D18)</f>
        <v>0</v>
      </c>
      <c r="E19" s="6"/>
      <c r="F19" s="6"/>
      <c r="G19" s="6"/>
      <c r="H19" s="6"/>
      <c r="I19" s="6"/>
      <c r="J19" s="6">
        <f>SUM(J14:J18)</f>
        <v>495</v>
      </c>
      <c r="K19" s="6"/>
    </row>
    <row r="20" spans="1:11" x14ac:dyDescent="0.2">
      <c r="A20" s="115"/>
    </row>
    <row r="21" spans="1:11" x14ac:dyDescent="0.2">
      <c r="A21" s="115"/>
    </row>
    <row r="22" spans="1:11" x14ac:dyDescent="0.2">
      <c r="A22" s="115"/>
    </row>
    <row r="23" spans="1:11" x14ac:dyDescent="0.2">
      <c r="A23" s="115"/>
    </row>
    <row r="24" spans="1:11" x14ac:dyDescent="0.2">
      <c r="A24" s="115"/>
    </row>
    <row r="25" spans="1:11" x14ac:dyDescent="0.2">
      <c r="A25" s="115"/>
    </row>
    <row r="26" spans="1:11" x14ac:dyDescent="0.2">
      <c r="A26" s="115"/>
    </row>
    <row r="27" spans="1:11" x14ac:dyDescent="0.2">
      <c r="A27" s="115"/>
    </row>
    <row r="28" spans="1:11" x14ac:dyDescent="0.2">
      <c r="A28" s="115"/>
    </row>
    <row r="29" spans="1:11" x14ac:dyDescent="0.2">
      <c r="A29" s="115"/>
    </row>
    <row r="30" spans="1:11" x14ac:dyDescent="0.2">
      <c r="A30" s="115"/>
    </row>
    <row r="31" spans="1:11" x14ac:dyDescent="0.2">
      <c r="A31" s="115"/>
    </row>
    <row r="32" spans="1:11" x14ac:dyDescent="0.2">
      <c r="A32" s="115"/>
    </row>
    <row r="33" spans="1:1" x14ac:dyDescent="0.2">
      <c r="A33" s="115"/>
    </row>
    <row r="34" spans="1:1" x14ac:dyDescent="0.2">
      <c r="A34" s="40"/>
    </row>
  </sheetData>
  <mergeCells count="5">
    <mergeCell ref="J5:K5"/>
    <mergeCell ref="A5:A6"/>
    <mergeCell ref="B5:C5"/>
    <mergeCell ref="D5:E5"/>
    <mergeCell ref="F5:G5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&amp;C1/3. melléklet az 1/2016. (II. 12.) 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Layout" zoomScaleNormal="100" workbookViewId="0">
      <selection activeCell="H11" sqref="H11"/>
    </sheetView>
  </sheetViews>
  <sheetFormatPr defaultRowHeight="12.75" x14ac:dyDescent="0.2"/>
  <cols>
    <col min="1" max="1" width="20.42578125" customWidth="1"/>
    <col min="2" max="4" width="8.28515625" customWidth="1"/>
    <col min="5" max="5" width="7" customWidth="1"/>
    <col min="6" max="7" width="8.28515625" customWidth="1"/>
    <col min="8" max="8" width="7.140625" customWidth="1"/>
    <col min="9" max="10" width="8.28515625" customWidth="1"/>
    <col min="11" max="11" width="7.140625" customWidth="1"/>
    <col min="12" max="12" width="7" customWidth="1"/>
    <col min="13" max="15" width="8.28515625" customWidth="1"/>
  </cols>
  <sheetData>
    <row r="1" spans="1:15" x14ac:dyDescent="0.2">
      <c r="A1" s="37" t="s">
        <v>414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37" t="s">
        <v>262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37"/>
      <c r="B3" s="1"/>
      <c r="C3" s="1"/>
      <c r="D3" s="1"/>
      <c r="E3" s="1"/>
      <c r="F3" s="1"/>
      <c r="G3" s="1"/>
      <c r="H3" s="1"/>
      <c r="I3" s="255"/>
      <c r="J3" s="255"/>
      <c r="K3" s="255"/>
      <c r="L3" s="255"/>
      <c r="M3" s="46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207</v>
      </c>
    </row>
    <row r="5" spans="1:15" ht="41.25" customHeight="1" x14ac:dyDescent="0.2">
      <c r="A5" s="265" t="s">
        <v>242</v>
      </c>
      <c r="B5" s="267" t="s">
        <v>263</v>
      </c>
      <c r="C5" s="268"/>
      <c r="D5" s="263" t="s">
        <v>264</v>
      </c>
      <c r="E5" s="263"/>
      <c r="F5" s="263" t="s">
        <v>265</v>
      </c>
      <c r="G5" s="263"/>
      <c r="H5" s="263" t="s">
        <v>266</v>
      </c>
      <c r="I5" s="263"/>
      <c r="J5" s="243" t="s">
        <v>267</v>
      </c>
      <c r="K5" s="270"/>
      <c r="L5" s="263" t="s">
        <v>268</v>
      </c>
      <c r="M5" s="263"/>
      <c r="N5" s="269" t="s">
        <v>131</v>
      </c>
      <c r="O5" s="269"/>
    </row>
    <row r="6" spans="1:15" x14ac:dyDescent="0.2">
      <c r="A6" s="266"/>
      <c r="B6" s="109" t="s">
        <v>4</v>
      </c>
      <c r="C6" s="109"/>
      <c r="D6" s="109" t="s">
        <v>4</v>
      </c>
      <c r="E6" s="109"/>
      <c r="F6" s="109" t="s">
        <v>4</v>
      </c>
      <c r="G6" s="109"/>
      <c r="H6" s="109" t="s">
        <v>4</v>
      </c>
      <c r="I6" s="109"/>
      <c r="J6" s="109" t="s">
        <v>4</v>
      </c>
      <c r="K6" s="109"/>
      <c r="L6" s="109" t="s">
        <v>4</v>
      </c>
      <c r="M6" s="109"/>
      <c r="N6" s="117" t="s">
        <v>41</v>
      </c>
      <c r="O6" s="117"/>
    </row>
    <row r="7" spans="1:15" ht="22.5" x14ac:dyDescent="0.2">
      <c r="A7" s="112" t="s">
        <v>247</v>
      </c>
      <c r="B7" s="118"/>
      <c r="C7" s="118"/>
      <c r="D7" s="118"/>
      <c r="E7" s="118"/>
      <c r="F7" s="118"/>
      <c r="G7" s="118"/>
      <c r="H7" s="118">
        <v>412</v>
      </c>
      <c r="I7" s="118"/>
      <c r="J7" s="118"/>
      <c r="K7" s="118"/>
      <c r="L7" s="118"/>
      <c r="M7" s="118"/>
      <c r="N7" s="119">
        <f>B7+D7+F7+H7+L7</f>
        <v>412</v>
      </c>
      <c r="O7" s="119"/>
    </row>
    <row r="8" spans="1:15" ht="22.5" customHeight="1" x14ac:dyDescent="0.2">
      <c r="A8" s="112" t="s">
        <v>248</v>
      </c>
      <c r="B8" s="118">
        <v>27171</v>
      </c>
      <c r="C8" s="118"/>
      <c r="D8" s="118"/>
      <c r="E8" s="118"/>
      <c r="F8" s="118">
        <v>4300</v>
      </c>
      <c r="G8" s="118"/>
      <c r="H8" s="118">
        <v>700</v>
      </c>
      <c r="I8" s="118"/>
      <c r="J8" s="118"/>
      <c r="K8" s="118"/>
      <c r="L8" s="118"/>
      <c r="M8" s="118"/>
      <c r="N8" s="119">
        <f>B8+D8+F8+H8+L8</f>
        <v>32171</v>
      </c>
      <c r="O8" s="119"/>
    </row>
    <row r="9" spans="1:15" ht="22.5" customHeight="1" x14ac:dyDescent="0.2">
      <c r="A9" s="112" t="s">
        <v>249</v>
      </c>
      <c r="B9" s="118"/>
      <c r="C9" s="118"/>
      <c r="D9" s="118"/>
      <c r="E9" s="118"/>
      <c r="F9" s="118">
        <v>1161</v>
      </c>
      <c r="G9" s="118"/>
      <c r="H9" s="118"/>
      <c r="I9" s="118"/>
      <c r="J9" s="118">
        <v>14</v>
      </c>
      <c r="K9" s="118"/>
      <c r="L9" s="118"/>
      <c r="M9" s="118"/>
      <c r="N9" s="119">
        <f>B9+D9+F9+H9+L9+J9</f>
        <v>1175</v>
      </c>
      <c r="O9" s="119"/>
    </row>
    <row r="10" spans="1:15" x14ac:dyDescent="0.2">
      <c r="A10" s="112" t="s">
        <v>250</v>
      </c>
      <c r="B10" s="118"/>
      <c r="C10" s="118"/>
      <c r="D10" s="118"/>
      <c r="E10" s="118"/>
      <c r="F10" s="118"/>
      <c r="G10" s="118"/>
      <c r="H10" s="118"/>
      <c r="I10" s="118"/>
      <c r="J10" s="118">
        <v>50</v>
      </c>
      <c r="K10" s="118"/>
      <c r="L10" s="118"/>
      <c r="M10" s="118"/>
      <c r="N10" s="119">
        <f>SUM(B10+D10+F10+H10+J10+L10)</f>
        <v>50</v>
      </c>
      <c r="O10" s="119"/>
    </row>
    <row r="11" spans="1:15" ht="22.5" customHeight="1" x14ac:dyDescent="0.2">
      <c r="A11" s="112" t="s">
        <v>251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9">
        <f t="shared" ref="N11:N13" si="0">B11+D11+F11+H11+L11</f>
        <v>0</v>
      </c>
      <c r="O11" s="119"/>
    </row>
    <row r="12" spans="1:15" ht="22.5" customHeight="1" x14ac:dyDescent="0.2">
      <c r="A12" s="112" t="s">
        <v>252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9">
        <f t="shared" si="0"/>
        <v>0</v>
      </c>
      <c r="O12" s="119"/>
    </row>
    <row r="13" spans="1:15" x14ac:dyDescent="0.2">
      <c r="A13" s="112" t="s">
        <v>253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9">
        <f t="shared" si="0"/>
        <v>0</v>
      </c>
      <c r="O13" s="119"/>
    </row>
    <row r="14" spans="1:15" ht="22.5" x14ac:dyDescent="0.2">
      <c r="A14" s="113" t="s">
        <v>254</v>
      </c>
      <c r="B14" s="119">
        <f t="shared" ref="B14:J14" si="1">SUM(B7:B13)</f>
        <v>27171</v>
      </c>
      <c r="C14" s="119"/>
      <c r="D14" s="119">
        <f t="shared" si="1"/>
        <v>0</v>
      </c>
      <c r="E14" s="119"/>
      <c r="F14" s="119">
        <f t="shared" si="1"/>
        <v>5461</v>
      </c>
      <c r="G14" s="119"/>
      <c r="H14" s="119">
        <f t="shared" si="1"/>
        <v>1112</v>
      </c>
      <c r="I14" s="119"/>
      <c r="J14" s="119">
        <f t="shared" si="1"/>
        <v>64</v>
      </c>
      <c r="K14" s="119"/>
      <c r="L14" s="119">
        <f>SUM(L7:L13)</f>
        <v>0</v>
      </c>
      <c r="M14" s="119"/>
      <c r="N14" s="119">
        <f>SUM(N7:N13)</f>
        <v>33808</v>
      </c>
      <c r="O14" s="119"/>
    </row>
    <row r="15" spans="1:15" ht="22.5" x14ac:dyDescent="0.2">
      <c r="A15" s="112" t="s">
        <v>255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9">
        <f t="shared" ref="N15:N18" si="2">B15+D15+F15+H15+L15</f>
        <v>0</v>
      </c>
      <c r="O15" s="119"/>
    </row>
    <row r="16" spans="1:15" ht="22.5" x14ac:dyDescent="0.2">
      <c r="A16" s="112" t="s">
        <v>256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9">
        <f t="shared" si="2"/>
        <v>0</v>
      </c>
      <c r="O16" s="119"/>
    </row>
    <row r="17" spans="1:15" ht="22.5" x14ac:dyDescent="0.2">
      <c r="A17" s="114" t="s">
        <v>261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9">
        <f t="shared" si="2"/>
        <v>0</v>
      </c>
      <c r="O17" s="119"/>
    </row>
    <row r="18" spans="1:15" ht="22.5" x14ac:dyDescent="0.2">
      <c r="A18" s="112" t="s">
        <v>258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>
        <f t="shared" si="2"/>
        <v>0</v>
      </c>
      <c r="O18" s="119"/>
    </row>
    <row r="19" spans="1:15" x14ac:dyDescent="0.2">
      <c r="A19" s="32" t="s">
        <v>259</v>
      </c>
      <c r="B19" s="119">
        <f t="shared" ref="B19:N19" si="3">SUM(B14:B18)</f>
        <v>27171</v>
      </c>
      <c r="C19" s="119"/>
      <c r="D19" s="119">
        <f t="shared" si="3"/>
        <v>0</v>
      </c>
      <c r="E19" s="119"/>
      <c r="F19" s="119">
        <f t="shared" si="3"/>
        <v>5461</v>
      </c>
      <c r="G19" s="119"/>
      <c r="H19" s="119">
        <f t="shared" si="3"/>
        <v>1112</v>
      </c>
      <c r="I19" s="119"/>
      <c r="J19" s="119">
        <f t="shared" si="3"/>
        <v>64</v>
      </c>
      <c r="K19" s="119"/>
      <c r="L19" s="119">
        <f t="shared" si="3"/>
        <v>0</v>
      </c>
      <c r="M19" s="119"/>
      <c r="N19" s="119">
        <f t="shared" si="3"/>
        <v>33808</v>
      </c>
      <c r="O19" s="119"/>
    </row>
    <row r="20" spans="1:15" x14ac:dyDescent="0.2">
      <c r="A20" s="115"/>
    </row>
    <row r="21" spans="1:15" x14ac:dyDescent="0.2">
      <c r="A21" s="115"/>
    </row>
    <row r="22" spans="1:15" x14ac:dyDescent="0.2">
      <c r="A22" s="115"/>
    </row>
    <row r="23" spans="1:15" x14ac:dyDescent="0.2">
      <c r="A23" s="115"/>
    </row>
    <row r="24" spans="1:15" x14ac:dyDescent="0.2">
      <c r="A24" s="115"/>
    </row>
    <row r="25" spans="1:15" x14ac:dyDescent="0.2">
      <c r="A25" s="115"/>
    </row>
    <row r="26" spans="1:15" x14ac:dyDescent="0.2">
      <c r="A26" s="115"/>
    </row>
    <row r="27" spans="1:15" x14ac:dyDescent="0.2">
      <c r="A27" s="115"/>
    </row>
    <row r="28" spans="1:15" x14ac:dyDescent="0.2">
      <c r="A28" s="115"/>
    </row>
    <row r="29" spans="1:15" x14ac:dyDescent="0.2">
      <c r="A29" s="115"/>
    </row>
    <row r="30" spans="1:15" x14ac:dyDescent="0.2">
      <c r="A30" s="115"/>
    </row>
    <row r="31" spans="1:15" x14ac:dyDescent="0.2">
      <c r="A31" s="115"/>
    </row>
    <row r="32" spans="1:15" x14ac:dyDescent="0.2">
      <c r="A32" s="115"/>
    </row>
    <row r="33" spans="1:1" x14ac:dyDescent="0.2">
      <c r="A33" s="115"/>
    </row>
    <row r="34" spans="1:1" x14ac:dyDescent="0.2">
      <c r="A34" s="40"/>
    </row>
  </sheetData>
  <mergeCells count="9">
    <mergeCell ref="N5:O5"/>
    <mergeCell ref="J5:K5"/>
    <mergeCell ref="A5:A6"/>
    <mergeCell ref="B5:C5"/>
    <mergeCell ref="D5:E5"/>
    <mergeCell ref="F5:G5"/>
    <mergeCell ref="I3:L3"/>
    <mergeCell ref="L5:M5"/>
    <mergeCell ref="H5:I5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&amp;C1/4. melléklet az 1/2016. (II. 12.) önkormányzati rendelethez
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Layout" zoomScaleNormal="100" workbookViewId="0">
      <selection activeCell="K9" sqref="K9"/>
    </sheetView>
  </sheetViews>
  <sheetFormatPr defaultRowHeight="12.75" x14ac:dyDescent="0.2"/>
  <cols>
    <col min="1" max="1" width="20.42578125" customWidth="1"/>
    <col min="4" max="4" width="9.28515625" customWidth="1"/>
    <col min="8" max="11" width="7.7109375" customWidth="1"/>
  </cols>
  <sheetData>
    <row r="1" spans="1:13" x14ac:dyDescent="0.2">
      <c r="A1" s="37" t="s">
        <v>416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54" t="s">
        <v>241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x14ac:dyDescent="0.2">
      <c r="A3" s="3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207</v>
      </c>
    </row>
    <row r="5" spans="1:13" ht="41.25" customHeight="1" x14ac:dyDescent="0.2">
      <c r="A5" s="265" t="s">
        <v>242</v>
      </c>
      <c r="B5" s="252" t="s">
        <v>243</v>
      </c>
      <c r="C5" s="253"/>
      <c r="D5" s="264" t="s">
        <v>244</v>
      </c>
      <c r="E5" s="264"/>
      <c r="F5" s="264" t="s">
        <v>245</v>
      </c>
      <c r="G5" s="264"/>
      <c r="H5" s="264" t="s">
        <v>246</v>
      </c>
      <c r="I5" s="264"/>
      <c r="J5" s="264" t="s">
        <v>412</v>
      </c>
      <c r="K5" s="264"/>
      <c r="L5" s="264" t="s">
        <v>131</v>
      </c>
      <c r="M5" s="264"/>
    </row>
    <row r="6" spans="1:13" x14ac:dyDescent="0.2">
      <c r="A6" s="266"/>
      <c r="B6" s="13" t="s">
        <v>4</v>
      </c>
      <c r="C6" s="13"/>
      <c r="D6" s="13" t="s">
        <v>4</v>
      </c>
      <c r="E6" s="13"/>
      <c r="F6" s="13" t="s">
        <v>4</v>
      </c>
      <c r="G6" s="13"/>
      <c r="H6" s="13" t="s">
        <v>4</v>
      </c>
      <c r="I6" s="13"/>
      <c r="J6" s="13" t="s">
        <v>4</v>
      </c>
      <c r="K6" s="13"/>
      <c r="L6" s="9" t="s">
        <v>4</v>
      </c>
      <c r="M6" s="9"/>
    </row>
    <row r="7" spans="1:13" ht="22.5" x14ac:dyDescent="0.2">
      <c r="A7" s="112" t="s">
        <v>247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6">
        <f t="shared" ref="L7:L13" si="0">B7+D7+F7+H7+J7</f>
        <v>0</v>
      </c>
      <c r="M7" s="6"/>
    </row>
    <row r="8" spans="1:13" ht="22.5" customHeight="1" x14ac:dyDescent="0.2">
      <c r="A8" s="112" t="s">
        <v>248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6">
        <f t="shared" si="0"/>
        <v>0</v>
      </c>
      <c r="M8" s="6"/>
    </row>
    <row r="9" spans="1:13" ht="22.5" customHeight="1" x14ac:dyDescent="0.2">
      <c r="A9" s="112" t="s">
        <v>249</v>
      </c>
      <c r="B9" s="12"/>
      <c r="C9" s="12"/>
      <c r="D9" s="12"/>
      <c r="E9" s="12"/>
      <c r="F9" s="12"/>
      <c r="G9" s="12"/>
      <c r="H9" s="12">
        <v>95</v>
      </c>
      <c r="I9" s="12"/>
      <c r="J9" s="12"/>
      <c r="K9" s="12"/>
      <c r="L9" s="6">
        <f t="shared" si="0"/>
        <v>95</v>
      </c>
      <c r="M9" s="6"/>
    </row>
    <row r="10" spans="1:13" x14ac:dyDescent="0.2">
      <c r="A10" s="112" t="s">
        <v>250</v>
      </c>
      <c r="B10" s="12"/>
      <c r="C10" s="12"/>
      <c r="D10" s="12"/>
      <c r="E10" s="12"/>
      <c r="F10" s="12"/>
      <c r="G10" s="12"/>
      <c r="H10" s="12">
        <v>355</v>
      </c>
      <c r="I10" s="12"/>
      <c r="J10" s="12"/>
      <c r="K10" s="12"/>
      <c r="L10" s="6">
        <f t="shared" si="0"/>
        <v>355</v>
      </c>
      <c r="M10" s="6"/>
    </row>
    <row r="11" spans="1:13" ht="22.5" customHeight="1" x14ac:dyDescent="0.2">
      <c r="A11" s="112" t="s">
        <v>251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6">
        <f t="shared" si="0"/>
        <v>0</v>
      </c>
      <c r="M11" s="6"/>
    </row>
    <row r="12" spans="1:13" ht="22.5" customHeight="1" x14ac:dyDescent="0.2">
      <c r="A12" s="112" t="s">
        <v>252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6">
        <f t="shared" si="0"/>
        <v>0</v>
      </c>
      <c r="M12" s="6"/>
    </row>
    <row r="13" spans="1:13" x14ac:dyDescent="0.2">
      <c r="A13" s="112" t="s">
        <v>253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6">
        <f t="shared" si="0"/>
        <v>0</v>
      </c>
      <c r="M13" s="6"/>
    </row>
    <row r="14" spans="1:13" ht="22.5" x14ac:dyDescent="0.2">
      <c r="A14" s="113" t="s">
        <v>254</v>
      </c>
      <c r="B14" s="6">
        <f t="shared" ref="B14:H14" si="1">SUM(B7:B13)</f>
        <v>0</v>
      </c>
      <c r="C14" s="6"/>
      <c r="D14" s="6">
        <f t="shared" si="1"/>
        <v>0</v>
      </c>
      <c r="E14" s="6"/>
      <c r="F14" s="6">
        <f t="shared" si="1"/>
        <v>0</v>
      </c>
      <c r="G14" s="6"/>
      <c r="H14" s="6">
        <f t="shared" si="1"/>
        <v>450</v>
      </c>
      <c r="I14" s="6"/>
      <c r="J14" s="6"/>
      <c r="K14" s="6"/>
      <c r="L14" s="6">
        <f>SUM(L7:L13)</f>
        <v>450</v>
      </c>
      <c r="M14" s="6"/>
    </row>
    <row r="15" spans="1:13" ht="22.5" x14ac:dyDescent="0.2">
      <c r="A15" s="112" t="s">
        <v>255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">
        <f t="shared" ref="L15:L18" si="2">B15+D15+F15+H15+J15</f>
        <v>0</v>
      </c>
      <c r="M15" s="6"/>
    </row>
    <row r="16" spans="1:13" ht="22.5" x14ac:dyDescent="0.2">
      <c r="A16" s="112" t="s">
        <v>256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6">
        <f t="shared" si="2"/>
        <v>0</v>
      </c>
      <c r="M16" s="6"/>
    </row>
    <row r="17" spans="1:13" ht="22.5" x14ac:dyDescent="0.2">
      <c r="A17" s="114" t="s">
        <v>257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6">
        <f t="shared" si="2"/>
        <v>0</v>
      </c>
      <c r="M17" s="6"/>
    </row>
    <row r="18" spans="1:13" ht="22.5" x14ac:dyDescent="0.2">
      <c r="A18" s="112" t="s">
        <v>258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6">
        <f t="shared" si="2"/>
        <v>0</v>
      </c>
      <c r="M18" s="6"/>
    </row>
    <row r="19" spans="1:13" x14ac:dyDescent="0.2">
      <c r="A19" s="32" t="s">
        <v>259</v>
      </c>
      <c r="B19" s="6">
        <f t="shared" ref="B19:H19" si="3">SUM(B14:B18)</f>
        <v>0</v>
      </c>
      <c r="C19" s="6"/>
      <c r="D19" s="6">
        <f t="shared" si="3"/>
        <v>0</v>
      </c>
      <c r="E19" s="6"/>
      <c r="F19" s="6">
        <f t="shared" si="3"/>
        <v>0</v>
      </c>
      <c r="G19" s="6"/>
      <c r="H19" s="6">
        <f t="shared" si="3"/>
        <v>450</v>
      </c>
      <c r="I19" s="6"/>
      <c r="J19" s="6"/>
      <c r="K19" s="6"/>
      <c r="L19" s="6">
        <f>SUM(L14:L18)</f>
        <v>450</v>
      </c>
      <c r="M19" s="6"/>
    </row>
    <row r="20" spans="1:13" x14ac:dyDescent="0.2">
      <c r="A20" s="115"/>
    </row>
    <row r="21" spans="1:13" x14ac:dyDescent="0.2">
      <c r="A21" s="115"/>
    </row>
    <row r="22" spans="1:13" x14ac:dyDescent="0.2">
      <c r="A22" s="115"/>
    </row>
    <row r="23" spans="1:13" x14ac:dyDescent="0.2">
      <c r="A23" s="115"/>
    </row>
    <row r="24" spans="1:13" x14ac:dyDescent="0.2">
      <c r="A24" s="115"/>
    </row>
    <row r="25" spans="1:13" x14ac:dyDescent="0.2">
      <c r="A25" s="115"/>
    </row>
    <row r="26" spans="1:13" x14ac:dyDescent="0.2">
      <c r="A26" s="115"/>
    </row>
    <row r="27" spans="1:13" x14ac:dyDescent="0.2">
      <c r="A27" s="115"/>
    </row>
    <row r="28" spans="1:13" x14ac:dyDescent="0.2">
      <c r="A28" s="115"/>
    </row>
    <row r="29" spans="1:13" x14ac:dyDescent="0.2">
      <c r="A29" s="115"/>
    </row>
    <row r="30" spans="1:13" x14ac:dyDescent="0.2">
      <c r="A30" s="115"/>
    </row>
    <row r="31" spans="1:13" x14ac:dyDescent="0.2">
      <c r="A31" s="115"/>
    </row>
    <row r="32" spans="1:13" x14ac:dyDescent="0.2">
      <c r="A32" s="115"/>
    </row>
    <row r="33" spans="1:1" x14ac:dyDescent="0.2">
      <c r="A33" s="115"/>
    </row>
    <row r="34" spans="1:1" x14ac:dyDescent="0.2">
      <c r="A34" s="40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&amp;C1/5. melléklet az 1/2016. (II. 12.)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Layout" zoomScaleNormal="100" workbookViewId="0">
      <selection activeCell="C16" sqref="C16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54" t="s">
        <v>417</v>
      </c>
      <c r="B1" s="254"/>
      <c r="C1" s="255"/>
    </row>
    <row r="2" spans="1:3" x14ac:dyDescent="0.2">
      <c r="A2" s="254" t="s">
        <v>260</v>
      </c>
      <c r="B2" s="271"/>
      <c r="C2" s="271"/>
    </row>
    <row r="4" spans="1:3" x14ac:dyDescent="0.2">
      <c r="C4" s="2" t="s">
        <v>207</v>
      </c>
    </row>
    <row r="5" spans="1:3" x14ac:dyDescent="0.2">
      <c r="A5" s="272" t="s">
        <v>242</v>
      </c>
      <c r="B5" s="245" t="s">
        <v>370</v>
      </c>
      <c r="C5" s="246"/>
    </row>
    <row r="6" spans="1:3" x14ac:dyDescent="0.2">
      <c r="A6" s="273"/>
      <c r="B6" s="150" t="s">
        <v>420</v>
      </c>
      <c r="C6" s="150"/>
    </row>
    <row r="7" spans="1:3" ht="26.25" customHeight="1" x14ac:dyDescent="0.2">
      <c r="A7" s="112" t="s">
        <v>247</v>
      </c>
      <c r="B7" s="130">
        <f>'1.1. Önkormányzat'!AD7+'1.2. Polgárm.'!D7+'1.3. Óvoda'!J7+'1.4. Gondozási'!N7+'1.5. Műv. ház'!L7</f>
        <v>8400</v>
      </c>
      <c r="C7" s="130">
        <f>'1.1. Önkormányzat'!AE7+'1.2. Polgárm.'!E7+'1.3. Óvoda'!K7+'1.4. Gondozási'!O7+'1.5. Műv. ház'!M7</f>
        <v>0</v>
      </c>
    </row>
    <row r="8" spans="1:3" ht="21.75" customHeight="1" x14ac:dyDescent="0.2">
      <c r="A8" s="112" t="s">
        <v>248</v>
      </c>
      <c r="B8" s="130">
        <v>32561</v>
      </c>
      <c r="C8" s="130">
        <f>'1.1. Önkormányzat'!AE8+'1.2. Polgárm.'!E8+'1.3. Óvoda'!K8+'1.4. Gondozási'!O8+'1.5. Műv. ház'!M8</f>
        <v>0</v>
      </c>
    </row>
    <row r="9" spans="1:3" x14ac:dyDescent="0.2">
      <c r="A9" s="112" t="s">
        <v>249</v>
      </c>
      <c r="B9" s="130">
        <v>5424</v>
      </c>
      <c r="C9" s="130">
        <f>'1.1. Önkormányzat'!AE9+'1.2. Polgárm.'!E9+'1.3. Óvoda'!K9+'1.4. Gondozási'!O9+'1.5. Műv. ház'!M9</f>
        <v>0</v>
      </c>
    </row>
    <row r="10" spans="1:3" ht="20.25" customHeight="1" x14ac:dyDescent="0.2">
      <c r="A10" s="112" t="s">
        <v>250</v>
      </c>
      <c r="B10" s="130">
        <v>7000</v>
      </c>
      <c r="C10" s="130">
        <f>'1.1. Önkormányzat'!AE10+'1.2. Polgárm.'!E10+'1.3. Óvoda'!K10+'1.4. Gondozási'!O10+'1.5. Műv. ház'!M10</f>
        <v>0</v>
      </c>
    </row>
    <row r="11" spans="1:3" x14ac:dyDescent="0.2">
      <c r="A11" s="112" t="s">
        <v>251</v>
      </c>
      <c r="B11" s="130">
        <v>259801</v>
      </c>
      <c r="C11" s="130">
        <f>'1.1. Önkormányzat'!AE11+'1.2. Polgárm.'!E11+'1.3. Óvoda'!K11+'1.4. Gondozási'!O11+'1.5. Műv. ház'!M11</f>
        <v>0</v>
      </c>
    </row>
    <row r="12" spans="1:3" ht="22.5" customHeight="1" x14ac:dyDescent="0.2">
      <c r="A12" s="112" t="s">
        <v>252</v>
      </c>
      <c r="B12" s="130"/>
      <c r="C12" s="130">
        <f>'1.1. Önkormányzat'!AE12+'1.2. Polgárm.'!E12+'1.3. Óvoda'!K12+'1.4. Gondozási'!O12+'1.5. Műv. ház'!M12</f>
        <v>0</v>
      </c>
    </row>
    <row r="13" spans="1:3" ht="18.75" customHeight="1" x14ac:dyDescent="0.2">
      <c r="A13" s="112" t="s">
        <v>253</v>
      </c>
      <c r="B13" s="130">
        <v>50500</v>
      </c>
      <c r="C13" s="130">
        <f>'1.1. Önkormányzat'!AE13+'1.2. Polgárm.'!E13+'1.3. Óvoda'!K13+'1.4. Gondozási'!O13+'1.5. Műv. ház'!M13</f>
        <v>0</v>
      </c>
    </row>
    <row r="14" spans="1:3" ht="23.25" customHeight="1" x14ac:dyDescent="0.2">
      <c r="A14" s="113" t="s">
        <v>254</v>
      </c>
      <c r="B14" s="130">
        <v>363686</v>
      </c>
      <c r="C14" s="130">
        <f>'1.1. Önkormányzat'!AE14+'1.2. Polgárm.'!E14+'1.3. Óvoda'!K14+'1.4. Gondozási'!O14+'1.5. Műv. ház'!M14</f>
        <v>0</v>
      </c>
    </row>
    <row r="15" spans="1:3" ht="22.5" customHeight="1" x14ac:dyDescent="0.2">
      <c r="A15" s="112" t="s">
        <v>255</v>
      </c>
      <c r="B15" s="130"/>
      <c r="C15" s="130">
        <f>'1.1. Önkormányzat'!AE15+'1.2. Polgárm.'!E15+'1.3. Óvoda'!K15+'1.4. Gondozási'!O15+'1.5. Műv. ház'!M15</f>
        <v>0</v>
      </c>
    </row>
    <row r="16" spans="1:3" ht="21.75" customHeight="1" x14ac:dyDescent="0.2">
      <c r="A16" s="112" t="s">
        <v>256</v>
      </c>
      <c r="B16" s="130">
        <v>2720</v>
      </c>
      <c r="C16" s="130">
        <f>'1.1. Önkormányzat'!AE16+'1.2. Polgárm.'!E16+'1.3. Óvoda'!K16+'1.4. Gondozási'!O16+'1.5. Műv. ház'!M16</f>
        <v>0</v>
      </c>
    </row>
    <row r="17" spans="1:3" ht="22.5" customHeight="1" x14ac:dyDescent="0.2">
      <c r="A17" s="114" t="s">
        <v>261</v>
      </c>
      <c r="B17" s="116">
        <v>14077</v>
      </c>
      <c r="C17" s="130">
        <f>'1.1. Önkormányzat'!AE17+'1.2. Polgárm.'!E17+'1.3. Óvoda'!K17+'1.4. Gondozási'!O17+'1.5. Műv. ház'!M17</f>
        <v>0</v>
      </c>
    </row>
    <row r="18" spans="1:3" ht="19.5" customHeight="1" x14ac:dyDescent="0.2">
      <c r="A18" s="112" t="s">
        <v>37</v>
      </c>
      <c r="B18" s="116"/>
      <c r="C18" s="130">
        <f>'1.1. Önkormányzat'!AE18+'1.2. Polgárm.'!E18+'1.3. Óvoda'!K18+'1.4. Gondozási'!O18+'1.5. Műv. ház'!M18</f>
        <v>0</v>
      </c>
    </row>
    <row r="19" spans="1:3" ht="18" customHeight="1" x14ac:dyDescent="0.2">
      <c r="A19" s="113" t="s">
        <v>259</v>
      </c>
      <c r="B19" s="116">
        <f>SUM(B14:B18)</f>
        <v>380483</v>
      </c>
      <c r="C19" s="116">
        <f>SUM(C14:C18)</f>
        <v>0</v>
      </c>
    </row>
  </sheetData>
  <mergeCells count="4">
    <mergeCell ref="A2:C2"/>
    <mergeCell ref="A5:A6"/>
    <mergeCell ref="B5:C5"/>
    <mergeCell ref="A1:C1"/>
  </mergeCells>
  <phoneticPr fontId="19" type="noConversion"/>
  <pageMargins left="0.75" right="0.75" top="1" bottom="1" header="0.5" footer="0.5"/>
  <pageSetup paperSize="9" orientation="landscape" r:id="rId1"/>
  <headerFooter alignWithMargins="0">
    <oddHeader xml:space="preserve">&amp;C1/1-1/5.  melléklet az 1/2016. (II. 12.)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0"/>
  <sheetViews>
    <sheetView view="pageLayout" topLeftCell="B1" zoomScaleNormal="100" workbookViewId="0">
      <selection activeCell="K42" sqref="K42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</cols>
  <sheetData>
    <row r="1" spans="1:9" ht="15.75" x14ac:dyDescent="0.2">
      <c r="A1" s="159" t="s">
        <v>397</v>
      </c>
      <c r="B1" s="183"/>
      <c r="C1" s="154"/>
      <c r="D1" s="154"/>
      <c r="E1" s="154"/>
      <c r="F1" s="154"/>
      <c r="G1" s="154"/>
      <c r="H1" s="154"/>
      <c r="I1" s="154"/>
    </row>
    <row r="2" spans="1:9" x14ac:dyDescent="0.2">
      <c r="A2" s="21"/>
    </row>
    <row r="3" spans="1:9" x14ac:dyDescent="0.2">
      <c r="F3" s="2" t="s">
        <v>1</v>
      </c>
      <c r="G3" s="2"/>
    </row>
    <row r="4" spans="1:9" ht="38.25" x14ac:dyDescent="0.2">
      <c r="A4" s="143"/>
      <c r="B4" s="144" t="s">
        <v>39</v>
      </c>
      <c r="C4" s="69" t="s">
        <v>358</v>
      </c>
      <c r="D4" s="69" t="s">
        <v>359</v>
      </c>
      <c r="E4" s="69" t="s">
        <v>360</v>
      </c>
      <c r="F4" s="69" t="s">
        <v>361</v>
      </c>
      <c r="G4" s="69" t="s">
        <v>359</v>
      </c>
      <c r="H4" s="69" t="s">
        <v>371</v>
      </c>
      <c r="I4" s="69" t="s">
        <v>371</v>
      </c>
    </row>
    <row r="5" spans="1:9" x14ac:dyDescent="0.2">
      <c r="A5" s="23" t="s">
        <v>42</v>
      </c>
      <c r="B5" s="13" t="s">
        <v>43</v>
      </c>
      <c r="C5" s="12">
        <v>183949</v>
      </c>
      <c r="D5" s="12"/>
      <c r="E5" s="12"/>
      <c r="F5" s="24" t="e">
        <f>(E5/D5)</f>
        <v>#DIV/0!</v>
      </c>
      <c r="G5" s="141"/>
      <c r="H5" s="12"/>
      <c r="I5" s="13"/>
    </row>
    <row r="6" spans="1:9" x14ac:dyDescent="0.2">
      <c r="A6" s="23" t="s">
        <v>44</v>
      </c>
      <c r="B6" s="13" t="s">
        <v>45</v>
      </c>
      <c r="C6" s="12">
        <v>19754</v>
      </c>
      <c r="D6" s="12"/>
      <c r="E6" s="12"/>
      <c r="F6" s="25">
        <v>0.55159999999999998</v>
      </c>
      <c r="G6" s="142"/>
      <c r="H6" s="12"/>
      <c r="I6" s="13"/>
    </row>
    <row r="7" spans="1:9" x14ac:dyDescent="0.2">
      <c r="A7" s="23" t="s">
        <v>46</v>
      </c>
      <c r="B7" s="13" t="s">
        <v>47</v>
      </c>
      <c r="C7" s="12">
        <v>8086</v>
      </c>
      <c r="D7" s="12"/>
      <c r="E7" s="12"/>
      <c r="F7" s="10" t="e">
        <f>(E7/D7)</f>
        <v>#DIV/0!</v>
      </c>
      <c r="G7" s="18"/>
      <c r="H7" s="12"/>
      <c r="I7" s="13"/>
    </row>
    <row r="8" spans="1:9" x14ac:dyDescent="0.2">
      <c r="A8" s="26" t="s">
        <v>48</v>
      </c>
      <c r="B8" s="9" t="s">
        <v>49</v>
      </c>
      <c r="C8" s="6">
        <f>SUM(C5:C7)</f>
        <v>211789</v>
      </c>
      <c r="D8" s="6">
        <f>SUM(D5:D7)</f>
        <v>0</v>
      </c>
      <c r="E8" s="6">
        <f>SUM(E5:E7)</f>
        <v>0</v>
      </c>
      <c r="F8" s="7" t="e">
        <f>(E8/D8)</f>
        <v>#DIV/0!</v>
      </c>
      <c r="G8" s="6">
        <v>235166</v>
      </c>
      <c r="H8" s="6">
        <v>161237</v>
      </c>
      <c r="I8" s="6"/>
    </row>
    <row r="9" spans="1:9" x14ac:dyDescent="0.2">
      <c r="A9" s="23" t="s">
        <v>42</v>
      </c>
      <c r="B9" s="152" t="s">
        <v>375</v>
      </c>
      <c r="C9" s="12">
        <v>44763</v>
      </c>
      <c r="D9" s="12"/>
      <c r="E9" s="12"/>
      <c r="F9" s="27" t="e">
        <f>(E9/D9)</f>
        <v>#DIV/0!</v>
      </c>
      <c r="G9" s="12"/>
      <c r="H9" s="12">
        <v>42942</v>
      </c>
      <c r="I9" s="13"/>
    </row>
    <row r="10" spans="1:9" x14ac:dyDescent="0.2">
      <c r="A10" s="23" t="s">
        <v>44</v>
      </c>
      <c r="B10" s="13" t="s">
        <v>50</v>
      </c>
      <c r="C10" s="12"/>
      <c r="D10" s="12"/>
      <c r="E10" s="12"/>
      <c r="F10" s="27"/>
      <c r="G10" s="12"/>
      <c r="H10" s="12"/>
      <c r="I10" s="13"/>
    </row>
    <row r="11" spans="1:9" x14ac:dyDescent="0.2">
      <c r="A11" s="23" t="s">
        <v>46</v>
      </c>
      <c r="B11" s="13" t="s">
        <v>51</v>
      </c>
      <c r="C11" s="12"/>
      <c r="D11" s="12"/>
      <c r="E11" s="12"/>
      <c r="F11" s="27"/>
      <c r="G11" s="12"/>
      <c r="H11" s="12"/>
      <c r="I11" s="13"/>
    </row>
    <row r="12" spans="1:9" x14ac:dyDescent="0.2">
      <c r="A12" s="23" t="s">
        <v>52</v>
      </c>
      <c r="B12" s="13" t="s">
        <v>53</v>
      </c>
      <c r="C12" s="12"/>
      <c r="D12" s="12"/>
      <c r="E12" s="12"/>
      <c r="F12" s="27"/>
      <c r="G12" s="12"/>
      <c r="H12" s="12"/>
      <c r="I12" s="13"/>
    </row>
    <row r="13" spans="1:9" x14ac:dyDescent="0.2">
      <c r="A13" s="23">
        <v>5</v>
      </c>
      <c r="B13" s="13" t="s">
        <v>54</v>
      </c>
      <c r="C13" s="12"/>
      <c r="D13" s="12"/>
      <c r="E13" s="12"/>
      <c r="F13" s="27"/>
      <c r="G13" s="12"/>
      <c r="H13" s="12"/>
      <c r="I13" s="13"/>
    </row>
    <row r="14" spans="1:9" x14ac:dyDescent="0.2">
      <c r="A14" s="23">
        <v>6</v>
      </c>
      <c r="B14" s="13" t="s">
        <v>55</v>
      </c>
      <c r="C14" s="12"/>
      <c r="D14" s="12"/>
      <c r="E14" s="12"/>
      <c r="F14" s="13"/>
      <c r="G14" s="12"/>
      <c r="H14" s="12"/>
      <c r="I14" s="12"/>
    </row>
    <row r="15" spans="1:9" x14ac:dyDescent="0.2">
      <c r="A15" s="23">
        <v>7</v>
      </c>
      <c r="B15" s="13" t="s">
        <v>56</v>
      </c>
      <c r="C15" s="12"/>
      <c r="D15" s="12"/>
      <c r="E15" s="12"/>
      <c r="F15" s="27"/>
      <c r="G15" s="12"/>
      <c r="H15" s="12"/>
      <c r="I15" s="13"/>
    </row>
    <row r="16" spans="1:9" x14ac:dyDescent="0.2">
      <c r="A16" s="23">
        <v>8</v>
      </c>
      <c r="B16" s="13" t="s">
        <v>57</v>
      </c>
      <c r="C16" s="12"/>
      <c r="D16" s="12"/>
      <c r="E16" s="12"/>
      <c r="F16" s="27"/>
      <c r="G16" s="12"/>
      <c r="H16" s="12"/>
      <c r="I16" s="13"/>
    </row>
    <row r="17" spans="1:10" x14ac:dyDescent="0.2">
      <c r="A17" s="26" t="s">
        <v>58</v>
      </c>
      <c r="B17" s="9" t="s">
        <v>59</v>
      </c>
      <c r="C17" s="6">
        <f>SUM(C9:C16)</f>
        <v>44763</v>
      </c>
      <c r="D17" s="6">
        <f>SUM(D9:D16)</f>
        <v>0</v>
      </c>
      <c r="E17" s="6">
        <f>SUM(E9:E16)</f>
        <v>0</v>
      </c>
      <c r="F17" s="7" t="e">
        <f t="shared" ref="F17:F24" si="0">(E17/D17)</f>
        <v>#DIV/0!</v>
      </c>
      <c r="G17" s="6">
        <v>49307</v>
      </c>
      <c r="H17" s="6">
        <f>SUM(H9:H16)</f>
        <v>42942</v>
      </c>
      <c r="I17" s="6"/>
    </row>
    <row r="18" spans="1:10" x14ac:dyDescent="0.2">
      <c r="A18" s="23" t="s">
        <v>42</v>
      </c>
      <c r="B18" s="13" t="s">
        <v>60</v>
      </c>
      <c r="C18" s="12">
        <v>24089</v>
      </c>
      <c r="D18" s="12"/>
      <c r="E18" s="12"/>
      <c r="F18" s="27" t="e">
        <f t="shared" si="0"/>
        <v>#DIV/0!</v>
      </c>
      <c r="G18" s="12"/>
      <c r="H18" s="12"/>
      <c r="I18" s="13"/>
    </row>
    <row r="19" spans="1:10" x14ac:dyDescent="0.2">
      <c r="A19" s="23" t="s">
        <v>44</v>
      </c>
      <c r="B19" s="13" t="s">
        <v>61</v>
      </c>
      <c r="C19" s="12">
        <v>68970</v>
      </c>
      <c r="D19" s="12"/>
      <c r="E19" s="12"/>
      <c r="F19" s="27" t="e">
        <f t="shared" si="0"/>
        <v>#DIV/0!</v>
      </c>
      <c r="G19" s="12"/>
      <c r="H19" s="12"/>
      <c r="I19" s="13"/>
    </row>
    <row r="20" spans="1:10" x14ac:dyDescent="0.2">
      <c r="A20" s="23" t="s">
        <v>46</v>
      </c>
      <c r="B20" s="13" t="s">
        <v>62</v>
      </c>
      <c r="C20" s="12">
        <v>24585</v>
      </c>
      <c r="D20" s="12"/>
      <c r="E20" s="12"/>
      <c r="F20" s="27" t="e">
        <f t="shared" si="0"/>
        <v>#DIV/0!</v>
      </c>
      <c r="G20" s="12"/>
      <c r="H20" s="12"/>
      <c r="I20" s="13"/>
    </row>
    <row r="21" spans="1:10" x14ac:dyDescent="0.2">
      <c r="A21" s="23" t="s">
        <v>52</v>
      </c>
      <c r="B21" s="13" t="s">
        <v>189</v>
      </c>
      <c r="C21" s="12">
        <v>1505</v>
      </c>
      <c r="D21" s="12"/>
      <c r="E21" s="12"/>
      <c r="F21" s="27" t="e">
        <f t="shared" si="0"/>
        <v>#DIV/0!</v>
      </c>
      <c r="G21" s="12"/>
      <c r="H21" s="12"/>
      <c r="I21" s="13"/>
    </row>
    <row r="22" spans="1:10" x14ac:dyDescent="0.2">
      <c r="A22" s="23" t="s">
        <v>63</v>
      </c>
      <c r="B22" s="13" t="s">
        <v>64</v>
      </c>
      <c r="C22" s="12">
        <v>3901</v>
      </c>
      <c r="D22" s="12"/>
      <c r="E22" s="12"/>
      <c r="F22" s="27" t="e">
        <f t="shared" si="0"/>
        <v>#DIV/0!</v>
      </c>
      <c r="G22" s="12"/>
      <c r="H22" s="12"/>
      <c r="I22" s="13"/>
    </row>
    <row r="23" spans="1:10" x14ac:dyDescent="0.2">
      <c r="A23" s="23" t="s">
        <v>65</v>
      </c>
      <c r="B23" s="13" t="s">
        <v>66</v>
      </c>
      <c r="C23" s="12">
        <v>5024</v>
      </c>
      <c r="D23" s="12"/>
      <c r="E23" s="12"/>
      <c r="F23" s="27" t="e">
        <f t="shared" si="0"/>
        <v>#DIV/0!</v>
      </c>
      <c r="G23" s="12"/>
      <c r="H23" s="12"/>
      <c r="I23" s="13"/>
    </row>
    <row r="24" spans="1:10" x14ac:dyDescent="0.2">
      <c r="A24" s="26" t="s">
        <v>67</v>
      </c>
      <c r="B24" s="9" t="s">
        <v>68</v>
      </c>
      <c r="C24" s="6">
        <f>SUM(C18:C23)</f>
        <v>128074</v>
      </c>
      <c r="D24" s="6">
        <f>SUM(D18:D23)</f>
        <v>0</v>
      </c>
      <c r="E24" s="6">
        <f>SUM(E18:E23)</f>
        <v>0</v>
      </c>
      <c r="F24" s="7" t="e">
        <f t="shared" si="0"/>
        <v>#DIV/0!</v>
      </c>
      <c r="G24" s="6">
        <v>126493</v>
      </c>
      <c r="H24" s="6">
        <v>116822</v>
      </c>
      <c r="I24" s="6"/>
      <c r="J24" s="161"/>
    </row>
    <row r="25" spans="1:10" x14ac:dyDescent="0.2">
      <c r="A25" s="26" t="s">
        <v>69</v>
      </c>
      <c r="B25" s="9" t="s">
        <v>70</v>
      </c>
      <c r="C25" s="12"/>
      <c r="D25" s="12"/>
      <c r="E25" s="12"/>
      <c r="F25" s="13"/>
      <c r="G25" s="6">
        <v>3334</v>
      </c>
      <c r="H25" s="12"/>
      <c r="I25" s="13"/>
    </row>
    <row r="26" spans="1:10" ht="25.5" x14ac:dyDescent="0.2">
      <c r="A26" s="23" t="s">
        <v>42</v>
      </c>
      <c r="B26" s="16" t="s">
        <v>71</v>
      </c>
      <c r="C26" s="12">
        <v>14647</v>
      </c>
      <c r="D26" s="12"/>
      <c r="E26" s="12"/>
      <c r="F26" s="27" t="e">
        <f>(E26/D26)</f>
        <v>#DIV/0!</v>
      </c>
      <c r="G26" s="12">
        <v>30194</v>
      </c>
      <c r="H26" s="12">
        <v>33302</v>
      </c>
      <c r="I26" s="13"/>
    </row>
    <row r="27" spans="1:10" ht="25.5" x14ac:dyDescent="0.2">
      <c r="A27" s="23" t="s">
        <v>44</v>
      </c>
      <c r="B27" s="16" t="s">
        <v>72</v>
      </c>
      <c r="C27" s="12"/>
      <c r="D27" s="12"/>
      <c r="E27" s="12"/>
      <c r="F27" s="13"/>
      <c r="G27" s="12"/>
      <c r="H27" s="12"/>
      <c r="I27" s="13"/>
    </row>
    <row r="28" spans="1:10" x14ac:dyDescent="0.2">
      <c r="A28" s="23">
        <v>3</v>
      </c>
      <c r="B28" s="16" t="s">
        <v>73</v>
      </c>
      <c r="C28" s="106">
        <v>55525</v>
      </c>
      <c r="D28" s="12"/>
      <c r="E28" s="12"/>
      <c r="F28" s="27" t="e">
        <f>(E28/D28)</f>
        <v>#DIV/0!</v>
      </c>
      <c r="G28" s="12">
        <v>40522</v>
      </c>
      <c r="H28" s="106">
        <v>6000</v>
      </c>
      <c r="I28" s="13"/>
    </row>
    <row r="29" spans="1:10" x14ac:dyDescent="0.2">
      <c r="A29" s="26" t="s">
        <v>74</v>
      </c>
      <c r="B29" s="28" t="s">
        <v>75</v>
      </c>
      <c r="C29" s="6">
        <f t="shared" ref="C29:H29" si="1">SUM(C26:C28)</f>
        <v>70172</v>
      </c>
      <c r="D29" s="6">
        <f t="shared" si="1"/>
        <v>0</v>
      </c>
      <c r="E29" s="6">
        <f t="shared" si="1"/>
        <v>0</v>
      </c>
      <c r="F29" s="6" t="e">
        <f t="shared" si="1"/>
        <v>#DIV/0!</v>
      </c>
      <c r="G29" s="6">
        <f t="shared" si="1"/>
        <v>70716</v>
      </c>
      <c r="H29" s="6">
        <f t="shared" si="1"/>
        <v>39302</v>
      </c>
      <c r="I29" s="13"/>
    </row>
    <row r="30" spans="1:10" ht="25.5" x14ac:dyDescent="0.2">
      <c r="A30" s="23" t="s">
        <v>42</v>
      </c>
      <c r="B30" s="16" t="s">
        <v>76</v>
      </c>
      <c r="C30" s="12"/>
      <c r="D30" s="12"/>
      <c r="E30" s="12"/>
      <c r="F30" s="13"/>
      <c r="G30" s="12"/>
      <c r="H30" s="12"/>
      <c r="I30" s="13"/>
    </row>
    <row r="31" spans="1:10" ht="25.5" x14ac:dyDescent="0.2">
      <c r="A31" s="23" t="s">
        <v>44</v>
      </c>
      <c r="B31" s="16" t="s">
        <v>77</v>
      </c>
      <c r="C31" s="12"/>
      <c r="D31" s="12"/>
      <c r="E31" s="12"/>
      <c r="F31" s="13"/>
      <c r="G31" s="12"/>
      <c r="H31" s="12"/>
      <c r="I31" s="13"/>
    </row>
    <row r="32" spans="1:10" ht="25.5" x14ac:dyDescent="0.2">
      <c r="A32" s="23" t="s">
        <v>46</v>
      </c>
      <c r="B32" s="16" t="s">
        <v>78</v>
      </c>
      <c r="C32" s="12"/>
      <c r="D32" s="12"/>
      <c r="E32" s="12"/>
      <c r="F32" s="13"/>
      <c r="G32" s="12"/>
      <c r="H32" s="12"/>
      <c r="I32" s="13"/>
    </row>
    <row r="33" spans="1:9" ht="25.5" x14ac:dyDescent="0.2">
      <c r="A33" s="23" t="s">
        <v>52</v>
      </c>
      <c r="B33" s="16" t="s">
        <v>79</v>
      </c>
      <c r="C33" s="12"/>
      <c r="D33" s="12"/>
      <c r="E33" s="12"/>
      <c r="F33" s="13"/>
      <c r="G33" s="12"/>
      <c r="H33" s="12"/>
      <c r="I33" s="13"/>
    </row>
    <row r="34" spans="1:9" x14ac:dyDescent="0.2">
      <c r="A34" s="23" t="s">
        <v>63</v>
      </c>
      <c r="B34" s="16" t="s">
        <v>80</v>
      </c>
      <c r="C34" s="12"/>
      <c r="D34" s="12"/>
      <c r="E34" s="12"/>
      <c r="F34" s="13"/>
      <c r="G34" s="12"/>
      <c r="H34" s="12"/>
      <c r="I34" s="13"/>
    </row>
    <row r="35" spans="1:9" x14ac:dyDescent="0.2">
      <c r="A35" s="26" t="s">
        <v>81</v>
      </c>
      <c r="B35" s="9" t="s">
        <v>82</v>
      </c>
      <c r="C35" s="12"/>
      <c r="D35" s="12"/>
      <c r="E35" s="12"/>
      <c r="F35" s="13"/>
      <c r="G35" s="6">
        <v>14</v>
      </c>
      <c r="H35" s="12"/>
      <c r="I35" s="13"/>
    </row>
    <row r="36" spans="1:9" x14ac:dyDescent="0.2">
      <c r="A36" s="26" t="s">
        <v>83</v>
      </c>
      <c r="B36" s="9" t="s">
        <v>84</v>
      </c>
      <c r="C36" s="12"/>
      <c r="D36" s="12"/>
      <c r="E36" s="12"/>
      <c r="F36" s="13"/>
      <c r="G36" s="12"/>
      <c r="H36" s="12"/>
      <c r="I36" s="13"/>
    </row>
    <row r="37" spans="1:9" x14ac:dyDescent="0.2">
      <c r="A37" s="26" t="s">
        <v>85</v>
      </c>
      <c r="B37" s="9" t="s">
        <v>86</v>
      </c>
      <c r="C37" s="12"/>
      <c r="D37" s="12"/>
      <c r="E37" s="12"/>
      <c r="F37" s="13"/>
      <c r="G37" s="12"/>
      <c r="H37" s="12"/>
      <c r="I37" s="13"/>
    </row>
    <row r="38" spans="1:9" x14ac:dyDescent="0.2">
      <c r="A38" s="26" t="s">
        <v>87</v>
      </c>
      <c r="B38" s="9" t="s">
        <v>88</v>
      </c>
      <c r="C38" s="12"/>
      <c r="D38" s="12"/>
      <c r="E38" s="12"/>
      <c r="F38" s="13"/>
      <c r="G38" s="12"/>
      <c r="H38" s="12"/>
      <c r="I38" s="13"/>
    </row>
    <row r="39" spans="1:9" x14ac:dyDescent="0.2">
      <c r="A39" s="26" t="s">
        <v>89</v>
      </c>
      <c r="B39" s="9" t="s">
        <v>90</v>
      </c>
      <c r="C39" s="12"/>
      <c r="D39" s="12"/>
      <c r="E39" s="12"/>
      <c r="F39" s="13"/>
      <c r="G39" s="12"/>
      <c r="H39" s="12"/>
      <c r="I39" s="13"/>
    </row>
    <row r="40" spans="1:9" x14ac:dyDescent="0.2">
      <c r="A40" s="29" t="s">
        <v>42</v>
      </c>
      <c r="B40" s="17" t="s">
        <v>91</v>
      </c>
      <c r="C40" s="12">
        <v>4574</v>
      </c>
      <c r="D40" s="12"/>
      <c r="E40" s="12"/>
      <c r="F40" s="27"/>
      <c r="G40" s="12">
        <v>2544</v>
      </c>
      <c r="H40" s="12">
        <v>2975</v>
      </c>
      <c r="I40" s="13"/>
    </row>
    <row r="41" spans="1:9" x14ac:dyDescent="0.2">
      <c r="A41" s="29" t="s">
        <v>44</v>
      </c>
      <c r="B41" s="17" t="s">
        <v>92</v>
      </c>
      <c r="C41" s="12">
        <v>110</v>
      </c>
      <c r="D41" s="12"/>
      <c r="E41" s="12"/>
      <c r="F41" s="13"/>
      <c r="G41" s="12">
        <v>330</v>
      </c>
      <c r="H41" s="12"/>
      <c r="I41" s="13"/>
    </row>
    <row r="42" spans="1:9" x14ac:dyDescent="0.2">
      <c r="A42" s="29" t="s">
        <v>46</v>
      </c>
      <c r="B42" s="17" t="s">
        <v>93</v>
      </c>
      <c r="C42" s="12">
        <v>667</v>
      </c>
      <c r="D42" s="12"/>
      <c r="E42" s="12"/>
      <c r="F42" s="13"/>
      <c r="G42" s="12"/>
      <c r="H42" s="12"/>
      <c r="I42" s="13"/>
    </row>
    <row r="43" spans="1:9" x14ac:dyDescent="0.2">
      <c r="A43" s="29" t="s">
        <v>52</v>
      </c>
      <c r="B43" s="17" t="s">
        <v>94</v>
      </c>
      <c r="C43" s="12">
        <v>1378</v>
      </c>
      <c r="D43" s="12"/>
      <c r="E43" s="12"/>
      <c r="F43" s="27"/>
      <c r="G43" s="12">
        <v>776</v>
      </c>
      <c r="H43" s="12">
        <v>805</v>
      </c>
      <c r="I43" s="13"/>
    </row>
    <row r="44" spans="1:9" x14ac:dyDescent="0.2">
      <c r="A44" s="26" t="s">
        <v>95</v>
      </c>
      <c r="B44" s="9" t="s">
        <v>96</v>
      </c>
      <c r="C44" s="6">
        <f t="shared" ref="C44:G44" si="2">SUM(C40:C43)</f>
        <v>6729</v>
      </c>
      <c r="D44" s="6">
        <f t="shared" si="2"/>
        <v>0</v>
      </c>
      <c r="E44" s="6">
        <f t="shared" si="2"/>
        <v>0</v>
      </c>
      <c r="F44" s="6">
        <f t="shared" si="2"/>
        <v>0</v>
      </c>
      <c r="G44" s="6">
        <f t="shared" si="2"/>
        <v>3650</v>
      </c>
      <c r="H44" s="6">
        <v>3780</v>
      </c>
      <c r="I44" s="13"/>
    </row>
    <row r="45" spans="1:9" x14ac:dyDescent="0.2">
      <c r="A45" s="29" t="s">
        <v>42</v>
      </c>
      <c r="B45" s="17" t="s">
        <v>97</v>
      </c>
      <c r="C45" s="12">
        <v>917350</v>
      </c>
      <c r="D45" s="12"/>
      <c r="E45" s="12"/>
      <c r="F45" s="27" t="e">
        <f>(E45/D45)</f>
        <v>#DIV/0!</v>
      </c>
      <c r="G45" s="12">
        <v>61228</v>
      </c>
      <c r="H45" s="12"/>
      <c r="I45" s="13"/>
    </row>
    <row r="46" spans="1:9" x14ac:dyDescent="0.2">
      <c r="A46" s="29" t="s">
        <v>44</v>
      </c>
      <c r="B46" s="17" t="s">
        <v>98</v>
      </c>
      <c r="C46" s="12"/>
      <c r="D46" s="12"/>
      <c r="E46" s="12"/>
      <c r="F46" s="13"/>
      <c r="G46" s="12"/>
      <c r="H46" s="12"/>
      <c r="I46" s="13"/>
    </row>
    <row r="47" spans="1:9" x14ac:dyDescent="0.2">
      <c r="A47" s="29" t="s">
        <v>46</v>
      </c>
      <c r="B47" s="17" t="s">
        <v>99</v>
      </c>
      <c r="C47" s="12"/>
      <c r="D47" s="12"/>
      <c r="E47" s="12"/>
      <c r="F47" s="13"/>
      <c r="G47" s="12"/>
      <c r="H47" s="12"/>
      <c r="I47" s="13"/>
    </row>
    <row r="48" spans="1:9" x14ac:dyDescent="0.2">
      <c r="A48" s="29" t="s">
        <v>52</v>
      </c>
      <c r="B48" s="17" t="s">
        <v>100</v>
      </c>
      <c r="C48" s="12"/>
      <c r="D48" s="12"/>
      <c r="E48" s="12"/>
      <c r="F48" s="13"/>
      <c r="G48" s="12"/>
      <c r="H48" s="12"/>
      <c r="I48" s="13"/>
    </row>
    <row r="49" spans="1:9" x14ac:dyDescent="0.2">
      <c r="A49" s="29" t="s">
        <v>63</v>
      </c>
      <c r="B49" s="17" t="s">
        <v>101</v>
      </c>
      <c r="C49" s="12"/>
      <c r="D49" s="12"/>
      <c r="E49" s="12"/>
      <c r="F49" s="13"/>
      <c r="G49" s="12"/>
      <c r="H49" s="12"/>
      <c r="I49" s="13"/>
    </row>
    <row r="50" spans="1:9" x14ac:dyDescent="0.2">
      <c r="A50" s="29" t="s">
        <v>65</v>
      </c>
      <c r="B50" s="17" t="s">
        <v>102</v>
      </c>
      <c r="C50" s="12"/>
      <c r="D50" s="12"/>
      <c r="E50" s="12"/>
      <c r="F50" s="13"/>
      <c r="G50" s="12"/>
      <c r="H50" s="12"/>
      <c r="I50" s="13"/>
    </row>
    <row r="51" spans="1:9" ht="25.5" x14ac:dyDescent="0.2">
      <c r="A51" s="29" t="s">
        <v>103</v>
      </c>
      <c r="B51" s="30" t="s">
        <v>104</v>
      </c>
      <c r="C51" s="12"/>
      <c r="D51" s="12"/>
      <c r="E51" s="12"/>
      <c r="F51" s="13"/>
      <c r="G51" s="12"/>
      <c r="H51" s="12"/>
      <c r="I51" s="13"/>
    </row>
    <row r="52" spans="1:9" x14ac:dyDescent="0.2">
      <c r="A52" s="29" t="s">
        <v>105</v>
      </c>
      <c r="B52" s="17" t="s">
        <v>106</v>
      </c>
      <c r="C52" s="12">
        <v>227368</v>
      </c>
      <c r="D52" s="12"/>
      <c r="E52" s="12"/>
      <c r="F52" s="27" t="e">
        <f>(E52/D52)</f>
        <v>#DIV/0!</v>
      </c>
      <c r="G52" s="12">
        <v>3728</v>
      </c>
      <c r="H52" s="12"/>
      <c r="I52" s="13"/>
    </row>
    <row r="53" spans="1:9" x14ac:dyDescent="0.2">
      <c r="A53" s="29">
        <v>9</v>
      </c>
      <c r="B53" s="17" t="s">
        <v>107</v>
      </c>
      <c r="C53" s="12"/>
      <c r="D53" s="12"/>
      <c r="E53" s="12"/>
      <c r="F53" s="27"/>
      <c r="G53" s="12">
        <v>96325</v>
      </c>
      <c r="H53" s="12"/>
      <c r="I53" s="13"/>
    </row>
    <row r="54" spans="1:9" x14ac:dyDescent="0.2">
      <c r="A54" s="29">
        <v>10</v>
      </c>
      <c r="B54" s="17" t="s">
        <v>108</v>
      </c>
      <c r="C54" s="12"/>
      <c r="D54" s="12"/>
      <c r="E54" s="12"/>
      <c r="F54" s="13"/>
      <c r="G54" s="12">
        <v>4255</v>
      </c>
      <c r="H54" s="12"/>
      <c r="I54" s="13"/>
    </row>
    <row r="55" spans="1:9" ht="25.5" x14ac:dyDescent="0.2">
      <c r="A55" s="31" t="s">
        <v>109</v>
      </c>
      <c r="B55" s="32" t="s">
        <v>110</v>
      </c>
      <c r="C55" s="6">
        <f t="shared" ref="C55:H55" si="3">SUM(C45:C54)</f>
        <v>1144718</v>
      </c>
      <c r="D55" s="6">
        <f t="shared" si="3"/>
        <v>0</v>
      </c>
      <c r="E55" s="6">
        <f t="shared" si="3"/>
        <v>0</v>
      </c>
      <c r="F55" s="6" t="e">
        <f t="shared" si="3"/>
        <v>#DIV/0!</v>
      </c>
      <c r="G55" s="6">
        <f t="shared" si="3"/>
        <v>165536</v>
      </c>
      <c r="H55" s="6">
        <f t="shared" si="3"/>
        <v>0</v>
      </c>
      <c r="I55" s="13"/>
    </row>
    <row r="56" spans="1:9" x14ac:dyDescent="0.2">
      <c r="A56" s="29" t="s">
        <v>42</v>
      </c>
      <c r="B56" s="17" t="s">
        <v>111</v>
      </c>
      <c r="C56" s="12">
        <v>734</v>
      </c>
      <c r="D56" s="12"/>
      <c r="E56" s="12"/>
      <c r="F56" s="27"/>
      <c r="G56" s="12">
        <v>7425</v>
      </c>
      <c r="H56" s="12">
        <v>1000</v>
      </c>
      <c r="I56" s="13"/>
    </row>
    <row r="57" spans="1:9" x14ac:dyDescent="0.2">
      <c r="A57" s="29" t="s">
        <v>44</v>
      </c>
      <c r="B57" s="17" t="s">
        <v>112</v>
      </c>
      <c r="C57" s="12"/>
      <c r="D57" s="12"/>
      <c r="E57" s="12"/>
      <c r="F57" s="27"/>
      <c r="G57" s="12"/>
      <c r="H57" s="12">
        <v>5400</v>
      </c>
      <c r="I57" s="13"/>
    </row>
    <row r="58" spans="1:9" x14ac:dyDescent="0.2">
      <c r="A58" s="29" t="s">
        <v>46</v>
      </c>
      <c r="B58" s="139" t="s">
        <v>356</v>
      </c>
      <c r="C58" s="12"/>
      <c r="D58" s="12"/>
      <c r="E58" s="12"/>
      <c r="F58" s="27"/>
      <c r="G58" s="12"/>
      <c r="H58" s="12">
        <v>5000</v>
      </c>
      <c r="I58" s="13"/>
    </row>
    <row r="59" spans="1:9" x14ac:dyDescent="0.2">
      <c r="A59" s="29" t="s">
        <v>52</v>
      </c>
      <c r="B59" s="17" t="s">
        <v>357</v>
      </c>
      <c r="C59" s="12"/>
      <c r="D59" s="12"/>
      <c r="E59" s="12"/>
      <c r="F59" s="27"/>
      <c r="G59" s="12"/>
      <c r="H59" s="12">
        <v>5000</v>
      </c>
      <c r="I59" s="13"/>
    </row>
    <row r="60" spans="1:9" x14ac:dyDescent="0.2">
      <c r="A60" s="29" t="s">
        <v>65</v>
      </c>
      <c r="B60" s="152" t="s">
        <v>376</v>
      </c>
      <c r="C60" s="12"/>
      <c r="D60" s="12"/>
      <c r="E60" s="12"/>
      <c r="F60" s="27"/>
      <c r="G60" s="12"/>
      <c r="H60" s="12"/>
      <c r="I60" s="13"/>
    </row>
    <row r="61" spans="1:9" ht="25.5" x14ac:dyDescent="0.2">
      <c r="A61" s="26" t="s">
        <v>113</v>
      </c>
      <c r="B61" s="32" t="s">
        <v>114</v>
      </c>
      <c r="C61" s="6">
        <f t="shared" ref="C61:H61" si="4">SUM(C56:C60)</f>
        <v>734</v>
      </c>
      <c r="D61" s="6">
        <f t="shared" si="4"/>
        <v>0</v>
      </c>
      <c r="E61" s="6">
        <f t="shared" si="4"/>
        <v>0</v>
      </c>
      <c r="F61" s="6">
        <f t="shared" si="4"/>
        <v>0</v>
      </c>
      <c r="G61" s="6">
        <f t="shared" si="4"/>
        <v>7425</v>
      </c>
      <c r="H61" s="6">
        <f t="shared" si="4"/>
        <v>16400</v>
      </c>
      <c r="I61" s="13"/>
    </row>
    <row r="62" spans="1:9" x14ac:dyDescent="0.2">
      <c r="A62" s="9"/>
      <c r="B62" s="9" t="s">
        <v>115</v>
      </c>
      <c r="C62" s="6" t="e">
        <f>C8+C17+C24+C29+C44+C56+C59+C58+C57+C55+#REF!</f>
        <v>#REF!</v>
      </c>
      <c r="D62" s="6" t="e">
        <f>D8+D17+D24+D29+D44+D56+D59+D58+D57+D55+#REF!</f>
        <v>#REF!</v>
      </c>
      <c r="E62" s="6" t="e">
        <f>E8+E17+E24+E29+E44+E56+E59+E58+E57+E55+#REF!</f>
        <v>#REF!</v>
      </c>
      <c r="F62" s="6" t="e">
        <f>F8+F17+F24+F29+F44+F56+F59+F58+F57+F55+#REF!</f>
        <v>#DIV/0!</v>
      </c>
      <c r="G62" s="6" t="e">
        <f>G8+G17+G24+G29+G44+G56+G59+G58+G57+G55+#REF!+G25+G35</f>
        <v>#REF!</v>
      </c>
      <c r="H62" s="6">
        <f>SUM(H8+H17+H24+H29+H44+H55+H61)</f>
        <v>380483</v>
      </c>
      <c r="I62" s="13"/>
    </row>
    <row r="63" spans="1:9" x14ac:dyDescent="0.2">
      <c r="C63" s="8"/>
      <c r="D63" s="8"/>
    </row>
    <row r="64" spans="1:9" x14ac:dyDescent="0.2">
      <c r="C64" s="8"/>
      <c r="D64" s="8"/>
    </row>
    <row r="65" spans="3:4" x14ac:dyDescent="0.2">
      <c r="C65" s="8"/>
      <c r="D65" s="8"/>
    </row>
    <row r="66" spans="3:4" x14ac:dyDescent="0.2">
      <c r="C66" s="8"/>
      <c r="D66" s="8"/>
    </row>
    <row r="67" spans="3:4" x14ac:dyDescent="0.2">
      <c r="C67" s="8"/>
      <c r="D67" s="8"/>
    </row>
    <row r="68" spans="3:4" x14ac:dyDescent="0.2">
      <c r="C68" s="8"/>
      <c r="D68" s="8"/>
    </row>
    <row r="69" spans="3:4" x14ac:dyDescent="0.2">
      <c r="C69" s="8"/>
      <c r="D69" s="8"/>
    </row>
    <row r="70" spans="3:4" x14ac:dyDescent="0.2">
      <c r="C70" s="8"/>
      <c r="D70" s="8"/>
    </row>
    <row r="71" spans="3:4" x14ac:dyDescent="0.2">
      <c r="C71" s="8"/>
      <c r="D71" s="8"/>
    </row>
    <row r="72" spans="3:4" x14ac:dyDescent="0.2">
      <c r="C72" s="8"/>
      <c r="D72" s="8"/>
    </row>
    <row r="73" spans="3:4" x14ac:dyDescent="0.2">
      <c r="C73" s="8"/>
      <c r="D73" s="8"/>
    </row>
    <row r="74" spans="3:4" x14ac:dyDescent="0.2">
      <c r="C74" s="8"/>
      <c r="D74" s="8"/>
    </row>
    <row r="75" spans="3:4" x14ac:dyDescent="0.2">
      <c r="C75" s="8"/>
      <c r="D75" s="8"/>
    </row>
    <row r="76" spans="3:4" x14ac:dyDescent="0.2">
      <c r="C76" s="8"/>
      <c r="D76" s="8"/>
    </row>
    <row r="77" spans="3:4" x14ac:dyDescent="0.2">
      <c r="C77" s="8"/>
      <c r="D77" s="8"/>
    </row>
    <row r="78" spans="3:4" x14ac:dyDescent="0.2">
      <c r="C78" s="8"/>
      <c r="D78" s="8"/>
    </row>
    <row r="79" spans="3:4" x14ac:dyDescent="0.2">
      <c r="C79" s="8"/>
      <c r="D79" s="8"/>
    </row>
    <row r="80" spans="3:4" x14ac:dyDescent="0.2">
      <c r="C80" s="8"/>
      <c r="D80" s="8"/>
    </row>
    <row r="81" spans="3:4" x14ac:dyDescent="0.2">
      <c r="C81" s="8"/>
      <c r="D81" s="8"/>
    </row>
    <row r="82" spans="3:4" x14ac:dyDescent="0.2">
      <c r="C82" s="8"/>
      <c r="D82" s="8"/>
    </row>
    <row r="83" spans="3:4" x14ac:dyDescent="0.2">
      <c r="C83" s="8"/>
      <c r="D83" s="8"/>
    </row>
    <row r="84" spans="3:4" x14ac:dyDescent="0.2">
      <c r="C84" s="8"/>
      <c r="D84" s="8"/>
    </row>
    <row r="85" spans="3:4" x14ac:dyDescent="0.2">
      <c r="C85" s="8"/>
      <c r="D85" s="8"/>
    </row>
    <row r="86" spans="3:4" x14ac:dyDescent="0.2">
      <c r="C86" s="8"/>
      <c r="D86" s="8"/>
    </row>
    <row r="87" spans="3:4" x14ac:dyDescent="0.2">
      <c r="C87" s="8"/>
      <c r="D87" s="8"/>
    </row>
    <row r="88" spans="3:4" x14ac:dyDescent="0.2">
      <c r="C88" s="8"/>
      <c r="D88" s="8"/>
    </row>
    <row r="89" spans="3:4" x14ac:dyDescent="0.2">
      <c r="C89" s="8"/>
      <c r="D89" s="8"/>
    </row>
    <row r="90" spans="3:4" x14ac:dyDescent="0.2">
      <c r="C90" s="8"/>
      <c r="D90" s="8"/>
    </row>
    <row r="91" spans="3:4" x14ac:dyDescent="0.2">
      <c r="C91" s="8"/>
      <c r="D91" s="8"/>
    </row>
    <row r="92" spans="3:4" x14ac:dyDescent="0.2">
      <c r="C92" s="8"/>
      <c r="D92" s="8"/>
    </row>
    <row r="93" spans="3:4" x14ac:dyDescent="0.2">
      <c r="C93" s="8"/>
      <c r="D93" s="8"/>
    </row>
    <row r="94" spans="3:4" x14ac:dyDescent="0.2">
      <c r="C94" s="8"/>
      <c r="D94" s="8"/>
    </row>
    <row r="95" spans="3:4" x14ac:dyDescent="0.2">
      <c r="C95" s="8"/>
      <c r="D95" s="8"/>
    </row>
    <row r="96" spans="3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C124" s="8"/>
      <c r="D124" s="8"/>
    </row>
    <row r="125" spans="3:4" x14ac:dyDescent="0.2">
      <c r="C125" s="8"/>
      <c r="D125" s="8"/>
    </row>
    <row r="126" spans="3:4" x14ac:dyDescent="0.2">
      <c r="C126" s="8"/>
      <c r="D126" s="8"/>
    </row>
    <row r="127" spans="3:4" x14ac:dyDescent="0.2">
      <c r="C127" s="8"/>
      <c r="D127" s="8"/>
    </row>
    <row r="128" spans="3:4" x14ac:dyDescent="0.2">
      <c r="C128" s="8"/>
      <c r="D128" s="8"/>
    </row>
    <row r="129" spans="3:4" x14ac:dyDescent="0.2">
      <c r="C129" s="8"/>
      <c r="D129" s="8"/>
    </row>
    <row r="130" spans="3:4" x14ac:dyDescent="0.2">
      <c r="C130" s="8"/>
      <c r="D130" s="8"/>
    </row>
  </sheetData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az 1/2016. (II. 12.) önkormányzati rendelethez</oddHeader>
  </headerFooter>
  <rowBreaks count="1" manualBreakCount="1">
    <brk id="37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32"/>
  <sheetViews>
    <sheetView view="pageBreakPreview" topLeftCell="CW1" zoomScale="91" zoomScaleNormal="100" zoomScaleSheetLayoutView="91" workbookViewId="0">
      <selection activeCell="DA1" sqref="DA1:DK1"/>
    </sheetView>
  </sheetViews>
  <sheetFormatPr defaultRowHeight="12.75" x14ac:dyDescent="0.2"/>
  <cols>
    <col min="1" max="1" width="4.42578125" customWidth="1"/>
    <col min="2" max="2" width="13.42578125" customWidth="1"/>
    <col min="4" max="4" width="9.42578125" customWidth="1"/>
    <col min="5" max="5" width="8.7109375" hidden="1" customWidth="1"/>
    <col min="6" max="6" width="15" hidden="1" customWidth="1"/>
    <col min="7" max="7" width="7.85546875" customWidth="1"/>
    <col min="8" max="8" width="7.28515625" customWidth="1"/>
    <col min="9" max="9" width="7.85546875" customWidth="1"/>
    <col min="10" max="10" width="10.85546875" customWidth="1"/>
    <col min="11" max="11" width="12.28515625" customWidth="1"/>
    <col min="12" max="12" width="11" customWidth="1"/>
    <col min="13" max="13" width="8.7109375" customWidth="1"/>
    <col min="15" max="15" width="1" hidden="1" customWidth="1"/>
    <col min="16" max="16" width="12.7109375" customWidth="1"/>
    <col min="17" max="17" width="14.5703125" customWidth="1"/>
    <col min="18" max="18" width="9.28515625" customWidth="1"/>
    <col min="19" max="19" width="9.42578125" customWidth="1"/>
    <col min="20" max="29" width="8.28515625" customWidth="1"/>
    <col min="30" max="30" width="5.140625" customWidth="1"/>
    <col min="31" max="31" width="15.140625" customWidth="1"/>
    <col min="32" max="42" width="8.28515625" customWidth="1"/>
    <col min="43" max="43" width="9.710937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9" width="8.28515625" customWidth="1"/>
    <col min="50" max="50" width="7.140625" customWidth="1"/>
    <col min="51" max="51" width="6.5703125" customWidth="1"/>
    <col min="52" max="52" width="7.28515625" customWidth="1"/>
    <col min="53" max="53" width="7.5703125" customWidth="1"/>
    <col min="54" max="54" width="7.42578125" customWidth="1"/>
    <col min="55" max="55" width="6.85546875" customWidth="1"/>
    <col min="56" max="56" width="6.5703125" customWidth="1"/>
    <col min="57" max="57" width="6" customWidth="1"/>
    <col min="58" max="58" width="7.42578125" customWidth="1"/>
    <col min="59" max="59" width="6.85546875" customWidth="1"/>
    <col min="60" max="60" width="9.85546875" customWidth="1"/>
    <col min="61" max="62" width="10.5703125" customWidth="1"/>
    <col min="63" max="63" width="5.85546875" customWidth="1"/>
    <col min="64" max="64" width="12.42578125" customWidth="1"/>
    <col min="65" max="72" width="9.7109375" customWidth="1"/>
    <col min="73" max="75" width="10.7109375" customWidth="1"/>
    <col min="76" max="76" width="8.5703125" customWidth="1"/>
    <col min="77" max="77" width="8.7109375" customWidth="1"/>
    <col min="79" max="79" width="8.140625" customWidth="1"/>
    <col min="80" max="80" width="6.42578125" customWidth="1"/>
    <col min="81" max="81" width="7.7109375" customWidth="1"/>
    <col min="82" max="82" width="6.42578125" customWidth="1"/>
    <col min="83" max="83" width="7.28515625" customWidth="1"/>
    <col min="84" max="84" width="6.42578125" customWidth="1"/>
    <col min="85" max="85" width="7.140625" customWidth="1"/>
    <col min="86" max="86" width="6.42578125" customWidth="1"/>
    <col min="87" max="87" width="7.140625" customWidth="1"/>
    <col min="88" max="88" width="6.42578125" customWidth="1"/>
    <col min="90" max="90" width="12.28515625" customWidth="1"/>
    <col min="91" max="104" width="8.28515625" customWidth="1"/>
    <col min="105" max="105" width="4.28515625" customWidth="1"/>
    <col min="106" max="106" width="14.42578125" customWidth="1"/>
    <col min="121" max="121" width="12.42578125" customWidth="1"/>
    <col min="122" max="122" width="26.140625" customWidth="1"/>
    <col min="123" max="123" width="12.7109375" customWidth="1"/>
  </cols>
  <sheetData>
    <row r="1" spans="1:133" x14ac:dyDescent="0.2">
      <c r="A1" s="255" t="s">
        <v>547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33"/>
      <c r="N1" s="33"/>
      <c r="O1" s="33"/>
      <c r="P1" s="255" t="s">
        <v>548</v>
      </c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 t="s">
        <v>548</v>
      </c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 t="s">
        <v>548</v>
      </c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33"/>
      <c r="BK1" s="255" t="s">
        <v>549</v>
      </c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33"/>
      <c r="BX1" s="33"/>
      <c r="BY1" s="255" t="s">
        <v>550</v>
      </c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 t="s">
        <v>551</v>
      </c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 t="s">
        <v>552</v>
      </c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</row>
    <row r="2" spans="1:133" ht="15.75" x14ac:dyDescent="0.25">
      <c r="A2" s="297" t="s">
        <v>401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P2" s="162"/>
      <c r="Q2" s="297" t="s">
        <v>401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1"/>
      <c r="AD2" s="297" t="s">
        <v>401</v>
      </c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1"/>
      <c r="AU2" s="37"/>
      <c r="AV2" s="1"/>
      <c r="AW2" s="1"/>
      <c r="AX2" s="297" t="s">
        <v>403</v>
      </c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1"/>
      <c r="BJ2" s="1"/>
      <c r="BK2" s="297" t="s">
        <v>403</v>
      </c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47"/>
      <c r="BX2" s="47"/>
      <c r="BY2" s="297" t="s">
        <v>404</v>
      </c>
      <c r="BZ2" s="298"/>
      <c r="CA2" s="298"/>
      <c r="CB2" s="298"/>
      <c r="CC2" s="298"/>
      <c r="CD2" s="298"/>
      <c r="CE2" s="298"/>
      <c r="CF2" s="255"/>
      <c r="CG2" s="255"/>
      <c r="CH2" s="255"/>
      <c r="CI2" s="255"/>
      <c r="CJ2" s="255"/>
      <c r="CK2" s="297" t="s">
        <v>405</v>
      </c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B2" s="146"/>
      <c r="DC2" s="146"/>
      <c r="DD2" s="146"/>
      <c r="DE2" s="296" t="s">
        <v>403</v>
      </c>
      <c r="DF2" s="296"/>
      <c r="DG2" s="296"/>
      <c r="DH2" s="296"/>
      <c r="DI2" s="146"/>
      <c r="DJ2" s="146"/>
      <c r="DN2" s="48"/>
      <c r="DO2" s="48"/>
      <c r="DP2" s="48"/>
      <c r="DQ2" s="47"/>
      <c r="DR2" s="33"/>
      <c r="DS2" s="33"/>
      <c r="DT2" s="33"/>
    </row>
    <row r="3" spans="1:133" ht="13.5" thickBot="1" x14ac:dyDescent="0.25">
      <c r="E3" s="2"/>
      <c r="F3" s="2"/>
      <c r="G3" s="2"/>
      <c r="H3" s="2"/>
      <c r="I3" s="2"/>
      <c r="J3" s="2"/>
      <c r="K3" s="306" t="s">
        <v>1</v>
      </c>
      <c r="L3" s="307"/>
      <c r="M3" s="2"/>
      <c r="N3" s="2"/>
      <c r="O3" s="2"/>
      <c r="AC3" s="2" t="s">
        <v>1</v>
      </c>
      <c r="BC3" s="49"/>
      <c r="BD3" s="49"/>
      <c r="BE3" s="49"/>
      <c r="BF3" s="49"/>
      <c r="BG3" s="49"/>
      <c r="BI3" s="2" t="s">
        <v>1</v>
      </c>
      <c r="BJ3" s="2"/>
      <c r="BK3" s="2"/>
      <c r="BL3" s="2"/>
      <c r="BT3" s="2" t="s">
        <v>1</v>
      </c>
      <c r="CL3" s="2" t="s">
        <v>132</v>
      </c>
      <c r="CX3" s="2" t="s">
        <v>132</v>
      </c>
      <c r="DH3" s="2" t="s">
        <v>1</v>
      </c>
    </row>
    <row r="4" spans="1:133" ht="12.75" customHeight="1" thickBot="1" x14ac:dyDescent="0.25">
      <c r="A4" s="308" t="s">
        <v>133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10"/>
      <c r="M4" s="51"/>
      <c r="N4" s="50"/>
      <c r="O4" s="52"/>
      <c r="P4" s="53" t="s">
        <v>134</v>
      </c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287" t="s">
        <v>134</v>
      </c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5"/>
      <c r="AT4" s="54"/>
      <c r="AU4" s="176"/>
      <c r="AV4" s="176"/>
      <c r="AW4" s="176"/>
      <c r="AX4" s="176"/>
      <c r="AY4" s="176"/>
      <c r="AZ4" s="176"/>
      <c r="BA4" s="176"/>
      <c r="BB4" s="54"/>
      <c r="BC4" s="55"/>
      <c r="BD4" s="176"/>
      <c r="BE4" s="176"/>
      <c r="BF4" s="178"/>
      <c r="BG4" s="177"/>
      <c r="BH4" s="279" t="s">
        <v>135</v>
      </c>
      <c r="BI4" s="280"/>
      <c r="BJ4" s="57"/>
      <c r="BK4" s="33"/>
      <c r="BL4" s="33"/>
      <c r="BM4" s="58"/>
      <c r="BN4" s="59"/>
      <c r="BO4" s="60" t="s">
        <v>136</v>
      </c>
      <c r="BP4" s="60"/>
      <c r="BQ4" s="60"/>
      <c r="BR4" s="60"/>
      <c r="BS4" s="61"/>
      <c r="BT4" s="62"/>
      <c r="BY4" s="53" t="s">
        <v>137</v>
      </c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5"/>
      <c r="CK4" s="275" t="s">
        <v>138</v>
      </c>
      <c r="CL4" s="276"/>
      <c r="CM4" s="147" t="s">
        <v>139</v>
      </c>
      <c r="CN4" s="56"/>
      <c r="CO4" s="56"/>
      <c r="CP4" s="56"/>
      <c r="CQ4" s="56"/>
      <c r="CR4" s="56"/>
      <c r="CS4" s="56"/>
      <c r="CT4" s="56"/>
      <c r="CU4" s="56"/>
      <c r="CV4" s="56"/>
      <c r="CW4" s="63"/>
      <c r="CX4" s="64"/>
      <c r="DE4" s="288" t="s">
        <v>140</v>
      </c>
      <c r="DF4" s="289"/>
      <c r="DG4" s="275" t="s">
        <v>141</v>
      </c>
      <c r="DH4" s="280"/>
    </row>
    <row r="5" spans="1:133" ht="12.75" customHeight="1" x14ac:dyDescent="0.2">
      <c r="A5" s="264" t="s">
        <v>140</v>
      </c>
      <c r="B5" s="294"/>
      <c r="C5" s="252" t="s">
        <v>142</v>
      </c>
      <c r="D5" s="253"/>
      <c r="E5" s="264" t="s">
        <v>140</v>
      </c>
      <c r="F5" s="294"/>
      <c r="G5" s="245" t="s">
        <v>143</v>
      </c>
      <c r="H5" s="246"/>
      <c r="I5" s="245" t="s">
        <v>144</v>
      </c>
      <c r="J5" s="305"/>
      <c r="K5" s="302" t="s">
        <v>121</v>
      </c>
      <c r="L5" s="303"/>
      <c r="M5" s="66"/>
      <c r="N5" s="66"/>
      <c r="O5" s="65"/>
      <c r="P5" s="264" t="s">
        <v>140</v>
      </c>
      <c r="Q5" s="294"/>
      <c r="R5" s="259" t="s">
        <v>145</v>
      </c>
      <c r="S5" s="295"/>
      <c r="T5" s="252" t="s">
        <v>146</v>
      </c>
      <c r="U5" s="253"/>
      <c r="V5" s="264" t="s">
        <v>147</v>
      </c>
      <c r="W5" s="264"/>
      <c r="X5" s="264" t="s">
        <v>148</v>
      </c>
      <c r="Y5" s="264"/>
      <c r="Z5" s="264" t="s">
        <v>149</v>
      </c>
      <c r="AA5" s="264"/>
      <c r="AB5" s="264" t="s">
        <v>150</v>
      </c>
      <c r="AC5" s="264"/>
      <c r="AD5" s="264" t="s">
        <v>140</v>
      </c>
      <c r="AE5" s="294"/>
      <c r="AF5" s="252" t="s">
        <v>151</v>
      </c>
      <c r="AG5" s="253"/>
      <c r="AH5" s="264" t="s">
        <v>152</v>
      </c>
      <c r="AI5" s="264"/>
      <c r="AJ5" s="245"/>
      <c r="AK5" s="246"/>
      <c r="AL5" s="252" t="s">
        <v>153</v>
      </c>
      <c r="AM5" s="253"/>
      <c r="AN5" s="264" t="s">
        <v>406</v>
      </c>
      <c r="AO5" s="264"/>
      <c r="AP5" s="245" t="s">
        <v>407</v>
      </c>
      <c r="AQ5" s="247"/>
      <c r="AR5" s="245" t="s">
        <v>408</v>
      </c>
      <c r="AS5" s="247"/>
      <c r="AT5" s="264" t="s">
        <v>140</v>
      </c>
      <c r="AU5" s="294"/>
      <c r="AV5" s="264" t="s">
        <v>409</v>
      </c>
      <c r="AW5" s="264"/>
      <c r="AX5" s="287" t="s">
        <v>410</v>
      </c>
      <c r="AY5" s="293"/>
      <c r="AZ5" s="287" t="s">
        <v>411</v>
      </c>
      <c r="BA5" s="293"/>
      <c r="BB5" s="259" t="s">
        <v>421</v>
      </c>
      <c r="BC5" s="314"/>
      <c r="BD5" s="253"/>
      <c r="BE5" s="253"/>
      <c r="BF5" s="287"/>
      <c r="BG5" s="293"/>
      <c r="BH5" s="281"/>
      <c r="BI5" s="282"/>
      <c r="BJ5" s="57"/>
      <c r="BK5" s="66"/>
      <c r="BL5" s="66"/>
      <c r="BM5" s="264" t="s">
        <v>140</v>
      </c>
      <c r="BN5" s="294"/>
      <c r="BO5" s="252" t="s">
        <v>154</v>
      </c>
      <c r="BP5" s="253"/>
      <c r="BQ5" s="252" t="s">
        <v>155</v>
      </c>
      <c r="BR5" s="287"/>
      <c r="BS5" s="300" t="s">
        <v>121</v>
      </c>
      <c r="BT5" s="301"/>
      <c r="BU5" s="291"/>
      <c r="BV5" s="291"/>
      <c r="BW5" s="291"/>
      <c r="BX5" s="291"/>
      <c r="BY5" s="264" t="s">
        <v>140</v>
      </c>
      <c r="BZ5" s="294"/>
      <c r="CA5" s="252" t="s">
        <v>156</v>
      </c>
      <c r="CB5" s="253"/>
      <c r="CC5" s="252" t="s">
        <v>157</v>
      </c>
      <c r="CD5" s="253"/>
      <c r="CE5" s="264" t="s">
        <v>158</v>
      </c>
      <c r="CF5" s="264"/>
      <c r="CG5" s="264" t="s">
        <v>159</v>
      </c>
      <c r="CH5" s="264"/>
      <c r="CI5" s="264" t="s">
        <v>160</v>
      </c>
      <c r="CJ5" s="245"/>
      <c r="CK5" s="277"/>
      <c r="CL5" s="278"/>
      <c r="CM5" s="264" t="s">
        <v>140</v>
      </c>
      <c r="CN5" s="294"/>
      <c r="CO5" s="252" t="s">
        <v>161</v>
      </c>
      <c r="CP5" s="253"/>
      <c r="CQ5" s="252" t="s">
        <v>162</v>
      </c>
      <c r="CR5" s="253"/>
      <c r="CS5" s="245" t="s">
        <v>163</v>
      </c>
      <c r="CT5" s="246"/>
      <c r="CU5" s="245" t="s">
        <v>412</v>
      </c>
      <c r="CV5" s="274"/>
      <c r="CW5" s="300" t="s">
        <v>164</v>
      </c>
      <c r="CX5" s="301"/>
      <c r="DE5" s="290"/>
      <c r="DF5" s="291"/>
      <c r="DG5" s="277"/>
      <c r="DH5" s="282"/>
    </row>
    <row r="6" spans="1:133" ht="12.75" customHeight="1" x14ac:dyDescent="0.2">
      <c r="A6" s="294"/>
      <c r="B6" s="294"/>
      <c r="C6" s="153" t="s">
        <v>402</v>
      </c>
      <c r="D6" s="153"/>
      <c r="E6" s="294"/>
      <c r="F6" s="294"/>
      <c r="G6" s="153" t="s">
        <v>402</v>
      </c>
      <c r="H6" s="153"/>
      <c r="I6" s="153" t="s">
        <v>402</v>
      </c>
      <c r="J6" s="153"/>
      <c r="K6" s="150" t="s">
        <v>402</v>
      </c>
      <c r="L6" s="150"/>
      <c r="M6" s="67"/>
      <c r="N6" s="67"/>
      <c r="O6" s="68"/>
      <c r="P6" s="294"/>
      <c r="Q6" s="294"/>
      <c r="R6" s="152" t="s">
        <v>402</v>
      </c>
      <c r="S6" s="153"/>
      <c r="T6" s="152" t="s">
        <v>402</v>
      </c>
      <c r="U6" s="153"/>
      <c r="V6" s="152" t="s">
        <v>402</v>
      </c>
      <c r="W6" s="153"/>
      <c r="X6" s="152" t="s">
        <v>402</v>
      </c>
      <c r="Y6" s="153"/>
      <c r="Z6" s="152" t="s">
        <v>402</v>
      </c>
      <c r="AA6" s="153"/>
      <c r="AB6" s="152" t="s">
        <v>402</v>
      </c>
      <c r="AC6" s="153"/>
      <c r="AD6" s="294"/>
      <c r="AE6" s="294"/>
      <c r="AF6" s="152" t="s">
        <v>402</v>
      </c>
      <c r="AG6" s="153"/>
      <c r="AH6" s="152" t="s">
        <v>402</v>
      </c>
      <c r="AI6" s="153"/>
      <c r="AJ6" s="152"/>
      <c r="AK6" s="153"/>
      <c r="AL6" s="152" t="s">
        <v>402</v>
      </c>
      <c r="AM6" s="153"/>
      <c r="AN6" s="152" t="s">
        <v>402</v>
      </c>
      <c r="AO6" s="153"/>
      <c r="AP6" s="152" t="s">
        <v>402</v>
      </c>
      <c r="AQ6" s="153"/>
      <c r="AR6" s="152" t="s">
        <v>402</v>
      </c>
      <c r="AS6" s="153"/>
      <c r="AT6" s="294"/>
      <c r="AU6" s="294"/>
      <c r="AV6" s="152" t="s">
        <v>402</v>
      </c>
      <c r="AW6" s="153"/>
      <c r="AX6" s="152" t="s">
        <v>402</v>
      </c>
      <c r="AY6" s="153"/>
      <c r="AZ6" s="152" t="s">
        <v>402</v>
      </c>
      <c r="BA6" s="153"/>
      <c r="BB6" s="152" t="s">
        <v>402</v>
      </c>
      <c r="BC6" s="153"/>
      <c r="BD6" s="152"/>
      <c r="BE6" s="153"/>
      <c r="BF6" s="152"/>
      <c r="BG6" s="153"/>
      <c r="BH6" s="152" t="s">
        <v>402</v>
      </c>
      <c r="BI6" s="9"/>
      <c r="BJ6" s="67"/>
      <c r="BK6" s="67"/>
      <c r="BL6" s="67"/>
      <c r="BM6" s="294"/>
      <c r="BN6" s="294"/>
      <c r="BO6" s="152" t="s">
        <v>402</v>
      </c>
      <c r="BP6" s="153"/>
      <c r="BQ6" s="152" t="s">
        <v>402</v>
      </c>
      <c r="BR6" s="153"/>
      <c r="BS6" s="152" t="s">
        <v>402</v>
      </c>
      <c r="BT6" s="150"/>
      <c r="BU6" s="67"/>
      <c r="BV6" s="67"/>
      <c r="BW6" s="67"/>
      <c r="BX6" s="67"/>
      <c r="BY6" s="294"/>
      <c r="BZ6" s="294"/>
      <c r="CA6" s="152" t="s">
        <v>402</v>
      </c>
      <c r="CB6" s="153"/>
      <c r="CC6" s="152" t="s">
        <v>402</v>
      </c>
      <c r="CD6" s="153"/>
      <c r="CE6" s="152" t="s">
        <v>402</v>
      </c>
      <c r="CF6" s="153"/>
      <c r="CG6" s="152" t="s">
        <v>402</v>
      </c>
      <c r="CH6" s="153"/>
      <c r="CI6" s="152" t="s">
        <v>402</v>
      </c>
      <c r="CJ6" s="153"/>
      <c r="CK6" s="152" t="s">
        <v>402</v>
      </c>
      <c r="CL6" s="9"/>
      <c r="CM6" s="294"/>
      <c r="CN6" s="294"/>
      <c r="CO6" s="152" t="s">
        <v>402</v>
      </c>
      <c r="CP6" s="153"/>
      <c r="CQ6" s="152" t="s">
        <v>402</v>
      </c>
      <c r="CR6" s="153"/>
      <c r="CS6" s="152" t="s">
        <v>402</v>
      </c>
      <c r="CT6" s="152"/>
      <c r="CU6" s="152" t="s">
        <v>402</v>
      </c>
      <c r="CV6" s="153"/>
      <c r="CW6" s="9" t="s">
        <v>402</v>
      </c>
      <c r="CX6" s="9"/>
      <c r="DE6" s="281"/>
      <c r="DF6" s="292"/>
      <c r="DG6" s="9" t="s">
        <v>402</v>
      </c>
      <c r="DH6" s="9"/>
    </row>
    <row r="7" spans="1:133" ht="25.5" x14ac:dyDescent="0.2">
      <c r="A7" s="23" t="s">
        <v>42</v>
      </c>
      <c r="B7" s="69" t="s">
        <v>165</v>
      </c>
      <c r="C7" s="12">
        <v>40749</v>
      </c>
      <c r="D7" s="12"/>
      <c r="E7" s="12">
        <f t="shared" ref="E7:F7" si="0">44404+2157</f>
        <v>46561</v>
      </c>
      <c r="F7" s="12">
        <f t="shared" si="0"/>
        <v>46561</v>
      </c>
      <c r="G7" s="70"/>
      <c r="H7" s="70"/>
      <c r="I7" s="70">
        <v>10440</v>
      </c>
      <c r="J7" s="70"/>
      <c r="K7" s="71">
        <f>SUM(C7+I7+G7)</f>
        <v>51189</v>
      </c>
      <c r="L7" s="72">
        <f>D7+H7+J7</f>
        <v>0</v>
      </c>
      <c r="M7" s="73"/>
      <c r="N7" s="73"/>
      <c r="O7" s="74"/>
      <c r="P7" s="23" t="s">
        <v>42</v>
      </c>
      <c r="Q7" s="69" t="s">
        <v>165</v>
      </c>
      <c r="R7" s="12">
        <v>7033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23" t="s">
        <v>42</v>
      </c>
      <c r="AE7" s="69" t="s">
        <v>165</v>
      </c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>
        <v>3600</v>
      </c>
      <c r="AQ7" s="12"/>
      <c r="AR7" s="12"/>
      <c r="AS7" s="12"/>
      <c r="AT7" s="23" t="s">
        <v>42</v>
      </c>
      <c r="AU7" s="69" t="s">
        <v>165</v>
      </c>
      <c r="AV7" s="12">
        <v>890</v>
      </c>
      <c r="AW7" s="12"/>
      <c r="AX7" s="12"/>
      <c r="AY7" s="12"/>
      <c r="AZ7" s="12"/>
      <c r="BA7" s="12"/>
      <c r="BB7" s="12"/>
      <c r="BC7" s="12"/>
      <c r="BD7" s="13"/>
      <c r="BE7" s="12"/>
      <c r="BF7" s="74"/>
      <c r="BG7" s="74"/>
      <c r="BH7" s="75">
        <f>SUM(R7+T7+V7+X7+Z7+AB7+AF7+AH7+AJ7+AL7+AN7+AP7+AR7+AV7+AX7+AZ7)</f>
        <v>11523</v>
      </c>
      <c r="BI7" s="72"/>
      <c r="BJ7" s="76"/>
      <c r="BK7" s="76"/>
      <c r="BL7" s="76"/>
      <c r="BM7" s="23" t="s">
        <v>42</v>
      </c>
      <c r="BN7" s="69" t="s">
        <v>165</v>
      </c>
      <c r="BO7" s="12">
        <v>50270</v>
      </c>
      <c r="BP7" s="12"/>
      <c r="BQ7" s="12"/>
      <c r="BR7" s="70"/>
      <c r="BS7" s="71">
        <f>BO7+BQ7</f>
        <v>50270</v>
      </c>
      <c r="BT7" s="72"/>
      <c r="BU7" s="73"/>
      <c r="BV7" s="73"/>
      <c r="BW7" s="76"/>
      <c r="BX7" s="73"/>
      <c r="BY7" s="23" t="s">
        <v>42</v>
      </c>
      <c r="BZ7" s="69" t="s">
        <v>165</v>
      </c>
      <c r="CA7" s="12">
        <v>31570</v>
      </c>
      <c r="CB7" s="12"/>
      <c r="CC7" s="12">
        <v>3061</v>
      </c>
      <c r="CD7" s="12"/>
      <c r="CE7" s="12">
        <v>4709</v>
      </c>
      <c r="CF7" s="12"/>
      <c r="CG7" s="12">
        <v>5233</v>
      </c>
      <c r="CH7" s="12"/>
      <c r="CI7" s="12"/>
      <c r="CJ7" s="70"/>
      <c r="CK7" s="71">
        <f t="shared" ref="CK7:CK11" si="1">CA7+CC7+CE7+CG7+CI7</f>
        <v>44573</v>
      </c>
      <c r="CL7" s="6"/>
      <c r="CM7" s="23" t="s">
        <v>42</v>
      </c>
      <c r="CN7" s="69" t="s">
        <v>165</v>
      </c>
      <c r="CO7" s="12">
        <v>3682</v>
      </c>
      <c r="CP7" s="12"/>
      <c r="CQ7" s="12"/>
      <c r="CR7" s="12"/>
      <c r="CS7" s="152"/>
      <c r="CT7" s="179"/>
      <c r="CU7" s="179"/>
      <c r="CV7" s="70"/>
      <c r="CW7" s="71">
        <f t="shared" ref="CW7:CW11" si="2">CO7+CQ7+CS7</f>
        <v>3682</v>
      </c>
      <c r="CX7" s="72"/>
      <c r="DE7" s="23" t="s">
        <v>42</v>
      </c>
      <c r="DF7" s="77" t="s">
        <v>165</v>
      </c>
      <c r="DG7" s="71">
        <f>SUM(K7,BH7,BS7,CK7,CW7)</f>
        <v>161237</v>
      </c>
      <c r="DH7" s="72"/>
    </row>
    <row r="8" spans="1:133" ht="36" customHeight="1" x14ac:dyDescent="0.2">
      <c r="A8" s="23" t="s">
        <v>44</v>
      </c>
      <c r="B8" s="69" t="s">
        <v>166</v>
      </c>
      <c r="C8" s="12">
        <v>10378</v>
      </c>
      <c r="D8" s="12"/>
      <c r="E8" s="12">
        <f t="shared" ref="E8:F8" si="3">11934+582</f>
        <v>12516</v>
      </c>
      <c r="F8" s="12">
        <f t="shared" si="3"/>
        <v>12516</v>
      </c>
      <c r="G8" s="70"/>
      <c r="H8" s="70"/>
      <c r="I8" s="70">
        <v>2832</v>
      </c>
      <c r="J8" s="70"/>
      <c r="K8" s="71">
        <f>SUM(C8+I8+G8)</f>
        <v>13210</v>
      </c>
      <c r="L8" s="72">
        <f>D8+H8+J8</f>
        <v>0</v>
      </c>
      <c r="M8" s="73"/>
      <c r="N8" s="73"/>
      <c r="O8" s="74"/>
      <c r="P8" s="23" t="s">
        <v>44</v>
      </c>
      <c r="Q8" s="69" t="s">
        <v>166</v>
      </c>
      <c r="R8" s="12">
        <v>1887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23" t="s">
        <v>44</v>
      </c>
      <c r="AE8" s="69" t="s">
        <v>166</v>
      </c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>
        <v>972</v>
      </c>
      <c r="AQ8" s="12"/>
      <c r="AR8" s="12"/>
      <c r="AS8" s="12"/>
      <c r="AT8" s="23" t="s">
        <v>44</v>
      </c>
      <c r="AU8" s="69" t="s">
        <v>166</v>
      </c>
      <c r="AV8" s="12">
        <v>241</v>
      </c>
      <c r="AW8" s="12"/>
      <c r="AX8" s="12"/>
      <c r="AY8" s="12"/>
      <c r="AZ8" s="12"/>
      <c r="BA8" s="12"/>
      <c r="BB8" s="12"/>
      <c r="BC8" s="12"/>
      <c r="BD8" s="13"/>
      <c r="BE8" s="12"/>
      <c r="BF8" s="74"/>
      <c r="BG8" s="74"/>
      <c r="BH8" s="75">
        <f>SUM(R8+T8+V8+X8+Z8+AB8+AF8+AH8+AJ8+AL8+AN8+AP8+AV8+AX8+AZ8)</f>
        <v>3100</v>
      </c>
      <c r="BI8" s="72"/>
      <c r="BJ8" s="76"/>
      <c r="BK8" s="76"/>
      <c r="BL8" s="76"/>
      <c r="BM8" s="23" t="s">
        <v>44</v>
      </c>
      <c r="BN8" s="69" t="s">
        <v>166</v>
      </c>
      <c r="BO8" s="12">
        <v>13610</v>
      </c>
      <c r="BP8" s="12"/>
      <c r="BQ8" s="12"/>
      <c r="BR8" s="70"/>
      <c r="BS8" s="71">
        <f>BO8+BQ8</f>
        <v>13610</v>
      </c>
      <c r="BT8" s="72"/>
      <c r="BU8" s="73"/>
      <c r="BV8" s="73"/>
      <c r="BW8" s="76"/>
      <c r="BX8" s="73"/>
      <c r="BY8" s="23" t="s">
        <v>44</v>
      </c>
      <c r="BZ8" s="69" t="s">
        <v>166</v>
      </c>
      <c r="CA8" s="12">
        <v>8558</v>
      </c>
      <c r="CB8" s="12"/>
      <c r="CC8" s="12">
        <v>826</v>
      </c>
      <c r="CD8" s="12"/>
      <c r="CE8" s="12">
        <v>1258</v>
      </c>
      <c r="CF8" s="12"/>
      <c r="CG8" s="12">
        <v>1386</v>
      </c>
      <c r="CH8" s="12"/>
      <c r="CI8" s="12"/>
      <c r="CJ8" s="70"/>
      <c r="CK8" s="71">
        <f t="shared" si="1"/>
        <v>12028</v>
      </c>
      <c r="CL8" s="6"/>
      <c r="CM8" s="23" t="s">
        <v>44</v>
      </c>
      <c r="CN8" s="69" t="s">
        <v>166</v>
      </c>
      <c r="CO8" s="12">
        <v>994</v>
      </c>
      <c r="CP8" s="12"/>
      <c r="CQ8" s="12"/>
      <c r="CR8" s="12"/>
      <c r="CS8" s="12"/>
      <c r="CT8" s="70"/>
      <c r="CU8" s="70"/>
      <c r="CV8" s="70"/>
      <c r="CW8" s="71">
        <f t="shared" si="2"/>
        <v>994</v>
      </c>
      <c r="CX8" s="72"/>
      <c r="DE8" s="23" t="s">
        <v>44</v>
      </c>
      <c r="DF8" s="77" t="s">
        <v>166</v>
      </c>
      <c r="DG8" s="71">
        <f>SUM(K8,BH8,BS8,CK8,CW8)</f>
        <v>42942</v>
      </c>
      <c r="DH8" s="72"/>
    </row>
    <row r="9" spans="1:133" ht="25.5" x14ac:dyDescent="0.2">
      <c r="A9" s="23" t="s">
        <v>46</v>
      </c>
      <c r="B9" s="69" t="s">
        <v>167</v>
      </c>
      <c r="C9" s="12">
        <v>11000</v>
      </c>
      <c r="D9" s="12"/>
      <c r="E9" s="12">
        <v>12037</v>
      </c>
      <c r="F9" s="12">
        <v>12038</v>
      </c>
      <c r="G9" s="70"/>
      <c r="H9" s="70"/>
      <c r="I9" s="70"/>
      <c r="J9" s="70"/>
      <c r="K9" s="71">
        <f>SUM(C9+I9+G9)</f>
        <v>11000</v>
      </c>
      <c r="L9" s="72">
        <f>D9+H9+J9</f>
        <v>0</v>
      </c>
      <c r="M9" s="73"/>
      <c r="N9" s="73"/>
      <c r="O9" s="74"/>
      <c r="P9" s="23" t="s">
        <v>46</v>
      </c>
      <c r="Q9" s="69" t="s">
        <v>167</v>
      </c>
      <c r="R9" s="14">
        <v>38622</v>
      </c>
      <c r="S9" s="14"/>
      <c r="T9" s="12">
        <v>6300</v>
      </c>
      <c r="U9" s="12"/>
      <c r="V9" s="12">
        <v>194</v>
      </c>
      <c r="W9" s="12"/>
      <c r="X9" s="12">
        <v>700</v>
      </c>
      <c r="Y9" s="12"/>
      <c r="Z9" s="12"/>
      <c r="AA9" s="12"/>
      <c r="AB9" s="12"/>
      <c r="AC9" s="12"/>
      <c r="AD9" s="23" t="s">
        <v>46</v>
      </c>
      <c r="AE9" s="69" t="s">
        <v>167</v>
      </c>
      <c r="AF9" s="12"/>
      <c r="AG9" s="12"/>
      <c r="AH9" s="12"/>
      <c r="AI9" s="12"/>
      <c r="AJ9" s="12"/>
      <c r="AK9" s="12"/>
      <c r="AL9" s="12"/>
      <c r="AM9" s="12"/>
      <c r="AN9" s="12">
        <v>1250</v>
      </c>
      <c r="AO9" s="12"/>
      <c r="AP9" s="12"/>
      <c r="AQ9" s="12"/>
      <c r="AR9" s="12"/>
      <c r="AS9" s="12"/>
      <c r="AT9" s="23" t="s">
        <v>46</v>
      </c>
      <c r="AU9" s="69" t="s">
        <v>167</v>
      </c>
      <c r="AV9" s="12"/>
      <c r="AW9" s="12"/>
      <c r="AX9" s="12">
        <v>1500</v>
      </c>
      <c r="AY9" s="12"/>
      <c r="AZ9" s="12">
        <v>200</v>
      </c>
      <c r="BA9" s="12"/>
      <c r="BB9" s="12">
        <v>4580</v>
      </c>
      <c r="BC9" s="12"/>
      <c r="BD9" s="13"/>
      <c r="BE9" s="13"/>
      <c r="BF9" s="74"/>
      <c r="BG9" s="74"/>
      <c r="BH9" s="75">
        <f>SUM(R9+T9+V9+X9+Z9+AB9+AF9+AH9+AJ9+AL9+AN9+AP9+AR9+AV9+AX9+AZ9+BB9)</f>
        <v>53346</v>
      </c>
      <c r="BI9" s="72"/>
      <c r="BJ9" s="76"/>
      <c r="BK9" s="76"/>
      <c r="BL9" s="76"/>
      <c r="BM9" s="23" t="s">
        <v>46</v>
      </c>
      <c r="BN9" s="69" t="s">
        <v>167</v>
      </c>
      <c r="BO9" s="12">
        <v>4000</v>
      </c>
      <c r="BP9" s="12"/>
      <c r="BQ9" s="12">
        <v>10200</v>
      </c>
      <c r="BR9" s="12"/>
      <c r="BS9" s="71">
        <f>BO9+BQ9</f>
        <v>14200</v>
      </c>
      <c r="BT9" s="72"/>
      <c r="BU9" s="73"/>
      <c r="BV9" s="73"/>
      <c r="BW9" s="76"/>
      <c r="BX9" s="73"/>
      <c r="BY9" s="23" t="s">
        <v>46</v>
      </c>
      <c r="BZ9" s="69" t="s">
        <v>167</v>
      </c>
      <c r="CA9" s="12">
        <v>24759</v>
      </c>
      <c r="CB9" s="12"/>
      <c r="CC9" s="12">
        <v>1500</v>
      </c>
      <c r="CD9" s="12"/>
      <c r="CE9" s="12">
        <v>90</v>
      </c>
      <c r="CF9" s="12"/>
      <c r="CG9" s="12">
        <v>500</v>
      </c>
      <c r="CH9" s="12"/>
      <c r="CI9" s="12">
        <v>8255</v>
      </c>
      <c r="CJ9" s="12"/>
      <c r="CK9" s="71">
        <f t="shared" si="1"/>
        <v>35104</v>
      </c>
      <c r="CL9" s="6"/>
      <c r="CM9" s="23" t="s">
        <v>46</v>
      </c>
      <c r="CN9" s="69" t="s">
        <v>167</v>
      </c>
      <c r="CO9" s="12">
        <v>1152</v>
      </c>
      <c r="CP9" s="12"/>
      <c r="CQ9" s="12">
        <v>720</v>
      </c>
      <c r="CR9" s="12"/>
      <c r="CS9" s="12">
        <v>800</v>
      </c>
      <c r="CT9" s="12"/>
      <c r="CU9" s="12">
        <v>500</v>
      </c>
      <c r="CV9" s="12"/>
      <c r="CW9" s="71">
        <f>SUM(CO9+CQ9+CS9+CU9)</f>
        <v>3172</v>
      </c>
      <c r="CX9" s="72"/>
      <c r="DE9" s="23" t="s">
        <v>46</v>
      </c>
      <c r="DF9" s="77" t="s">
        <v>167</v>
      </c>
      <c r="DG9" s="71">
        <f>SUM(K9,BH9,BS9,CK9,CW9)</f>
        <v>116822</v>
      </c>
      <c r="DH9" s="72"/>
    </row>
    <row r="10" spans="1:133" ht="26.25" customHeight="1" x14ac:dyDescent="0.2">
      <c r="A10" s="23" t="s">
        <v>52</v>
      </c>
      <c r="B10" s="69" t="s">
        <v>168</v>
      </c>
      <c r="C10" s="12"/>
      <c r="D10" s="12"/>
      <c r="E10" s="12"/>
      <c r="F10" s="12"/>
      <c r="G10" s="70"/>
      <c r="H10" s="70"/>
      <c r="I10" s="70"/>
      <c r="J10" s="70"/>
      <c r="K10" s="71">
        <f t="shared" ref="K10:K19" si="4">SUM(C10+I10+G10)</f>
        <v>0</v>
      </c>
      <c r="L10" s="72">
        <f t="shared" ref="L10:L19" si="5">D10+H10+J10</f>
        <v>0</v>
      </c>
      <c r="M10" s="73"/>
      <c r="N10" s="73"/>
      <c r="O10" s="74"/>
      <c r="P10" s="23" t="s">
        <v>52</v>
      </c>
      <c r="Q10" s="69" t="s">
        <v>168</v>
      </c>
      <c r="R10" s="14"/>
      <c r="S10" s="12"/>
      <c r="T10" s="12"/>
      <c r="U10" s="12"/>
      <c r="V10" s="12"/>
      <c r="W10" s="12"/>
      <c r="X10" s="12"/>
      <c r="Y10" s="8"/>
      <c r="Z10" s="12"/>
      <c r="AA10" s="12"/>
      <c r="AB10" s="12">
        <v>22070</v>
      </c>
      <c r="AC10" s="12"/>
      <c r="AD10" s="23" t="s">
        <v>52</v>
      </c>
      <c r="AE10" s="69" t="s">
        <v>168</v>
      </c>
      <c r="AF10" s="12">
        <v>6732</v>
      </c>
      <c r="AG10" s="12"/>
      <c r="AH10" s="12">
        <v>5000</v>
      </c>
      <c r="AI10" s="12"/>
      <c r="AJ10" s="12"/>
      <c r="AK10" s="12"/>
      <c r="AL10" s="12">
        <v>1000</v>
      </c>
      <c r="AM10" s="12"/>
      <c r="AN10" s="12"/>
      <c r="AO10" s="12"/>
      <c r="AP10" s="12"/>
      <c r="AQ10" s="12"/>
      <c r="AR10" s="12"/>
      <c r="AS10" s="12"/>
      <c r="AT10" s="23" t="s">
        <v>52</v>
      </c>
      <c r="AU10" s="69" t="s">
        <v>168</v>
      </c>
      <c r="AV10" s="12">
        <v>4500</v>
      </c>
      <c r="AW10" s="12"/>
      <c r="AX10" s="12"/>
      <c r="AY10" s="12"/>
      <c r="AZ10" s="12"/>
      <c r="BA10" s="12"/>
      <c r="BB10" s="12"/>
      <c r="BC10" s="12"/>
      <c r="BD10" s="13"/>
      <c r="BE10" s="12"/>
      <c r="BF10" s="74"/>
      <c r="BG10" s="74"/>
      <c r="BH10" s="75">
        <f>SUM(R10+T10+V10+X10+Z10+AB10+AF10+AH10+AJ10+AL10+AN10+AP10+AR10+AV10+AX10+AZ10)</f>
        <v>39302</v>
      </c>
      <c r="BI10" s="75"/>
      <c r="BJ10" s="76"/>
      <c r="BK10" s="76"/>
      <c r="BL10" s="76"/>
      <c r="BM10" s="23" t="s">
        <v>52</v>
      </c>
      <c r="BN10" s="69" t="s">
        <v>168</v>
      </c>
      <c r="BO10" s="12"/>
      <c r="BP10" s="12"/>
      <c r="BQ10" s="12"/>
      <c r="BR10" s="70"/>
      <c r="BS10" s="71">
        <f>BO10+BQ10</f>
        <v>0</v>
      </c>
      <c r="BT10" s="72"/>
      <c r="BU10" s="73"/>
      <c r="BV10" s="73"/>
      <c r="BW10" s="76"/>
      <c r="BX10" s="73"/>
      <c r="BY10" s="23" t="s">
        <v>52</v>
      </c>
      <c r="BZ10" s="69" t="s">
        <v>168</v>
      </c>
      <c r="CA10" s="12"/>
      <c r="CB10" s="12"/>
      <c r="CC10" s="12"/>
      <c r="CD10" s="12"/>
      <c r="CE10" s="12"/>
      <c r="CF10" s="12"/>
      <c r="CG10" s="12"/>
      <c r="CH10" s="12"/>
      <c r="CI10" s="12"/>
      <c r="CJ10" s="70"/>
      <c r="CK10" s="71">
        <f t="shared" si="1"/>
        <v>0</v>
      </c>
      <c r="CL10" s="6"/>
      <c r="CM10" s="23" t="s">
        <v>52</v>
      </c>
      <c r="CN10" s="69" t="s">
        <v>168</v>
      </c>
      <c r="CO10" s="12"/>
      <c r="CP10" s="12"/>
      <c r="CQ10" s="12"/>
      <c r="CR10" s="12"/>
      <c r="CS10" s="12"/>
      <c r="CT10" s="70"/>
      <c r="CU10" s="70"/>
      <c r="CV10" s="70"/>
      <c r="CW10" s="71">
        <f t="shared" si="2"/>
        <v>0</v>
      </c>
      <c r="CX10" s="72"/>
      <c r="DB10" s="33"/>
      <c r="DE10" s="23" t="s">
        <v>52</v>
      </c>
      <c r="DF10" s="77" t="s">
        <v>168</v>
      </c>
      <c r="DG10" s="71">
        <f>SUM(K10,BH10,BS10,CK10,CW10)</f>
        <v>39302</v>
      </c>
      <c r="DH10" s="72"/>
    </row>
    <row r="11" spans="1:133" ht="25.5" customHeight="1" x14ac:dyDescent="0.2">
      <c r="A11" s="23" t="s">
        <v>63</v>
      </c>
      <c r="B11" s="69" t="s">
        <v>169</v>
      </c>
      <c r="C11" s="12"/>
      <c r="D11" s="12"/>
      <c r="E11" s="12"/>
      <c r="F11" s="12"/>
      <c r="G11" s="70"/>
      <c r="H11" s="70"/>
      <c r="I11" s="70"/>
      <c r="J11" s="70"/>
      <c r="K11" s="71">
        <f t="shared" si="4"/>
        <v>0</v>
      </c>
      <c r="L11" s="72">
        <f t="shared" si="5"/>
        <v>0</v>
      </c>
      <c r="M11" s="73"/>
      <c r="N11" s="73"/>
      <c r="O11" s="74"/>
      <c r="P11" s="23" t="s">
        <v>63</v>
      </c>
      <c r="Q11" s="69" t="s">
        <v>169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23" t="s">
        <v>63</v>
      </c>
      <c r="AE11" s="69" t="s">
        <v>169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23" t="s">
        <v>63</v>
      </c>
      <c r="AU11" s="69" t="s">
        <v>169</v>
      </c>
      <c r="AV11" s="12"/>
      <c r="AW11" s="12"/>
      <c r="AX11" s="12"/>
      <c r="AY11" s="12"/>
      <c r="AZ11" s="12"/>
      <c r="BA11" s="12"/>
      <c r="BB11" s="12"/>
      <c r="BC11" s="70"/>
      <c r="BD11" s="13"/>
      <c r="BE11" s="12"/>
      <c r="BF11" s="74"/>
      <c r="BG11" s="74"/>
      <c r="BH11" s="75"/>
      <c r="BI11" s="72"/>
      <c r="BJ11" s="76"/>
      <c r="BK11" s="76"/>
      <c r="BL11" s="76"/>
      <c r="BM11" s="23" t="s">
        <v>63</v>
      </c>
      <c r="BN11" s="69" t="s">
        <v>169</v>
      </c>
      <c r="BO11" s="12"/>
      <c r="BP11" s="12"/>
      <c r="BQ11" s="12"/>
      <c r="BR11" s="70"/>
      <c r="BS11" s="71">
        <f>BO11+BQ11</f>
        <v>0</v>
      </c>
      <c r="BT11" s="72"/>
      <c r="BU11" s="73"/>
      <c r="BV11" s="73"/>
      <c r="BW11" s="76"/>
      <c r="BX11" s="73"/>
      <c r="BY11" s="23" t="s">
        <v>63</v>
      </c>
      <c r="BZ11" s="69" t="s">
        <v>169</v>
      </c>
      <c r="CA11" s="12"/>
      <c r="CB11" s="12"/>
      <c r="CC11" s="12"/>
      <c r="CD11" s="12"/>
      <c r="CE11" s="12"/>
      <c r="CF11" s="12"/>
      <c r="CG11" s="12"/>
      <c r="CH11" s="12"/>
      <c r="CI11" s="12"/>
      <c r="CJ11" s="70"/>
      <c r="CK11" s="71">
        <f t="shared" si="1"/>
        <v>0</v>
      </c>
      <c r="CL11" s="6"/>
      <c r="CM11" s="23" t="s">
        <v>63</v>
      </c>
      <c r="CN11" s="69" t="s">
        <v>169</v>
      </c>
      <c r="CO11" s="12"/>
      <c r="CP11" s="12"/>
      <c r="CQ11" s="12"/>
      <c r="CR11" s="12"/>
      <c r="CS11" s="12"/>
      <c r="CT11" s="70"/>
      <c r="CU11" s="70"/>
      <c r="CV11" s="70"/>
      <c r="CW11" s="71">
        <f t="shared" si="2"/>
        <v>0</v>
      </c>
      <c r="CX11" s="72"/>
      <c r="DE11" s="23" t="s">
        <v>63</v>
      </c>
      <c r="DF11" s="77" t="s">
        <v>169</v>
      </c>
      <c r="DG11" s="71">
        <f>SUM(K11,BH11,BS11,CK11,CW11)</f>
        <v>0</v>
      </c>
      <c r="DH11" s="72"/>
    </row>
    <row r="12" spans="1:133" ht="25.5" customHeight="1" x14ac:dyDescent="0.2">
      <c r="A12" s="283" t="s">
        <v>170</v>
      </c>
      <c r="B12" s="283"/>
      <c r="C12" s="12">
        <f>SUM(C7:C11)</f>
        <v>62127</v>
      </c>
      <c r="D12" s="12"/>
      <c r="E12" s="283" t="s">
        <v>170</v>
      </c>
      <c r="F12" s="283"/>
      <c r="G12" s="78"/>
      <c r="H12" s="78"/>
      <c r="I12" s="70">
        <f>SUM(I7:I11)</f>
        <v>13272</v>
      </c>
      <c r="J12" s="70"/>
      <c r="K12" s="71">
        <f t="shared" si="4"/>
        <v>75399</v>
      </c>
      <c r="L12" s="72">
        <f t="shared" si="5"/>
        <v>0</v>
      </c>
      <c r="M12" s="73"/>
      <c r="N12" s="79"/>
      <c r="O12" s="283" t="s">
        <v>170</v>
      </c>
      <c r="P12" s="304"/>
      <c r="Q12" s="304"/>
      <c r="R12" s="12">
        <f>SUM(R7:R11)</f>
        <v>47542</v>
      </c>
      <c r="S12" s="12"/>
      <c r="T12" s="12">
        <f>SUM(T7:T11)</f>
        <v>6300</v>
      </c>
      <c r="U12" s="12"/>
      <c r="V12" s="12">
        <f>SUM(V7:V11)</f>
        <v>194</v>
      </c>
      <c r="W12" s="12"/>
      <c r="X12" s="12">
        <f t="shared" ref="X12:AB12" si="6">SUM(X9:X11)</f>
        <v>700</v>
      </c>
      <c r="Y12" s="12"/>
      <c r="Z12" s="12">
        <f t="shared" si="6"/>
        <v>0</v>
      </c>
      <c r="AA12" s="12"/>
      <c r="AB12" s="12">
        <f t="shared" si="6"/>
        <v>22070</v>
      </c>
      <c r="AC12" s="12"/>
      <c r="AD12" s="283" t="s">
        <v>170</v>
      </c>
      <c r="AE12" s="283"/>
      <c r="AF12" s="12">
        <f t="shared" ref="AF12:AV12" si="7">SUM(AF7:AF11)</f>
        <v>6732</v>
      </c>
      <c r="AG12" s="12"/>
      <c r="AH12" s="12">
        <f t="shared" si="7"/>
        <v>5000</v>
      </c>
      <c r="AI12" s="12"/>
      <c r="AJ12" s="12"/>
      <c r="AK12" s="12"/>
      <c r="AL12" s="12">
        <f t="shared" ref="AL12:AR12" si="8">SUM(AL7:AL11)</f>
        <v>1000</v>
      </c>
      <c r="AM12" s="12"/>
      <c r="AN12" s="12">
        <f t="shared" si="8"/>
        <v>1250</v>
      </c>
      <c r="AO12" s="12"/>
      <c r="AP12" s="12">
        <f t="shared" si="8"/>
        <v>4572</v>
      </c>
      <c r="AQ12" s="12"/>
      <c r="AR12" s="12">
        <f t="shared" si="8"/>
        <v>0</v>
      </c>
      <c r="AS12" s="12"/>
      <c r="AT12" s="283" t="s">
        <v>170</v>
      </c>
      <c r="AU12" s="283"/>
      <c r="AV12" s="12">
        <f t="shared" si="7"/>
        <v>5631</v>
      </c>
      <c r="AW12" s="12"/>
      <c r="AX12" s="12">
        <f t="shared" ref="AX12:AZ12" si="9">SUM(AX7:AX11)</f>
        <v>1500</v>
      </c>
      <c r="AY12" s="12"/>
      <c r="AZ12" s="12">
        <f t="shared" si="9"/>
        <v>200</v>
      </c>
      <c r="BA12" s="12"/>
      <c r="BB12" s="12">
        <v>4580</v>
      </c>
      <c r="BC12" s="70"/>
      <c r="BD12" s="13"/>
      <c r="BE12" s="12"/>
      <c r="BF12" s="74"/>
      <c r="BG12" s="74"/>
      <c r="BH12" s="75">
        <v>106851</v>
      </c>
      <c r="BI12" s="75"/>
      <c r="BJ12" s="76"/>
      <c r="BK12" s="76"/>
      <c r="BL12" s="76"/>
      <c r="BM12" s="283" t="s">
        <v>170</v>
      </c>
      <c r="BN12" s="283"/>
      <c r="BO12" s="12">
        <f t="shared" ref="BO12:BS12" si="10">SUM(BO7:BO11)</f>
        <v>67880</v>
      </c>
      <c r="BP12" s="12"/>
      <c r="BQ12" s="12">
        <f t="shared" si="10"/>
        <v>10200</v>
      </c>
      <c r="BR12" s="70"/>
      <c r="BS12" s="71">
        <f t="shared" si="10"/>
        <v>78080</v>
      </c>
      <c r="BT12" s="72"/>
      <c r="BU12" s="73"/>
      <c r="BV12" s="73"/>
      <c r="BW12" s="76"/>
      <c r="BX12" s="73"/>
      <c r="BY12" s="283" t="s">
        <v>170</v>
      </c>
      <c r="BZ12" s="283"/>
      <c r="CA12" s="12">
        <f t="shared" ref="CA12:CK12" si="11">SUM(CA7:CA11)</f>
        <v>64887</v>
      </c>
      <c r="CB12" s="12"/>
      <c r="CC12" s="12">
        <f t="shared" si="11"/>
        <v>5387</v>
      </c>
      <c r="CD12" s="12"/>
      <c r="CE12" s="12">
        <f t="shared" si="11"/>
        <v>6057</v>
      </c>
      <c r="CF12" s="12"/>
      <c r="CG12" s="12">
        <f t="shared" si="11"/>
        <v>7119</v>
      </c>
      <c r="CH12" s="12"/>
      <c r="CI12" s="12">
        <f t="shared" si="11"/>
        <v>8255</v>
      </c>
      <c r="CJ12" s="70"/>
      <c r="CK12" s="71">
        <f t="shared" si="11"/>
        <v>91705</v>
      </c>
      <c r="CL12" s="6"/>
      <c r="CM12" s="283" t="s">
        <v>170</v>
      </c>
      <c r="CN12" s="283"/>
      <c r="CO12" s="12">
        <f t="shared" ref="CO12:CW12" si="12">SUM(CO7:CO11)</f>
        <v>5828</v>
      </c>
      <c r="CP12" s="12"/>
      <c r="CQ12" s="12">
        <f t="shared" si="12"/>
        <v>720</v>
      </c>
      <c r="CR12" s="12"/>
      <c r="CS12" s="12">
        <f t="shared" si="12"/>
        <v>800</v>
      </c>
      <c r="CT12" s="70"/>
      <c r="CU12" s="70"/>
      <c r="CV12" s="70"/>
      <c r="CW12" s="71">
        <f t="shared" si="12"/>
        <v>7848</v>
      </c>
      <c r="CX12" s="72"/>
      <c r="DE12" s="283" t="s">
        <v>170</v>
      </c>
      <c r="DF12" s="284"/>
      <c r="DG12" s="71">
        <v>360303</v>
      </c>
      <c r="DH12" s="72"/>
      <c r="DI12" s="8"/>
      <c r="DJ12" s="8"/>
    </row>
    <row r="13" spans="1:133" ht="31.5" customHeight="1" x14ac:dyDescent="0.2">
      <c r="A13" s="23" t="s">
        <v>65</v>
      </c>
      <c r="B13" s="69" t="s">
        <v>171</v>
      </c>
      <c r="C13" s="12"/>
      <c r="D13" s="12"/>
      <c r="E13" s="23" t="s">
        <v>65</v>
      </c>
      <c r="F13" s="69" t="s">
        <v>171</v>
      </c>
      <c r="G13" s="70"/>
      <c r="H13" s="70"/>
      <c r="I13" s="70"/>
      <c r="J13" s="70"/>
      <c r="K13" s="71">
        <f t="shared" si="4"/>
        <v>0</v>
      </c>
      <c r="L13" s="72">
        <f t="shared" si="5"/>
        <v>0</v>
      </c>
      <c r="M13" s="73"/>
      <c r="N13" s="73"/>
      <c r="O13" s="74"/>
      <c r="P13" s="23" t="s">
        <v>65</v>
      </c>
      <c r="Q13" s="69" t="s">
        <v>171</v>
      </c>
      <c r="R13" s="12">
        <v>3000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23" t="s">
        <v>65</v>
      </c>
      <c r="AE13" s="69" t="s">
        <v>171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23" t="s">
        <v>65</v>
      </c>
      <c r="AU13" s="69" t="s">
        <v>171</v>
      </c>
      <c r="AV13" s="12"/>
      <c r="AW13" s="12"/>
      <c r="AX13" s="12"/>
      <c r="AY13" s="12"/>
      <c r="AZ13" s="12"/>
      <c r="BA13" s="12"/>
      <c r="BB13" s="12"/>
      <c r="BC13" s="70"/>
      <c r="BD13" s="12"/>
      <c r="BE13" s="12"/>
      <c r="BF13" s="74"/>
      <c r="BG13" s="74"/>
      <c r="BH13" s="75">
        <v>3000</v>
      </c>
      <c r="BI13" s="72"/>
      <c r="BJ13" s="76"/>
      <c r="BK13" s="76"/>
      <c r="BL13" s="76"/>
      <c r="BM13" s="23" t="s">
        <v>65</v>
      </c>
      <c r="BN13" s="69" t="s">
        <v>171</v>
      </c>
      <c r="BO13" s="12">
        <v>600</v>
      </c>
      <c r="BP13" s="12"/>
      <c r="BQ13" s="12"/>
      <c r="BR13" s="70"/>
      <c r="BS13" s="71">
        <v>600</v>
      </c>
      <c r="BT13" s="72"/>
      <c r="BU13" s="73"/>
      <c r="BV13" s="73"/>
      <c r="BW13" s="76"/>
      <c r="BX13" s="73"/>
      <c r="BY13" s="23" t="s">
        <v>65</v>
      </c>
      <c r="BZ13" s="69" t="s">
        <v>171</v>
      </c>
      <c r="CA13" s="12"/>
      <c r="CB13" s="12"/>
      <c r="CC13" s="12"/>
      <c r="CD13" s="12"/>
      <c r="CE13" s="12"/>
      <c r="CF13" s="12"/>
      <c r="CG13" s="12"/>
      <c r="CH13" s="12"/>
      <c r="CI13" s="12"/>
      <c r="CJ13" s="70"/>
      <c r="CK13" s="71"/>
      <c r="CL13" s="6"/>
      <c r="CM13" s="23" t="s">
        <v>65</v>
      </c>
      <c r="CN13" s="69" t="s">
        <v>171</v>
      </c>
      <c r="CO13" s="12"/>
      <c r="CP13" s="12"/>
      <c r="CQ13" s="12">
        <v>180</v>
      </c>
      <c r="CR13" s="12"/>
      <c r="CS13" s="12"/>
      <c r="CT13" s="70"/>
      <c r="CU13" s="70"/>
      <c r="CV13" s="70"/>
      <c r="CW13" s="71">
        <v>180</v>
      </c>
      <c r="CX13" s="72"/>
      <c r="DE13" s="23" t="s">
        <v>65</v>
      </c>
      <c r="DF13" s="77" t="s">
        <v>171</v>
      </c>
      <c r="DG13" s="71">
        <f>SUM(K13,BH13,BS13,CK13,CW13)</f>
        <v>3780</v>
      </c>
      <c r="DH13" s="72"/>
    </row>
    <row r="14" spans="1:133" ht="25.5" customHeight="1" x14ac:dyDescent="0.2">
      <c r="A14" s="23" t="s">
        <v>103</v>
      </c>
      <c r="B14" s="69" t="s">
        <v>172</v>
      </c>
      <c r="C14" s="12"/>
      <c r="D14" s="12"/>
      <c r="E14" s="23" t="s">
        <v>103</v>
      </c>
      <c r="F14" s="69" t="s">
        <v>172</v>
      </c>
      <c r="G14" s="70"/>
      <c r="H14" s="70"/>
      <c r="I14" s="70"/>
      <c r="J14" s="70"/>
      <c r="K14" s="71">
        <f t="shared" si="4"/>
        <v>0</v>
      </c>
      <c r="L14" s="72">
        <f t="shared" si="5"/>
        <v>0</v>
      </c>
      <c r="M14" s="73"/>
      <c r="N14" s="73"/>
      <c r="O14" s="74"/>
      <c r="P14" s="23" t="s">
        <v>103</v>
      </c>
      <c r="Q14" s="69" t="s">
        <v>172</v>
      </c>
      <c r="R14" s="12">
        <v>5400</v>
      </c>
      <c r="S14" s="12"/>
      <c r="T14" s="12"/>
      <c r="U14" s="12"/>
      <c r="V14" s="12"/>
      <c r="W14" s="12"/>
      <c r="X14" s="12"/>
      <c r="Y14" s="12"/>
      <c r="Z14" s="12">
        <v>1000</v>
      </c>
      <c r="AA14" s="12"/>
      <c r="AB14" s="12"/>
      <c r="AC14" s="12"/>
      <c r="AD14" s="23" t="s">
        <v>103</v>
      </c>
      <c r="AE14" s="69" t="s">
        <v>172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23" t="s">
        <v>103</v>
      </c>
      <c r="AU14" s="69" t="s">
        <v>172</v>
      </c>
      <c r="AV14" s="12"/>
      <c r="AW14" s="12"/>
      <c r="AX14" s="12"/>
      <c r="AY14" s="12"/>
      <c r="AZ14" s="12"/>
      <c r="BA14" s="12"/>
      <c r="BB14" s="12"/>
      <c r="BC14" s="70"/>
      <c r="BD14" s="12"/>
      <c r="BE14" s="15"/>
      <c r="BF14" s="80"/>
      <c r="BG14" s="80"/>
      <c r="BH14" s="75">
        <f>SUM(R14+T14+V14+X14+Z14+AB14+AF14+AH14+AJ14+AL14+AN14+AP14+AR14+AV14+AX14+AZ14)</f>
        <v>6400</v>
      </c>
      <c r="BI14" s="72"/>
      <c r="BJ14" s="76"/>
      <c r="BK14" s="73"/>
      <c r="BL14" s="73"/>
      <c r="BM14" s="23" t="s">
        <v>103</v>
      </c>
      <c r="BN14" s="69" t="s">
        <v>172</v>
      </c>
      <c r="BO14" s="12"/>
      <c r="BP14" s="12"/>
      <c r="BQ14" s="12"/>
      <c r="BR14" s="70"/>
      <c r="BS14" s="71"/>
      <c r="BT14" s="81"/>
      <c r="BU14" s="73"/>
      <c r="BV14" s="73"/>
      <c r="BW14" s="76"/>
      <c r="BX14" s="73"/>
      <c r="BY14" s="23" t="s">
        <v>103</v>
      </c>
      <c r="BZ14" s="69" t="s">
        <v>172</v>
      </c>
      <c r="CA14" s="12"/>
      <c r="CB14" s="12"/>
      <c r="CC14" s="12"/>
      <c r="CD14" s="12"/>
      <c r="CE14" s="12"/>
      <c r="CF14" s="12"/>
      <c r="CG14" s="12"/>
      <c r="CH14" s="12"/>
      <c r="CI14" s="12"/>
      <c r="CJ14" s="70"/>
      <c r="CK14" s="71"/>
      <c r="CL14" s="6"/>
      <c r="CM14" s="23" t="s">
        <v>103</v>
      </c>
      <c r="CN14" s="69" t="s">
        <v>172</v>
      </c>
      <c r="CO14" s="12"/>
      <c r="CP14" s="12"/>
      <c r="CQ14" s="12"/>
      <c r="CR14" s="12"/>
      <c r="CS14" s="12"/>
      <c r="CT14" s="70"/>
      <c r="CU14" s="70"/>
      <c r="CV14" s="70"/>
      <c r="CW14" s="71">
        <v>0</v>
      </c>
      <c r="CX14" s="72"/>
      <c r="DE14" s="23" t="s">
        <v>103</v>
      </c>
      <c r="DF14" s="77" t="s">
        <v>172</v>
      </c>
      <c r="DG14" s="71">
        <f>SUM(K14,BH14,BS14,CK14,CW14)</f>
        <v>6400</v>
      </c>
      <c r="DH14" s="72"/>
    </row>
    <row r="15" spans="1:133" ht="12.6" customHeight="1" x14ac:dyDescent="0.2">
      <c r="A15" s="285" t="s">
        <v>105</v>
      </c>
      <c r="B15" s="69" t="s">
        <v>173</v>
      </c>
      <c r="C15" s="12"/>
      <c r="D15" s="12"/>
      <c r="E15" s="285" t="s">
        <v>105</v>
      </c>
      <c r="F15" s="69" t="s">
        <v>174</v>
      </c>
      <c r="G15" s="70"/>
      <c r="H15" s="70"/>
      <c r="I15" s="70"/>
      <c r="J15" s="70"/>
      <c r="K15" s="71">
        <f t="shared" si="4"/>
        <v>0</v>
      </c>
      <c r="L15" s="72">
        <f t="shared" si="5"/>
        <v>0</v>
      </c>
      <c r="M15" s="73"/>
      <c r="N15" s="73"/>
      <c r="O15" s="74"/>
      <c r="P15" s="311" t="s">
        <v>105</v>
      </c>
      <c r="Q15" s="69" t="s">
        <v>174</v>
      </c>
      <c r="R15" s="12">
        <v>5000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285" t="s">
        <v>105</v>
      </c>
      <c r="AE15" s="69" t="s">
        <v>174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285" t="s">
        <v>105</v>
      </c>
      <c r="AU15" s="69" t="s">
        <v>174</v>
      </c>
      <c r="AV15" s="12"/>
      <c r="AW15" s="12"/>
      <c r="AX15" s="12"/>
      <c r="AY15" s="12"/>
      <c r="AZ15" s="12"/>
      <c r="BA15" s="12"/>
      <c r="BB15" s="12"/>
      <c r="BC15" s="70"/>
      <c r="BD15" s="12"/>
      <c r="BE15" s="12"/>
      <c r="BF15" s="74"/>
      <c r="BG15" s="74"/>
      <c r="BH15" s="75">
        <f>SUM(R15)</f>
        <v>5000</v>
      </c>
      <c r="BI15" s="72"/>
      <c r="BJ15" s="76"/>
      <c r="BK15" s="73"/>
      <c r="BL15" s="73"/>
      <c r="BM15" s="285" t="s">
        <v>105</v>
      </c>
      <c r="BN15" s="69" t="s">
        <v>175</v>
      </c>
      <c r="BO15" s="12"/>
      <c r="BP15" s="12"/>
      <c r="BQ15" s="12"/>
      <c r="BR15" s="70"/>
      <c r="BS15" s="82"/>
      <c r="BT15" s="81"/>
      <c r="BU15" s="73"/>
      <c r="BV15" s="73"/>
      <c r="BW15" s="76"/>
      <c r="BX15" s="73"/>
      <c r="BY15" s="285" t="s">
        <v>105</v>
      </c>
      <c r="BZ15" s="69" t="s">
        <v>174</v>
      </c>
      <c r="CA15" s="12"/>
      <c r="CB15" s="12"/>
      <c r="CC15" s="12"/>
      <c r="CD15" s="12"/>
      <c r="CE15" s="12"/>
      <c r="CF15" s="12"/>
      <c r="CG15" s="12"/>
      <c r="CH15" s="12"/>
      <c r="CI15" s="12"/>
      <c r="CJ15" s="70"/>
      <c r="CK15" s="71"/>
      <c r="CL15" s="6"/>
      <c r="CM15" s="285" t="s">
        <v>105</v>
      </c>
      <c r="CN15" s="69" t="s">
        <v>175</v>
      </c>
      <c r="CO15" s="12"/>
      <c r="CP15" s="12"/>
      <c r="CQ15" s="12"/>
      <c r="CR15" s="12"/>
      <c r="CS15" s="12"/>
      <c r="CT15" s="70"/>
      <c r="CU15" s="70"/>
      <c r="CV15" s="70"/>
      <c r="CW15" s="71">
        <v>0</v>
      </c>
      <c r="CX15" s="72"/>
      <c r="DE15" s="285" t="s">
        <v>105</v>
      </c>
      <c r="DF15" s="77" t="s">
        <v>175</v>
      </c>
      <c r="DG15" s="71">
        <f>SUM(K15,BH15,BS15,CK15,CW15)</f>
        <v>5000</v>
      </c>
      <c r="DH15" s="72"/>
    </row>
    <row r="16" spans="1:133" ht="25.5" x14ac:dyDescent="0.2">
      <c r="A16" s="286"/>
      <c r="B16" s="69" t="s">
        <v>176</v>
      </c>
      <c r="C16" s="12"/>
      <c r="D16" s="12"/>
      <c r="E16" s="286"/>
      <c r="F16" s="69" t="s">
        <v>176</v>
      </c>
      <c r="G16" s="70"/>
      <c r="H16" s="70"/>
      <c r="I16" s="70"/>
      <c r="J16" s="70"/>
      <c r="K16" s="71">
        <f t="shared" si="4"/>
        <v>0</v>
      </c>
      <c r="L16" s="72">
        <f t="shared" si="5"/>
        <v>0</v>
      </c>
      <c r="M16" s="73"/>
      <c r="N16" s="73"/>
      <c r="O16" s="74"/>
      <c r="P16" s="311"/>
      <c r="Q16" s="69" t="s">
        <v>176</v>
      </c>
      <c r="R16" s="12">
        <v>5000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286"/>
      <c r="AE16" s="69" t="s">
        <v>176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286"/>
      <c r="AU16" s="69" t="s">
        <v>176</v>
      </c>
      <c r="AV16" s="12"/>
      <c r="AW16" s="12"/>
      <c r="AX16" s="12"/>
      <c r="AY16" s="12"/>
      <c r="AZ16" s="12"/>
      <c r="BA16" s="12"/>
      <c r="BB16" s="12"/>
      <c r="BC16" s="70"/>
      <c r="BD16" s="12"/>
      <c r="BE16" s="12"/>
      <c r="BF16" s="74"/>
      <c r="BG16" s="74"/>
      <c r="BH16" s="75">
        <v>5000</v>
      </c>
      <c r="BI16" s="72"/>
      <c r="BJ16" s="76"/>
      <c r="BK16" s="73"/>
      <c r="BL16" s="73"/>
      <c r="BM16" s="286"/>
      <c r="BN16" s="69" t="s">
        <v>176</v>
      </c>
      <c r="BO16" s="12"/>
      <c r="BP16" s="12"/>
      <c r="BQ16" s="12"/>
      <c r="BR16" s="70"/>
      <c r="BS16" s="82"/>
      <c r="BT16" s="81"/>
      <c r="BU16" s="73"/>
      <c r="BV16" s="73"/>
      <c r="BW16" s="76"/>
      <c r="BX16" s="73"/>
      <c r="BY16" s="286"/>
      <c r="BZ16" s="69" t="s">
        <v>176</v>
      </c>
      <c r="CA16" s="12"/>
      <c r="CB16" s="12"/>
      <c r="CC16" s="12"/>
      <c r="CD16" s="12"/>
      <c r="CE16" s="12"/>
      <c r="CF16" s="12"/>
      <c r="CG16" s="12"/>
      <c r="CH16" s="12"/>
      <c r="CI16" s="12"/>
      <c r="CJ16" s="70"/>
      <c r="CK16" s="71"/>
      <c r="CL16" s="6"/>
      <c r="CM16" s="286"/>
      <c r="CN16" s="69" t="s">
        <v>176</v>
      </c>
      <c r="CO16" s="12"/>
      <c r="CP16" s="12"/>
      <c r="CQ16" s="12"/>
      <c r="CR16" s="12"/>
      <c r="CS16" s="12"/>
      <c r="CT16" s="70"/>
      <c r="CU16" s="70"/>
      <c r="CV16" s="70"/>
      <c r="CW16" s="71">
        <v>0</v>
      </c>
      <c r="CX16" s="72"/>
      <c r="DE16" s="286"/>
      <c r="DF16" s="77" t="s">
        <v>176</v>
      </c>
      <c r="DG16" s="71">
        <f>SUM(K16,BH16,BS16,CK16,CW16)</f>
        <v>5000</v>
      </c>
      <c r="DH16" s="72"/>
    </row>
    <row r="17" spans="1:124" ht="33.75" customHeight="1" x14ac:dyDescent="0.2">
      <c r="A17" s="3" t="s">
        <v>177</v>
      </c>
      <c r="B17" s="69" t="s">
        <v>381</v>
      </c>
      <c r="C17" s="12"/>
      <c r="D17" s="12"/>
      <c r="E17" s="3" t="s">
        <v>179</v>
      </c>
      <c r="F17" s="69" t="s">
        <v>178</v>
      </c>
      <c r="G17" s="70"/>
      <c r="H17" s="70"/>
      <c r="I17" s="70"/>
      <c r="J17" s="70"/>
      <c r="K17" s="71">
        <f t="shared" si="4"/>
        <v>0</v>
      </c>
      <c r="L17" s="72">
        <f t="shared" si="5"/>
        <v>0</v>
      </c>
      <c r="M17" s="73"/>
      <c r="N17" s="73"/>
      <c r="O17" s="79"/>
      <c r="P17" s="83" t="s">
        <v>177</v>
      </c>
      <c r="Q17" s="69" t="s">
        <v>382</v>
      </c>
      <c r="R17" s="12"/>
      <c r="S17" s="12"/>
      <c r="T17" s="12"/>
      <c r="U17" s="12"/>
      <c r="V17" s="12" t="s">
        <v>380</v>
      </c>
      <c r="W17" s="12"/>
      <c r="X17" s="12"/>
      <c r="Y17" s="12"/>
      <c r="Z17" s="12"/>
      <c r="AA17" s="12"/>
      <c r="AB17" s="12"/>
      <c r="AC17" s="12"/>
      <c r="AD17" s="3" t="s">
        <v>177</v>
      </c>
      <c r="AE17" s="69" t="s">
        <v>382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3" t="s">
        <v>177</v>
      </c>
      <c r="AU17" s="69" t="s">
        <v>382</v>
      </c>
      <c r="AV17" s="12"/>
      <c r="AW17" s="12"/>
      <c r="AX17" s="12" t="s">
        <v>396</v>
      </c>
      <c r="AY17" s="12"/>
      <c r="AZ17" s="12"/>
      <c r="BA17" s="12"/>
      <c r="BB17" s="12"/>
      <c r="BC17" s="70"/>
      <c r="BD17" s="12"/>
      <c r="BE17" s="12"/>
      <c r="BF17" s="74"/>
      <c r="BG17" s="74"/>
      <c r="BH17" s="75"/>
      <c r="BI17" s="72"/>
      <c r="BJ17" s="76"/>
      <c r="BK17" s="73"/>
      <c r="BL17" s="73"/>
      <c r="BM17" s="3" t="s">
        <v>177</v>
      </c>
      <c r="BN17" s="69" t="s">
        <v>382</v>
      </c>
      <c r="BO17" s="12"/>
      <c r="BP17" s="12"/>
      <c r="BQ17" s="12"/>
      <c r="BR17" s="70"/>
      <c r="BS17" s="82"/>
      <c r="BT17" s="81"/>
      <c r="BU17" s="73"/>
      <c r="BV17" s="73"/>
      <c r="BW17" s="76"/>
      <c r="BX17" s="73"/>
      <c r="BY17" s="3" t="s">
        <v>177</v>
      </c>
      <c r="BZ17" s="69" t="s">
        <v>382</v>
      </c>
      <c r="CA17" s="12"/>
      <c r="CB17" s="12"/>
      <c r="CC17" s="12"/>
      <c r="CD17" s="12"/>
      <c r="CE17" s="12"/>
      <c r="CF17" s="12"/>
      <c r="CG17" s="12"/>
      <c r="CH17" s="12"/>
      <c r="CI17" s="12"/>
      <c r="CJ17" s="70"/>
      <c r="CK17" s="71"/>
      <c r="CL17" s="6"/>
      <c r="CM17" s="3" t="s">
        <v>177</v>
      </c>
      <c r="CN17" s="69" t="s">
        <v>382</v>
      </c>
      <c r="CO17" s="12"/>
      <c r="CP17" s="12"/>
      <c r="CQ17" s="12"/>
      <c r="CR17" s="12"/>
      <c r="CS17" s="12"/>
      <c r="CT17" s="70"/>
      <c r="CU17" s="70"/>
      <c r="CV17" s="70"/>
      <c r="CW17" s="71">
        <v>0</v>
      </c>
      <c r="CX17" s="72"/>
      <c r="DE17" s="3" t="s">
        <v>177</v>
      </c>
      <c r="DF17" s="69" t="s">
        <v>382</v>
      </c>
      <c r="DG17" s="71">
        <f>SUM(K17,BH17,BS17,CK17,CW17)</f>
        <v>0</v>
      </c>
      <c r="DH17" s="72"/>
    </row>
    <row r="18" spans="1:124" ht="25.5" customHeight="1" x14ac:dyDescent="0.2">
      <c r="A18" s="253" t="s">
        <v>180</v>
      </c>
      <c r="B18" s="253"/>
      <c r="C18" s="6">
        <f>SUM(C12:C17)</f>
        <v>62127</v>
      </c>
      <c r="D18" s="6"/>
      <c r="E18" s="253" t="s">
        <v>180</v>
      </c>
      <c r="F18" s="253"/>
      <c r="G18" s="84">
        <f>SUM(G12:G17)</f>
        <v>0</v>
      </c>
      <c r="H18" s="84">
        <f>SUM(H14:H17)</f>
        <v>0</v>
      </c>
      <c r="I18" s="84">
        <f>SUM(I12:I16)</f>
        <v>13272</v>
      </c>
      <c r="J18" s="84"/>
      <c r="K18" s="71">
        <f t="shared" si="4"/>
        <v>75399</v>
      </c>
      <c r="L18" s="72">
        <f t="shared" si="5"/>
        <v>0</v>
      </c>
      <c r="M18" s="76"/>
      <c r="N18" s="76"/>
      <c r="O18" s="85"/>
      <c r="P18" s="312" t="s">
        <v>180</v>
      </c>
      <c r="Q18" s="313"/>
      <c r="R18" s="6">
        <f>SUM(R12:R17)</f>
        <v>65942</v>
      </c>
      <c r="S18" s="6"/>
      <c r="T18" s="6">
        <f>SUM(T12:T17)</f>
        <v>6300</v>
      </c>
      <c r="U18" s="6"/>
      <c r="V18" s="6">
        <f t="shared" ref="V18:AB18" si="13">SUM(V12:V16)</f>
        <v>194</v>
      </c>
      <c r="W18" s="6"/>
      <c r="X18" s="6">
        <f t="shared" si="13"/>
        <v>700</v>
      </c>
      <c r="Y18" s="6"/>
      <c r="Z18" s="6">
        <f t="shared" si="13"/>
        <v>1000</v>
      </c>
      <c r="AA18" s="6"/>
      <c r="AB18" s="6">
        <f t="shared" si="13"/>
        <v>22070</v>
      </c>
      <c r="AC18" s="6"/>
      <c r="AD18" s="253" t="s">
        <v>180</v>
      </c>
      <c r="AE18" s="253"/>
      <c r="AF18" s="6">
        <f t="shared" ref="AF18:AV18" si="14">SUM(AF12:AF16)</f>
        <v>6732</v>
      </c>
      <c r="AG18" s="6"/>
      <c r="AH18" s="6">
        <f t="shared" si="14"/>
        <v>5000</v>
      </c>
      <c r="AI18" s="6"/>
      <c r="AJ18" s="6"/>
      <c r="AK18" s="6"/>
      <c r="AL18" s="6">
        <f t="shared" ref="AL18:AP18" si="15">SUM(AL12:AL17)</f>
        <v>1000</v>
      </c>
      <c r="AM18" s="6"/>
      <c r="AN18" s="6">
        <f t="shared" si="15"/>
        <v>1250</v>
      </c>
      <c r="AO18" s="6"/>
      <c r="AP18" s="6">
        <f t="shared" si="15"/>
        <v>4572</v>
      </c>
      <c r="AQ18" s="6"/>
      <c r="AR18" s="6">
        <f>SUM(AR12:AR16)</f>
        <v>0</v>
      </c>
      <c r="AS18" s="6"/>
      <c r="AT18" s="253" t="s">
        <v>180</v>
      </c>
      <c r="AU18" s="253"/>
      <c r="AV18" s="6">
        <f t="shared" si="14"/>
        <v>5631</v>
      </c>
      <c r="AW18" s="6"/>
      <c r="AX18" s="6">
        <f>SUM(AX12:AX17)</f>
        <v>1500</v>
      </c>
      <c r="AY18" s="6"/>
      <c r="AZ18" s="6">
        <f>SUM(AZ12:AZ17)</f>
        <v>200</v>
      </c>
      <c r="BA18" s="6"/>
      <c r="BB18" s="6">
        <v>4580</v>
      </c>
      <c r="BC18" s="84"/>
      <c r="BD18" s="6"/>
      <c r="BE18" s="6"/>
      <c r="BF18" s="75"/>
      <c r="BG18" s="75"/>
      <c r="BH18" s="75">
        <v>126251</v>
      </c>
      <c r="BI18" s="72"/>
      <c r="BJ18" s="76"/>
      <c r="BK18" s="76"/>
      <c r="BL18" s="76"/>
      <c r="BM18" s="253" t="s">
        <v>180</v>
      </c>
      <c r="BN18" s="253"/>
      <c r="BO18" s="6">
        <f t="shared" ref="BO18:BS18" si="16">SUM(BO12:BO16)</f>
        <v>68480</v>
      </c>
      <c r="BP18" s="6"/>
      <c r="BQ18" s="6">
        <f t="shared" si="16"/>
        <v>10200</v>
      </c>
      <c r="BR18" s="84"/>
      <c r="BS18" s="71">
        <f t="shared" si="16"/>
        <v>78680</v>
      </c>
      <c r="BT18" s="72"/>
      <c r="BU18" s="76"/>
      <c r="BV18" s="76"/>
      <c r="BW18" s="76"/>
      <c r="BX18" s="76"/>
      <c r="BY18" s="253" t="s">
        <v>180</v>
      </c>
      <c r="BZ18" s="253"/>
      <c r="CA18" s="6">
        <f t="shared" ref="CA18:CK18" si="17">SUM(CA12:CA17)</f>
        <v>64887</v>
      </c>
      <c r="CB18" s="6"/>
      <c r="CC18" s="6">
        <f t="shared" si="17"/>
        <v>5387</v>
      </c>
      <c r="CD18" s="6"/>
      <c r="CE18" s="6">
        <f t="shared" si="17"/>
        <v>6057</v>
      </c>
      <c r="CF18" s="6"/>
      <c r="CG18" s="6">
        <f t="shared" si="17"/>
        <v>7119</v>
      </c>
      <c r="CH18" s="6"/>
      <c r="CI18" s="6">
        <f t="shared" si="17"/>
        <v>8255</v>
      </c>
      <c r="CJ18" s="84"/>
      <c r="CK18" s="71">
        <f t="shared" si="17"/>
        <v>91705</v>
      </c>
      <c r="CL18" s="6"/>
      <c r="CM18" s="253" t="s">
        <v>180</v>
      </c>
      <c r="CN18" s="253"/>
      <c r="CO18" s="6">
        <f t="shared" ref="CO18:CS18" si="18">SUM(CO12:CO16)</f>
        <v>5828</v>
      </c>
      <c r="CP18" s="6"/>
      <c r="CQ18" s="6">
        <f t="shared" si="18"/>
        <v>900</v>
      </c>
      <c r="CR18" s="6"/>
      <c r="CS18" s="6">
        <f t="shared" si="18"/>
        <v>800</v>
      </c>
      <c r="CT18" s="84"/>
      <c r="CU18" s="84"/>
      <c r="CV18" s="84"/>
      <c r="CW18" s="71">
        <f>SUM(CW12:CW17)</f>
        <v>8028</v>
      </c>
      <c r="CX18" s="72"/>
      <c r="DE18" s="253" t="s">
        <v>180</v>
      </c>
      <c r="DF18" s="287"/>
      <c r="DG18" s="71">
        <v>380483</v>
      </c>
      <c r="DH18" s="72"/>
      <c r="DI18" s="8"/>
    </row>
    <row r="19" spans="1:124" ht="25.5" customHeight="1" thickBot="1" x14ac:dyDescent="0.25">
      <c r="A19" s="283" t="s">
        <v>181</v>
      </c>
      <c r="B19" s="283"/>
      <c r="C19" s="6">
        <v>17</v>
      </c>
      <c r="D19" s="6"/>
      <c r="E19" s="283" t="s">
        <v>181</v>
      </c>
      <c r="F19" s="283"/>
      <c r="G19" s="70"/>
      <c r="H19" s="70"/>
      <c r="I19" s="84">
        <v>7</v>
      </c>
      <c r="J19" s="84"/>
      <c r="K19" s="71">
        <f t="shared" si="4"/>
        <v>24</v>
      </c>
      <c r="L19" s="72">
        <f t="shared" si="5"/>
        <v>0</v>
      </c>
      <c r="M19" s="73"/>
      <c r="N19" s="73"/>
      <c r="O19" s="88"/>
      <c r="P19" s="284" t="s">
        <v>181</v>
      </c>
      <c r="Q19" s="295"/>
      <c r="R19" s="6">
        <v>3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283" t="s">
        <v>181</v>
      </c>
      <c r="AE19" s="283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283" t="s">
        <v>181</v>
      </c>
      <c r="AU19" s="283"/>
      <c r="AV19" s="12"/>
      <c r="AW19" s="12"/>
      <c r="AX19" s="13"/>
      <c r="AY19" s="13"/>
      <c r="AZ19" s="13"/>
      <c r="BA19" s="13"/>
      <c r="BB19" s="13"/>
      <c r="BC19" s="58"/>
      <c r="BD19" s="13"/>
      <c r="BE19" s="12"/>
      <c r="BF19" s="74"/>
      <c r="BG19" s="74"/>
      <c r="BH19" s="89">
        <f>SUM(R19+T19+V19+X19+Z19+AB19+AF19+AH19+AJ19+AL19+AN19+AP19+AR19+AV19+AX19+AZ19)</f>
        <v>3</v>
      </c>
      <c r="BI19" s="87"/>
      <c r="BJ19" s="76"/>
      <c r="BK19" s="76"/>
      <c r="BL19" s="76"/>
      <c r="BM19" s="283" t="s">
        <v>181</v>
      </c>
      <c r="BN19" s="283"/>
      <c r="BO19" s="6">
        <v>14</v>
      </c>
      <c r="BP19" s="12"/>
      <c r="BQ19" s="12"/>
      <c r="BR19" s="70"/>
      <c r="BS19" s="86">
        <f>BO19+BQ19</f>
        <v>14</v>
      </c>
      <c r="BT19" s="87"/>
      <c r="BU19" s="73"/>
      <c r="BV19" s="73"/>
      <c r="BW19" s="76"/>
      <c r="BX19" s="76"/>
      <c r="BY19" s="283" t="s">
        <v>181</v>
      </c>
      <c r="BZ19" s="283"/>
      <c r="CA19" s="9">
        <v>14</v>
      </c>
      <c r="CB19" s="13"/>
      <c r="CC19" s="9">
        <v>2</v>
      </c>
      <c r="CD19" s="13"/>
      <c r="CE19" s="9">
        <v>3</v>
      </c>
      <c r="CF19" s="13"/>
      <c r="CG19" s="9">
        <v>3</v>
      </c>
      <c r="CH19" s="13"/>
      <c r="CI19" s="13"/>
      <c r="CJ19" s="58"/>
      <c r="CK19" s="86">
        <f>CA19+CC19+CE19+CG19</f>
        <v>22</v>
      </c>
      <c r="CL19" s="148"/>
      <c r="CM19" s="283" t="s">
        <v>181</v>
      </c>
      <c r="CN19" s="283"/>
      <c r="CO19" s="6">
        <v>2</v>
      </c>
      <c r="CP19" s="12"/>
      <c r="CQ19" s="12"/>
      <c r="CR19" s="12"/>
      <c r="CS19" s="12"/>
      <c r="CT19" s="70"/>
      <c r="CU19" s="70"/>
      <c r="CV19" s="70"/>
      <c r="CW19" s="86">
        <f>CO19+CQ19+CS19</f>
        <v>2</v>
      </c>
      <c r="CX19" s="87"/>
      <c r="DE19" s="283" t="s">
        <v>181</v>
      </c>
      <c r="DF19" s="284"/>
      <c r="DG19" s="71">
        <f>SUM(K19,BH19,BS19,CK19,CW19)</f>
        <v>65</v>
      </c>
      <c r="DH19" s="72"/>
    </row>
    <row r="20" spans="1:124" x14ac:dyDescent="0.2">
      <c r="A20" s="33"/>
      <c r="B20" s="90"/>
      <c r="P20" s="67"/>
      <c r="Q20" s="67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E20" s="67"/>
      <c r="BF20" s="67"/>
      <c r="BG20" s="67"/>
      <c r="BH20" s="67"/>
      <c r="BI20" s="92"/>
      <c r="BJ20" s="67"/>
    </row>
    <row r="21" spans="1:124" x14ac:dyDescent="0.2">
      <c r="A21" s="33"/>
      <c r="B21" s="90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CQ21" s="33"/>
      <c r="DB21" s="255"/>
      <c r="DC21" s="255"/>
      <c r="DD21" s="255"/>
      <c r="DE21" s="255"/>
      <c r="DF21" s="255"/>
      <c r="DG21" s="255"/>
      <c r="DH21" s="255"/>
      <c r="DI21" s="255"/>
      <c r="DJ21" s="255"/>
      <c r="DQ21" s="33"/>
      <c r="DR21" s="33"/>
      <c r="DS21" s="33"/>
      <c r="DT21" s="33"/>
    </row>
    <row r="22" spans="1:124" x14ac:dyDescent="0.2">
      <c r="A22" s="255"/>
      <c r="B22" s="256"/>
      <c r="C22" s="256"/>
      <c r="D22" s="256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33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33"/>
      <c r="BX22" s="33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DS22" s="8"/>
    </row>
    <row r="23" spans="1:124" x14ac:dyDescent="0.2">
      <c r="A23" s="33"/>
      <c r="B23" s="90"/>
    </row>
    <row r="24" spans="1:124" x14ac:dyDescent="0.2">
      <c r="A24" s="33"/>
      <c r="B24" s="90"/>
      <c r="BU24" s="8"/>
    </row>
    <row r="25" spans="1:124" x14ac:dyDescent="0.2">
      <c r="A25" s="33"/>
      <c r="B25" s="90"/>
      <c r="DS25" s="8"/>
    </row>
    <row r="26" spans="1:124" x14ac:dyDescent="0.2">
      <c r="A26" s="33"/>
      <c r="BH26" s="8"/>
    </row>
    <row r="27" spans="1:124" x14ac:dyDescent="0.2">
      <c r="A27" s="33"/>
    </row>
    <row r="28" spans="1:124" x14ac:dyDescent="0.2">
      <c r="A28" s="33"/>
    </row>
    <row r="29" spans="1:124" x14ac:dyDescent="0.2">
      <c r="A29" s="33"/>
    </row>
    <row r="30" spans="1:124" x14ac:dyDescent="0.2">
      <c r="A30" s="33"/>
    </row>
    <row r="31" spans="1:124" x14ac:dyDescent="0.2">
      <c r="A31" s="33"/>
    </row>
    <row r="32" spans="1:124" x14ac:dyDescent="0.2">
      <c r="A32" s="33"/>
      <c r="BJ32" t="s">
        <v>380</v>
      </c>
    </row>
  </sheetData>
  <mergeCells count="114">
    <mergeCell ref="A5:B6"/>
    <mergeCell ref="AB5:AC5"/>
    <mergeCell ref="AZ5:BA5"/>
    <mergeCell ref="BM19:BN19"/>
    <mergeCell ref="BM18:BN18"/>
    <mergeCell ref="BM5:BN6"/>
    <mergeCell ref="A2:L2"/>
    <mergeCell ref="A15:A16"/>
    <mergeCell ref="E19:F19"/>
    <mergeCell ref="E15:E16"/>
    <mergeCell ref="P15:P16"/>
    <mergeCell ref="P18:Q18"/>
    <mergeCell ref="A18:B18"/>
    <mergeCell ref="E18:F18"/>
    <mergeCell ref="BK2:BV2"/>
    <mergeCell ref="BB5:BC5"/>
    <mergeCell ref="Q2:AB2"/>
    <mergeCell ref="AX2:BH2"/>
    <mergeCell ref="AX22:BI22"/>
    <mergeCell ref="A1:L1"/>
    <mergeCell ref="AT5:AU6"/>
    <mergeCell ref="AT12:AU12"/>
    <mergeCell ref="A12:B12"/>
    <mergeCell ref="P1:AC1"/>
    <mergeCell ref="AN5:AO5"/>
    <mergeCell ref="K5:L5"/>
    <mergeCell ref="E5:F6"/>
    <mergeCell ref="G5:H5"/>
    <mergeCell ref="Z5:AA5"/>
    <mergeCell ref="X5:Y5"/>
    <mergeCell ref="O12:Q12"/>
    <mergeCell ref="R5:S5"/>
    <mergeCell ref="V5:W5"/>
    <mergeCell ref="E12:F12"/>
    <mergeCell ref="P5:Q6"/>
    <mergeCell ref="I5:J5"/>
    <mergeCell ref="T5:U5"/>
    <mergeCell ref="C5:D5"/>
    <mergeCell ref="AL5:AM5"/>
    <mergeCell ref="AP5:AQ5"/>
    <mergeCell ref="K3:L3"/>
    <mergeCell ref="A4:L4"/>
    <mergeCell ref="BY2:CJ2"/>
    <mergeCell ref="CW5:CX5"/>
    <mergeCell ref="BY22:CJ22"/>
    <mergeCell ref="AF5:AG5"/>
    <mergeCell ref="AD12:AE12"/>
    <mergeCell ref="AD5:AE6"/>
    <mergeCell ref="AR5:AS5"/>
    <mergeCell ref="BK22:BV22"/>
    <mergeCell ref="BQ5:BR5"/>
    <mergeCell ref="AT19:AU19"/>
    <mergeCell ref="AT21:BI21"/>
    <mergeCell ref="BU5:BV5"/>
    <mergeCell ref="AD19:AE19"/>
    <mergeCell ref="AD21:AS21"/>
    <mergeCell ref="CE5:CF5"/>
    <mergeCell ref="BS5:BT5"/>
    <mergeCell ref="BO5:BP5"/>
    <mergeCell ref="BM12:BN12"/>
    <mergeCell ref="BM15:BM16"/>
    <mergeCell ref="BY5:BZ6"/>
    <mergeCell ref="BY12:BZ12"/>
    <mergeCell ref="BY15:BY16"/>
    <mergeCell ref="AT18:AU18"/>
    <mergeCell ref="CM15:CM16"/>
    <mergeCell ref="CM19:CN19"/>
    <mergeCell ref="CM18:CN18"/>
    <mergeCell ref="A22:D22"/>
    <mergeCell ref="P19:Q19"/>
    <mergeCell ref="E22:N22"/>
    <mergeCell ref="A19:B19"/>
    <mergeCell ref="P21:AC21"/>
    <mergeCell ref="DA1:DK1"/>
    <mergeCell ref="DE2:DH2"/>
    <mergeCell ref="BK1:BV1"/>
    <mergeCell ref="CK2:CZ2"/>
    <mergeCell ref="BY1:CJ1"/>
    <mergeCell ref="CK1:CZ1"/>
    <mergeCell ref="AD18:AE18"/>
    <mergeCell ref="AD15:AD16"/>
    <mergeCell ref="AV5:AW5"/>
    <mergeCell ref="AX5:AY5"/>
    <mergeCell ref="AJ5:AK5"/>
    <mergeCell ref="AD1:AS1"/>
    <mergeCell ref="AD2:AS2"/>
    <mergeCell ref="AT1:BI1"/>
    <mergeCell ref="AD4:AS4"/>
    <mergeCell ref="AT15:AT16"/>
    <mergeCell ref="CM12:CN12"/>
    <mergeCell ref="CS5:CT5"/>
    <mergeCell ref="CU5:CV5"/>
    <mergeCell ref="CK4:CL5"/>
    <mergeCell ref="BH4:BI5"/>
    <mergeCell ref="CC5:CD5"/>
    <mergeCell ref="CI5:CJ5"/>
    <mergeCell ref="AH5:AI5"/>
    <mergeCell ref="DB21:DJ21"/>
    <mergeCell ref="DE12:DF12"/>
    <mergeCell ref="BY19:BZ19"/>
    <mergeCell ref="BD5:BE5"/>
    <mergeCell ref="CA5:CB5"/>
    <mergeCell ref="DE19:DF19"/>
    <mergeCell ref="DG4:DH5"/>
    <mergeCell ref="DE15:DE16"/>
    <mergeCell ref="CO5:CP5"/>
    <mergeCell ref="DE18:DF18"/>
    <mergeCell ref="DE4:DF6"/>
    <mergeCell ref="CQ5:CR5"/>
    <mergeCell ref="CG5:CH5"/>
    <mergeCell ref="BY18:BZ18"/>
    <mergeCell ref="BF5:BG5"/>
    <mergeCell ref="BW5:BX5"/>
    <mergeCell ref="CM5:CN6"/>
  </mergeCells>
  <phoneticPr fontId="19" type="noConversion"/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r:id="rId1"/>
  <headerFooter alignWithMargins="0"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0" max="1048575" man="1"/>
    <brk id="104" max="1048575" man="1"/>
    <brk id="1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 melléklet</vt:lpstr>
      <vt:lpstr>5. melléklet</vt:lpstr>
      <vt:lpstr>7. melléklet</vt:lpstr>
      <vt:lpstr>6.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  <vt:lpstr>'6.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balint_kriszti</cp:lastModifiedBy>
  <cp:lastPrinted>2016-02-11T08:42:25Z</cp:lastPrinted>
  <dcterms:created xsi:type="dcterms:W3CDTF">2015-02-02T20:50:04Z</dcterms:created>
  <dcterms:modified xsi:type="dcterms:W3CDTF">2016-02-12T07:05:30Z</dcterms:modified>
</cp:coreProperties>
</file>