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E160" i="1" l="1"/>
  <c r="D160" i="1"/>
  <c r="F160" i="1" s="1"/>
  <c r="D159" i="1"/>
  <c r="E159" i="1" s="1"/>
  <c r="E158" i="1"/>
  <c r="D158" i="1"/>
  <c r="F158" i="1" s="1"/>
  <c r="D157" i="1"/>
  <c r="D156" i="1"/>
  <c r="D155" i="1"/>
  <c r="E155" i="1" s="1"/>
  <c r="E154" i="1"/>
  <c r="D154" i="1"/>
  <c r="F154" i="1" s="1"/>
  <c r="D153" i="1"/>
  <c r="E153" i="1" s="1"/>
  <c r="E152" i="1"/>
  <c r="D152" i="1"/>
  <c r="F152" i="1" s="1"/>
  <c r="D151" i="1"/>
  <c r="E151" i="1" s="1"/>
  <c r="E150" i="1"/>
  <c r="D150" i="1"/>
  <c r="F150" i="1" s="1"/>
  <c r="D149" i="1"/>
  <c r="E149" i="1" s="1"/>
  <c r="D148" i="1"/>
  <c r="C148" i="1"/>
  <c r="F148" i="1" s="1"/>
  <c r="E147" i="1"/>
  <c r="D147" i="1"/>
  <c r="F147" i="1" s="1"/>
  <c r="F146" i="1"/>
  <c r="D146" i="1"/>
  <c r="E146" i="1" s="1"/>
  <c r="D145" i="1"/>
  <c r="C145" i="1"/>
  <c r="E144" i="1"/>
  <c r="D144" i="1"/>
  <c r="F144" i="1" s="1"/>
  <c r="D143" i="1"/>
  <c r="D142" i="1"/>
  <c r="E142" i="1" s="1"/>
  <c r="E141" i="1"/>
  <c r="D141" i="1"/>
  <c r="F141" i="1" s="1"/>
  <c r="D140" i="1"/>
  <c r="E140" i="1" s="1"/>
  <c r="E139" i="1"/>
  <c r="D139" i="1"/>
  <c r="F139" i="1" s="1"/>
  <c r="D138" i="1"/>
  <c r="E138" i="1" s="1"/>
  <c r="E137" i="1"/>
  <c r="D137" i="1"/>
  <c r="F137" i="1" s="1"/>
  <c r="D136" i="1"/>
  <c r="F136" i="1" s="1"/>
  <c r="C136" i="1"/>
  <c r="F135" i="1"/>
  <c r="D135" i="1"/>
  <c r="E135" i="1" s="1"/>
  <c r="D134" i="1"/>
  <c r="C134" i="1"/>
  <c r="E133" i="1"/>
  <c r="D133" i="1"/>
  <c r="F133" i="1" s="1"/>
  <c r="D132" i="1"/>
  <c r="D131" i="1"/>
  <c r="D130" i="1"/>
  <c r="F130" i="1" s="1"/>
  <c r="C130" i="1"/>
  <c r="F129" i="1"/>
  <c r="D129" i="1"/>
  <c r="E129" i="1" s="1"/>
  <c r="E128" i="1"/>
  <c r="D128" i="1"/>
  <c r="F128" i="1" s="1"/>
  <c r="F127" i="1"/>
  <c r="D127" i="1"/>
  <c r="E127" i="1" s="1"/>
  <c r="E126" i="1"/>
  <c r="D126" i="1"/>
  <c r="F126" i="1" s="1"/>
  <c r="F125" i="1"/>
  <c r="D125" i="1"/>
  <c r="E125" i="1" s="1"/>
  <c r="E124" i="1"/>
  <c r="D124" i="1"/>
  <c r="F124" i="1" s="1"/>
  <c r="F123" i="1"/>
  <c r="D123" i="1"/>
  <c r="E123" i="1" s="1"/>
  <c r="D122" i="1"/>
  <c r="C122" i="1"/>
  <c r="F122" i="1" s="1"/>
  <c r="D121" i="1"/>
  <c r="C121" i="1"/>
  <c r="F121" i="1" s="1"/>
  <c r="D120" i="1"/>
  <c r="C120" i="1"/>
  <c r="F120" i="1" s="1"/>
  <c r="D119" i="1"/>
  <c r="C119" i="1"/>
  <c r="F119" i="1" s="1"/>
  <c r="D118" i="1"/>
  <c r="C118" i="1"/>
  <c r="F118" i="1" s="1"/>
  <c r="D117" i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E112" i="1"/>
  <c r="D112" i="1"/>
  <c r="F112" i="1" s="1"/>
  <c r="F111" i="1"/>
  <c r="D111" i="1"/>
  <c r="E111" i="1" s="1"/>
  <c r="E110" i="1"/>
  <c r="D110" i="1"/>
  <c r="F110" i="1" s="1"/>
  <c r="F109" i="1"/>
  <c r="D109" i="1"/>
  <c r="E109" i="1" s="1"/>
  <c r="D108" i="1"/>
  <c r="C108" i="1"/>
  <c r="E107" i="1"/>
  <c r="D107" i="1"/>
  <c r="F107" i="1" s="1"/>
  <c r="D106" i="1"/>
  <c r="E106" i="1" s="1"/>
  <c r="E105" i="1"/>
  <c r="D105" i="1"/>
  <c r="F105" i="1" s="1"/>
  <c r="D104" i="1"/>
  <c r="E104" i="1" s="1"/>
  <c r="E103" i="1"/>
  <c r="D103" i="1"/>
  <c r="F103" i="1" s="1"/>
  <c r="D102" i="1"/>
  <c r="F102" i="1" s="1"/>
  <c r="C102" i="1"/>
  <c r="D101" i="1"/>
  <c r="F100" i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D95" i="1"/>
  <c r="F95" i="1" s="1"/>
  <c r="D94" i="1"/>
  <c r="F94" i="1" s="1"/>
  <c r="D93" i="1"/>
  <c r="D92" i="1"/>
  <c r="E91" i="1"/>
  <c r="D91" i="1"/>
  <c r="F91" i="1" s="1"/>
  <c r="F90" i="1"/>
  <c r="D90" i="1"/>
  <c r="E90" i="1" s="1"/>
  <c r="E89" i="1"/>
  <c r="D89" i="1"/>
  <c r="F89" i="1" s="1"/>
  <c r="F88" i="1"/>
  <c r="D88" i="1"/>
  <c r="E88" i="1" s="1"/>
  <c r="E87" i="1"/>
  <c r="D87" i="1"/>
  <c r="F87" i="1" s="1"/>
  <c r="F86" i="1"/>
  <c r="D86" i="1"/>
  <c r="E86" i="1" s="1"/>
  <c r="D85" i="1"/>
  <c r="C85" i="1"/>
  <c r="F85" i="1" s="1"/>
  <c r="E84" i="1"/>
  <c r="D84" i="1"/>
  <c r="F84" i="1" s="1"/>
  <c r="D83" i="1"/>
  <c r="E83" i="1" s="1"/>
  <c r="D82" i="1"/>
  <c r="C82" i="1"/>
  <c r="D81" i="1"/>
  <c r="F81" i="1" s="1"/>
  <c r="C81" i="1"/>
  <c r="E81" i="1" s="1"/>
  <c r="D80" i="1"/>
  <c r="E80" i="1" s="1"/>
  <c r="D79" i="1"/>
  <c r="C79" i="1"/>
  <c r="F79" i="1" s="1"/>
  <c r="D78" i="1"/>
  <c r="C78" i="1"/>
  <c r="F78" i="1" s="1"/>
  <c r="E77" i="1"/>
  <c r="D77" i="1"/>
  <c r="F77" i="1" s="1"/>
  <c r="D76" i="1"/>
  <c r="E76" i="1" s="1"/>
  <c r="E75" i="1"/>
  <c r="D75" i="1"/>
  <c r="F75" i="1" s="1"/>
  <c r="D74" i="1"/>
  <c r="E74" i="1" s="1"/>
  <c r="D73" i="1"/>
  <c r="C73" i="1"/>
  <c r="F73" i="1" s="1"/>
  <c r="E72" i="1"/>
  <c r="D72" i="1"/>
  <c r="F72" i="1" s="1"/>
  <c r="D71" i="1"/>
  <c r="F71" i="1" s="1"/>
  <c r="C71" i="1"/>
  <c r="E71" i="1" s="1"/>
  <c r="D70" i="1"/>
  <c r="F70" i="1" s="1"/>
  <c r="C70" i="1"/>
  <c r="E70" i="1" s="1"/>
  <c r="D69" i="1"/>
  <c r="F69" i="1" s="1"/>
  <c r="C69" i="1"/>
  <c r="C92" i="1" s="1"/>
  <c r="D68" i="1"/>
  <c r="D67" i="1"/>
  <c r="F67" i="1" s="1"/>
  <c r="C67" i="1"/>
  <c r="E67" i="1" s="1"/>
  <c r="D66" i="1"/>
  <c r="F66" i="1" s="1"/>
  <c r="C66" i="1"/>
  <c r="E66" i="1" s="1"/>
  <c r="D65" i="1"/>
  <c r="E65" i="1" s="1"/>
  <c r="E64" i="1"/>
  <c r="D64" i="1"/>
  <c r="F64" i="1" s="1"/>
  <c r="D63" i="1"/>
  <c r="F63" i="1" s="1"/>
  <c r="C63" i="1"/>
  <c r="E63" i="1" s="1"/>
  <c r="D62" i="1"/>
  <c r="E62" i="1" s="1"/>
  <c r="D61" i="1"/>
  <c r="C61" i="1"/>
  <c r="F61" i="1" s="1"/>
  <c r="D60" i="1"/>
  <c r="C60" i="1"/>
  <c r="F60" i="1" s="1"/>
  <c r="E59" i="1"/>
  <c r="D59" i="1"/>
  <c r="F59" i="1" s="1"/>
  <c r="D58" i="1"/>
  <c r="D57" i="1"/>
  <c r="E57" i="1" s="1"/>
  <c r="E56" i="1"/>
  <c r="D56" i="1"/>
  <c r="F56" i="1" s="1"/>
  <c r="D55" i="1"/>
  <c r="E55" i="1" s="1"/>
  <c r="E54" i="1"/>
  <c r="D54" i="1"/>
  <c r="F54" i="1" s="1"/>
  <c r="D53" i="1"/>
  <c r="E53" i="1" s="1"/>
  <c r="D52" i="1"/>
  <c r="C52" i="1"/>
  <c r="F52" i="1" s="1"/>
  <c r="D51" i="1"/>
  <c r="C51" i="1"/>
  <c r="F51" i="1" s="1"/>
  <c r="E50" i="1"/>
  <c r="D50" i="1"/>
  <c r="F50" i="1" s="1"/>
  <c r="D49" i="1"/>
  <c r="E49" i="1" s="1"/>
  <c r="E48" i="1"/>
  <c r="D48" i="1"/>
  <c r="F48" i="1" s="1"/>
  <c r="D47" i="1"/>
  <c r="E47" i="1" s="1"/>
  <c r="D46" i="1"/>
  <c r="C46" i="1"/>
  <c r="F46" i="1" s="1"/>
  <c r="E45" i="1"/>
  <c r="D45" i="1"/>
  <c r="F45" i="1" s="1"/>
  <c r="D44" i="1"/>
  <c r="E44" i="1" s="1"/>
  <c r="D43" i="1"/>
  <c r="C43" i="1"/>
  <c r="F43" i="1" s="1"/>
  <c r="D42" i="1"/>
  <c r="C42" i="1"/>
  <c r="F42" i="1" s="1"/>
  <c r="E41" i="1"/>
  <c r="D41" i="1"/>
  <c r="F41" i="1" s="1"/>
  <c r="D40" i="1"/>
  <c r="D39" i="1"/>
  <c r="E39" i="1" s="1"/>
  <c r="E38" i="1"/>
  <c r="D38" i="1"/>
  <c r="F38" i="1" s="1"/>
  <c r="D37" i="1"/>
  <c r="F37" i="1" s="1"/>
  <c r="C37" i="1"/>
  <c r="E37" i="1" s="1"/>
  <c r="D36" i="1"/>
  <c r="E36" i="1" s="1"/>
  <c r="E35" i="1"/>
  <c r="D35" i="1"/>
  <c r="F35" i="1" s="1"/>
  <c r="D34" i="1"/>
  <c r="F34" i="1" s="1"/>
  <c r="C34" i="1"/>
  <c r="E34" i="1" s="1"/>
  <c r="D33" i="1"/>
  <c r="F33" i="1" s="1"/>
  <c r="C33" i="1"/>
  <c r="E33" i="1" s="1"/>
  <c r="D32" i="1"/>
  <c r="F32" i="1" s="1"/>
  <c r="C32" i="1"/>
  <c r="E32" i="1" s="1"/>
  <c r="D31" i="1"/>
  <c r="F31" i="1" s="1"/>
  <c r="C31" i="1"/>
  <c r="E31" i="1" s="1"/>
  <c r="D30" i="1"/>
  <c r="F30" i="1" s="1"/>
  <c r="C30" i="1"/>
  <c r="E30" i="1" s="1"/>
  <c r="D29" i="1"/>
  <c r="E29" i="1" s="1"/>
  <c r="E28" i="1"/>
  <c r="D28" i="1"/>
  <c r="F28" i="1" s="1"/>
  <c r="D27" i="1"/>
  <c r="E27" i="1" s="1"/>
  <c r="D26" i="1"/>
  <c r="C26" i="1"/>
  <c r="F26" i="1" s="1"/>
  <c r="D25" i="1"/>
  <c r="C25" i="1"/>
  <c r="D24" i="1"/>
  <c r="C24" i="1"/>
  <c r="F24" i="1" s="1"/>
  <c r="D23" i="1"/>
  <c r="C23" i="1"/>
  <c r="F23" i="1" s="1"/>
  <c r="E22" i="1"/>
  <c r="D22" i="1"/>
  <c r="F22" i="1" s="1"/>
  <c r="D21" i="1"/>
  <c r="E21" i="1" s="1"/>
  <c r="E20" i="1"/>
  <c r="D20" i="1"/>
  <c r="F20" i="1" s="1"/>
  <c r="D19" i="1"/>
  <c r="E19" i="1" s="1"/>
  <c r="D18" i="1"/>
  <c r="E17" i="1"/>
  <c r="D17" i="1"/>
  <c r="F17" i="1" s="1"/>
  <c r="F16" i="1"/>
  <c r="D16" i="1"/>
  <c r="C16" i="1"/>
  <c r="E16" i="1" s="1"/>
  <c r="D15" i="1"/>
  <c r="F15" i="1" s="1"/>
  <c r="C15" i="1"/>
  <c r="F14" i="1"/>
  <c r="D14" i="1"/>
  <c r="C14" i="1"/>
  <c r="E14" i="1" s="1"/>
  <c r="D13" i="1"/>
  <c r="F13" i="1" s="1"/>
  <c r="C13" i="1"/>
  <c r="F12" i="1"/>
  <c r="D12" i="1"/>
  <c r="C12" i="1"/>
  <c r="E12" i="1" s="1"/>
  <c r="D11" i="1"/>
  <c r="F11" i="1" s="1"/>
  <c r="C11" i="1"/>
  <c r="F10" i="1"/>
  <c r="D10" i="1"/>
  <c r="C10" i="1"/>
  <c r="E10" i="1" s="1"/>
  <c r="D9" i="1"/>
  <c r="F9" i="1" s="1"/>
  <c r="C9" i="1"/>
  <c r="A1" i="1"/>
  <c r="E23" i="1" l="1"/>
  <c r="F25" i="1"/>
  <c r="E25" i="1"/>
  <c r="E11" i="1"/>
  <c r="E13" i="1"/>
  <c r="E15" i="1"/>
  <c r="C18" i="1"/>
  <c r="F19" i="1"/>
  <c r="F21" i="1"/>
  <c r="E24" i="1"/>
  <c r="F92" i="1"/>
  <c r="E92" i="1"/>
  <c r="E26" i="1"/>
  <c r="F27" i="1"/>
  <c r="F29" i="1"/>
  <c r="F36" i="1"/>
  <c r="F39" i="1"/>
  <c r="E42" i="1"/>
  <c r="E43" i="1"/>
  <c r="F44" i="1"/>
  <c r="E46" i="1"/>
  <c r="F47" i="1"/>
  <c r="F49" i="1"/>
  <c r="E51" i="1"/>
  <c r="E52" i="1"/>
  <c r="F53" i="1"/>
  <c r="F55" i="1"/>
  <c r="F57" i="1"/>
  <c r="E60" i="1"/>
  <c r="E61" i="1"/>
  <c r="F62" i="1"/>
  <c r="F65" i="1"/>
  <c r="E73" i="1"/>
  <c r="F74" i="1"/>
  <c r="F76" i="1"/>
  <c r="E78" i="1"/>
  <c r="E79" i="1"/>
  <c r="F80" i="1"/>
  <c r="E85" i="1"/>
  <c r="E97" i="1"/>
  <c r="E99" i="1"/>
  <c r="F108" i="1"/>
  <c r="C101" i="1"/>
  <c r="E108" i="1"/>
  <c r="E114" i="1"/>
  <c r="E116" i="1"/>
  <c r="E118" i="1"/>
  <c r="E120" i="1"/>
  <c r="E122" i="1"/>
  <c r="F134" i="1"/>
  <c r="C132" i="1"/>
  <c r="E134" i="1"/>
  <c r="F145" i="1"/>
  <c r="C143" i="1"/>
  <c r="E145" i="1"/>
  <c r="E9" i="1"/>
  <c r="C40" i="1"/>
  <c r="C58" i="1"/>
  <c r="E69" i="1"/>
  <c r="F82" i="1"/>
  <c r="E82" i="1"/>
  <c r="F83" i="1"/>
  <c r="C96" i="1"/>
  <c r="E98" i="1"/>
  <c r="E102" i="1"/>
  <c r="F104" i="1"/>
  <c r="F106" i="1"/>
  <c r="E113" i="1"/>
  <c r="E115" i="1"/>
  <c r="C117" i="1"/>
  <c r="E119" i="1"/>
  <c r="E121" i="1"/>
  <c r="E130" i="1"/>
  <c r="E136" i="1"/>
  <c r="F138" i="1"/>
  <c r="F140" i="1"/>
  <c r="F142" i="1"/>
  <c r="E148" i="1"/>
  <c r="F149" i="1"/>
  <c r="F151" i="1"/>
  <c r="F153" i="1"/>
  <c r="F155" i="1"/>
  <c r="F159" i="1"/>
  <c r="F117" i="1" l="1"/>
  <c r="E117" i="1"/>
  <c r="E58" i="1"/>
  <c r="F58" i="1"/>
  <c r="E143" i="1"/>
  <c r="F143" i="1"/>
  <c r="C131" i="1"/>
  <c r="F96" i="1"/>
  <c r="E96" i="1"/>
  <c r="E40" i="1"/>
  <c r="F40" i="1"/>
  <c r="C156" i="1"/>
  <c r="E132" i="1"/>
  <c r="F132" i="1"/>
  <c r="E101" i="1"/>
  <c r="F101" i="1"/>
  <c r="F18" i="1"/>
  <c r="E18" i="1"/>
  <c r="C68" i="1"/>
  <c r="E156" i="1" l="1"/>
  <c r="F156" i="1"/>
  <c r="E68" i="1"/>
  <c r="C93" i="1"/>
  <c r="F68" i="1"/>
  <c r="C157" i="1"/>
  <c r="E131" i="1"/>
  <c r="F131" i="1"/>
  <c r="E157" i="1" l="1"/>
  <c r="F157" i="1"/>
  <c r="F93" i="1"/>
  <c r="E93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<sst xmlns="http://schemas.openxmlformats.org/spreadsheetml/2006/main" count="311" uniqueCount="274">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</sst>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1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164" fontId="20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4" fontId="2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3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>
            <v>1187366086</v>
          </cell>
        </row>
        <row r="10">
          <cell r="C10">
            <v>256986904</v>
          </cell>
        </row>
        <row r="11">
          <cell r="C11">
            <v>250568625</v>
          </cell>
        </row>
        <row r="12">
          <cell r="C12">
            <v>597786290</v>
          </cell>
        </row>
        <row r="13">
          <cell r="C13">
            <v>420534982</v>
          </cell>
        </row>
        <row r="14">
          <cell r="C14">
            <v>177251308</v>
          </cell>
        </row>
        <row r="15">
          <cell r="C15">
            <v>38970172</v>
          </cell>
        </row>
        <row r="16">
          <cell r="C16">
            <v>43054095</v>
          </cell>
        </row>
        <row r="18">
          <cell r="C18">
            <v>109489780</v>
          </cell>
        </row>
        <row r="23">
          <cell r="C23">
            <v>109489780</v>
          </cell>
        </row>
        <row r="24">
          <cell r="C24">
            <v>104828175</v>
          </cell>
        </row>
        <row r="25">
          <cell r="C25">
            <v>296152816</v>
          </cell>
        </row>
        <row r="26">
          <cell r="C26">
            <v>34619116</v>
          </cell>
        </row>
        <row r="30">
          <cell r="C30">
            <v>261533700</v>
          </cell>
        </row>
        <row r="31">
          <cell r="C31">
            <v>236553830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75513659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9877469</v>
          </cell>
        </row>
        <row r="44">
          <cell r="C44">
            <v>1006560</v>
          </cell>
        </row>
        <row r="46">
          <cell r="C46">
            <v>7374974</v>
          </cell>
        </row>
        <row r="50">
          <cell r="C50">
            <v>1000000</v>
          </cell>
        </row>
        <row r="51">
          <cell r="C51">
            <v>33560630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2216926849</v>
          </cell>
        </row>
        <row r="69">
          <cell r="C69">
            <v>854725854</v>
          </cell>
        </row>
        <row r="70">
          <cell r="C70">
            <v>33570614</v>
          </cell>
        </row>
        <row r="71">
          <cell r="C71">
            <v>821155240</v>
          </cell>
        </row>
        <row r="73">
          <cell r="C73">
            <v>0</v>
          </cell>
        </row>
        <row r="78">
          <cell r="C78">
            <v>898573929</v>
          </cell>
        </row>
        <row r="79">
          <cell r="C79">
            <v>898573929</v>
          </cell>
        </row>
        <row r="81">
          <cell r="C81">
            <v>48966750</v>
          </cell>
        </row>
        <row r="82">
          <cell r="C82">
            <v>48966750</v>
          </cell>
        </row>
        <row r="85">
          <cell r="C85">
            <v>0</v>
          </cell>
        </row>
        <row r="92">
          <cell r="C92">
            <v>1802266533</v>
          </cell>
        </row>
        <row r="93">
          <cell r="C93">
            <v>4019193382</v>
          </cell>
        </row>
        <row r="96">
          <cell r="C96">
            <v>737133934</v>
          </cell>
        </row>
        <row r="97">
          <cell r="C97">
            <v>44533491</v>
          </cell>
        </row>
        <row r="98">
          <cell r="C98">
            <v>7338030</v>
          </cell>
        </row>
        <row r="99">
          <cell r="C99">
            <v>330778065</v>
          </cell>
        </row>
        <row r="100">
          <cell r="C100">
            <v>61300000</v>
          </cell>
        </row>
        <row r="101">
          <cell r="C101">
            <v>193963566</v>
          </cell>
        </row>
        <row r="102">
          <cell r="C102">
            <v>792176</v>
          </cell>
        </row>
        <row r="108">
          <cell r="C108">
            <v>1461000</v>
          </cell>
        </row>
        <row r="113">
          <cell r="C113">
            <v>191710390</v>
          </cell>
        </row>
        <row r="114">
          <cell r="C114">
            <v>99220782</v>
          </cell>
        </row>
        <row r="115">
          <cell r="C115">
            <v>7447374</v>
          </cell>
        </row>
        <row r="116">
          <cell r="C116">
            <v>91773408</v>
          </cell>
        </row>
        <row r="117">
          <cell r="C117">
            <v>1171095770</v>
          </cell>
        </row>
        <row r="118">
          <cell r="C118">
            <v>632632206</v>
          </cell>
        </row>
        <row r="119">
          <cell r="C119">
            <v>570981361</v>
          </cell>
        </row>
        <row r="120">
          <cell r="C120">
            <v>531584844</v>
          </cell>
        </row>
        <row r="121">
          <cell r="C121">
            <v>285431347</v>
          </cell>
        </row>
        <row r="122">
          <cell r="C122">
            <v>6878720</v>
          </cell>
        </row>
        <row r="130">
          <cell r="C130">
            <v>6878720</v>
          </cell>
        </row>
        <row r="131">
          <cell r="C131">
            <v>1908229704</v>
          </cell>
        </row>
        <row r="132">
          <cell r="C132">
            <v>843719084</v>
          </cell>
        </row>
        <row r="133">
          <cell r="C133">
            <v>22563844</v>
          </cell>
        </row>
        <row r="134">
          <cell r="C134">
            <v>821155240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889391338</v>
          </cell>
        </row>
        <row r="157">
          <cell r="C157">
            <v>2797621042</v>
          </cell>
        </row>
        <row r="159">
          <cell r="C159">
            <v>5</v>
          </cell>
        </row>
      </sheetData>
      <sheetData sheetId="23">
        <row r="9">
          <cell r="C9">
            <v>196187360</v>
          </cell>
        </row>
        <row r="12">
          <cell r="C12">
            <v>196187360</v>
          </cell>
        </row>
        <row r="13">
          <cell r="C13">
            <v>196187360</v>
          </cell>
        </row>
        <row r="18">
          <cell r="C18">
            <v>116898785</v>
          </cell>
        </row>
        <row r="23">
          <cell r="C23">
            <v>116898785</v>
          </cell>
        </row>
        <row r="25">
          <cell r="C25">
            <v>100000000</v>
          </cell>
        </row>
        <row r="30">
          <cell r="C30">
            <v>100000000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30930800</v>
          </cell>
        </row>
        <row r="42">
          <cell r="C42">
            <v>4255905</v>
          </cell>
        </row>
        <row r="46">
          <cell r="C46">
            <v>1149095</v>
          </cell>
        </row>
        <row r="47">
          <cell r="C47">
            <v>25525800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11200000</v>
          </cell>
        </row>
        <row r="66">
          <cell r="C66">
            <v>11200000</v>
          </cell>
        </row>
        <row r="67">
          <cell r="C67">
            <v>6000000</v>
          </cell>
        </row>
        <row r="68">
          <cell r="C68">
            <v>456325945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464505773</v>
          </cell>
        </row>
        <row r="96">
          <cell r="C96">
            <v>114246324</v>
          </cell>
        </row>
        <row r="97">
          <cell r="C97">
            <v>7957682</v>
          </cell>
        </row>
        <row r="98">
          <cell r="C98">
            <v>2382795</v>
          </cell>
        </row>
        <row r="99">
          <cell r="C99">
            <v>93018371</v>
          </cell>
        </row>
        <row r="101">
          <cell r="C101">
            <v>10887476</v>
          </cell>
        </row>
        <row r="113">
          <cell r="C113">
            <v>10887476</v>
          </cell>
        </row>
        <row r="117">
          <cell r="C117">
            <v>108360208</v>
          </cell>
        </row>
        <row r="118">
          <cell r="C118">
            <v>108360208</v>
          </cell>
        </row>
        <row r="119">
          <cell r="C119">
            <v>5016896</v>
          </cell>
        </row>
        <row r="131">
          <cell r="C131">
            <v>222606532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226081122</v>
          </cell>
        </row>
        <row r="159">
          <cell r="C159">
            <v>1.125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theme="6"/>
  </sheetPr>
  <dimension ref="A1:G160"/>
  <sheetViews>
    <sheetView tabSelected="1" topLeftCell="A127" zoomScale="115" zoomScaleNormal="115" zoomScaleSheetLayoutView="85" workbookViewId="0">
      <selection activeCell="B135" sqref="B135"/>
    </sheetView>
  </sheetViews>
  <sheetFormatPr defaultRowHeight="12.75" x14ac:dyDescent="0.2"/>
  <cols>
    <col min="1" max="1" width="19.5" style="112" customWidth="1"/>
    <col min="2" max="2" width="72" style="113" customWidth="1"/>
    <col min="3" max="3" width="25" style="114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CONCATENATE("9. melléklet"," ",[1]ALAPADATOK!A7," ",[1]ALAPADATOK!B7," ",[1]ALAPADATOK!C7," ",[1]ALAPADATOK!D7," ",[1]ALAPADATOK!E7," ",[1]ALAPADATOK!F7," ",[1]ALAPADATOK!G7," ",[1]ALAPADATOK!H7)</f>
        <v>9. melléklet a 3 / 2021. ( II.25.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1383553446</v>
      </c>
      <c r="D9" s="36">
        <f>'[1]9.1.1. sz. mell. '!C9+'[1]9.1.2. sz. mell.'!C9</f>
        <v>1383553446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229318994+27629700+809750-771540</f>
        <v>256986904</v>
      </c>
      <c r="D10" s="36">
        <f>'[1]9.1.1. sz. mell. '!C10+'[1]9.1.2. sz. mell.'!C10</f>
        <v>256986904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f>229603230+17312349+931250+2721796</f>
        <v>250568625</v>
      </c>
      <c r="D11" s="36">
        <f>'[1]9.1.1. sz. mell. '!C11+'[1]9.1.2. sz. mell.'!C11</f>
        <v>250568625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793973650</v>
      </c>
      <c r="D12" s="36">
        <f>'[1]9.1.1. sz. mell. '!C12+'[1]9.1.2. sz. mell.'!C12</f>
        <v>793973650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f>599025462+22559700+4495800+532160-9890780</f>
        <v>616722342</v>
      </c>
      <c r="D13" s="36">
        <f>'[1]9.1.1. sz. mell. '!C13+'[1]9.1.2. sz. mell.'!C13</f>
        <v>616722342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f>186127562+3780480-4267733-8389001</f>
        <v>177251308</v>
      </c>
      <c r="D14" s="36">
        <f>'[1]9.1.1. sz. mell. '!C14+'[1]9.1.2. sz. mell.'!C14</f>
        <v>177251308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f>20802409+12622000+477000+5649340-580577</f>
        <v>38970172</v>
      </c>
      <c r="D15" s="36">
        <f>'[1]9.1.1. sz. mell. '!C15+'[1]9.1.2. sz. mell.'!C15</f>
        <v>38970172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4">
        <f>159215979+899997-27567700-99305932+9811751</f>
        <v>43054095</v>
      </c>
      <c r="D16" s="36">
        <f>'[1]9.1.1. sz. mell. '!C16+'[1]9.1.2. sz. mell.'!C16</f>
        <v>43054095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7" t="s">
        <v>29</v>
      </c>
      <c r="B17" s="48" t="s">
        <v>30</v>
      </c>
      <c r="C17" s="49"/>
      <c r="D17" s="36">
        <f>'[1]9.1.1. sz. mell. '!C17+'[1]9.1.2. sz. mell.'!C17</f>
        <v>0</v>
      </c>
      <c r="E17" s="50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1" t="s">
        <v>32</v>
      </c>
      <c r="C18" s="35">
        <f>+C19+C20+C21+C22+C23</f>
        <v>226388565</v>
      </c>
      <c r="D18" s="36">
        <f>'[1]9.1.1. sz. mell. '!C18+'[1]9.1.2. sz. mell.'!C18</f>
        <v>226388565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2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49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49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49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3">
        <f>232919558+3068252+557865-13262610+3105500+9811751-9811751</f>
        <v>226388565</v>
      </c>
      <c r="D23" s="36">
        <f>'[1]9.1.1. sz. mell. '!C23+'[1]9.1.2. sz. mell.'!C23</f>
        <v>226388565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7" t="s">
        <v>43</v>
      </c>
      <c r="B24" s="48" t="s">
        <v>44</v>
      </c>
      <c r="C24" s="54">
        <f>16392698+36497760+62436432-13262610+2763895</f>
        <v>104828175</v>
      </c>
      <c r="D24" s="36">
        <f>'[1]9.1.1. sz. mell. '!C24+'[1]9.1.2. sz. mell.'!C24</f>
        <v>104828175</v>
      </c>
      <c r="E24" s="50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396152816</v>
      </c>
      <c r="D25" s="36">
        <f>'[1]9.1.1. sz. mell. '!C25+'[1]9.1.2. sz. mell.'!C25</f>
        <v>396152816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5">
        <f>34511116+108000</f>
        <v>34619116</v>
      </c>
      <c r="D26" s="36">
        <f>'[1]9.1.1. sz. mell. '!C26+'[1]9.1.2. sz. mell.'!C26</f>
        <v>34619116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6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6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6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6">
        <f>36977634-2533650+227089716+100000000</f>
        <v>361533700</v>
      </c>
      <c r="D30" s="36">
        <f>'[1]9.1.1. sz. mell. '!C30+'[1]9.1.2. sz. mell.'!C30</f>
        <v>361533700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7" t="s">
        <v>57</v>
      </c>
      <c r="B31" s="48" t="s">
        <v>58</v>
      </c>
      <c r="C31" s="54">
        <f>36977634-2533650+202109846</f>
        <v>236553830</v>
      </c>
      <c r="D31" s="36">
        <f>'[1]9.1.1. sz. mell. '!C31+'[1]9.1.2. sz. mell.'!C31</f>
        <v>236553830</v>
      </c>
      <c r="E31" s="50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7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8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49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59" t="s">
        <v>66</v>
      </c>
      <c r="C35" s="49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6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3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49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7" t="s">
        <v>73</v>
      </c>
      <c r="B39" s="48" t="s">
        <v>74</v>
      </c>
      <c r="C39" s="54">
        <v>16000000</v>
      </c>
      <c r="D39" s="36">
        <f>'[1]9.1.1. sz. mell. '!C39+'[1]9.1.2. sz. mell.'!C39</f>
        <v>16000000</v>
      </c>
      <c r="E39" s="50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106444459</v>
      </c>
      <c r="D40" s="36">
        <f>'[1]9.1.1. sz. mell. '!C40+'[1]9.1.2. sz. mell.'!C40</f>
        <v>106444459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60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6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6">
        <f>8868669+808800+200000</f>
        <v>9877469</v>
      </c>
      <c r="D43" s="36">
        <f>'[1]9.1.1. sz. mell. '!C43+'[1]9.1.2. sz. mell.'!C43</f>
        <v>9877469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6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6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6">
        <f>8330221-12756+152604+54000</f>
        <v>8524069</v>
      </c>
      <c r="D46" s="36">
        <f>'[1]9.1.1. sz. mell. '!C46+'[1]9.1.2. sz. mell.'!C46</f>
        <v>8524069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6">
        <v>25525800</v>
      </c>
      <c r="D47" s="36">
        <f>'[1]9.1.1. sz. mell. '!C47+'[1]9.1.2. sz. mell.'!C47</f>
        <v>25525800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6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6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7" t="s">
        <v>95</v>
      </c>
      <c r="B50" s="48" t="s">
        <v>96</v>
      </c>
      <c r="C50" s="54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7" t="s">
        <v>97</v>
      </c>
      <c r="B51" s="48" t="s">
        <v>98</v>
      </c>
      <c r="C51" s="61">
        <f>1087601+956791+31516238</f>
        <v>33560630</v>
      </c>
      <c r="D51" s="36">
        <f>'[1]9.1.1. sz. mell. '!C51+'[1]9.1.2. sz. mell.'!C51</f>
        <v>33560630</v>
      </c>
      <c r="E51" s="50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60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6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6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6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7" t="s">
        <v>109</v>
      </c>
      <c r="B57" s="48" t="s">
        <v>110</v>
      </c>
      <c r="C57" s="54"/>
      <c r="D57" s="36">
        <f>'[1]9.1.1. sz. mell. '!C57+'[1]9.1.2. sz. mell.'!C57</f>
        <v>0</v>
      </c>
      <c r="E57" s="50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2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6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6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7" t="s">
        <v>119</v>
      </c>
      <c r="B62" s="48" t="s">
        <v>120</v>
      </c>
      <c r="C62" s="62"/>
      <c r="D62" s="36">
        <f>'[1]9.1.1. sz. mell. '!C62+'[1]9.1.2. sz. mell.'!C62</f>
        <v>0</v>
      </c>
      <c r="E62" s="50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1" t="s">
        <v>122</v>
      </c>
      <c r="C63" s="35">
        <f>SUM(C64:C66)</f>
        <v>11200000</v>
      </c>
      <c r="D63" s="36">
        <f>'[1]9.1.1. sz. mell. '!C63+'[1]9.1.2. sz. mell.'!C63</f>
        <v>11200000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6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6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6">
        <f>6000000+5200000</f>
        <v>11200000</v>
      </c>
      <c r="D66" s="36">
        <f>'[1]9.1.1. sz. mell. '!C66+'[1]9.1.2. sz. mell.'!C66</f>
        <v>11200000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7" t="s">
        <v>129</v>
      </c>
      <c r="B67" s="48" t="s">
        <v>130</v>
      </c>
      <c r="C67" s="56">
        <f>6000000</f>
        <v>6000000</v>
      </c>
      <c r="D67" s="36">
        <f>'[1]9.1.1. sz. mell. '!C67+'[1]9.1.2. sz. mell.'!C67</f>
        <v>6000000</v>
      </c>
      <c r="E67" s="50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7">
        <f>+C9+C18+C25+C32+C40+C52+C58+C63</f>
        <v>2673252794</v>
      </c>
      <c r="D68" s="36">
        <f>'[1]9.1.1. sz. mell. '!C68+'[1]9.1.2. sz. mell.'!C68</f>
        <v>2673252794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3" t="s">
        <v>133</v>
      </c>
      <c r="B69" s="51" t="s">
        <v>134</v>
      </c>
      <c r="C69" s="35">
        <f>SUM(C70:C72)</f>
        <v>854725854</v>
      </c>
      <c r="D69" s="36">
        <f>'[1]9.1.1. sz. mell. '!C69+'[1]9.1.2. sz. mell.'!C69</f>
        <v>854725854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6">
        <f>44951899-2540000-8841285</f>
        <v>33570614</v>
      </c>
      <c r="D70" s="36">
        <f>'[1]9.1.1. sz. mell. '!C70+'[1]9.1.2. sz. mell.'!C70</f>
        <v>33570614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3">
        <f>700000000+100000000+21155240</f>
        <v>821155240</v>
      </c>
      <c r="D71" s="36">
        <f>'[1]9.1.1. sz. mell. '!C71+'[1]9.1.2. sz. mell.'!C71</f>
        <v>821155240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7" t="s">
        <v>139</v>
      </c>
      <c r="B72" s="64" t="s">
        <v>140</v>
      </c>
      <c r="C72" s="65"/>
      <c r="D72" s="36">
        <f>'[1]9.1.1. sz. mell. '!C72+'[1]9.1.2. sz. mell.'!C72</f>
        <v>0</v>
      </c>
      <c r="E72" s="50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3" t="s">
        <v>141</v>
      </c>
      <c r="B73" s="51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6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6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6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7" t="s">
        <v>149</v>
      </c>
      <c r="B77" s="48" t="s">
        <v>150</v>
      </c>
      <c r="C77" s="56"/>
      <c r="D77" s="36">
        <f>'[1]9.1.1. sz. mell. '!C77+'[1]9.1.2. sz. mell.'!C77</f>
        <v>0</v>
      </c>
      <c r="E77" s="50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3" t="s">
        <v>151</v>
      </c>
      <c r="B78" s="51" t="s">
        <v>152</v>
      </c>
      <c r="C78" s="35">
        <f>SUM(C79:C80)</f>
        <v>906753757</v>
      </c>
      <c r="D78" s="36">
        <f>'[1]9.1.1. sz. mell. '!C78+'[1]9.1.2. sz. mell.'!C78</f>
        <v>906753757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3">
        <f>941573826-3268740-31551329</f>
        <v>906753757</v>
      </c>
      <c r="D79" s="36">
        <f>'[1]9.1.1. sz. mell. '!C79+'[1]9.1.2. sz. mell.'!C79</f>
        <v>906753757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7" t="s">
        <v>155</v>
      </c>
      <c r="B80" s="48" t="s">
        <v>156</v>
      </c>
      <c r="C80" s="56"/>
      <c r="D80" s="36">
        <f>'[1]9.1.1. sz. mell. '!C80+'[1]9.1.2. sz. mell.'!C80</f>
        <v>0</v>
      </c>
      <c r="E80" s="50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3" t="s">
        <v>157</v>
      </c>
      <c r="B81" s="51" t="s">
        <v>158</v>
      </c>
      <c r="C81" s="35">
        <f>SUM(C82:C84)</f>
        <v>48966750</v>
      </c>
      <c r="D81" s="36">
        <f>'[1]9.1.1. sz. mell. '!C81+'[1]9.1.2. sz. mell.'!C81</f>
        <v>48966750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3">
        <f>45672254+3294496</f>
        <v>48966750</v>
      </c>
      <c r="D82" s="36">
        <f>'[1]9.1.1. sz. mell. '!C82+'[1]9.1.2. sz. mell.'!C82</f>
        <v>48966750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6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7" t="s">
        <v>163</v>
      </c>
      <c r="B84" s="48" t="s">
        <v>164</v>
      </c>
      <c r="C84" s="56"/>
      <c r="D84" s="36">
        <f>'[1]9.1.1. sz. mell. '!C84+'[1]9.1.2. sz. mell.'!C84</f>
        <v>0</v>
      </c>
      <c r="E84" s="50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3" t="s">
        <v>165</v>
      </c>
      <c r="B85" s="51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6" t="s">
        <v>167</v>
      </c>
      <c r="B86" s="38" t="s">
        <v>168</v>
      </c>
      <c r="C86" s="56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7" t="s">
        <v>169</v>
      </c>
      <c r="B87" s="43" t="s">
        <v>170</v>
      </c>
      <c r="C87" s="56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7" t="s">
        <v>171</v>
      </c>
      <c r="B88" s="43" t="s">
        <v>172</v>
      </c>
      <c r="C88" s="56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8" t="s">
        <v>173</v>
      </c>
      <c r="B89" s="48" t="s">
        <v>174</v>
      </c>
      <c r="C89" s="56"/>
      <c r="D89" s="36">
        <f>'[1]9.1.1. sz. mell. '!C89+'[1]9.1.2. sz. mell.'!C89</f>
        <v>0</v>
      </c>
      <c r="E89" s="50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3" t="s">
        <v>175</v>
      </c>
      <c r="B90" s="51" t="s">
        <v>176</v>
      </c>
      <c r="C90" s="69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3" t="s">
        <v>177</v>
      </c>
      <c r="B91" s="51" t="s">
        <v>178</v>
      </c>
      <c r="C91" s="69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3" t="s">
        <v>179</v>
      </c>
      <c r="B92" s="70" t="s">
        <v>180</v>
      </c>
      <c r="C92" s="57">
        <f>+C69+C73+C78+C81+C85+C91+C90</f>
        <v>1810446361</v>
      </c>
      <c r="D92" s="36">
        <f>'[1]9.1.1. sz. mell. '!C92+'[1]9.1.2. sz. mell.'!C92</f>
        <v>1810446361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71" t="s">
        <v>181</v>
      </c>
      <c r="B93" s="72" t="s">
        <v>182</v>
      </c>
      <c r="C93" s="57">
        <f>+C68+C92</f>
        <v>4483699155</v>
      </c>
      <c r="D93" s="36">
        <f>'[1]9.1.1. sz. mell. '!C93+'[1]9.1.2. sz. mell.'!C93</f>
        <v>4483699155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3"/>
      <c r="B94" s="74"/>
      <c r="C94" s="75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6"/>
      <c r="B95" s="77" t="s">
        <v>183</v>
      </c>
      <c r="C95" s="78"/>
      <c r="D95" s="36">
        <f>'[1]9.1.1. sz. mell. '!C95+'[1]9.1.2. sz. mell.'!C95</f>
        <v>0</v>
      </c>
      <c r="E95" s="2"/>
      <c r="F95" s="28">
        <f t="shared" si="3"/>
        <v>0</v>
      </c>
    </row>
    <row r="96" spans="1:6" s="82" customFormat="1" ht="12" customHeight="1" thickBot="1" x14ac:dyDescent="0.25">
      <c r="A96" s="79" t="s">
        <v>13</v>
      </c>
      <c r="B96" s="80" t="s">
        <v>184</v>
      </c>
      <c r="C96" s="81">
        <f>+C97+C98+C99+C100+C101+C114</f>
        <v>851380258</v>
      </c>
      <c r="D96" s="36">
        <f>'[1]9.1.1. sz. mell. '!C96+'[1]9.1.2. sz. mell.'!C96</f>
        <v>851380258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3" t="s">
        <v>15</v>
      </c>
      <c r="B97" s="84" t="s">
        <v>185</v>
      </c>
      <c r="C97" s="85">
        <f>58196818+386400-2106730+1447647+483000-4699427-457270+180579-939844</f>
        <v>52491173</v>
      </c>
      <c r="D97" s="36">
        <f>'[1]9.1.1. sz. mell. '!C97+'[1]9.1.2. sz. mell.'!C97</f>
        <v>52491173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6" t="s">
        <v>186</v>
      </c>
      <c r="C98" s="56">
        <f>10227471+67620+129165+74865-1270081+457270+25191+9324</f>
        <v>9720825</v>
      </c>
      <c r="D98" s="36">
        <f>'[1]9.1.1. sz. mell. '!C98+'[1]9.1.2. sz. mell.'!C98</f>
        <v>9720825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6" t="s">
        <v>187</v>
      </c>
      <c r="C99" s="61">
        <f>370342686-649147+75039+18509+3886662+243600+488+17448317+32000-9488453+14216853+14436922+13585900-352940</f>
        <v>423796436</v>
      </c>
      <c r="D99" s="36">
        <f>'[1]9.1.1. sz. mell. '!C99+'[1]9.1.2. sz. mell.'!C99</f>
        <v>423796436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7" t="s">
        <v>188</v>
      </c>
      <c r="C100" s="54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8" t="s">
        <v>190</v>
      </c>
      <c r="C101" s="54">
        <f>SUM(C102:C113)</f>
        <v>204851042</v>
      </c>
      <c r="D101" s="36">
        <f>'[1]9.1.1. sz. mell. '!C101+'[1]9.1.2. sz. mell.'!C101</f>
        <v>204851042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6" t="s">
        <v>191</v>
      </c>
      <c r="C102" s="54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9" t="s">
        <v>193</v>
      </c>
      <c r="C103" s="54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9" t="s">
        <v>195</v>
      </c>
      <c r="C104" s="54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9" t="s">
        <v>197</v>
      </c>
      <c r="C105" s="54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90" t="s">
        <v>199</v>
      </c>
      <c r="C106" s="54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90" t="s">
        <v>201</v>
      </c>
      <c r="C107" s="54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9" t="s">
        <v>203</v>
      </c>
      <c r="C108" s="54">
        <f>526000+935000</f>
        <v>1461000</v>
      </c>
      <c r="D108" s="36">
        <f>'[1]9.1.1. sz. mell. '!C108+'[1]9.1.2. sz. mell.'!C108</f>
        <v>1461000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9" t="s">
        <v>205</v>
      </c>
      <c r="C109" s="54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90" t="s">
        <v>207</v>
      </c>
      <c r="C110" s="54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1" t="s">
        <v>208</v>
      </c>
      <c r="B111" s="92" t="s">
        <v>209</v>
      </c>
      <c r="C111" s="54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2" t="s">
        <v>211</v>
      </c>
      <c r="C112" s="54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90" t="s">
        <v>213</v>
      </c>
      <c r="C113" s="56">
        <f>209809461-3+1620969+986190+280317-10099068</f>
        <v>202597866</v>
      </c>
      <c r="D113" s="36">
        <f>'[1]9.1.1. sz. mell. '!C113+'[1]9.1.2. sz. mell.'!C113</f>
        <v>202597866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7" t="s">
        <v>215</v>
      </c>
      <c r="C114" s="56">
        <f>SUM(C115:C116)</f>
        <v>99220782</v>
      </c>
      <c r="D114" s="36">
        <f>'[1]9.1.1. sz. mell. '!C114+'[1]9.1.2. sz. mell.'!C114</f>
        <v>99220782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7" t="s">
        <v>216</v>
      </c>
      <c r="B115" s="86" t="s">
        <v>217</v>
      </c>
      <c r="C115" s="61">
        <f>20000000+10207308-13229384-322815+29863551-32000+769709+109500-15704152-7047583-17166760</f>
        <v>7447374</v>
      </c>
      <c r="D115" s="36">
        <f>'[1]9.1.1. sz. mell. '!C115+'[1]9.1.2. sz. mell.'!C115</f>
        <v>7447374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3" t="s">
        <v>218</v>
      </c>
      <c r="B116" s="94" t="s">
        <v>219</v>
      </c>
      <c r="C116" s="95">
        <f>113240838-1722008-810685-253737-15000000+11503705-12184705-3000000</f>
        <v>91773408</v>
      </c>
      <c r="D116" s="36">
        <f>'[1]9.1.1. sz. mell. '!C116+'[1]9.1.2. sz. mell.'!C116</f>
        <v>91773408</v>
      </c>
      <c r="E116" s="50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6" t="s">
        <v>220</v>
      </c>
      <c r="C117" s="35">
        <f>+C118+C120+C122</f>
        <v>1279455978</v>
      </c>
      <c r="D117" s="36">
        <f>'[1]9.1.1. sz. mell. '!C117+'[1]9.1.2. sz. mell.'!C117</f>
        <v>1279455978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6" t="s">
        <v>221</v>
      </c>
      <c r="C118" s="60">
        <f>653972603-2000000+109147+6000000+1174312-488+3102460-15972467-727553+95334400</f>
        <v>740992414</v>
      </c>
      <c r="D118" s="36">
        <f>'[1]9.1.1. sz. mell. '!C118+'[1]9.1.2. sz. mell.'!C118</f>
        <v>740992414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7" t="s">
        <v>222</v>
      </c>
      <c r="C119" s="60">
        <f>135288734+5016896+2634996+425334254+5408883+691900+6000000-2533650-1843756</f>
        <v>575998257</v>
      </c>
      <c r="D119" s="36">
        <f>'[1]9.1.1. sz. mell. '!C119+'[1]9.1.2. sz. mell.'!C119</f>
        <v>575998257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7" t="s">
        <v>223</v>
      </c>
      <c r="C120" s="53">
        <f>260935796+677185+322815+3524000+262957237+2812250+355561</f>
        <v>531584844</v>
      </c>
      <c r="D120" s="36">
        <f>'[1]9.1.1. sz. mell. '!C120+'[1]9.1.2. sz. mell.'!C120</f>
        <v>531584844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7" t="s">
        <v>224</v>
      </c>
      <c r="C121" s="56">
        <f>80112238+12241160+193078749-800</f>
        <v>285431347</v>
      </c>
      <c r="D121" s="36">
        <f>'[1]9.1.1. sz. mell. '!C121+'[1]9.1.2. sz. mell.'!C121</f>
        <v>285431347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8" t="s">
        <v>225</v>
      </c>
      <c r="C122" s="56">
        <f>SUM(C123:C130)</f>
        <v>6878720</v>
      </c>
      <c r="D122" s="36">
        <f>'[1]9.1.1. sz. mell. '!C122+'[1]9.1.2. sz. mell.'!C122</f>
        <v>6878720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9" t="s">
        <v>226</v>
      </c>
      <c r="C123" s="49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0" t="s">
        <v>228</v>
      </c>
      <c r="C124" s="49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90" t="s">
        <v>201</v>
      </c>
      <c r="C125" s="49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90" t="s">
        <v>231</v>
      </c>
      <c r="C126" s="49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90" t="s">
        <v>233</v>
      </c>
      <c r="C127" s="49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90" t="s">
        <v>207</v>
      </c>
      <c r="C128" s="49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90" t="s">
        <v>236</v>
      </c>
      <c r="C129" s="49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1" t="s">
        <v>237</v>
      </c>
      <c r="B130" s="90" t="s">
        <v>238</v>
      </c>
      <c r="C130" s="54">
        <f>7001899+900000-1023179</f>
        <v>6878720</v>
      </c>
      <c r="D130" s="36">
        <f>'[1]9.1.1. sz. mell. '!C130+'[1]9.1.2. sz. mell.'!C130</f>
        <v>6878720</v>
      </c>
      <c r="E130" s="50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1" t="s">
        <v>239</v>
      </c>
      <c r="C131" s="35">
        <f>+C96+C117</f>
        <v>2130836236</v>
      </c>
      <c r="D131" s="36">
        <f>'[1]9.1.1. sz. mell. '!C131+'[1]9.1.2. sz. mell.'!C131</f>
        <v>2130836236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1" t="s">
        <v>241</v>
      </c>
      <c r="C132" s="35">
        <f>+C133+C134+C135</f>
        <v>847193674</v>
      </c>
      <c r="D132" s="36">
        <f>'[1]9.1.1. sz. mell. '!C132+'[1]9.1.2. sz. mell.'!C132</f>
        <v>847193674</v>
      </c>
      <c r="E132" s="36">
        <f t="shared" si="4"/>
        <v>0</v>
      </c>
      <c r="F132" s="28">
        <f t="shared" si="3"/>
        <v>0</v>
      </c>
    </row>
    <row r="133" spans="1:7" s="82" customFormat="1" ht="12" customHeight="1" thickBot="1" x14ac:dyDescent="0.25">
      <c r="A133" s="37" t="s">
        <v>61</v>
      </c>
      <c r="B133" s="102" t="s">
        <v>242</v>
      </c>
      <c r="C133" s="56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2" t="s">
        <v>243</v>
      </c>
      <c r="C134" s="53">
        <f>700000000+100000000+21155240</f>
        <v>821155240</v>
      </c>
      <c r="D134" s="36">
        <f>'[1]9.1.1. sz. mell. '!C134+'[1]9.1.2. sz. mell.'!C134</f>
        <v>821155240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1" t="s">
        <v>244</v>
      </c>
      <c r="B135" s="103" t="s">
        <v>245</v>
      </c>
      <c r="C135" s="104"/>
      <c r="D135" s="36">
        <f>'[1]9.1.1. sz. mell. '!C135+'[1]9.1.2. sz. mell.'!C135</f>
        <v>0</v>
      </c>
      <c r="E135" s="50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1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247</v>
      </c>
      <c r="C137" s="49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248</v>
      </c>
      <c r="C138" s="49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249</v>
      </c>
      <c r="C139" s="49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2" t="s">
        <v>250</v>
      </c>
      <c r="C140" s="49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2" t="s">
        <v>251</v>
      </c>
      <c r="C141" s="49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2" customFormat="1" ht="12" customHeight="1" thickBot="1" x14ac:dyDescent="0.25">
      <c r="A142" s="91" t="s">
        <v>87</v>
      </c>
      <c r="B142" s="103" t="s">
        <v>252</v>
      </c>
      <c r="C142" s="49"/>
      <c r="D142" s="36">
        <f>'[1]9.1.1. sz. mell. '!C142+'[1]9.1.2. sz. mell.'!C142</f>
        <v>0</v>
      </c>
      <c r="E142" s="50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1" t="s">
        <v>253</v>
      </c>
      <c r="C143" s="57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5"/>
    </row>
    <row r="144" spans="1:7" ht="13.5" thickBot="1" x14ac:dyDescent="0.25">
      <c r="A144" s="37" t="s">
        <v>101</v>
      </c>
      <c r="B144" s="102" t="s">
        <v>254</v>
      </c>
      <c r="C144" s="49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2" t="s">
        <v>255</v>
      </c>
      <c r="C145" s="56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2" customFormat="1" ht="12" customHeight="1" thickBot="1" x14ac:dyDescent="0.25">
      <c r="A146" s="37" t="s">
        <v>105</v>
      </c>
      <c r="B146" s="102" t="s">
        <v>256</v>
      </c>
      <c r="C146" s="49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2" customFormat="1" ht="12" customHeight="1" thickBot="1" x14ac:dyDescent="0.25">
      <c r="A147" s="91" t="s">
        <v>107</v>
      </c>
      <c r="B147" s="103" t="s">
        <v>257</v>
      </c>
      <c r="C147" s="49"/>
      <c r="D147" s="36">
        <f>'[1]9.1.1. sz. mell. '!C147+'[1]9.1.2. sz. mell.'!C147</f>
        <v>0</v>
      </c>
      <c r="E147" s="50">
        <f t="shared" si="4"/>
        <v>0</v>
      </c>
      <c r="F147" s="28">
        <f t="shared" si="5"/>
        <v>0</v>
      </c>
    </row>
    <row r="148" spans="1:6" s="82" customFormat="1" ht="12" customHeight="1" thickBot="1" x14ac:dyDescent="0.25">
      <c r="A148" s="33" t="s">
        <v>258</v>
      </c>
      <c r="B148" s="101" t="s">
        <v>259</v>
      </c>
      <c r="C148" s="106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2" customFormat="1" ht="12" customHeight="1" thickBot="1" x14ac:dyDescent="0.25">
      <c r="A149" s="37" t="s">
        <v>113</v>
      </c>
      <c r="B149" s="102" t="s">
        <v>260</v>
      </c>
      <c r="C149" s="49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2" customFormat="1" ht="12" customHeight="1" thickBot="1" x14ac:dyDescent="0.25">
      <c r="A150" s="37" t="s">
        <v>115</v>
      </c>
      <c r="B150" s="102" t="s">
        <v>261</v>
      </c>
      <c r="C150" s="49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2" customFormat="1" ht="12" customHeight="1" thickBot="1" x14ac:dyDescent="0.25">
      <c r="A151" s="37" t="s">
        <v>117</v>
      </c>
      <c r="B151" s="102" t="s">
        <v>262</v>
      </c>
      <c r="C151" s="49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2" customFormat="1" ht="12" customHeight="1" thickBot="1" x14ac:dyDescent="0.25">
      <c r="A152" s="37" t="s">
        <v>119</v>
      </c>
      <c r="B152" s="102" t="s">
        <v>263</v>
      </c>
      <c r="C152" s="49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1" t="s">
        <v>264</v>
      </c>
      <c r="B153" s="103" t="s">
        <v>265</v>
      </c>
      <c r="C153" s="62"/>
      <c r="D153" s="36">
        <f>'[1]9.1.1. sz. mell. '!C153+'[1]9.1.2. sz. mell.'!C153</f>
        <v>0</v>
      </c>
      <c r="E153" s="50">
        <f t="shared" si="4"/>
        <v>0</v>
      </c>
      <c r="F153" s="28">
        <f t="shared" si="5"/>
        <v>0</v>
      </c>
    </row>
    <row r="154" spans="1:6" ht="12.75" customHeight="1" thickBot="1" x14ac:dyDescent="0.25">
      <c r="A154" s="107" t="s">
        <v>121</v>
      </c>
      <c r="B154" s="101" t="s">
        <v>266</v>
      </c>
      <c r="C154" s="106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7" t="s">
        <v>131</v>
      </c>
      <c r="B155" s="101" t="s">
        <v>267</v>
      </c>
      <c r="C155" s="106"/>
      <c r="D155" s="36">
        <f>'[1]9.1.1. sz. mell. '!C155+'[1]9.1.2. sz. mell.'!C155</f>
        <v>0</v>
      </c>
      <c r="E155" s="108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1" t="s">
        <v>269</v>
      </c>
      <c r="C156" s="109">
        <f>+C132+C136+C143+C148+C154+C155</f>
        <v>892865928</v>
      </c>
      <c r="D156" s="36">
        <f>'[1]9.1.1. sz. mell. '!C156+'[1]9.1.2. sz. mell.'!C156</f>
        <v>892865928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10" t="s">
        <v>270</v>
      </c>
      <c r="B157" s="111" t="s">
        <v>271</v>
      </c>
      <c r="C157" s="109">
        <f>+C131+C156</f>
        <v>3023702164</v>
      </c>
      <c r="D157" s="36">
        <f>'[1]9.1.1. sz. mell. '!C157+'[1]9.1.2. sz. mell.'!C157</f>
        <v>3023702164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5" t="s">
        <v>272</v>
      </c>
      <c r="B159" s="116"/>
      <c r="C159" s="117">
        <v>5</v>
      </c>
      <c r="D159" s="118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5" t="s">
        <v>273</v>
      </c>
      <c r="B160" s="116"/>
      <c r="C160" s="119">
        <v>1.125</v>
      </c>
      <c r="D160" s="36">
        <f>'[1]9.1.1. sz. mell. '!C160+'[1]9.1.2. sz. mell.'!C160</f>
        <v>0</v>
      </c>
      <c r="E160" s="36">
        <f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2021-03-03T12:22:37Z</dcterms:created>
  <dcterms:modified xsi:type="dcterms:W3CDTF">2021-03-03T12:22:38Z</dcterms:modified>
</cp:coreProperties>
</file>