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345" windowWidth="14400" windowHeight="6390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Titles" localSheetId="1">'2.sz.tábla'!$3:$4</definedName>
    <definedName name="_xlnm.Print_Area" localSheetId="0">'1.sz.tábla '!$A$1:$G$36</definedName>
    <definedName name="_xlnm.Print_Area" localSheetId="10">'10. sz. tábla'!$A$1:$E$31</definedName>
    <definedName name="_xlnm.Print_Area" localSheetId="14">'14. sz. tábla'!$A$1:$E$39</definedName>
    <definedName name="_xlnm.Print_Area" localSheetId="1">'2.sz.tábla'!$A$3:$G$73</definedName>
    <definedName name="_xlnm.Print_Area" localSheetId="2">'2a. tábla'!$A$1:$J$48</definedName>
    <definedName name="_xlnm.Print_Area" localSheetId="3">'3.sz.tábla '!$A$2:$G$32</definedName>
    <definedName name="_xlnm.Print_Area" localSheetId="4">'4.sz.tábla'!$A$1:$G$23</definedName>
    <definedName name="_xlnm.Print_Area" localSheetId="5">'5. sz. tábla'!$A$1:$G$34</definedName>
    <definedName name="_xlnm.Print_Area" localSheetId="6">'6. sz. tábla'!$A$1:$N$60</definedName>
    <definedName name="_xlnm.Print_Area" localSheetId="7">'7. sz. tábla'!$A$1:$N$88</definedName>
    <definedName name="_xlnm.Print_Area" localSheetId="8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H39" i="94" l="1"/>
  <c r="G39" i="94"/>
  <c r="F39" i="94"/>
  <c r="E39" i="94"/>
  <c r="D32" i="95"/>
  <c r="C33" i="95"/>
  <c r="C32" i="95" s="1"/>
  <c r="C35" i="95" s="1"/>
  <c r="C39" i="95" s="1"/>
  <c r="D33" i="95"/>
  <c r="E33" i="95"/>
  <c r="E32" i="95" s="1"/>
  <c r="E35" i="95" s="1"/>
  <c r="E39" i="95" s="1"/>
  <c r="E38" i="95"/>
  <c r="D38" i="95"/>
  <c r="C38" i="95"/>
  <c r="B37" i="95"/>
  <c r="B36" i="95"/>
  <c r="B38" i="95" s="1"/>
  <c r="B33" i="95"/>
  <c r="B32" i="95"/>
  <c r="B31" i="95"/>
  <c r="B30" i="95"/>
  <c r="B28" i="95" s="1"/>
  <c r="B29" i="95"/>
  <c r="E28" i="95"/>
  <c r="D28" i="95"/>
  <c r="C28" i="95"/>
  <c r="B27" i="95"/>
  <c r="B26" i="95"/>
  <c r="B25" i="95"/>
  <c r="E24" i="95"/>
  <c r="D24" i="95"/>
  <c r="D22" i="95" s="1"/>
  <c r="C24" i="95"/>
  <c r="B24" i="95"/>
  <c r="B22" i="95" s="1"/>
  <c r="B23" i="95"/>
  <c r="E22" i="95"/>
  <c r="C22" i="95"/>
  <c r="E19" i="95"/>
  <c r="D19" i="95"/>
  <c r="C19" i="95"/>
  <c r="B18" i="95"/>
  <c r="B17" i="95"/>
  <c r="B19" i="95" s="1"/>
  <c r="E15" i="95"/>
  <c r="E20" i="95" s="1"/>
  <c r="D15" i="95"/>
  <c r="D20" i="95" s="1"/>
  <c r="C14" i="95"/>
  <c r="B14" i="95"/>
  <c r="C13" i="95"/>
  <c r="B13" i="95"/>
  <c r="C12" i="95"/>
  <c r="B12" i="95"/>
  <c r="B11" i="95"/>
  <c r="B10" i="95"/>
  <c r="C9" i="95"/>
  <c r="C15" i="95" s="1"/>
  <c r="C20" i="95" s="1"/>
  <c r="B9" i="95"/>
  <c r="B8" i="95"/>
  <c r="B15" i="95" s="1"/>
  <c r="B35" i="95" l="1"/>
  <c r="B39" i="95" s="1"/>
  <c r="D35" i="95"/>
  <c r="D39" i="95" s="1"/>
  <c r="B20" i="95"/>
  <c r="E41" i="93" l="1"/>
  <c r="D41" i="93"/>
  <c r="C41" i="93"/>
  <c r="B41" i="93"/>
  <c r="F40" i="93"/>
  <c r="F39" i="93"/>
  <c r="F38" i="93"/>
  <c r="F37" i="93"/>
  <c r="F36" i="93"/>
  <c r="F35" i="93"/>
  <c r="E32" i="93"/>
  <c r="D32" i="93"/>
  <c r="C32" i="93"/>
  <c r="B32" i="93"/>
  <c r="F31" i="93"/>
  <c r="F30" i="93"/>
  <c r="F29" i="93"/>
  <c r="E22" i="93"/>
  <c r="D22" i="93"/>
  <c r="C22" i="93"/>
  <c r="B22" i="93"/>
  <c r="F21" i="93"/>
  <c r="F20" i="93"/>
  <c r="F19" i="93"/>
  <c r="F18" i="93"/>
  <c r="F17" i="93"/>
  <c r="F16" i="93"/>
  <c r="B13" i="93"/>
  <c r="F12" i="93"/>
  <c r="F11" i="93"/>
  <c r="F10" i="93"/>
  <c r="F13" i="93" s="1"/>
  <c r="L28" i="92"/>
  <c r="K28" i="92"/>
  <c r="L26" i="92"/>
  <c r="K26" i="92"/>
  <c r="J26" i="92"/>
  <c r="J29" i="92" s="1"/>
  <c r="I26" i="92"/>
  <c r="I29" i="92" s="1"/>
  <c r="H26" i="92"/>
  <c r="G26" i="92"/>
  <c r="F26" i="92"/>
  <c r="E26" i="92"/>
  <c r="E29" i="92" s="1"/>
  <c r="D26" i="92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F22" i="92"/>
  <c r="F14" i="92" s="1"/>
  <c r="E22" i="92"/>
  <c r="D22" i="92"/>
  <c r="L20" i="92"/>
  <c r="K20" i="92"/>
  <c r="K14" i="92" s="1"/>
  <c r="K29" i="92" s="1"/>
  <c r="J20" i="92"/>
  <c r="I20" i="92"/>
  <c r="H20" i="92"/>
  <c r="G20" i="92"/>
  <c r="G14" i="92" s="1"/>
  <c r="G29" i="92" s="1"/>
  <c r="F20" i="92"/>
  <c r="E20" i="92"/>
  <c r="D20" i="92"/>
  <c r="L17" i="92"/>
  <c r="L14" i="92" s="1"/>
  <c r="L29" i="92" s="1"/>
  <c r="K17" i="92"/>
  <c r="J17" i="92"/>
  <c r="I17" i="92"/>
  <c r="H17" i="92"/>
  <c r="G17" i="92"/>
  <c r="F17" i="92"/>
  <c r="E17" i="92"/>
  <c r="D17" i="92"/>
  <c r="D14" i="92" s="1"/>
  <c r="D29" i="92" s="1"/>
  <c r="J14" i="92"/>
  <c r="H14" i="92"/>
  <c r="H29" i="92" s="1"/>
  <c r="E14" i="92"/>
  <c r="F31" i="91"/>
  <c r="D30" i="91"/>
  <c r="D29" i="91"/>
  <c r="F27" i="91"/>
  <c r="D27" i="91"/>
  <c r="D26" i="91"/>
  <c r="D25" i="91"/>
  <c r="F24" i="91"/>
  <c r="D24" i="91"/>
  <c r="F23" i="91"/>
  <c r="D23" i="91"/>
  <c r="F22" i="91"/>
  <c r="D22" i="91"/>
  <c r="F21" i="91"/>
  <c r="D21" i="91"/>
  <c r="D20" i="91" s="1"/>
  <c r="F20" i="91"/>
  <c r="E20" i="91"/>
  <c r="E31" i="91" s="1"/>
  <c r="E11" i="91"/>
  <c r="D11" i="91"/>
  <c r="F25" i="90"/>
  <c r="E25" i="90"/>
  <c r="D25" i="90"/>
  <c r="C25" i="90"/>
  <c r="F14" i="90"/>
  <c r="F15" i="90" s="1"/>
  <c r="E14" i="90"/>
  <c r="E15" i="90" s="1"/>
  <c r="D14" i="90"/>
  <c r="D15" i="90" s="1"/>
  <c r="C8" i="90"/>
  <c r="C14" i="90" s="1"/>
  <c r="C15" i="90" s="1"/>
  <c r="F22" i="93" l="1"/>
  <c r="F32" i="93"/>
  <c r="F41" i="93"/>
  <c r="F29" i="92"/>
  <c r="D31" i="91"/>
  <c r="F4" i="50" l="1"/>
  <c r="D7" i="89" l="1"/>
  <c r="J7" i="89"/>
  <c r="K7" i="89"/>
  <c r="L7" i="89"/>
  <c r="M7" i="89"/>
  <c r="H7" i="89"/>
  <c r="F7" i="89"/>
  <c r="E7" i="89"/>
  <c r="C7" i="89"/>
  <c r="G7" i="89"/>
  <c r="I7" i="89"/>
  <c r="J11" i="88"/>
  <c r="K11" i="88"/>
  <c r="L11" i="88"/>
  <c r="M11" i="88"/>
  <c r="I11" i="88"/>
  <c r="I17" i="88" s="1"/>
  <c r="I19" i="88" s="1"/>
  <c r="I88" i="88" s="1"/>
  <c r="C88" i="88"/>
  <c r="D88" i="88"/>
  <c r="E88" i="88"/>
  <c r="F88" i="88"/>
  <c r="G88" i="88"/>
  <c r="N58" i="88"/>
  <c r="J58" i="88"/>
  <c r="K58" i="88"/>
  <c r="L58" i="88"/>
  <c r="M58" i="88"/>
  <c r="I58" i="88"/>
  <c r="I61" i="88" s="1"/>
  <c r="C48" i="88"/>
  <c r="D48" i="88"/>
  <c r="E48" i="88"/>
  <c r="F48" i="88"/>
  <c r="G48" i="88"/>
  <c r="B48" i="88"/>
  <c r="C38" i="88"/>
  <c r="D38" i="88"/>
  <c r="E38" i="88"/>
  <c r="F38" i="88"/>
  <c r="G38" i="88"/>
  <c r="B38" i="88"/>
  <c r="C9" i="88"/>
  <c r="D9" i="88"/>
  <c r="E9" i="88"/>
  <c r="F9" i="88"/>
  <c r="B9" i="88"/>
  <c r="J53" i="88"/>
  <c r="K53" i="88"/>
  <c r="L53" i="88"/>
  <c r="M53" i="88"/>
  <c r="N53" i="88"/>
  <c r="I53" i="88"/>
  <c r="N55" i="88"/>
  <c r="J55" i="88"/>
  <c r="K55" i="88"/>
  <c r="L55" i="88"/>
  <c r="M55" i="88"/>
  <c r="I55" i="88"/>
  <c r="J43" i="88"/>
  <c r="K43" i="88"/>
  <c r="L43" i="88"/>
  <c r="M43" i="88"/>
  <c r="N43" i="88"/>
  <c r="I43" i="88"/>
  <c r="D25" i="42" l="1"/>
  <c r="L60" i="87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9" i="40"/>
  <c r="E8" i="40"/>
  <c r="F8" i="40"/>
  <c r="E61" i="88"/>
  <c r="F61" i="88"/>
  <c r="G61" i="88"/>
  <c r="E58" i="88"/>
  <c r="F58" i="88"/>
  <c r="G58" i="88"/>
  <c r="L76" i="88"/>
  <c r="L78" i="88" s="1"/>
  <c r="M76" i="88"/>
  <c r="M78" i="88" s="1"/>
  <c r="L87" i="88"/>
  <c r="M87" i="88"/>
  <c r="N87" i="88"/>
  <c r="E87" i="88"/>
  <c r="F87" i="88"/>
  <c r="G87" i="88"/>
  <c r="E84" i="88"/>
  <c r="F84" i="88"/>
  <c r="G84" i="88"/>
  <c r="E76" i="88"/>
  <c r="E78" i="88" s="1"/>
  <c r="F76" i="88"/>
  <c r="F78" i="88" s="1"/>
  <c r="G76" i="88"/>
  <c r="G78" i="88" s="1"/>
  <c r="E69" i="88"/>
  <c r="F69" i="88"/>
  <c r="G69" i="88"/>
  <c r="L64" i="88"/>
  <c r="M64" i="88"/>
  <c r="E64" i="88"/>
  <c r="F64" i="88"/>
  <c r="L61" i="88"/>
  <c r="M61" i="88"/>
  <c r="K48" i="88"/>
  <c r="L48" i="88"/>
  <c r="K46" i="88"/>
  <c r="L46" i="88"/>
  <c r="M46" i="88"/>
  <c r="M48" i="88" s="1"/>
  <c r="M34" i="88"/>
  <c r="F34" i="88"/>
  <c r="G34" i="88"/>
  <c r="N24" i="88"/>
  <c r="M23" i="88"/>
  <c r="N23" i="88"/>
  <c r="M18" i="88"/>
  <c r="N18" i="88"/>
  <c r="M16" i="88"/>
  <c r="N16" i="88"/>
  <c r="M15" i="88"/>
  <c r="N15" i="88"/>
  <c r="G31" i="88"/>
  <c r="E30" i="88"/>
  <c r="F30" i="88"/>
  <c r="G30" i="88"/>
  <c r="E29" i="88"/>
  <c r="F29" i="88"/>
  <c r="G29" i="88"/>
  <c r="E28" i="88"/>
  <c r="F28" i="88"/>
  <c r="G28" i="88"/>
  <c r="E21" i="88"/>
  <c r="F21" i="88"/>
  <c r="G21" i="88"/>
  <c r="F19" i="88"/>
  <c r="F31" i="88" s="1"/>
  <c r="G19" i="88"/>
  <c r="E18" i="88"/>
  <c r="F18" i="88"/>
  <c r="G18" i="88"/>
  <c r="E17" i="88"/>
  <c r="E19" i="88" s="1"/>
  <c r="E31" i="88" s="1"/>
  <c r="F17" i="88"/>
  <c r="G17" i="88"/>
  <c r="G9" i="88"/>
  <c r="F8" i="88"/>
  <c r="G8" i="88"/>
  <c r="F7" i="88"/>
  <c r="G7" i="88"/>
  <c r="M6" i="87"/>
  <c r="M7" i="88" s="1"/>
  <c r="M7" i="87"/>
  <c r="M8" i="88" s="1"/>
  <c r="M9" i="87"/>
  <c r="M10" i="88" s="1"/>
  <c r="M11" i="87"/>
  <c r="M12" i="88" s="1"/>
  <c r="M12" i="87"/>
  <c r="M13" i="88" s="1"/>
  <c r="M13" i="87"/>
  <c r="M15" i="87"/>
  <c r="N15" i="87"/>
  <c r="M18" i="87"/>
  <c r="M55" i="87" s="1"/>
  <c r="M54" i="87" s="1"/>
  <c r="N18" i="87"/>
  <c r="M19" i="87"/>
  <c r="N19" i="87"/>
  <c r="M28" i="87"/>
  <c r="M29" i="87"/>
  <c r="M37" i="87" s="1"/>
  <c r="M51" i="87" s="1"/>
  <c r="M31" i="87"/>
  <c r="N31" i="87"/>
  <c r="M32" i="87"/>
  <c r="N32" i="87"/>
  <c r="M56" i="87"/>
  <c r="N56" i="87"/>
  <c r="M49" i="87"/>
  <c r="F60" i="87"/>
  <c r="G60" i="87"/>
  <c r="F59" i="87"/>
  <c r="G59" i="87"/>
  <c r="F58" i="87"/>
  <c r="F57" i="87" s="1"/>
  <c r="G58" i="87"/>
  <c r="G57" i="87" s="1"/>
  <c r="F56" i="87"/>
  <c r="G56" i="87"/>
  <c r="F55" i="87"/>
  <c r="G55" i="87"/>
  <c r="G54" i="87"/>
  <c r="F52" i="87"/>
  <c r="G52" i="87"/>
  <c r="F51" i="87"/>
  <c r="G51" i="87"/>
  <c r="F50" i="87"/>
  <c r="G50" i="87"/>
  <c r="F49" i="87"/>
  <c r="F44" i="87"/>
  <c r="G44" i="87"/>
  <c r="F41" i="87"/>
  <c r="G41" i="87"/>
  <c r="F40" i="87"/>
  <c r="F39" i="87" s="1"/>
  <c r="G39" i="87"/>
  <c r="F37" i="87"/>
  <c r="G37" i="87"/>
  <c r="F29" i="87"/>
  <c r="G29" i="87"/>
  <c r="F28" i="87"/>
  <c r="F24" i="87"/>
  <c r="G24" i="87"/>
  <c r="F23" i="87"/>
  <c r="F20" i="87" s="1"/>
  <c r="G23" i="87"/>
  <c r="G20" i="87" s="1"/>
  <c r="F19" i="87"/>
  <c r="F18" i="87" s="1"/>
  <c r="G19" i="87"/>
  <c r="G18" i="87" s="1"/>
  <c r="G8" i="87"/>
  <c r="G7" i="87"/>
  <c r="G6" i="87"/>
  <c r="G16" i="87" s="1"/>
  <c r="F8" i="87"/>
  <c r="F7" i="87"/>
  <c r="F16" i="87" s="1"/>
  <c r="F6" i="87"/>
  <c r="G5" i="42"/>
  <c r="G6" i="42"/>
  <c r="G7" i="42"/>
  <c r="G8" i="42"/>
  <c r="G12" i="42"/>
  <c r="G13" i="42"/>
  <c r="G14" i="42"/>
  <c r="G15" i="42"/>
  <c r="G16" i="42"/>
  <c r="F16" i="42"/>
  <c r="F15" i="42"/>
  <c r="F14" i="42"/>
  <c r="F13" i="42"/>
  <c r="F12" i="42"/>
  <c r="F11" i="42"/>
  <c r="F10" i="42"/>
  <c r="F9" i="42"/>
  <c r="F8" i="42"/>
  <c r="F7" i="42"/>
  <c r="F6" i="42"/>
  <c r="F5" i="42"/>
  <c r="G23" i="42"/>
  <c r="G22" i="42"/>
  <c r="F23" i="42"/>
  <c r="F22" i="42"/>
  <c r="F21" i="42"/>
  <c r="G21" i="42" s="1"/>
  <c r="G35" i="42"/>
  <c r="G34" i="42"/>
  <c r="F35" i="42"/>
  <c r="F34" i="42"/>
  <c r="F33" i="42"/>
  <c r="F32" i="42"/>
  <c r="G25" i="42"/>
  <c r="G27" i="42"/>
  <c r="G28" i="42"/>
  <c r="G29" i="42"/>
  <c r="G30" i="42"/>
  <c r="G26" i="42"/>
  <c r="F25" i="42"/>
  <c r="E25" i="42"/>
  <c r="G71" i="41"/>
  <c r="G69" i="41"/>
  <c r="F69" i="41"/>
  <c r="F67" i="41" s="1"/>
  <c r="G67" i="41" s="1"/>
  <c r="G64" i="41"/>
  <c r="G63" i="41"/>
  <c r="F64" i="41"/>
  <c r="F63" i="41"/>
  <c r="F59" i="41"/>
  <c r="G55" i="41"/>
  <c r="F55" i="41"/>
  <c r="G48" i="41"/>
  <c r="G46" i="41"/>
  <c r="G43" i="41"/>
  <c r="G41" i="41"/>
  <c r="G40" i="41"/>
  <c r="F50" i="41"/>
  <c r="G38" i="41"/>
  <c r="F38" i="41"/>
  <c r="G27" i="41"/>
  <c r="G28" i="41"/>
  <c r="G29" i="41"/>
  <c r="G30" i="41"/>
  <c r="G31" i="41"/>
  <c r="G32" i="41"/>
  <c r="G33" i="41"/>
  <c r="G34" i="41"/>
  <c r="G37" i="41"/>
  <c r="G26" i="41"/>
  <c r="G25" i="41"/>
  <c r="F25" i="41"/>
  <c r="G16" i="41"/>
  <c r="F19" i="41"/>
  <c r="F18" i="41" s="1"/>
  <c r="F16" i="41"/>
  <c r="F17" i="41"/>
  <c r="G7" i="41"/>
  <c r="G8" i="41"/>
  <c r="G9" i="41"/>
  <c r="G10" i="41"/>
  <c r="G11" i="41"/>
  <c r="G6" i="41"/>
  <c r="F10" i="41"/>
  <c r="F9" i="41"/>
  <c r="F8" i="41"/>
  <c r="F7" i="41"/>
  <c r="J30" i="82"/>
  <c r="J28" i="82"/>
  <c r="J27" i="82"/>
  <c r="J26" i="82"/>
  <c r="J25" i="82"/>
  <c r="J24" i="82"/>
  <c r="J23" i="82"/>
  <c r="J22" i="82"/>
  <c r="J21" i="82"/>
  <c r="J20" i="82"/>
  <c r="J19" i="82"/>
  <c r="J12" i="82"/>
  <c r="J13" i="82"/>
  <c r="J14" i="82"/>
  <c r="J15" i="82"/>
  <c r="J16" i="82"/>
  <c r="J17" i="82"/>
  <c r="J18" i="82"/>
  <c r="J11" i="82"/>
  <c r="J10" i="82"/>
  <c r="J9" i="82"/>
  <c r="J8" i="82"/>
  <c r="J6" i="82"/>
  <c r="J7" i="82"/>
  <c r="J5" i="82"/>
  <c r="I5" i="82"/>
  <c r="I6" i="82"/>
  <c r="I7" i="82"/>
  <c r="I8" i="82"/>
  <c r="I10" i="82"/>
  <c r="I19" i="82"/>
  <c r="I22" i="82"/>
  <c r="I25" i="82"/>
  <c r="J38" i="82"/>
  <c r="J35" i="82"/>
  <c r="J36" i="82"/>
  <c r="J37" i="82"/>
  <c r="J34" i="82"/>
  <c r="I34" i="82"/>
  <c r="I37" i="82"/>
  <c r="I35" i="82"/>
  <c r="I41" i="82"/>
  <c r="J46" i="82"/>
  <c r="J45" i="82"/>
  <c r="J44" i="82"/>
  <c r="I44" i="82"/>
  <c r="F20" i="42" l="1"/>
  <c r="G20" i="42" s="1"/>
  <c r="M21" i="88"/>
  <c r="M28" i="88" s="1"/>
  <c r="M30" i="88" s="1"/>
  <c r="M10" i="87"/>
  <c r="M38" i="87"/>
  <c r="M44" i="87"/>
  <c r="F54" i="87"/>
  <c r="F70" i="41"/>
  <c r="F71" i="41" s="1"/>
  <c r="F6" i="41"/>
  <c r="F5" i="41" s="1"/>
  <c r="G5" i="41" s="1"/>
  <c r="I48" i="82"/>
  <c r="J48" i="82" s="1"/>
  <c r="F4" i="83"/>
  <c r="F23" i="83" s="1"/>
  <c r="G30" i="40"/>
  <c r="N13" i="87" s="1"/>
  <c r="G31" i="40"/>
  <c r="N11" i="87" s="1"/>
  <c r="N12" i="88" s="1"/>
  <c r="G29" i="40"/>
  <c r="N12" i="87" s="1"/>
  <c r="N13" i="88" s="1"/>
  <c r="F28" i="40"/>
  <c r="G26" i="40"/>
  <c r="G27" i="40"/>
  <c r="G25" i="40"/>
  <c r="N9" i="87" s="1"/>
  <c r="N10" i="88" s="1"/>
  <c r="F24" i="40"/>
  <c r="G20" i="50"/>
  <c r="F14" i="50"/>
  <c r="F34" i="50"/>
  <c r="G34" i="50" s="1"/>
  <c r="G22" i="50"/>
  <c r="G32" i="50"/>
  <c r="G33" i="50"/>
  <c r="G31" i="50"/>
  <c r="G30" i="50"/>
  <c r="G29" i="50"/>
  <c r="G28" i="50"/>
  <c r="F30" i="50"/>
  <c r="F28" i="50"/>
  <c r="F22" i="50"/>
  <c r="G26" i="50"/>
  <c r="G14" i="50"/>
  <c r="G15" i="50"/>
  <c r="G16" i="50"/>
  <c r="G17" i="50"/>
  <c r="G18" i="50"/>
  <c r="G21" i="50"/>
  <c r="G13" i="50"/>
  <c r="G19" i="50"/>
  <c r="G9" i="50"/>
  <c r="G11" i="50"/>
  <c r="G8" i="50"/>
  <c r="G6" i="50"/>
  <c r="N10" i="87" l="1"/>
  <c r="N11" i="88" s="1"/>
  <c r="F32" i="40"/>
  <c r="F19" i="42" s="1"/>
  <c r="F18" i="42" s="1"/>
  <c r="F31" i="42" s="1"/>
  <c r="F36" i="42" s="1"/>
  <c r="M8" i="87"/>
  <c r="G4" i="50"/>
  <c r="N29" i="87" s="1"/>
  <c r="E16" i="41"/>
  <c r="G70" i="41"/>
  <c r="G66" i="41"/>
  <c r="G65" i="41"/>
  <c r="G18" i="41"/>
  <c r="H48" i="82"/>
  <c r="H35" i="82"/>
  <c r="L34" i="88"/>
  <c r="E34" i="88"/>
  <c r="L18" i="88"/>
  <c r="L15" i="88"/>
  <c r="L56" i="87"/>
  <c r="E56" i="87"/>
  <c r="E55" i="87"/>
  <c r="L49" i="87"/>
  <c r="E49" i="87"/>
  <c r="L32" i="87"/>
  <c r="L31" i="87"/>
  <c r="L23" i="88" s="1"/>
  <c r="L29" i="87"/>
  <c r="L21" i="88" s="1"/>
  <c r="E41" i="87"/>
  <c r="E59" i="87" s="1"/>
  <c r="E29" i="87"/>
  <c r="E37" i="87" s="1"/>
  <c r="E51" i="87" s="1"/>
  <c r="L28" i="87"/>
  <c r="E28" i="87"/>
  <c r="L19" i="87"/>
  <c r="L18" i="87" s="1"/>
  <c r="L55" i="87" s="1"/>
  <c r="L13" i="87"/>
  <c r="L12" i="87"/>
  <c r="L13" i="88" s="1"/>
  <c r="L11" i="87"/>
  <c r="L12" i="88" s="1"/>
  <c r="L9" i="87"/>
  <c r="L10" i="88" s="1"/>
  <c r="E23" i="87"/>
  <c r="E20" i="87" s="1"/>
  <c r="E58" i="87" s="1"/>
  <c r="E19" i="87"/>
  <c r="E18" i="87" s="1"/>
  <c r="E8" i="87"/>
  <c r="E7" i="87"/>
  <c r="E8" i="88" s="1"/>
  <c r="G27" i="50"/>
  <c r="G25" i="50"/>
  <c r="G24" i="50"/>
  <c r="G23" i="50"/>
  <c r="E26" i="42"/>
  <c r="L15" i="87" s="1"/>
  <c r="L16" i="88" s="1"/>
  <c r="E34" i="42"/>
  <c r="E33" i="42"/>
  <c r="E32" i="42"/>
  <c r="E23" i="42"/>
  <c r="E22" i="42"/>
  <c r="E21" i="42"/>
  <c r="E10" i="41"/>
  <c r="E17" i="50"/>
  <c r="H44" i="82"/>
  <c r="N37" i="87" l="1"/>
  <c r="N21" i="88"/>
  <c r="N28" i="88" s="1"/>
  <c r="N30" i="88" s="1"/>
  <c r="M9" i="88"/>
  <c r="M17" i="88" s="1"/>
  <c r="M19" i="88" s="1"/>
  <c r="M16" i="87"/>
  <c r="F37" i="42"/>
  <c r="L28" i="88"/>
  <c r="L30" i="88" s="1"/>
  <c r="E35" i="42"/>
  <c r="L54" i="87"/>
  <c r="E57" i="87"/>
  <c r="E54" i="87"/>
  <c r="L37" i="87"/>
  <c r="L10" i="87"/>
  <c r="E20" i="42"/>
  <c r="G23" i="83"/>
  <c r="E23" i="83"/>
  <c r="G12" i="83"/>
  <c r="G11" i="83"/>
  <c r="G6" i="83"/>
  <c r="G7" i="83"/>
  <c r="G8" i="83"/>
  <c r="G9" i="83"/>
  <c r="G10" i="83"/>
  <c r="G5" i="83"/>
  <c r="E4" i="83"/>
  <c r="E7" i="40"/>
  <c r="E28" i="40"/>
  <c r="G28" i="40" s="1"/>
  <c r="E24" i="40"/>
  <c r="G24" i="40" s="1"/>
  <c r="E20" i="40"/>
  <c r="E10" i="40"/>
  <c r="E6" i="40"/>
  <c r="G20" i="41"/>
  <c r="G19" i="41"/>
  <c r="G17" i="41"/>
  <c r="N44" i="87" l="1"/>
  <c r="N51" i="87"/>
  <c r="N38" i="87"/>
  <c r="G8" i="40"/>
  <c r="G6" i="40"/>
  <c r="N6" i="87" s="1"/>
  <c r="N7" i="88" s="1"/>
  <c r="N66" i="88" s="1"/>
  <c r="N76" i="88" s="1"/>
  <c r="N78" i="88" s="1"/>
  <c r="L6" i="87"/>
  <c r="L7" i="88" s="1"/>
  <c r="G7" i="40"/>
  <c r="N7" i="87" s="1"/>
  <c r="N8" i="88" s="1"/>
  <c r="L7" i="87"/>
  <c r="L8" i="88" s="1"/>
  <c r="M31" i="88"/>
  <c r="M88" i="88"/>
  <c r="M17" i="87"/>
  <c r="M24" i="87"/>
  <c r="M50" i="87"/>
  <c r="M52" i="87" s="1"/>
  <c r="E32" i="40"/>
  <c r="E19" i="42" s="1"/>
  <c r="N8" i="87"/>
  <c r="N9" i="88" s="1"/>
  <c r="N17" i="88" s="1"/>
  <c r="N19" i="88" s="1"/>
  <c r="L38" i="87"/>
  <c r="L51" i="87"/>
  <c r="L44" i="87"/>
  <c r="E14" i="42"/>
  <c r="E13" i="42"/>
  <c r="E15" i="42" s="1"/>
  <c r="E11" i="42"/>
  <c r="E10" i="42"/>
  <c r="E9" i="42"/>
  <c r="E8" i="42"/>
  <c r="E7" i="42"/>
  <c r="E6" i="42"/>
  <c r="E70" i="41"/>
  <c r="E67" i="41"/>
  <c r="E64" i="41"/>
  <c r="E59" i="41"/>
  <c r="E55" i="41"/>
  <c r="E50" i="41"/>
  <c r="E38" i="41"/>
  <c r="E25" i="41"/>
  <c r="E19" i="41"/>
  <c r="E18" i="41" s="1"/>
  <c r="E17" i="41"/>
  <c r="E9" i="41"/>
  <c r="E7" i="41"/>
  <c r="E30" i="50"/>
  <c r="E28" i="50"/>
  <c r="E24" i="50"/>
  <c r="E22" i="50" s="1"/>
  <c r="E4" i="50"/>
  <c r="E34" i="50" s="1"/>
  <c r="L8" i="87" l="1"/>
  <c r="L9" i="88" s="1"/>
  <c r="L17" i="88" s="1"/>
  <c r="L19" i="88" s="1"/>
  <c r="M53" i="87"/>
  <c r="M60" i="87"/>
  <c r="M61" i="87" s="1"/>
  <c r="G19" i="42"/>
  <c r="E18" i="42"/>
  <c r="N31" i="88"/>
  <c r="E40" i="87"/>
  <c r="E39" i="87" s="1"/>
  <c r="E44" i="87" s="1"/>
  <c r="H41" i="82"/>
  <c r="H37" i="82"/>
  <c r="H34" i="82" s="1"/>
  <c r="H25" i="82"/>
  <c r="H22" i="82"/>
  <c r="H19" i="82"/>
  <c r="H10" i="82"/>
  <c r="L31" i="88" l="1"/>
  <c r="L88" i="88"/>
  <c r="L16" i="87"/>
  <c r="L50" i="87" s="1"/>
  <c r="L52" i="87" s="1"/>
  <c r="G18" i="42"/>
  <c r="E31" i="42"/>
  <c r="E8" i="41"/>
  <c r="H8" i="82"/>
  <c r="H7" i="82" s="1"/>
  <c r="H6" i="82" s="1"/>
  <c r="H5" i="82" s="1"/>
  <c r="B31" i="89"/>
  <c r="L24" i="87" l="1"/>
  <c r="G31" i="42"/>
  <c r="E36" i="42"/>
  <c r="G36" i="42" s="1"/>
  <c r="E6" i="41"/>
  <c r="F25" i="89"/>
  <c r="O24" i="89"/>
  <c r="E5" i="41" l="1"/>
  <c r="O21" i="89"/>
  <c r="O20" i="89"/>
  <c r="O15" i="89"/>
  <c r="O12" i="89"/>
  <c r="O17" i="89"/>
  <c r="B11" i="89"/>
  <c r="O8" i="89"/>
  <c r="O9" i="89"/>
  <c r="B7" i="89"/>
  <c r="E5" i="42" l="1"/>
  <c r="E63" i="41"/>
  <c r="E6" i="87"/>
  <c r="D58" i="88"/>
  <c r="D61" i="88" s="1"/>
  <c r="K87" i="88"/>
  <c r="D84" i="88"/>
  <c r="D87" i="88" s="1"/>
  <c r="D69" i="88"/>
  <c r="D64" i="88"/>
  <c r="K64" i="88" s="1"/>
  <c r="D34" i="88"/>
  <c r="K34" i="88" s="1"/>
  <c r="K19" i="87"/>
  <c r="K18" i="87" s="1"/>
  <c r="K55" i="87" s="1"/>
  <c r="J15" i="87"/>
  <c r="I15" i="87"/>
  <c r="K18" i="88"/>
  <c r="K15" i="88"/>
  <c r="K56" i="87"/>
  <c r="C55" i="87"/>
  <c r="D55" i="87"/>
  <c r="C56" i="87"/>
  <c r="D56" i="87"/>
  <c r="D54" i="87" s="1"/>
  <c r="B56" i="87"/>
  <c r="B55" i="87"/>
  <c r="K49" i="87"/>
  <c r="D49" i="87"/>
  <c r="D59" i="87"/>
  <c r="K32" i="87"/>
  <c r="D41" i="87"/>
  <c r="D29" i="87"/>
  <c r="D21" i="88" s="1"/>
  <c r="D28" i="88" s="1"/>
  <c r="K28" i="87"/>
  <c r="D28" i="87"/>
  <c r="D23" i="87"/>
  <c r="D20" i="87" s="1"/>
  <c r="D58" i="87" s="1"/>
  <c r="D29" i="88" s="1"/>
  <c r="C23" i="87"/>
  <c r="D19" i="87"/>
  <c r="D18" i="87" s="1"/>
  <c r="K11" i="87"/>
  <c r="K12" i="88" s="1"/>
  <c r="K9" i="87"/>
  <c r="K10" i="88" s="1"/>
  <c r="K7" i="87"/>
  <c r="K8" i="88" s="1"/>
  <c r="K6" i="87"/>
  <c r="D8" i="87"/>
  <c r="D7" i="87"/>
  <c r="D8" i="88" s="1"/>
  <c r="D16" i="41"/>
  <c r="D37" i="87" l="1"/>
  <c r="D51" i="87" s="1"/>
  <c r="E16" i="87"/>
  <c r="E7" i="88"/>
  <c r="E71" i="41"/>
  <c r="E12" i="42"/>
  <c r="K7" i="88"/>
  <c r="K76" i="88" s="1"/>
  <c r="K78" i="88" s="1"/>
  <c r="D18" i="88"/>
  <c r="D30" i="88"/>
  <c r="K61" i="88"/>
  <c r="K54" i="87"/>
  <c r="D57" i="87"/>
  <c r="D17" i="40"/>
  <c r="D20" i="40"/>
  <c r="E16" i="42" l="1"/>
  <c r="E24" i="87"/>
  <c r="E50" i="87"/>
  <c r="E52" i="87" s="1"/>
  <c r="L17" i="87"/>
  <c r="C16" i="41"/>
  <c r="D10" i="40"/>
  <c r="D8" i="40" s="1"/>
  <c r="D17" i="41"/>
  <c r="D22" i="40"/>
  <c r="D24" i="50"/>
  <c r="D22" i="50" s="1"/>
  <c r="O22" i="89" l="1"/>
  <c r="K8" i="87"/>
  <c r="K9" i="88" s="1"/>
  <c r="E37" i="42"/>
  <c r="L53" i="87"/>
  <c r="E60" i="87"/>
  <c r="L61" i="87" s="1"/>
  <c r="O29" i="89"/>
  <c r="K31" i="87"/>
  <c r="K23" i="88" s="1"/>
  <c r="D34" i="42"/>
  <c r="D33" i="42"/>
  <c r="D32" i="42"/>
  <c r="D14" i="42"/>
  <c r="D13" i="42"/>
  <c r="D11" i="42"/>
  <c r="G11" i="42" s="1"/>
  <c r="D10" i="42"/>
  <c r="G10" i="42" s="1"/>
  <c r="D9" i="42"/>
  <c r="G9" i="42" s="1"/>
  <c r="D8" i="42"/>
  <c r="D7" i="42"/>
  <c r="D70" i="41"/>
  <c r="D67" i="41"/>
  <c r="D64" i="41"/>
  <c r="D59" i="41"/>
  <c r="D55" i="41"/>
  <c r="D50" i="41"/>
  <c r="D38" i="41"/>
  <c r="D25" i="41"/>
  <c r="D18" i="41"/>
  <c r="D6" i="42" s="1"/>
  <c r="D19" i="41"/>
  <c r="D9" i="41"/>
  <c r="J42" i="82"/>
  <c r="G41" i="82"/>
  <c r="G37" i="82"/>
  <c r="G34" i="82" s="1"/>
  <c r="D8" i="41" s="1"/>
  <c r="G25" i="82"/>
  <c r="G22" i="82"/>
  <c r="G19" i="82"/>
  <c r="G10" i="82"/>
  <c r="D30" i="40"/>
  <c r="D29" i="40"/>
  <c r="D24" i="40"/>
  <c r="O23" i="89" s="1"/>
  <c r="D30" i="50"/>
  <c r="D28" i="50"/>
  <c r="D22" i="42"/>
  <c r="D4" i="50"/>
  <c r="K15" i="87" l="1"/>
  <c r="K16" i="88" s="1"/>
  <c r="D40" i="87"/>
  <c r="D39" i="87" s="1"/>
  <c r="D44" i="87" s="1"/>
  <c r="D35" i="42"/>
  <c r="D15" i="42"/>
  <c r="K12" i="87"/>
  <c r="K13" i="88" s="1"/>
  <c r="K13" i="87"/>
  <c r="O33" i="89"/>
  <c r="D23" i="42"/>
  <c r="O30" i="89"/>
  <c r="O28" i="89"/>
  <c r="K29" i="87"/>
  <c r="D21" i="42"/>
  <c r="D34" i="50"/>
  <c r="G8" i="82"/>
  <c r="D28" i="40"/>
  <c r="D26" i="42"/>
  <c r="D23" i="83"/>
  <c r="D4" i="83"/>
  <c r="K10" i="87" l="1"/>
  <c r="K16" i="87" s="1"/>
  <c r="O25" i="89"/>
  <c r="D20" i="42"/>
  <c r="K21" i="88"/>
  <c r="K28" i="88" s="1"/>
  <c r="K37" i="87"/>
  <c r="D32" i="40"/>
  <c r="D19" i="42" s="1"/>
  <c r="G7" i="82"/>
  <c r="G6" i="82" s="1"/>
  <c r="C26" i="42"/>
  <c r="K17" i="88" l="1"/>
  <c r="K19" i="88" s="1"/>
  <c r="D18" i="42"/>
  <c r="K30" i="88"/>
  <c r="K44" i="87"/>
  <c r="K51" i="87"/>
  <c r="K38" i="87"/>
  <c r="K50" i="87"/>
  <c r="K24" i="87"/>
  <c r="G5" i="82"/>
  <c r="D7" i="41"/>
  <c r="C64" i="88"/>
  <c r="J64" i="88" s="1"/>
  <c r="G64" i="88"/>
  <c r="N64" i="88" s="1"/>
  <c r="B64" i="88"/>
  <c r="I64" i="88" s="1"/>
  <c r="C34" i="88"/>
  <c r="J34" i="88" s="1"/>
  <c r="N34" i="88"/>
  <c r="B34" i="88"/>
  <c r="I34" i="88" s="1"/>
  <c r="I18" i="88"/>
  <c r="B29" i="88"/>
  <c r="J15" i="88"/>
  <c r="I15" i="88"/>
  <c r="J32" i="87"/>
  <c r="I32" i="87"/>
  <c r="C29" i="87"/>
  <c r="C21" i="88" s="1"/>
  <c r="B29" i="87"/>
  <c r="B21" i="88" s="1"/>
  <c r="I7" i="87"/>
  <c r="I8" i="88" s="1"/>
  <c r="I6" i="87"/>
  <c r="I7" i="88" s="1"/>
  <c r="J9" i="87"/>
  <c r="J10" i="88" s="1"/>
  <c r="I9" i="87"/>
  <c r="I10" i="88" s="1"/>
  <c r="J11" i="87"/>
  <c r="J12" i="88" s="1"/>
  <c r="I11" i="87"/>
  <c r="I12" i="88" s="1"/>
  <c r="J16" i="88"/>
  <c r="I16" i="88"/>
  <c r="I19" i="87"/>
  <c r="B23" i="87"/>
  <c r="C19" i="87"/>
  <c r="C18" i="88" s="1"/>
  <c r="B19" i="87"/>
  <c r="B18" i="88" s="1"/>
  <c r="C8" i="87"/>
  <c r="B8" i="87"/>
  <c r="C49" i="87"/>
  <c r="J49" i="87" s="1"/>
  <c r="G49" i="87"/>
  <c r="N49" i="87" s="1"/>
  <c r="B49" i="87"/>
  <c r="I49" i="87" s="1"/>
  <c r="C28" i="87"/>
  <c r="J28" i="87" s="1"/>
  <c r="G28" i="87"/>
  <c r="N28" i="87" s="1"/>
  <c r="B28" i="87"/>
  <c r="I28" i="87" s="1"/>
  <c r="C20" i="40"/>
  <c r="K31" i="88" l="1"/>
  <c r="K88" i="88"/>
  <c r="K52" i="87"/>
  <c r="K60" i="87" s="1"/>
  <c r="D6" i="41"/>
  <c r="D31" i="42"/>
  <c r="G48" i="82"/>
  <c r="C16" i="40"/>
  <c r="D5" i="41" l="1"/>
  <c r="D36" i="42"/>
  <c r="C22" i="40"/>
  <c r="F41" i="82"/>
  <c r="J41" i="82" s="1"/>
  <c r="F37" i="82"/>
  <c r="F25" i="82"/>
  <c r="F22" i="82"/>
  <c r="F19" i="82"/>
  <c r="F10" i="82"/>
  <c r="C69" i="41"/>
  <c r="C33" i="50"/>
  <c r="D63" i="41" l="1"/>
  <c r="O7" i="89"/>
  <c r="D6" i="87"/>
  <c r="D5" i="42"/>
  <c r="F34" i="82"/>
  <c r="J19" i="87"/>
  <c r="J18" i="88"/>
  <c r="C7" i="40"/>
  <c r="J7" i="87" s="1"/>
  <c r="J8" i="88" s="1"/>
  <c r="C6" i="40"/>
  <c r="J6" i="87" s="1"/>
  <c r="J7" i="88" s="1"/>
  <c r="C17" i="41"/>
  <c r="D7" i="88" l="1"/>
  <c r="D16" i="87"/>
  <c r="D12" i="42"/>
  <c r="D71" i="41"/>
  <c r="C8" i="41"/>
  <c r="C9" i="41"/>
  <c r="B9" i="41"/>
  <c r="B13" i="42"/>
  <c r="B19" i="41"/>
  <c r="C30" i="40"/>
  <c r="B30" i="40"/>
  <c r="I13" i="87" s="1"/>
  <c r="C4" i="83"/>
  <c r="C24" i="50"/>
  <c r="B22" i="50"/>
  <c r="I31" i="87" s="1"/>
  <c r="I23" i="88" s="1"/>
  <c r="C4" i="50"/>
  <c r="B4" i="50"/>
  <c r="I29" i="87" s="1"/>
  <c r="F8" i="82"/>
  <c r="D16" i="42" l="1"/>
  <c r="D50" i="87"/>
  <c r="D52" i="87" s="1"/>
  <c r="K17" i="87"/>
  <c r="D24" i="87"/>
  <c r="D76" i="88"/>
  <c r="D78" i="88" s="1"/>
  <c r="D17" i="88"/>
  <c r="D19" i="88" s="1"/>
  <c r="D31" i="88" s="1"/>
  <c r="F7" i="82"/>
  <c r="B40" i="87"/>
  <c r="B18" i="89"/>
  <c r="B19" i="89" s="1"/>
  <c r="J13" i="87"/>
  <c r="I21" i="88"/>
  <c r="I28" i="88" s="1"/>
  <c r="I37" i="87"/>
  <c r="J29" i="87"/>
  <c r="J21" i="88" s="1"/>
  <c r="C22" i="50"/>
  <c r="F6" i="82"/>
  <c r="D60" i="87" l="1"/>
  <c r="K61" i="87" s="1"/>
  <c r="K53" i="87"/>
  <c r="D37" i="42"/>
  <c r="F5" i="82"/>
  <c r="J31" i="87"/>
  <c r="J23" i="88" s="1"/>
  <c r="J28" i="88" s="1"/>
  <c r="F48" i="82"/>
  <c r="C7" i="41"/>
  <c r="M31" i="89"/>
  <c r="N20" i="89"/>
  <c r="C58" i="88" l="1"/>
  <c r="C61" i="88" s="1"/>
  <c r="N46" i="88"/>
  <c r="N48" i="88" s="1"/>
  <c r="N7" i="89"/>
  <c r="E10" i="82" l="1"/>
  <c r="C6" i="41" l="1"/>
  <c r="C33" i="42"/>
  <c r="G33" i="42" s="1"/>
  <c r="C32" i="42"/>
  <c r="G32" i="42" s="1"/>
  <c r="C67" i="41"/>
  <c r="C14" i="42" s="1"/>
  <c r="N55" i="87" l="1"/>
  <c r="N54" i="87" s="1"/>
  <c r="C5" i="41"/>
  <c r="C5" i="42" s="1"/>
  <c r="C25" i="42"/>
  <c r="C6" i="87" l="1"/>
  <c r="C7" i="88" s="1"/>
  <c r="N61" i="88"/>
  <c r="N88" i="88" s="1"/>
  <c r="C22" i="42" l="1"/>
  <c r="C8" i="40"/>
  <c r="J8" i="87" s="1"/>
  <c r="J9" i="88" s="1"/>
  <c r="B8" i="40"/>
  <c r="I8" i="87" s="1"/>
  <c r="I9" i="88" s="1"/>
  <c r="E41" i="82" l="1"/>
  <c r="J46" i="88" l="1"/>
  <c r="J48" i="88" s="1"/>
  <c r="J87" i="88"/>
  <c r="C84" i="88"/>
  <c r="C87" i="88" s="1"/>
  <c r="C69" i="88"/>
  <c r="J56" i="87"/>
  <c r="C41" i="87"/>
  <c r="C59" i="87" s="1"/>
  <c r="J18" i="87"/>
  <c r="J55" i="87" s="1"/>
  <c r="J61" i="88" l="1"/>
  <c r="J76" i="88"/>
  <c r="J78" i="88" s="1"/>
  <c r="J54" i="87"/>
  <c r="C64" i="41"/>
  <c r="C13" i="42" s="1"/>
  <c r="C59" i="41"/>
  <c r="C11" i="42" s="1"/>
  <c r="C55" i="41"/>
  <c r="C10" i="42" s="1"/>
  <c r="C50" i="41"/>
  <c r="C9" i="42" s="1"/>
  <c r="C38" i="41"/>
  <c r="C8" i="42" s="1"/>
  <c r="C25" i="41"/>
  <c r="C19" i="41"/>
  <c r="C18" i="41" s="1"/>
  <c r="C24" i="40"/>
  <c r="C40" i="87" l="1"/>
  <c r="C39" i="87" s="1"/>
  <c r="G40" i="87"/>
  <c r="C7" i="42"/>
  <c r="C7" i="87"/>
  <c r="C8" i="88" s="1"/>
  <c r="C63" i="41"/>
  <c r="C6" i="42"/>
  <c r="C18" i="87"/>
  <c r="C15" i="42"/>
  <c r="C20" i="87"/>
  <c r="C28" i="88"/>
  <c r="C37" i="87"/>
  <c r="C29" i="40"/>
  <c r="C12" i="42" l="1"/>
  <c r="J12" i="87"/>
  <c r="J13" i="88" s="1"/>
  <c r="C28" i="40"/>
  <c r="C23" i="83"/>
  <c r="C44" i="87"/>
  <c r="C51" i="87"/>
  <c r="C70" i="41"/>
  <c r="C54" i="87"/>
  <c r="C16" i="42" l="1"/>
  <c r="C32" i="40"/>
  <c r="C19" i="42" s="1"/>
  <c r="J10" i="87"/>
  <c r="J17" i="88" s="1"/>
  <c r="J19" i="88" s="1"/>
  <c r="C58" i="87"/>
  <c r="C71" i="41"/>
  <c r="C18" i="42" l="1"/>
  <c r="J16" i="87"/>
  <c r="J50" i="87" s="1"/>
  <c r="C57" i="87"/>
  <c r="C29" i="88"/>
  <c r="C30" i="88" s="1"/>
  <c r="J24" i="87" l="1"/>
  <c r="C16" i="87"/>
  <c r="C24" i="87" s="1"/>
  <c r="C76" i="88" l="1"/>
  <c r="C78" i="88" s="1"/>
  <c r="C17" i="88"/>
  <c r="C19" i="88" s="1"/>
  <c r="C31" i="88" s="1"/>
  <c r="C50" i="87"/>
  <c r="C52" i="87" s="1"/>
  <c r="J17" i="87"/>
  <c r="N35" i="89"/>
  <c r="N33" i="89"/>
  <c r="K31" i="89"/>
  <c r="I31" i="89"/>
  <c r="G31" i="89"/>
  <c r="F31" i="89"/>
  <c r="E31" i="89"/>
  <c r="D31" i="89"/>
  <c r="C31" i="89"/>
  <c r="N30" i="89"/>
  <c r="N29" i="89"/>
  <c r="L31" i="89"/>
  <c r="J31" i="89"/>
  <c r="H31" i="89"/>
  <c r="L27" i="89"/>
  <c r="H27" i="89"/>
  <c r="F27" i="89"/>
  <c r="E27" i="89"/>
  <c r="D27" i="89"/>
  <c r="C27" i="89"/>
  <c r="B27" i="89"/>
  <c r="O26" i="89"/>
  <c r="N26" i="89"/>
  <c r="J27" i="89"/>
  <c r="N24" i="89"/>
  <c r="N23" i="89"/>
  <c r="N22" i="89"/>
  <c r="N21" i="89"/>
  <c r="M27" i="89"/>
  <c r="K27" i="89"/>
  <c r="I27" i="89"/>
  <c r="O18" i="89"/>
  <c r="N18" i="89"/>
  <c r="N17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O14" i="89"/>
  <c r="N14" i="89"/>
  <c r="O13" i="89"/>
  <c r="N13" i="89"/>
  <c r="N12" i="89"/>
  <c r="F11" i="89"/>
  <c r="F16" i="89" s="1"/>
  <c r="F19" i="89" s="1"/>
  <c r="E11" i="89"/>
  <c r="E16" i="89" s="1"/>
  <c r="E19" i="89" s="1"/>
  <c r="D11" i="89"/>
  <c r="D16" i="89" s="1"/>
  <c r="D19" i="89" s="1"/>
  <c r="C11" i="89"/>
  <c r="C16" i="89" s="1"/>
  <c r="C19" i="89" s="1"/>
  <c r="N10" i="89"/>
  <c r="N9" i="89"/>
  <c r="N8" i="89"/>
  <c r="M11" i="89"/>
  <c r="M16" i="89" s="1"/>
  <c r="M19" i="89" s="1"/>
  <c r="L11" i="89"/>
  <c r="L16" i="89" s="1"/>
  <c r="L19" i="89" s="1"/>
  <c r="K11" i="89"/>
  <c r="K16" i="89" s="1"/>
  <c r="K19" i="89" s="1"/>
  <c r="J11" i="89"/>
  <c r="I11" i="89"/>
  <c r="I16" i="89" s="1"/>
  <c r="I19" i="89" s="1"/>
  <c r="H11" i="89"/>
  <c r="H16" i="89" s="1"/>
  <c r="H19" i="89" s="1"/>
  <c r="G11" i="89"/>
  <c r="G16" i="89" s="1"/>
  <c r="G19" i="89" s="1"/>
  <c r="I87" i="88"/>
  <c r="B84" i="88"/>
  <c r="B87" i="88" s="1"/>
  <c r="B59" i="88"/>
  <c r="B61" i="88" s="1"/>
  <c r="B23" i="88"/>
  <c r="I46" i="88"/>
  <c r="I48" i="88" s="1"/>
  <c r="B10" i="88"/>
  <c r="B41" i="87"/>
  <c r="I39" i="87"/>
  <c r="I56" i="87" s="1"/>
  <c r="B31" i="87"/>
  <c r="B30" i="87"/>
  <c r="I22" i="87"/>
  <c r="B21" i="87"/>
  <c r="B18" i="87"/>
  <c r="B54" i="87" s="1"/>
  <c r="N31" i="89" l="1"/>
  <c r="N15" i="89"/>
  <c r="I76" i="88"/>
  <c r="I78" i="88" s="1"/>
  <c r="B69" i="88"/>
  <c r="D32" i="89"/>
  <c r="D34" i="89" s="1"/>
  <c r="F32" i="89"/>
  <c r="F34" i="89" s="1"/>
  <c r="J32" i="89"/>
  <c r="J34" i="89" s="1"/>
  <c r="L32" i="89"/>
  <c r="L34" i="89" s="1"/>
  <c r="I32" i="89"/>
  <c r="I34" i="89" s="1"/>
  <c r="H32" i="89"/>
  <c r="H34" i="89" s="1"/>
  <c r="E32" i="89"/>
  <c r="E34" i="89" s="1"/>
  <c r="C32" i="89"/>
  <c r="C34" i="89" s="1"/>
  <c r="J16" i="89"/>
  <c r="J19" i="89" s="1"/>
  <c r="C60" i="87"/>
  <c r="O31" i="89"/>
  <c r="B58" i="88"/>
  <c r="I30" i="88"/>
  <c r="B20" i="87"/>
  <c r="B58" i="87" s="1"/>
  <c r="O27" i="89"/>
  <c r="O11" i="89"/>
  <c r="B37" i="87"/>
  <c r="B51" i="87" s="1"/>
  <c r="K32" i="89"/>
  <c r="K34" i="89" s="1"/>
  <c r="M32" i="89"/>
  <c r="N11" i="89"/>
  <c r="B16" i="89"/>
  <c r="G27" i="89"/>
  <c r="N27" i="89" s="1"/>
  <c r="N25" i="89"/>
  <c r="N28" i="89"/>
  <c r="B32" i="89"/>
  <c r="B34" i="89" s="1"/>
  <c r="B22" i="88"/>
  <c r="B59" i="87"/>
  <c r="I18" i="87"/>
  <c r="I55" i="87" s="1"/>
  <c r="I54" i="87" s="1"/>
  <c r="B39" i="87"/>
  <c r="M34" i="89" l="1"/>
  <c r="O16" i="89"/>
  <c r="O19" i="89" s="1"/>
  <c r="O32" i="89"/>
  <c r="O34" i="89" s="1"/>
  <c r="B57" i="87"/>
  <c r="B36" i="89"/>
  <c r="N16" i="89"/>
  <c r="G32" i="89"/>
  <c r="G34" i="89" s="1"/>
  <c r="B28" i="88"/>
  <c r="B44" i="87"/>
  <c r="I51" i="87"/>
  <c r="I44" i="87"/>
  <c r="I38" i="87"/>
  <c r="N32" i="89" l="1"/>
  <c r="O36" i="89"/>
  <c r="N34" i="89"/>
  <c r="N19" i="89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B30" i="88"/>
  <c r="N36" i="89" l="1"/>
  <c r="C34" i="42" l="1"/>
  <c r="C28" i="50"/>
  <c r="C35" i="42" l="1"/>
  <c r="C23" i="42"/>
  <c r="C21" i="42"/>
  <c r="B24" i="40"/>
  <c r="C20" i="42" l="1"/>
  <c r="J37" i="87"/>
  <c r="J30" i="88"/>
  <c r="C31" i="42" l="1"/>
  <c r="J88" i="88"/>
  <c r="J31" i="88"/>
  <c r="J51" i="87"/>
  <c r="J52" i="87" s="1"/>
  <c r="J44" i="87"/>
  <c r="J38" i="87"/>
  <c r="B67" i="41"/>
  <c r="B14" i="42" s="1"/>
  <c r="B15" i="42" s="1"/>
  <c r="C36" i="42" l="1"/>
  <c r="J60" i="87"/>
  <c r="J61" i="87" s="1"/>
  <c r="J53" i="87"/>
  <c r="C37" i="42" l="1"/>
  <c r="C30" i="50"/>
  <c r="C34" i="50" l="1"/>
  <c r="B33" i="41"/>
  <c r="B25" i="42"/>
  <c r="B34" i="42"/>
  <c r="B33" i="42"/>
  <c r="B32" i="42"/>
  <c r="B30" i="50"/>
  <c r="B22" i="42"/>
  <c r="B64" i="41"/>
  <c r="B59" i="41"/>
  <c r="B50" i="41"/>
  <c r="B30" i="41"/>
  <c r="B26" i="41"/>
  <c r="E25" i="82"/>
  <c r="B21" i="42" l="1"/>
  <c r="B38" i="41"/>
  <c r="B18" i="41"/>
  <c r="B6" i="42" s="1"/>
  <c r="B29" i="41"/>
  <c r="B35" i="42"/>
  <c r="B11" i="42"/>
  <c r="B9" i="42"/>
  <c r="B70" i="41"/>
  <c r="B25" i="41" l="1"/>
  <c r="B7" i="87" s="1"/>
  <c r="B8" i="88" s="1"/>
  <c r="B8" i="42"/>
  <c r="B7" i="42" l="1"/>
  <c r="B28" i="50" l="1"/>
  <c r="B34" i="50" s="1"/>
  <c r="B4" i="83"/>
  <c r="B29" i="40" l="1"/>
  <c r="G4" i="83"/>
  <c r="B23" i="83"/>
  <c r="B23" i="42"/>
  <c r="I12" i="87" l="1"/>
  <c r="B28" i="40"/>
  <c r="E37" i="82"/>
  <c r="E34" i="82" s="1"/>
  <c r="B8" i="41" s="1"/>
  <c r="G32" i="40" l="1"/>
  <c r="I13" i="88"/>
  <c r="I10" i="87"/>
  <c r="B32" i="40"/>
  <c r="B19" i="42" s="1"/>
  <c r="I16" i="87" l="1"/>
  <c r="N16" i="87"/>
  <c r="B18" i="42"/>
  <c r="E22" i="82"/>
  <c r="E19" i="82"/>
  <c r="E8" i="82" s="1"/>
  <c r="E7" i="82" s="1"/>
  <c r="N50" i="87" l="1"/>
  <c r="N52" i="87" s="1"/>
  <c r="N24" i="87"/>
  <c r="E6" i="82"/>
  <c r="I31" i="88"/>
  <c r="I24" i="87"/>
  <c r="I50" i="87"/>
  <c r="I52" i="87" s="1"/>
  <c r="N53" i="87" l="1"/>
  <c r="N60" i="87"/>
  <c r="N61" i="87" s="1"/>
  <c r="B7" i="41"/>
  <c r="B6" i="41" s="1"/>
  <c r="B5" i="41" s="1"/>
  <c r="E5" i="82"/>
  <c r="I60" i="87"/>
  <c r="B5" i="42" l="1"/>
  <c r="B6" i="87"/>
  <c r="E48" i="82"/>
  <c r="B55" i="41"/>
  <c r="B20" i="42"/>
  <c r="B16" i="87" l="1"/>
  <c r="B7" i="88"/>
  <c r="B31" i="42"/>
  <c r="B10" i="42"/>
  <c r="B63" i="41"/>
  <c r="B71" i="41" s="1"/>
  <c r="B76" i="88" l="1"/>
  <c r="B78" i="88" s="1"/>
  <c r="B17" i="88"/>
  <c r="B19" i="88" s="1"/>
  <c r="B31" i="88" s="1"/>
  <c r="B50" i="87"/>
  <c r="B52" i="87" s="1"/>
  <c r="B24" i="87"/>
  <c r="I17" i="87"/>
  <c r="B36" i="42"/>
  <c r="B12" i="42"/>
  <c r="B88" i="88" l="1"/>
  <c r="B60" i="87"/>
  <c r="I61" i="87" s="1"/>
  <c r="I53" i="87"/>
  <c r="G37" i="42"/>
  <c r="B16" i="42"/>
  <c r="N17" i="87" l="1"/>
  <c r="B37" i="42"/>
</calcChain>
</file>

<file path=xl/sharedStrings.xml><?xml version="1.0" encoding="utf-8"?>
<sst xmlns="http://schemas.openxmlformats.org/spreadsheetml/2006/main" count="804" uniqueCount="498">
  <si>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</si>
  <si>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</si>
  <si>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</si>
  <si>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</si>
  <si>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</si>
  <si>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</si>
  <si>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</si>
  <si>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</si>
  <si>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</si>
  <si>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</si>
  <si>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</si>
  <si>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</si>
  <si>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</si>
  <si>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</si>
  <si>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</si>
  <si>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</si>
  <si>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</si>
  <si>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</si>
  <si>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</si>
  <si>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</si>
  <si>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</si>
  <si>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</si>
  <si>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</si>
  <si>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</si>
  <si>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</si>
  <si>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</si>
  <si>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</si>
  <si>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</si>
  <si>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</si>
  <si>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</si>
  <si>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</si>
  <si>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</si>
  <si>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</si>
  <si>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</si>
  <si>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</si>
  <si>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</si>
  <si>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</si>
  <si>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</si>
  <si>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</si>
  <si>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</si>
  <si>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</si>
  <si>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</si>
  <si>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</si>
  <si>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</si>
  <si>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</si>
  <si>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</si>
  <si>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</si>
  <si>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</si>
  <si>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</si>
  <si>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</si>
  <si>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</si>
  <si>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</si>
  <si>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</si>
  <si>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</si>
  <si>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</si>
  <si>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</si>
  <si>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</si>
  <si>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</si>
  <si>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</si>
  <si>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</si>
  <si>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</si>
  <si>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</si>
  <si>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</si>
  <si>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</si>
  <si>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</si>
  <si>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</si>
  <si>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</si>
  <si>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</si>
  <si>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</si>
  <si>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</si>
  <si>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</si>
  <si>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</si>
  <si>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</si>
  <si>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</si>
  <si>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</si>
  <si>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</si>
  <si>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</si>
  <si>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</si>
  <si>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</si>
  <si>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</si>
  <si>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</si>
  <si>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</si>
  <si>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</si>
  <si>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</si>
  <si>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</si>
  <si>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</si>
  <si>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</si>
  <si>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</si>
  <si>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</si>
  <si>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</si>
  <si>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</si>
  <si>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</si>
  <si>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</si>
  <si>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</si>
  <si>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</si>
  <si>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</si>
  <si>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</si>
  <si>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</si>
  <si>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</si>
  <si>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</si>
  <si>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</si>
  <si>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</si>
  <si>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</si>
  <si>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</si>
  <si>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</si>
  <si>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</si>
  <si>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</si>
  <si>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</si>
  <si>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</si>
  <si>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</si>
  <si>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</si>
  <si>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</si>
  <si>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</si>
  <si>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</si>
  <si>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</si>
  <si>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</si>
  <si>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</si>
  <si>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</si>
  <si>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</si>
  <si>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</si>
  <si>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</si>
  <si>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</si>
  <si>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</si>
  <si>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</si>
  <si>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Falubuszra gumigarnitúra vásárlás</t>
  </si>
  <si>
    <t>Kisértékű eszközök beszerzése</t>
  </si>
  <si>
    <t>Könyvbeszerzés könyvtárba</t>
  </si>
  <si>
    <t>Víziszínpad felújítása</t>
  </si>
  <si>
    <t>Kultúrház felújítása</t>
  </si>
  <si>
    <t>Pécselyi iskolatető javítása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</si>
  <si>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</si>
  <si>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</si>
  <si>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</si>
  <si>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</si>
  <si>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</si>
  <si>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</si>
  <si>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</si>
  <si>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</si>
  <si>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</si>
  <si>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</si>
  <si>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</si>
  <si>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</si>
  <si>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</si>
  <si>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</si>
  <si>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</si>
  <si>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</si>
  <si>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</si>
  <si>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</si>
  <si>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</si>
  <si>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</si>
  <si>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</si>
  <si>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</si>
  <si>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</si>
  <si>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</si>
  <si>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</si>
  <si>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</si>
  <si>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</si>
  <si>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</si>
  <si>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</si>
  <si>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</si>
  <si>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</si>
  <si>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</si>
  <si>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</si>
  <si>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</si>
  <si>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</si>
  <si>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</si>
  <si>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</si>
  <si>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</si>
  <si>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</si>
  <si>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</si>
  <si>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</si>
  <si>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</si>
  <si>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</si>
  <si>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</si>
  <si>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</si>
  <si>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</si>
  <si>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</si>
  <si>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</si>
  <si>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</si>
  <si>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</si>
  <si>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</si>
  <si>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</si>
  <si>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</si>
  <si>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</si>
  <si>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</si>
  <si>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</si>
  <si>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</si>
  <si>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</si>
  <si>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</si>
  <si>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</si>
  <si>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</si>
  <si>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</si>
  <si>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</si>
  <si>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</si>
  <si>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</si>
  <si>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</si>
  <si>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</si>
  <si>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</si>
  <si>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</si>
  <si>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</si>
  <si>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</si>
  <si>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</si>
  <si>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</si>
  <si>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</si>
  <si>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</si>
  <si>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</si>
  <si>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</si>
  <si>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</si>
  <si>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</si>
  <si>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</si>
  <si>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</si>
  <si>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</si>
  <si>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</si>
  <si>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</si>
  <si>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</si>
  <si>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</si>
  <si>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</si>
  <si>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</si>
  <si>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</si>
  <si>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</si>
  <si>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</si>
  <si>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</si>
  <si>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</si>
  <si>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</si>
  <si>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</si>
  <si>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</si>
  <si>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</si>
  <si>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</si>
  <si>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</si>
  <si>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</si>
  <si>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</si>
  <si>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</si>
  <si>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</si>
  <si>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</si>
  <si>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</si>
  <si>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</si>
  <si>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</si>
  <si>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</si>
  <si>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</si>
  <si>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</si>
  <si>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</si>
  <si>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</si>
  <si>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</si>
  <si>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</si>
  <si>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</si>
  <si>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</si>
  <si>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</si>
  <si>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</si>
  <si>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</si>
  <si>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</si>
  <si>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</si>
  <si>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</si>
  <si>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</si>
  <si>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</si>
  <si>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</si>
  <si>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</si>
  <si>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</si>
  <si>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</si>
  <si>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</si>
  <si>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</si>
  <si>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</si>
  <si>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</si>
  <si>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</si>
  <si>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</si>
  <si>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</si>
  <si>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</si>
  <si>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</si>
  <si>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</si>
  <si>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</si>
  <si>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</si>
  <si>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</si>
  <si>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</si>
  <si>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</si>
  <si>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</si>
  <si>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</si>
  <si>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</si>
  <si>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</si>
  <si>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</si>
  <si>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</si>
  <si>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</si>
  <si>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</si>
  <si>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</si>
  <si>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</si>
  <si>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</si>
  <si>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</si>
  <si>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</si>
  <si>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</si>
  <si>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</si>
  <si>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</si>
  <si>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</si>
  <si>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</si>
  <si>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ÁLLAMI TÁMOGATÁSOK 2018. ÉV</t>
  </si>
  <si>
    <t>I. HELYI ÖNKORMÁNYZATOK MŰKÖDÉSÉNEK ÁLTALÁNOS TÁMOGATÁSA</t>
  </si>
  <si>
    <t>5. 2017. évről áthúzódó bérkompenzáció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</si>
  <si>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</si>
  <si>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</si>
  <si>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</si>
  <si>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</si>
  <si>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MŰKÖDÉSI KIADÁSOK 2018. ÉV</t>
  </si>
  <si>
    <t>Helyi önkormányzatok kiegészítő támogatásai (működési)</t>
  </si>
  <si>
    <t>III. SZOCIÁLIS, GYERMEKJÓLÉTI  ÉS GYERMEKÉTKEZTETÉSI FELADATOK</t>
  </si>
  <si>
    <t>FELHALMOZÁSI KIADÁSOK 2018. ÉV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</si>
  <si>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</si>
  <si>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</si>
  <si>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</si>
  <si>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Az Önkormányzat működési bevételei és kiadásai 2018. év</t>
  </si>
  <si>
    <t xml:space="preserve"> Az Önkormányzat kötelező feladatok bevételei és kiadásai 2018. év</t>
  </si>
  <si>
    <t xml:space="preserve"> Az Önkormányzat önként vállalt feladatok bevételei és kiadásai  2018. év</t>
  </si>
  <si>
    <t xml:space="preserve"> Az Önkormányzat állami (államigazgatási) feladatok bevételei és kiadásai  2018. év</t>
  </si>
  <si>
    <t>Informatikai eszközök beszerzése</t>
  </si>
  <si>
    <t>Egyéb tárgyi eszköz beszerzése</t>
  </si>
  <si>
    <t>Rendezési terv felülvizsgálat</t>
  </si>
  <si>
    <t>Új telkek közművesítése (András utca)</t>
  </si>
  <si>
    <t>Számítógép, nyomtató beszerzés - könyvtár</t>
  </si>
  <si>
    <t>Buszmegálló létesítése</t>
  </si>
  <si>
    <t>Új telkek áramellátás és közvilágítás kiépítése (András utca)</t>
  </si>
  <si>
    <t>Közoktatási Intézményfenntartó Társulás Pécsely Óvoda felhalmozási támogatás</t>
  </si>
  <si>
    <t>Magassági ágvágó</t>
  </si>
  <si>
    <t>Virágládák beszerzése pályázat alapján 04/191/2017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</si>
  <si>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</si>
  <si>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</si>
  <si>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</si>
  <si>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</si>
  <si>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</si>
  <si>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</si>
  <si>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>Működési célú előzetesen felszámított áfa</t>
  </si>
  <si>
    <t>Keresztfa utca árok felújítása BMKAT/1-4/2017.</t>
  </si>
  <si>
    <t xml:space="preserve"> Az Önkormányzat felhalmozási bevételei és kiadásai  2018. év</t>
  </si>
  <si>
    <t xml:space="preserve">      e) Falugondnoki vagy tanyagondnoki szolgáltatás</t>
  </si>
  <si>
    <t>Bevétele és kiadások mérlege 2018.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</si>
  <si>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2018.</t>
    </r>
  </si>
  <si>
    <t>2018. évi eredeti előirányzat</t>
  </si>
  <si>
    <t xml:space="preserve">I. Módosítás </t>
  </si>
  <si>
    <t>Eltérés</t>
  </si>
  <si>
    <t>I. Módosítás</t>
  </si>
  <si>
    <t>Elérés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</si>
  <si>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</si>
  <si>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</si>
  <si>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</si>
  <si>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II. Módosítás</t>
  </si>
  <si>
    <t>Szakmai tevékenységet segítő szolgáltatások</t>
  </si>
  <si>
    <t>Kukolla felújítása - Humánszolgáltatások EFOP-1.5.2-16-2017-00016</t>
  </si>
  <si>
    <t>III. Módosítás</t>
  </si>
  <si>
    <t>9. A települési önkormányzatok szociális célú tüzelőanyag vásárlásához kapcsolódó támogatása</t>
  </si>
  <si>
    <t>IV. Módosítás</t>
  </si>
  <si>
    <t>Keresztfa utca árok kialakítása BMKAT/1-4/2017.</t>
  </si>
  <si>
    <t>Eszközbeszerzés EFOP pályázat</t>
  </si>
  <si>
    <t xml:space="preserve">Tihany Iskola Alapítvány támogatása (82/2018. (XI. 26.) </t>
  </si>
  <si>
    <t>Téli rezsicsökkentésben korábban nem részesült háztartások egyszeri támogatása</t>
  </si>
  <si>
    <t>Közfoglalkoztatási támogatási előleg 2019.</t>
  </si>
  <si>
    <t>Zártkerti program támogatás</t>
  </si>
  <si>
    <t>Állami támogatás megelőlegezés 2019.</t>
  </si>
  <si>
    <t>Téli rezsicsökkentés egyszeri támogatás</t>
  </si>
  <si>
    <t xml:space="preserve">EFOP 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</si>
  <si>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</si>
  <si>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2018.</t>
  </si>
  <si>
    <t>2019.</t>
  </si>
  <si>
    <t>2020.</t>
  </si>
  <si>
    <t>2021.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</si>
  <si>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</si>
  <si>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</si>
  <si>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</si>
  <si>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</si>
  <si>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</si>
  <si>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</si>
  <si>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</si>
  <si>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</si>
  <si>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</si>
  <si>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Az önkormányzat által nyújtott közvetett támogatások jogcímenként 2018. év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</si>
  <si>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</si>
  <si>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</si>
  <si>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</si>
  <si>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</si>
  <si>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</si>
  <si>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</si>
  <si>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</si>
  <si>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</si>
  <si>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</si>
  <si>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</si>
  <si>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</si>
  <si>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</si>
  <si>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</si>
  <si>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</si>
  <si>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</si>
  <si>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</si>
  <si>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</si>
  <si>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</si>
  <si>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</si>
  <si>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</si>
  <si>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</si>
  <si>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</si>
  <si>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</si>
  <si>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</si>
  <si>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</si>
  <si>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</si>
  <si>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</si>
  <si>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</si>
  <si>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</si>
  <si>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</si>
  <si>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</si>
  <si>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</si>
  <si>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</si>
  <si>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2018. előtti</t>
  </si>
  <si>
    <t>2017. évi költségvetés terhére fizetendő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</si>
  <si>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</si>
  <si>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</si>
  <si>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</si>
  <si>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</si>
  <si>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</si>
  <si>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</si>
  <si>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</si>
  <si>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</si>
  <si>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</si>
  <si>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</si>
  <si>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</si>
  <si>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</si>
  <si>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</si>
  <si>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</si>
  <si>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</si>
  <si>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</si>
  <si>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</si>
  <si>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</si>
  <si>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</si>
  <si>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</si>
  <si>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</si>
  <si>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</si>
  <si>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</si>
  <si>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Pajta felújítás</t>
  </si>
  <si>
    <t>Összesen: (1+4+9)</t>
  </si>
  <si>
    <t>EURÓPAI UNIÓS TÁMOGATÁSSAL MEGVALÓSULÓ MEGVALÓSULÓ PROGRAMOK BEVÉTELEI ÉS KIADÁSAI 2018. ÉV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</si>
  <si>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</si>
  <si>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</si>
  <si>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</si>
  <si>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</si>
  <si>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</si>
  <si>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</si>
  <si>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</si>
  <si>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</si>
  <si>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</si>
  <si>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</si>
  <si>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</si>
  <si>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</si>
  <si>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</si>
  <si>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</si>
  <si>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</si>
  <si>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</si>
  <si>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Az önkormányzat 2018-2021. évek tervezett előirányzatainak keretszámai</t>
  </si>
  <si>
    <t>2019. évi várható előirányzatok</t>
  </si>
  <si>
    <t>2020. évi várható előirányzatok</t>
  </si>
  <si>
    <t>2021.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</si>
  <si>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</si>
  <si>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</si>
  <si>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</si>
  <si>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</si>
  <si>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</si>
  <si>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</si>
  <si>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</si>
  <si>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</si>
  <si>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</si>
  <si>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</si>
  <si>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</si>
  <si>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Cél</t>
  </si>
  <si>
    <t>Állami támogatás megelőlegezés visszafiz.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</si>
  <si>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</si>
  <si>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</si>
  <si>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</si>
  <si>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</si>
  <si>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</si>
  <si>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</si>
  <si>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</si>
  <si>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2021. után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</si>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</sst>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9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32" fillId="0" borderId="0"/>
    <xf numFmtId="0" fontId="31" fillId="0" borderId="0"/>
    <xf numFmtId="0" fontId="21" fillId="0" borderId="0"/>
    <xf numFmtId="0" fontId="23" fillId="0" borderId="0"/>
  </cellStyleXfs>
  <cellXfs count="431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29" borderId="14" xfId="47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3" fontId="24" fillId="0" borderId="0" xfId="48" applyNumberFormat="1" applyFont="1" applyFill="1"/>
    <xf numFmtId="0" fontId="0" fillId="29" borderId="23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0" borderId="12" xfId="48" applyNumberFormat="1" applyFont="1" applyFill="1" applyBorder="1" applyAlignment="1">
      <alignment horizontal="right" wrapText="1"/>
    </xf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3" fontId="24" fillId="29" borderId="17" xfId="48" applyNumberFormat="1" applyFont="1" applyFill="1" applyBorder="1" applyAlignment="1">
      <alignment horizontal="right" wrapText="1"/>
    </xf>
    <xf numFmtId="0" fontId="24" fillId="29" borderId="12" xfId="48" applyFont="1" applyFill="1" applyBorder="1" applyAlignment="1">
      <alignment horizontal="center" vertical="center" wrapText="1"/>
    </xf>
    <xf numFmtId="3" fontId="25" fillId="29" borderId="22" xfId="48" applyNumberFormat="1" applyFont="1" applyFill="1" applyBorder="1" applyAlignment="1">
      <alignment horizontal="right" wrapText="1"/>
    </xf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4" fillId="29" borderId="24" xfId="48" applyNumberFormat="1" applyFont="1" applyFill="1" applyBorder="1" applyAlignment="1">
      <alignment horizontal="right"/>
    </xf>
    <xf numFmtId="3" fontId="26" fillId="29" borderId="0" xfId="48" applyNumberFormat="1" applyFont="1" applyFill="1" applyBorder="1"/>
    <xf numFmtId="3" fontId="26" fillId="29" borderId="15" xfId="48" applyNumberFormat="1" applyFont="1" applyFill="1" applyBorder="1" applyAlignment="1">
      <alignment horizontal="right"/>
    </xf>
    <xf numFmtId="49" fontId="25" fillId="0" borderId="0" xfId="0" applyNumberFormat="1" applyFont="1" applyFill="1" applyAlignment="1">
      <alignment horizontal="left" wrapText="1"/>
    </xf>
    <xf numFmtId="0" fontId="24" fillId="0" borderId="0" xfId="0" applyFont="1" applyFill="1"/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5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5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6" fillId="0" borderId="12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3" fontId="24" fillId="0" borderId="12" xfId="43" applyNumberFormat="1" applyFont="1" applyBorder="1" applyAlignment="1">
      <alignment horizontal="right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0" fontId="0" fillId="0" borderId="12" xfId="82" applyFont="1" applyFill="1" applyBorder="1" applyAlignment="1">
      <alignment wrapText="1"/>
    </xf>
    <xf numFmtId="0" fontId="0" fillId="0" borderId="12" xfId="82" applyFont="1" applyBorder="1" applyAlignment="1">
      <alignment wrapText="1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8" fillId="0" borderId="12" xfId="45" applyFont="1" applyFill="1" applyBorder="1"/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6" fillId="29" borderId="22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5" fillId="0" borderId="12" xfId="82" applyFont="1" applyFill="1" applyBorder="1" applyAlignment="1"/>
    <xf numFmtId="3" fontId="25" fillId="0" borderId="12" xfId="48" applyNumberFormat="1" applyFont="1" applyBorder="1" applyAlignment="1">
      <alignment horizontal="left"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6" xfId="83" applyNumberFormat="1" applyFont="1" applyBorder="1" applyAlignment="1">
      <alignment horizontal="left" wrapText="1"/>
    </xf>
    <xf numFmtId="3" fontId="26" fillId="0" borderId="27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5" fillId="0" borderId="0" xfId="87" applyFont="1" applyAlignment="1">
      <alignment wrapText="1"/>
    </xf>
    <xf numFmtId="0" fontId="21" fillId="0" borderId="0" xfId="87" applyFont="1"/>
    <xf numFmtId="0" fontId="24" fillId="0" borderId="0" xfId="87" applyFont="1" applyBorder="1" applyAlignment="1">
      <alignment horizontal="center" wrapText="1"/>
    </xf>
    <xf numFmtId="0" fontId="29" fillId="0" borderId="0" xfId="87" applyFont="1" applyAlignment="1">
      <alignment horizontal="justify" wrapText="1"/>
    </xf>
    <xf numFmtId="0" fontId="21" fillId="0" borderId="0" xfId="87" applyFont="1" applyAlignment="1">
      <alignment wrapText="1"/>
    </xf>
    <xf numFmtId="0" fontId="30" fillId="0" borderId="0" xfId="87" applyFont="1"/>
    <xf numFmtId="3" fontId="21" fillId="0" borderId="0" xfId="87" applyNumberFormat="1" applyFont="1"/>
    <xf numFmtId="0" fontId="24" fillId="0" borderId="0" xfId="87" applyFont="1" applyBorder="1" applyAlignment="1">
      <alignment wrapText="1"/>
    </xf>
    <xf numFmtId="0" fontId="27" fillId="0" borderId="28" xfId="87" applyFont="1" applyBorder="1" applyAlignment="1">
      <alignment horizontal="left"/>
    </xf>
    <xf numFmtId="0" fontId="24" fillId="0" borderId="29" xfId="87" applyFont="1" applyBorder="1" applyAlignment="1">
      <alignment horizontal="right"/>
    </xf>
    <xf numFmtId="0" fontId="25" fillId="0" borderId="29" xfId="87" applyFont="1" applyBorder="1" applyAlignment="1">
      <alignment wrapText="1"/>
    </xf>
    <xf numFmtId="0" fontId="25" fillId="0" borderId="29" xfId="87" applyFont="1" applyBorder="1" applyAlignment="1"/>
    <xf numFmtId="3" fontId="25" fillId="0" borderId="12" xfId="87" applyNumberFormat="1" applyFont="1" applyBorder="1"/>
    <xf numFmtId="3" fontId="25" fillId="0" borderId="29" xfId="87" applyNumberFormat="1" applyFont="1" applyBorder="1"/>
    <xf numFmtId="0" fontId="24" fillId="0" borderId="29" xfId="87" applyFont="1" applyBorder="1" applyAlignment="1">
      <alignment wrapText="1"/>
    </xf>
    <xf numFmtId="0" fontId="24" fillId="0" borderId="29" xfId="87" applyFont="1" applyBorder="1" applyAlignment="1"/>
    <xf numFmtId="3" fontId="24" fillId="0" borderId="29" xfId="87" applyNumberFormat="1" applyFont="1" applyBorder="1"/>
    <xf numFmtId="0" fontId="25" fillId="0" borderId="0" xfId="87" applyFont="1" applyBorder="1" applyAlignment="1">
      <alignment wrapText="1"/>
    </xf>
    <xf numFmtId="0" fontId="25" fillId="0" borderId="0" xfId="87" applyFont="1" applyBorder="1" applyAlignment="1"/>
    <xf numFmtId="0" fontId="25" fillId="0" borderId="0" xfId="87" applyFont="1" applyBorder="1"/>
    <xf numFmtId="0" fontId="25" fillId="0" borderId="0" xfId="87" applyFont="1"/>
    <xf numFmtId="0" fontId="24" fillId="0" borderId="29" xfId="87" applyFont="1" applyBorder="1" applyAlignment="1">
      <alignment horizontal="center" wrapText="1"/>
    </xf>
    <xf numFmtId="0" fontId="25" fillId="0" borderId="30" xfId="87" applyFont="1" applyBorder="1" applyAlignment="1">
      <alignment wrapText="1"/>
    </xf>
    <xf numFmtId="0" fontId="25" fillId="0" borderId="29" xfId="87" applyFont="1" applyBorder="1" applyAlignment="1">
      <alignment horizontal="center"/>
    </xf>
    <xf numFmtId="0" fontId="27" fillId="0" borderId="29" xfId="87" applyFont="1" applyBorder="1" applyAlignment="1">
      <alignment wrapText="1"/>
    </xf>
    <xf numFmtId="0" fontId="27" fillId="0" borderId="29" xfId="87" applyFont="1" applyBorder="1" applyAlignment="1">
      <alignment horizontal="center"/>
    </xf>
    <xf numFmtId="3" fontId="27" fillId="0" borderId="29" xfId="87" applyNumberFormat="1" applyFont="1" applyBorder="1"/>
    <xf numFmtId="0" fontId="24" fillId="0" borderId="28" xfId="87" applyFont="1" applyBorder="1" applyAlignment="1">
      <alignment horizontal="left" wrapText="1"/>
    </xf>
    <xf numFmtId="0" fontId="25" fillId="0" borderId="0" xfId="88" applyFont="1" applyAlignment="1">
      <alignment horizontal="center" vertical="center"/>
    </xf>
    <xf numFmtId="0" fontId="25" fillId="0" borderId="0" xfId="88" applyFont="1"/>
    <xf numFmtId="0" fontId="25" fillId="0" borderId="25" xfId="89" applyFont="1" applyBorder="1"/>
    <xf numFmtId="0" fontId="24" fillId="0" borderId="25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wrapText="1"/>
    </xf>
    <xf numFmtId="0" fontId="24" fillId="0" borderId="31" xfId="89" applyFont="1" applyBorder="1" applyAlignment="1">
      <alignment wrapText="1"/>
    </xf>
    <xf numFmtId="0" fontId="24" fillId="0" borderId="31" xfId="89" applyFont="1" applyBorder="1"/>
    <xf numFmtId="3" fontId="24" fillId="0" borderId="31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3" fontId="25" fillId="0" borderId="0" xfId="88" applyNumberFormat="1" applyFont="1"/>
    <xf numFmtId="0" fontId="24" fillId="0" borderId="32" xfId="89" applyFont="1" applyBorder="1" applyAlignment="1">
      <alignment horizontal="center"/>
    </xf>
    <xf numFmtId="0" fontId="24" fillId="0" borderId="33" xfId="89" applyFont="1" applyBorder="1" applyAlignment="1">
      <alignment horizontal="center"/>
    </xf>
    <xf numFmtId="0" fontId="25" fillId="0" borderId="34" xfId="89" applyFont="1" applyBorder="1"/>
    <xf numFmtId="0" fontId="25" fillId="0" borderId="12" xfId="89" applyFont="1" applyBorder="1" applyAlignment="1">
      <alignment horizontal="center"/>
    </xf>
    <xf numFmtId="0" fontId="24" fillId="0" borderId="12" xfId="89" applyFont="1" applyBorder="1" applyAlignment="1">
      <alignment horizontal="center" wrapText="1"/>
    </xf>
    <xf numFmtId="0" fontId="24" fillId="0" borderId="31" xfId="89" applyFont="1" applyBorder="1" applyAlignment="1">
      <alignment horizontal="center"/>
    </xf>
    <xf numFmtId="166" fontId="24" fillId="0" borderId="31" xfId="89" applyNumberFormat="1" applyFont="1" applyBorder="1" applyAlignment="1">
      <alignment horizontal="right"/>
    </xf>
    <xf numFmtId="0" fontId="24" fillId="0" borderId="35" xfId="89" applyFont="1" applyBorder="1" applyAlignment="1">
      <alignment horizontal="center"/>
    </xf>
    <xf numFmtId="3" fontId="24" fillId="0" borderId="31" xfId="89" applyNumberFormat="1" applyFont="1" applyBorder="1" applyAlignment="1">
      <alignment horizontal="right"/>
    </xf>
    <xf numFmtId="0" fontId="25" fillId="0" borderId="0" xfId="90" applyFont="1"/>
    <xf numFmtId="0" fontId="24" fillId="0" borderId="0" xfId="90" applyFont="1" applyBorder="1" applyAlignment="1">
      <alignment horizontal="center"/>
    </xf>
    <xf numFmtId="0" fontId="24" fillId="0" borderId="28" xfId="91" applyFont="1" applyBorder="1" applyAlignment="1">
      <alignment horizontal="center"/>
    </xf>
    <xf numFmtId="0" fontId="24" fillId="0" borderId="36" xfId="91" applyFont="1" applyBorder="1" applyAlignment="1">
      <alignment horizontal="center"/>
    </xf>
    <xf numFmtId="0" fontId="24" fillId="0" borderId="29" xfId="91" applyFont="1" applyBorder="1" applyAlignment="1">
      <alignment horizontal="center" wrapText="1"/>
    </xf>
    <xf numFmtId="0" fontId="24" fillId="0" borderId="37" xfId="91" applyFont="1" applyBorder="1" applyAlignment="1">
      <alignment horizontal="center" wrapText="1"/>
    </xf>
    <xf numFmtId="0" fontId="25" fillId="0" borderId="38" xfId="91" applyFont="1" applyBorder="1" applyAlignment="1">
      <alignment horizontal="center"/>
    </xf>
    <xf numFmtId="0" fontId="25" fillId="0" borderId="39" xfId="91" applyFont="1" applyBorder="1" applyAlignment="1">
      <alignment horizontal="center"/>
    </xf>
    <xf numFmtId="0" fontId="24" fillId="0" borderId="39" xfId="91" applyFont="1" applyBorder="1" applyAlignment="1">
      <alignment horizontal="center"/>
    </xf>
    <xf numFmtId="0" fontId="25" fillId="0" borderId="30" xfId="91" applyFont="1" applyBorder="1" applyAlignment="1">
      <alignment horizontal="center"/>
    </xf>
    <xf numFmtId="0" fontId="25" fillId="0" borderId="40" xfId="91" applyFont="1" applyBorder="1" applyAlignment="1">
      <alignment horizontal="center"/>
    </xf>
    <xf numFmtId="0" fontId="24" fillId="0" borderId="40" xfId="91" applyFont="1" applyBorder="1" applyAlignment="1">
      <alignment horizontal="center"/>
    </xf>
    <xf numFmtId="0" fontId="25" fillId="0" borderId="40" xfId="91" applyFont="1" applyBorder="1" applyAlignment="1">
      <alignment horizontal="center" wrapText="1"/>
    </xf>
    <xf numFmtId="0" fontId="24" fillId="0" borderId="30" xfId="91" applyFont="1" applyBorder="1" applyAlignment="1">
      <alignment wrapText="1"/>
    </xf>
    <xf numFmtId="0" fontId="24" fillId="0" borderId="29" xfId="91" applyFont="1" applyBorder="1" applyAlignment="1">
      <alignment horizontal="center"/>
    </xf>
    <xf numFmtId="0" fontId="24" fillId="0" borderId="41" xfId="91" applyFont="1" applyBorder="1" applyAlignment="1">
      <alignment horizontal="center"/>
    </xf>
    <xf numFmtId="0" fontId="24" fillId="0" borderId="42" xfId="91" applyFont="1" applyBorder="1" applyAlignment="1">
      <alignment horizontal="center"/>
    </xf>
    <xf numFmtId="0" fontId="24" fillId="0" borderId="29" xfId="90" applyFont="1" applyBorder="1" applyAlignment="1">
      <alignment horizontal="center"/>
    </xf>
    <xf numFmtId="0" fontId="24" fillId="0" borderId="36" xfId="91" applyFont="1" applyBorder="1"/>
    <xf numFmtId="0" fontId="25" fillId="31" borderId="36" xfId="91" applyFont="1" applyFill="1" applyBorder="1"/>
    <xf numFmtId="0" fontId="25" fillId="0" borderId="43" xfId="91" applyFont="1" applyBorder="1"/>
    <xf numFmtId="0" fontId="25" fillId="0" borderId="44" xfId="91" applyFont="1" applyBorder="1"/>
    <xf numFmtId="0" fontId="25" fillId="0" borderId="29" xfId="90" applyFont="1" applyBorder="1"/>
    <xf numFmtId="0" fontId="24" fillId="0" borderId="39" xfId="91" applyFont="1" applyBorder="1"/>
    <xf numFmtId="0" fontId="25" fillId="31" borderId="39" xfId="91" applyFont="1" applyFill="1" applyBorder="1"/>
    <xf numFmtId="0" fontId="25" fillId="0" borderId="39" xfId="91" applyFont="1" applyBorder="1"/>
    <xf numFmtId="0" fontId="25" fillId="0" borderId="0" xfId="91" applyFont="1" applyBorder="1"/>
    <xf numFmtId="0" fontId="25" fillId="0" borderId="29" xfId="91" applyFont="1" applyBorder="1" applyAlignment="1">
      <alignment horizontal="center"/>
    </xf>
    <xf numFmtId="0" fontId="25" fillId="0" borderId="29" xfId="91" applyFont="1" applyBorder="1"/>
    <xf numFmtId="0" fontId="25" fillId="0" borderId="37" xfId="91" applyFont="1" applyBorder="1"/>
    <xf numFmtId="0" fontId="24" fillId="0" borderId="43" xfId="91" applyFont="1" applyBorder="1"/>
    <xf numFmtId="0" fontId="25" fillId="0" borderId="36" xfId="91" applyFont="1" applyBorder="1"/>
    <xf numFmtId="0" fontId="25" fillId="0" borderId="13" xfId="91" applyFont="1" applyBorder="1"/>
    <xf numFmtId="0" fontId="24" fillId="0" borderId="45" xfId="91" applyFont="1" applyBorder="1"/>
    <xf numFmtId="166" fontId="24" fillId="0" borderId="29" xfId="91" applyNumberFormat="1" applyFont="1" applyBorder="1"/>
    <xf numFmtId="0" fontId="25" fillId="0" borderId="29" xfId="90" applyFont="1" applyBorder="1" applyAlignment="1">
      <alignment wrapText="1"/>
    </xf>
    <xf numFmtId="0" fontId="25" fillId="0" borderId="29" xfId="90" applyFont="1" applyBorder="1" applyAlignment="1">
      <alignment horizontal="center"/>
    </xf>
    <xf numFmtId="3" fontId="25" fillId="0" borderId="29" xfId="91" applyNumberFormat="1" applyFont="1" applyBorder="1"/>
    <xf numFmtId="3" fontId="24" fillId="0" borderId="37" xfId="91" applyNumberFormat="1" applyFont="1" applyBorder="1"/>
    <xf numFmtId="3" fontId="25" fillId="0" borderId="29" xfId="90" applyNumberFormat="1" applyFont="1" applyBorder="1"/>
    <xf numFmtId="166" fontId="25" fillId="0" borderId="29" xfId="91" applyNumberFormat="1" applyFont="1" applyBorder="1"/>
    <xf numFmtId="3" fontId="25" fillId="0" borderId="37" xfId="91" applyNumberFormat="1" applyFont="1" applyBorder="1"/>
    <xf numFmtId="0" fontId="24" fillId="0" borderId="29" xfId="90" applyFont="1" applyBorder="1" applyAlignment="1">
      <alignment wrapText="1"/>
    </xf>
    <xf numFmtId="3" fontId="24" fillId="0" borderId="29" xfId="91" applyNumberFormat="1" applyFont="1" applyBorder="1"/>
    <xf numFmtId="0" fontId="24" fillId="0" borderId="0" xfId="90" applyFont="1"/>
    <xf numFmtId="0" fontId="25" fillId="0" borderId="28" xfId="90" applyFont="1" applyBorder="1" applyAlignment="1">
      <alignment horizontal="center"/>
    </xf>
    <xf numFmtId="0" fontId="24" fillId="0" borderId="29" xfId="91" applyFont="1" applyBorder="1"/>
    <xf numFmtId="0" fontId="25" fillId="31" borderId="29" xfId="91" applyFont="1" applyFill="1" applyBorder="1"/>
    <xf numFmtId="0" fontId="25" fillId="0" borderId="12" xfId="92" applyFont="1" applyBorder="1" applyAlignment="1">
      <alignment horizontal="left" wrapText="1"/>
    </xf>
    <xf numFmtId="0" fontId="25" fillId="0" borderId="12" xfId="92" applyFont="1" applyBorder="1" applyAlignment="1">
      <alignment horizontal="center"/>
    </xf>
    <xf numFmtId="3" fontId="25" fillId="0" borderId="29" xfId="91" applyNumberFormat="1" applyFont="1" applyBorder="1" applyAlignment="1">
      <alignment horizontal="right" wrapText="1"/>
    </xf>
    <xf numFmtId="3" fontId="25" fillId="0" borderId="29" xfId="91" applyNumberFormat="1" applyFont="1" applyBorder="1" applyAlignment="1">
      <alignment horizontal="right"/>
    </xf>
    <xf numFmtId="0" fontId="25" fillId="0" borderId="29" xfId="91" applyFont="1" applyBorder="1" applyAlignment="1">
      <alignment wrapText="1"/>
    </xf>
    <xf numFmtId="0" fontId="25" fillId="29" borderId="29" xfId="91" applyFont="1" applyFill="1" applyBorder="1" applyAlignment="1">
      <alignment horizontal="center"/>
    </xf>
    <xf numFmtId="0" fontId="25" fillId="0" borderId="0" xfId="93" applyFont="1" applyAlignment="1">
      <alignment horizontal="center" vertical="center" wrapText="1"/>
    </xf>
    <xf numFmtId="0" fontId="25" fillId="0" borderId="0" xfId="93" applyFont="1"/>
    <xf numFmtId="0" fontId="25" fillId="0" borderId="0" xfId="93" applyFont="1" applyAlignment="1">
      <alignment horizontal="center" vertical="center" wrapText="1"/>
    </xf>
    <xf numFmtId="0" fontId="27" fillId="28" borderId="0" xfId="93" applyFont="1" applyFill="1" applyAlignment="1"/>
    <xf numFmtId="3" fontId="27" fillId="0" borderId="0" xfId="93" applyNumberFormat="1" applyFont="1" applyFill="1" applyAlignment="1"/>
    <xf numFmtId="0" fontId="25" fillId="0" borderId="0" xfId="93" applyFont="1" applyFill="1" applyBorder="1" applyAlignment="1"/>
    <xf numFmtId="0" fontId="25" fillId="0" borderId="0" xfId="93" applyFont="1" applyFill="1" applyAlignment="1"/>
    <xf numFmtId="0" fontId="27" fillId="0" borderId="0" xfId="93" applyFont="1" applyFill="1" applyBorder="1" applyAlignment="1"/>
    <xf numFmtId="0" fontId="27" fillId="0" borderId="0" xfId="93" applyFont="1" applyBorder="1" applyAlignment="1">
      <alignment horizontal="right" wrapText="1"/>
    </xf>
    <xf numFmtId="3" fontId="25" fillId="0" borderId="0" xfId="93" applyNumberFormat="1" applyFont="1" applyFill="1" applyAlignment="1"/>
    <xf numFmtId="0" fontId="25" fillId="0" borderId="46" xfId="93" applyFont="1" applyFill="1" applyBorder="1" applyAlignment="1"/>
    <xf numFmtId="0" fontId="33" fillId="0" borderId="29" xfId="93" applyFont="1" applyFill="1" applyBorder="1"/>
    <xf numFmtId="3" fontId="27" fillId="0" borderId="29" xfId="93" applyNumberFormat="1" applyFont="1" applyFill="1" applyBorder="1" applyAlignment="1">
      <alignment horizontal="right"/>
    </xf>
    <xf numFmtId="0" fontId="27" fillId="0" borderId="29" xfId="93" applyFont="1" applyFill="1" applyBorder="1" applyAlignment="1">
      <alignment horizontal="right"/>
    </xf>
    <xf numFmtId="0" fontId="25" fillId="0" borderId="29" xfId="93" applyFont="1" applyFill="1" applyBorder="1"/>
    <xf numFmtId="3" fontId="25" fillId="0" borderId="29" xfId="93" applyNumberFormat="1" applyFont="1" applyFill="1" applyBorder="1"/>
    <xf numFmtId="0" fontId="27" fillId="0" borderId="29" xfId="93" applyFont="1" applyFill="1" applyBorder="1"/>
    <xf numFmtId="3" fontId="27" fillId="0" borderId="29" xfId="93" applyNumberFormat="1" applyFont="1" applyFill="1" applyBorder="1"/>
    <xf numFmtId="0" fontId="25" fillId="0" borderId="42" xfId="93" applyFont="1" applyFill="1" applyBorder="1" applyAlignment="1"/>
    <xf numFmtId="0" fontId="25" fillId="0" borderId="0" xfId="93" applyFont="1" applyBorder="1"/>
    <xf numFmtId="3" fontId="25" fillId="0" borderId="0" xfId="93" applyNumberFormat="1" applyFont="1" applyBorder="1"/>
    <xf numFmtId="3" fontId="24" fillId="0" borderId="0" xfId="93" applyNumberFormat="1" applyFont="1"/>
    <xf numFmtId="0" fontId="24" fillId="0" borderId="0" xfId="93" applyFont="1"/>
    <xf numFmtId="0" fontId="27" fillId="0" borderId="46" xfId="93" applyFont="1" applyFill="1" applyBorder="1" applyAlignment="1"/>
    <xf numFmtId="3" fontId="25" fillId="0" borderId="0" xfId="93" applyNumberFormat="1" applyFont="1"/>
    <xf numFmtId="0" fontId="24" fillId="0" borderId="0" xfId="48" applyFont="1" applyAlignment="1">
      <alignment horizontal="center" wrapText="1"/>
    </xf>
    <xf numFmtId="0" fontId="24" fillId="0" borderId="29" xfId="48" applyFont="1" applyBorder="1" applyAlignment="1">
      <alignment horizontal="center" vertical="center" wrapText="1"/>
    </xf>
    <xf numFmtId="0" fontId="24" fillId="0" borderId="37" xfId="48" applyFont="1" applyBorder="1" applyAlignment="1">
      <alignment horizontal="center" vertical="center" wrapText="1"/>
    </xf>
    <xf numFmtId="0" fontId="25" fillId="0" borderId="29" xfId="48" applyFont="1" applyBorder="1" applyAlignment="1">
      <alignment horizontal="left" wrapText="1"/>
    </xf>
    <xf numFmtId="3" fontId="25" fillId="0" borderId="29" xfId="48" applyNumberFormat="1" applyFont="1" applyBorder="1"/>
    <xf numFmtId="3" fontId="25" fillId="0" borderId="37" xfId="48" applyNumberFormat="1" applyFont="1" applyBorder="1"/>
    <xf numFmtId="0" fontId="24" fillId="0" borderId="29" xfId="48" applyFont="1" applyBorder="1" applyAlignment="1">
      <alignment horizontal="left" wrapText="1"/>
    </xf>
    <xf numFmtId="3" fontId="24" fillId="0" borderId="29" xfId="48" applyNumberFormat="1" applyFont="1" applyBorder="1" applyAlignment="1">
      <alignment horizontal="right" wrapText="1"/>
    </xf>
    <xf numFmtId="3" fontId="24" fillId="0" borderId="37" xfId="48" applyNumberFormat="1" applyFont="1" applyBorder="1" applyAlignment="1">
      <alignment horizontal="right" wrapText="1"/>
    </xf>
    <xf numFmtId="3" fontId="24" fillId="0" borderId="29" xfId="48" applyNumberFormat="1" applyFont="1" applyBorder="1"/>
    <xf numFmtId="0" fontId="25" fillId="30" borderId="48" xfId="94" applyFont="1" applyFill="1" applyBorder="1" applyAlignment="1">
      <alignment wrapText="1"/>
    </xf>
    <xf numFmtId="3" fontId="25" fillId="0" borderId="11" xfId="48" applyNumberFormat="1" applyFont="1" applyBorder="1"/>
    <xf numFmtId="0" fontId="25" fillId="0" borderId="32" xfId="48" applyFont="1" applyBorder="1"/>
    <xf numFmtId="0" fontId="25" fillId="30" borderId="49" xfId="94" applyFont="1" applyFill="1" applyBorder="1" applyAlignment="1">
      <alignment wrapText="1"/>
    </xf>
    <xf numFmtId="0" fontId="24" fillId="0" borderId="28" xfId="48" applyFont="1" applyBorder="1" applyAlignment="1">
      <alignment horizontal="left" wrapText="1"/>
    </xf>
    <xf numFmtId="0" fontId="24" fillId="29" borderId="37" xfId="48" applyFont="1" applyFill="1" applyBorder="1" applyAlignment="1">
      <alignment horizontal="left" wrapText="1"/>
    </xf>
    <xf numFmtId="3" fontId="24" fillId="29" borderId="29" xfId="48" applyNumberFormat="1" applyFont="1" applyFill="1" applyBorder="1" applyAlignment="1">
      <alignment horizontal="right" wrapText="1"/>
    </xf>
    <xf numFmtId="3" fontId="24" fillId="29" borderId="37" xfId="48" applyNumberFormat="1" applyFont="1" applyFill="1" applyBorder="1" applyAlignment="1">
      <alignment horizontal="right" wrapText="1"/>
    </xf>
    <xf numFmtId="0" fontId="24" fillId="29" borderId="30" xfId="48" applyFont="1" applyFill="1" applyBorder="1" applyAlignment="1">
      <alignment horizontal="left" wrapText="1"/>
    </xf>
    <xf numFmtId="0" fontId="24" fillId="0" borderId="37" xfId="48" applyFont="1" applyBorder="1"/>
    <xf numFmtId="3" fontId="25" fillId="29" borderId="37" xfId="48" applyNumberFormat="1" applyFont="1" applyFill="1" applyBorder="1"/>
    <xf numFmtId="3" fontId="25" fillId="29" borderId="12" xfId="48" applyNumberFormat="1" applyFont="1" applyFill="1" applyBorder="1"/>
    <xf numFmtId="0" fontId="25" fillId="0" borderId="28" xfId="48" applyFont="1" applyBorder="1" applyAlignment="1">
      <alignment horizontal="left" wrapText="1"/>
    </xf>
    <xf numFmtId="0" fontId="24" fillId="29" borderId="29" xfId="48" applyFont="1" applyFill="1" applyBorder="1" applyAlignment="1">
      <alignment horizontal="left" wrapText="1"/>
    </xf>
    <xf numFmtId="0" fontId="25" fillId="29" borderId="47" xfId="47" applyFont="1" applyFill="1" applyBorder="1" applyAlignment="1">
      <alignment wrapText="1"/>
    </xf>
    <xf numFmtId="0" fontId="25" fillId="29" borderId="23" xfId="47" applyFont="1" applyFill="1" applyBorder="1" applyAlignment="1">
      <alignment wrapText="1"/>
    </xf>
    <xf numFmtId="0" fontId="25" fillId="0" borderId="28" xfId="48" applyFont="1" applyBorder="1"/>
    <xf numFmtId="3" fontId="25" fillId="0" borderId="50" xfId="48" applyNumberFormat="1" applyFont="1" applyBorder="1"/>
    <xf numFmtId="3" fontId="25" fillId="0" borderId="51" xfId="48" applyNumberFormat="1" applyFont="1" applyBorder="1"/>
    <xf numFmtId="0" fontId="25" fillId="0" borderId="28" xfId="48" applyFont="1" applyBorder="1" applyAlignment="1">
      <alignment wrapText="1"/>
    </xf>
    <xf numFmtId="0" fontId="24" fillId="0" borderId="0" xfId="93" applyFont="1" applyFill="1" applyBorder="1" applyAlignment="1">
      <alignment horizontal="center"/>
    </xf>
    <xf numFmtId="0" fontId="25" fillId="0" borderId="0" xfId="93" applyFont="1" applyAlignment="1">
      <alignment horizontal="center"/>
    </xf>
    <xf numFmtId="0" fontId="24" fillId="0" borderId="28" xfId="93" applyFont="1" applyBorder="1" applyAlignment="1">
      <alignment horizontal="center"/>
    </xf>
    <xf numFmtId="0" fontId="24" fillId="0" borderId="36" xfId="93" applyFont="1" applyBorder="1" applyAlignment="1">
      <alignment horizontal="center"/>
    </xf>
    <xf numFmtId="0" fontId="24" fillId="0" borderId="28" xfId="93" applyFont="1" applyBorder="1" applyAlignment="1">
      <alignment horizontal="center"/>
    </xf>
    <xf numFmtId="0" fontId="25" fillId="0" borderId="38" xfId="93" applyFont="1" applyBorder="1" applyAlignment="1">
      <alignment horizontal="center"/>
    </xf>
    <xf numFmtId="0" fontId="24" fillId="0" borderId="38" xfId="93" applyFont="1" applyBorder="1" applyAlignment="1">
      <alignment horizontal="center"/>
    </xf>
    <xf numFmtId="0" fontId="24" fillId="0" borderId="39" xfId="93" applyFont="1" applyBorder="1" applyAlignment="1">
      <alignment horizontal="center"/>
    </xf>
    <xf numFmtId="0" fontId="24" fillId="0" borderId="39" xfId="93" applyFont="1" applyBorder="1" applyAlignment="1">
      <alignment horizontal="center" wrapText="1"/>
    </xf>
    <xf numFmtId="0" fontId="25" fillId="0" borderId="30" xfId="93" applyFont="1" applyBorder="1" applyAlignment="1">
      <alignment horizontal="center"/>
    </xf>
    <xf numFmtId="0" fontId="24" fillId="0" borderId="40" xfId="93" applyFont="1" applyBorder="1" applyAlignment="1">
      <alignment horizontal="center"/>
    </xf>
    <xf numFmtId="0" fontId="25" fillId="0" borderId="40" xfId="93" applyFont="1" applyBorder="1" applyAlignment="1">
      <alignment horizontal="center"/>
    </xf>
    <xf numFmtId="0" fontId="24" fillId="0" borderId="29" xfId="93" applyFont="1" applyBorder="1" applyAlignment="1">
      <alignment horizontal="center"/>
    </xf>
    <xf numFmtId="0" fontId="24" fillId="0" borderId="29" xfId="93" applyFont="1" applyBorder="1" applyAlignment="1">
      <alignment wrapText="1"/>
    </xf>
    <xf numFmtId="0" fontId="25" fillId="31" borderId="29" xfId="93" applyFont="1" applyFill="1" applyBorder="1"/>
    <xf numFmtId="0" fontId="25" fillId="0" borderId="29" xfId="93" applyFont="1" applyBorder="1"/>
    <xf numFmtId="0" fontId="24" fillId="0" borderId="30" xfId="93" applyFont="1" applyBorder="1" applyAlignment="1">
      <alignment horizontal="center"/>
    </xf>
    <xf numFmtId="0" fontId="25" fillId="0" borderId="30" xfId="93" applyFont="1" applyBorder="1"/>
    <xf numFmtId="0" fontId="24" fillId="0" borderId="29" xfId="93" applyFont="1" applyFill="1" applyBorder="1"/>
    <xf numFmtId="0" fontId="25" fillId="0" borderId="28" xfId="93" applyFont="1" applyBorder="1"/>
    <xf numFmtId="3" fontId="24" fillId="0" borderId="29" xfId="93" applyNumberFormat="1" applyFont="1" applyBorder="1"/>
    <xf numFmtId="3" fontId="25" fillId="0" borderId="30" xfId="93" applyNumberFormat="1" applyFont="1" applyBorder="1"/>
    <xf numFmtId="3" fontId="25" fillId="0" borderId="29" xfId="93" applyNumberFormat="1" applyFont="1" applyBorder="1"/>
    <xf numFmtId="0" fontId="24" fillId="0" borderId="28" xfId="93" applyFont="1" applyFill="1" applyBorder="1"/>
    <xf numFmtId="3" fontId="24" fillId="0" borderId="28" xfId="93" applyNumberFormat="1" applyFont="1" applyBorder="1"/>
    <xf numFmtId="0" fontId="24" fillId="0" borderId="29" xfId="93" applyFont="1" applyBorder="1"/>
    <xf numFmtId="3" fontId="25" fillId="0" borderId="28" xfId="93" applyNumberFormat="1" applyFont="1" applyBorder="1"/>
  </cellXfs>
  <cellStyles count="9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4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" xfId="92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K&#246;lts&#233;gvet&#233;s%202018/V&#225;szoly/Rendelet/V&#225;szoly%202018_&#233;vi_k&#246;lts&#233;gvet&#233;s_rendelet_5_201802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~1\AppData\Local\Temp\V&#225;szoly%20K&#246;zs&#233;g%20&#214;nkorm&#225;nyzat%201_2017%20(II.15.)%20rendelet%20mell&#233;klete-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erika\Desktop\P&#233;csely%20el&#337;ir&#225;nyzat\2017\eredeti\P&#233;csely%20K&#246;zs&#233;g%20&#214;nkorm&#225;nyzata%20....2017%20(....)%20rendelet%20mell&#233;kle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P&#233;csely%202017%20I.%20m&#243;dos&#237;t&#225;s/V&#225;szoly%20K&#246;zs&#233;g%20&#214;nkorm&#225;nyzat%20._._2017%20(._._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26">
          <cell r="C26">
            <v>3097542</v>
          </cell>
        </row>
      </sheetData>
      <sheetData sheetId="2" refreshError="1">
        <row r="20">
          <cell r="B20">
            <v>75000000</v>
          </cell>
        </row>
        <row r="52">
          <cell r="B52">
            <v>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  <row r="30">
          <cell r="B30">
            <v>0</v>
          </cell>
        </row>
        <row r="31">
          <cell r="B31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 "/>
      <sheetName val="2.sz.tábla"/>
      <sheetName val="2a. tábla"/>
      <sheetName val="3.sz.tábla "/>
      <sheetName val="4.sz.tábla"/>
      <sheetName val="5. sz. tábla"/>
      <sheetName val="6. sz. tábla"/>
      <sheetName val="7. sz. tábla"/>
      <sheetName val="8. sz. tábla"/>
      <sheetName val="9. sz. stabilitási terv"/>
      <sheetName val="10.sz. tábla"/>
      <sheetName val="11.sz. tábla"/>
      <sheetName val="12. sz. EU profjektek"/>
      <sheetName val="13. sz. tábla"/>
      <sheetName val="14. sz. tábla"/>
      <sheetName val="Munka1"/>
    </sheetNames>
    <sheetDataSet>
      <sheetData sheetId="0">
        <row r="5">
          <cell r="D5">
            <v>22292477</v>
          </cell>
        </row>
        <row r="6">
          <cell r="D6">
            <v>0</v>
          </cell>
        </row>
        <row r="7">
          <cell r="D7">
            <v>10600000</v>
          </cell>
        </row>
        <row r="8">
          <cell r="D8">
            <v>2952500</v>
          </cell>
        </row>
        <row r="13">
          <cell r="D13">
            <v>100876000</v>
          </cell>
        </row>
        <row r="14">
          <cell r="D14">
            <v>653076</v>
          </cell>
        </row>
        <row r="26">
          <cell r="D26">
            <v>3885359</v>
          </cell>
        </row>
      </sheetData>
      <sheetData sheetId="1">
        <row r="27">
          <cell r="D27">
            <v>10600000</v>
          </cell>
        </row>
        <row r="34">
          <cell r="D34">
            <v>1000000</v>
          </cell>
        </row>
      </sheetData>
      <sheetData sheetId="2" refreshError="1"/>
      <sheetData sheetId="3">
        <row r="6">
          <cell r="D6">
            <v>7128829</v>
          </cell>
        </row>
        <row r="7">
          <cell r="D7">
            <v>1284829</v>
          </cell>
        </row>
        <row r="8">
          <cell r="D8">
            <v>14260000</v>
          </cell>
        </row>
        <row r="23">
          <cell r="D23">
            <v>1885000</v>
          </cell>
        </row>
        <row r="26">
          <cell r="D26">
            <v>9995415</v>
          </cell>
        </row>
      </sheetData>
      <sheetData sheetId="4" refreshError="1"/>
      <sheetData sheetId="5">
        <row r="4">
          <cell r="D4">
            <v>9535474</v>
          </cell>
        </row>
        <row r="27">
          <cell r="D27">
            <v>87888092</v>
          </cell>
        </row>
        <row r="36">
          <cell r="D36">
            <v>26475</v>
          </cell>
        </row>
        <row r="40">
          <cell r="D40">
            <v>1484580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sz. tábla"/>
    </sheetNames>
    <sheetDataSet>
      <sheetData sheetId="0" refreshError="1"/>
      <sheetData sheetId="1" refreshError="1">
        <row r="32">
          <cell r="D32">
            <v>5400000</v>
          </cell>
        </row>
        <row r="34">
          <cell r="D34">
            <v>1200000</v>
          </cell>
        </row>
        <row r="37">
          <cell r="D37">
            <v>2500000</v>
          </cell>
        </row>
        <row r="38">
          <cell r="D38">
            <v>1000000</v>
          </cell>
        </row>
        <row r="40">
          <cell r="D40">
            <v>400000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sz. tábla"/>
    </sheetNames>
    <sheetDataSet>
      <sheetData sheetId="0" refreshError="1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M39"/>
  <sheetViews>
    <sheetView tabSelected="1" view="pageLayout" topLeftCell="A3" zoomScaleNormal="75" zoomScaleSheetLayoutView="89" workbookViewId="0">
      <selection activeCell="A3" sqref="A3:G3"/>
    </sheetView>
  </sheetViews>
  <sheetFormatPr defaultColWidth="8.5703125" defaultRowHeight="15.75" x14ac:dyDescent="0.25"/>
  <cols>
    <col min="1" max="1" width="39.28515625" style="13" customWidth="1"/>
    <col min="2" max="2" width="14.5703125" style="2" customWidth="1"/>
    <col min="3" max="3" width="11.5703125" style="2" customWidth="1"/>
    <col min="4" max="4" width="13" style="2" customWidth="1"/>
    <col min="5" max="5" width="12.85546875" style="2" customWidth="1"/>
    <col min="6" max="6" width="12.5703125" style="2" customWidth="1"/>
    <col min="7" max="7" width="15.28515625" style="2" customWidth="1"/>
    <col min="8" max="8" width="10.140625" style="2" bestFit="1" customWidth="1"/>
    <col min="9" max="9" width="12.42578125" style="2" bestFit="1" customWidth="1"/>
    <col min="10" max="16384" width="8.5703125" style="2"/>
  </cols>
  <sheetData>
    <row r="1" spans="1:9" hidden="1" x14ac:dyDescent="0.25">
      <c r="A1" s="1"/>
    </row>
    <row r="2" spans="1:9" hidden="1" x14ac:dyDescent="0.25">
      <c r="A2" s="1"/>
    </row>
    <row r="3" spans="1:9" ht="45" customHeight="1" x14ac:dyDescent="0.25">
      <c r="A3" s="221" t="s">
        <v>135</v>
      </c>
      <c r="B3" s="221"/>
      <c r="C3" s="221"/>
      <c r="D3" s="221"/>
      <c r="E3" s="221"/>
      <c r="F3" s="221"/>
      <c r="G3" s="221"/>
    </row>
    <row r="4" spans="1:9" s="8" customFormat="1" ht="56.25" customHeight="1" x14ac:dyDescent="0.2">
      <c r="A4" s="14" t="s">
        <v>89</v>
      </c>
      <c r="B4" s="14" t="s">
        <v>331</v>
      </c>
      <c r="C4" s="14" t="s">
        <v>332</v>
      </c>
      <c r="D4" s="14" t="s">
        <v>339</v>
      </c>
      <c r="E4" s="14" t="s">
        <v>342</v>
      </c>
      <c r="F4" s="14" t="s">
        <v>344</v>
      </c>
      <c r="G4" s="14" t="s">
        <v>333</v>
      </c>
    </row>
    <row r="5" spans="1:9" ht="31.5" x14ac:dyDescent="0.25">
      <c r="A5" s="207" t="s">
        <v>3</v>
      </c>
      <c r="B5" s="4">
        <f>'2.sz.tábla'!B5</f>
        <v>22292477</v>
      </c>
      <c r="C5" s="4">
        <f>'2.sz.tábla'!C5</f>
        <v>24639888</v>
      </c>
      <c r="D5" s="4">
        <f>'2.sz.tábla'!D5</f>
        <v>33144649</v>
      </c>
      <c r="E5" s="4">
        <f>'2.sz.tábla'!E5</f>
        <v>39571369</v>
      </c>
      <c r="F5" s="4">
        <f>'2.sz.tábla'!F5</f>
        <v>39931369</v>
      </c>
      <c r="G5" s="4">
        <f t="shared" ref="G5:G7" si="0">F5-E5</f>
        <v>360000</v>
      </c>
    </row>
    <row r="6" spans="1:9" ht="31.5" x14ac:dyDescent="0.25">
      <c r="A6" s="207" t="s">
        <v>4</v>
      </c>
      <c r="B6" s="4">
        <f>'2.sz.tábla'!B18</f>
        <v>0</v>
      </c>
      <c r="C6" s="4">
        <f>'2.sz.tábla'!C18</f>
        <v>0</v>
      </c>
      <c r="D6" s="4">
        <f>'2.sz.tábla'!D18</f>
        <v>30000000</v>
      </c>
      <c r="E6" s="4">
        <f>'2.sz.tábla'!E18</f>
        <v>30000000</v>
      </c>
      <c r="F6" s="4">
        <f>'2.sz.tábla'!F18</f>
        <v>30000000</v>
      </c>
      <c r="G6" s="4">
        <f t="shared" si="0"/>
        <v>0</v>
      </c>
    </row>
    <row r="7" spans="1:9" ht="21.75" customHeight="1" x14ac:dyDescent="0.25">
      <c r="A7" s="207" t="s">
        <v>5</v>
      </c>
      <c r="B7" s="4">
        <f>'2.sz.tábla'!B25</f>
        <v>10600000</v>
      </c>
      <c r="C7" s="4">
        <f>'2.sz.tábla'!C25</f>
        <v>10600000</v>
      </c>
      <c r="D7" s="4">
        <f>'2.sz.tábla'!D25</f>
        <v>10600000</v>
      </c>
      <c r="E7" s="4">
        <f>'2.sz.tábla'!E25</f>
        <v>10600000</v>
      </c>
      <c r="F7" s="4">
        <f>'2.sz.tábla'!F25</f>
        <v>10600000</v>
      </c>
      <c r="G7" s="4">
        <f t="shared" si="0"/>
        <v>0</v>
      </c>
    </row>
    <row r="8" spans="1:9" ht="22.5" customHeight="1" x14ac:dyDescent="0.25">
      <c r="A8" s="207" t="s">
        <v>6</v>
      </c>
      <c r="B8" s="4">
        <f>'2.sz.tábla'!B38</f>
        <v>2952500</v>
      </c>
      <c r="C8" s="4">
        <f>'2.sz.tábla'!C38</f>
        <v>2952500</v>
      </c>
      <c r="D8" s="4">
        <f>'2.sz.tábla'!D38</f>
        <v>2952500</v>
      </c>
      <c r="E8" s="4">
        <f>'2.sz.tábla'!E38</f>
        <v>2952500</v>
      </c>
      <c r="F8" s="4">
        <f>'2.sz.tábla'!F38</f>
        <v>2952500</v>
      </c>
      <c r="G8" s="4">
        <f>F8-E8</f>
        <v>0</v>
      </c>
    </row>
    <row r="9" spans="1:9" ht="24" customHeight="1" x14ac:dyDescent="0.25">
      <c r="A9" s="207" t="s">
        <v>7</v>
      </c>
      <c r="B9" s="4">
        <f>'2.sz.tábla'!B50</f>
        <v>0</v>
      </c>
      <c r="C9" s="4">
        <f>'2.sz.tábla'!C50</f>
        <v>0</v>
      </c>
      <c r="D9" s="4">
        <f>'2.sz.tábla'!D50</f>
        <v>0</v>
      </c>
      <c r="E9" s="4">
        <f>'2.sz.tábla'!E50</f>
        <v>0</v>
      </c>
      <c r="F9" s="4">
        <f>'2.sz.tábla'!F50</f>
        <v>0</v>
      </c>
      <c r="G9" s="4">
        <f t="shared" ref="G9:G11" si="1">E9-D9</f>
        <v>0</v>
      </c>
    </row>
    <row r="10" spans="1:9" ht="27" customHeight="1" x14ac:dyDescent="0.25">
      <c r="A10" s="208" t="s">
        <v>8</v>
      </c>
      <c r="B10" s="4">
        <f>'2.sz.tábla'!B55</f>
        <v>0</v>
      </c>
      <c r="C10" s="4">
        <f>'2.sz.tábla'!C55</f>
        <v>0</v>
      </c>
      <c r="D10" s="4">
        <f>'2.sz.tábla'!D55</f>
        <v>0</v>
      </c>
      <c r="E10" s="4">
        <f>'2.sz.tábla'!E55</f>
        <v>0</v>
      </c>
      <c r="F10" s="4">
        <f>'2.sz.tábla'!F55</f>
        <v>0</v>
      </c>
      <c r="G10" s="4">
        <f t="shared" si="1"/>
        <v>0</v>
      </c>
      <c r="I10" s="40"/>
    </row>
    <row r="11" spans="1:9" ht="24" customHeight="1" x14ac:dyDescent="0.25">
      <c r="A11" s="208" t="s">
        <v>9</v>
      </c>
      <c r="B11" s="4">
        <f>'2.sz.tábla'!B59</f>
        <v>0</v>
      </c>
      <c r="C11" s="4">
        <f>'2.sz.tábla'!C59</f>
        <v>0</v>
      </c>
      <c r="D11" s="4">
        <f>'2.sz.tábla'!D59</f>
        <v>0</v>
      </c>
      <c r="E11" s="4">
        <f>'2.sz.tábla'!E59</f>
        <v>0</v>
      </c>
      <c r="F11" s="4">
        <f>'2.sz.tábla'!F59</f>
        <v>0</v>
      </c>
      <c r="G11" s="4">
        <f t="shared" si="1"/>
        <v>0</v>
      </c>
    </row>
    <row r="12" spans="1:9" s="9" customFormat="1" ht="24" customHeight="1" x14ac:dyDescent="0.25">
      <c r="A12" s="209" t="s">
        <v>10</v>
      </c>
      <c r="B12" s="6">
        <f t="shared" ref="B12:F12" si="2">SUM(B5:B11)</f>
        <v>35844977</v>
      </c>
      <c r="C12" s="6">
        <f t="shared" si="2"/>
        <v>38192388</v>
      </c>
      <c r="D12" s="6">
        <f t="shared" si="2"/>
        <v>76697149</v>
      </c>
      <c r="E12" s="6">
        <f t="shared" si="2"/>
        <v>83123869</v>
      </c>
      <c r="F12" s="6">
        <f t="shared" si="2"/>
        <v>83483869</v>
      </c>
      <c r="G12" s="6">
        <f>F12-E12</f>
        <v>360000</v>
      </c>
    </row>
    <row r="13" spans="1:9" ht="47.25" x14ac:dyDescent="0.25">
      <c r="A13" s="207" t="s">
        <v>93</v>
      </c>
      <c r="B13" s="4">
        <f>'2.sz.tábla'!B64</f>
        <v>100876000</v>
      </c>
      <c r="C13" s="4">
        <f>'2.sz.tábla'!C64</f>
        <v>104428660</v>
      </c>
      <c r="D13" s="4">
        <f>'2.sz.tábla'!D64</f>
        <v>104428660</v>
      </c>
      <c r="E13" s="4">
        <f>'2.sz.tábla'!E64</f>
        <v>104428660</v>
      </c>
      <c r="F13" s="4">
        <f>'2.sz.tábla'!F64</f>
        <v>104428660</v>
      </c>
      <c r="G13" s="4">
        <f>F13-E13</f>
        <v>0</v>
      </c>
    </row>
    <row r="14" spans="1:9" ht="48.75" customHeight="1" x14ac:dyDescent="0.25">
      <c r="A14" s="207" t="s">
        <v>12</v>
      </c>
      <c r="B14" s="4">
        <f>'2.sz.tábla'!B67</f>
        <v>653076</v>
      </c>
      <c r="C14" s="4">
        <f>'2.sz.tábla'!C67</f>
        <v>1216076</v>
      </c>
      <c r="D14" s="4">
        <f>'2.sz.tábla'!D67</f>
        <v>1216076</v>
      </c>
      <c r="E14" s="4">
        <f>'2.sz.tábla'!E67</f>
        <v>1216076</v>
      </c>
      <c r="F14" s="4">
        <f>'2.sz.tábla'!F67</f>
        <v>2064918</v>
      </c>
      <c r="G14" s="4">
        <f>F14-E14</f>
        <v>848842</v>
      </c>
    </row>
    <row r="15" spans="1:9" s="9" customFormat="1" ht="22.5" customHeight="1" x14ac:dyDescent="0.25">
      <c r="A15" s="208" t="s">
        <v>11</v>
      </c>
      <c r="B15" s="112">
        <f>B13+B14</f>
        <v>101529076</v>
      </c>
      <c r="C15" s="112">
        <f t="shared" ref="C15:F15" si="3">C13+C14</f>
        <v>105644736</v>
      </c>
      <c r="D15" s="112">
        <f t="shared" si="3"/>
        <v>105644736</v>
      </c>
      <c r="E15" s="112">
        <f t="shared" si="3"/>
        <v>105644736</v>
      </c>
      <c r="F15" s="112">
        <f t="shared" si="3"/>
        <v>106493578</v>
      </c>
      <c r="G15" s="4">
        <f>F15-E15</f>
        <v>848842</v>
      </c>
    </row>
    <row r="16" spans="1:9" s="9" customFormat="1" ht="18" customHeight="1" x14ac:dyDescent="0.25">
      <c r="A16" s="210" t="s">
        <v>13</v>
      </c>
      <c r="B16" s="5">
        <f>B12+B15</f>
        <v>137374053</v>
      </c>
      <c r="C16" s="5">
        <f>C12+C15</f>
        <v>143837124</v>
      </c>
      <c r="D16" s="5">
        <f>D12+D15</f>
        <v>182341885</v>
      </c>
      <c r="E16" s="5">
        <f>E12+E15</f>
        <v>188768605</v>
      </c>
      <c r="F16" s="5">
        <f>F12+F15</f>
        <v>189977447</v>
      </c>
      <c r="G16" s="5">
        <f>F16-E16</f>
        <v>1208842</v>
      </c>
      <c r="I16" s="39"/>
    </row>
    <row r="17" spans="1:13" s="9" customFormat="1" ht="14.25" customHeight="1" x14ac:dyDescent="0.25">
      <c r="A17" s="210"/>
      <c r="B17" s="4"/>
      <c r="C17" s="211"/>
      <c r="D17" s="211"/>
      <c r="E17" s="211"/>
      <c r="F17" s="211"/>
      <c r="G17" s="4"/>
      <c r="H17" s="10"/>
      <c r="I17" s="10"/>
      <c r="J17" s="10"/>
      <c r="K17" s="10"/>
      <c r="L17" s="10"/>
      <c r="M17" s="10"/>
    </row>
    <row r="18" spans="1:13" s="12" customFormat="1" ht="20.100000000000001" customHeight="1" x14ac:dyDescent="0.25">
      <c r="A18" s="209" t="s">
        <v>14</v>
      </c>
      <c r="B18" s="6">
        <f t="shared" ref="B18:F18" si="4">B19</f>
        <v>34554073</v>
      </c>
      <c r="C18" s="6">
        <f t="shared" si="4"/>
        <v>40967052</v>
      </c>
      <c r="D18" s="6">
        <f t="shared" si="4"/>
        <v>67448242</v>
      </c>
      <c r="E18" s="6">
        <f t="shared" si="4"/>
        <v>67933962</v>
      </c>
      <c r="F18" s="6">
        <f t="shared" si="4"/>
        <v>67733962</v>
      </c>
      <c r="G18" s="6">
        <f t="shared" ref="G18:G23" si="5">F18-E18</f>
        <v>-200000</v>
      </c>
      <c r="H18" s="11"/>
      <c r="I18" s="11"/>
      <c r="J18" s="11"/>
      <c r="K18" s="11"/>
      <c r="L18" s="11"/>
      <c r="M18" s="11"/>
    </row>
    <row r="19" spans="1:13" ht="20.25" customHeight="1" x14ac:dyDescent="0.25">
      <c r="A19" s="207" t="s">
        <v>118</v>
      </c>
      <c r="B19" s="4">
        <f>'3.sz.tábla '!B32</f>
        <v>34554073</v>
      </c>
      <c r="C19" s="4">
        <f>'3.sz.tábla '!C32</f>
        <v>40967052</v>
      </c>
      <c r="D19" s="4">
        <f>'3.sz.tábla '!D32</f>
        <v>67448242</v>
      </c>
      <c r="E19" s="4">
        <f>'3.sz.tábla '!E32</f>
        <v>67933962</v>
      </c>
      <c r="F19" s="4">
        <f>'3.sz.tábla '!F32</f>
        <v>67733962</v>
      </c>
      <c r="G19" s="4">
        <f t="shared" si="5"/>
        <v>-200000</v>
      </c>
    </row>
    <row r="20" spans="1:13" s="9" customFormat="1" ht="20.100000000000001" customHeight="1" x14ac:dyDescent="0.25">
      <c r="A20" s="209" t="s">
        <v>15</v>
      </c>
      <c r="B20" s="3">
        <f>SUM(B21:B23)</f>
        <v>97450041</v>
      </c>
      <c r="C20" s="3">
        <f t="shared" ref="C20:F20" si="6">SUM(C21:C23)</f>
        <v>97925041</v>
      </c>
      <c r="D20" s="3">
        <f t="shared" si="6"/>
        <v>108343637</v>
      </c>
      <c r="E20" s="3">
        <f t="shared" si="6"/>
        <v>108343637</v>
      </c>
      <c r="F20" s="3">
        <f t="shared" si="6"/>
        <v>108543637</v>
      </c>
      <c r="G20" s="3">
        <f t="shared" si="5"/>
        <v>200000</v>
      </c>
    </row>
    <row r="21" spans="1:13" ht="20.100000000000001" customHeight="1" x14ac:dyDescent="0.25">
      <c r="A21" s="207" t="s">
        <v>87</v>
      </c>
      <c r="B21" s="4">
        <f>'5. sz. tábla'!B4</f>
        <v>9535474</v>
      </c>
      <c r="C21" s="4">
        <f>'5. sz. tábla'!C4</f>
        <v>9735474</v>
      </c>
      <c r="D21" s="4">
        <f>'5. sz. tábla'!D4</f>
        <v>9735474</v>
      </c>
      <c r="E21" s="4">
        <f>'5. sz. tábla'!E4</f>
        <v>9735474</v>
      </c>
      <c r="F21" s="4">
        <f>'5. sz. tábla'!F4</f>
        <v>10684474</v>
      </c>
      <c r="G21" s="4">
        <f t="shared" si="5"/>
        <v>949000</v>
      </c>
    </row>
    <row r="22" spans="1:13" s="9" customFormat="1" ht="20.100000000000001" customHeight="1" x14ac:dyDescent="0.25">
      <c r="A22" s="207" t="s">
        <v>88</v>
      </c>
      <c r="B22" s="4">
        <f>'5. sz. tábla'!B22</f>
        <v>87888092</v>
      </c>
      <c r="C22" s="4">
        <f>'5. sz. tábla'!C22</f>
        <v>88163092</v>
      </c>
      <c r="D22" s="4">
        <f>'5. sz. tábla'!D22</f>
        <v>98581688</v>
      </c>
      <c r="E22" s="4">
        <f>'5. sz. tábla'!E22</f>
        <v>98581688</v>
      </c>
      <c r="F22" s="4">
        <f>'5. sz. tábla'!F22</f>
        <v>97832688</v>
      </c>
      <c r="G22" s="4">
        <f t="shared" si="5"/>
        <v>-749000</v>
      </c>
    </row>
    <row r="23" spans="1:13" ht="20.100000000000001" customHeight="1" x14ac:dyDescent="0.25">
      <c r="A23" s="207" t="s">
        <v>117</v>
      </c>
      <c r="B23" s="4">
        <f>'5. sz. tábla'!B28</f>
        <v>26475</v>
      </c>
      <c r="C23" s="4">
        <f>'5. sz. tábla'!C28</f>
        <v>26475</v>
      </c>
      <c r="D23" s="4">
        <f>'5. sz. tábla'!D28</f>
        <v>26475</v>
      </c>
      <c r="E23" s="4">
        <f>'5. sz. tábla'!E28</f>
        <v>26475</v>
      </c>
      <c r="F23" s="4">
        <f>'5. sz. tábla'!F28</f>
        <v>26475</v>
      </c>
      <c r="G23" s="4">
        <f t="shared" si="5"/>
        <v>0</v>
      </c>
    </row>
    <row r="24" spans="1:13" ht="12.75" customHeight="1" x14ac:dyDescent="0.25">
      <c r="A24" s="209"/>
      <c r="B24" s="4"/>
      <c r="C24" s="212"/>
      <c r="D24" s="212"/>
      <c r="E24" s="212"/>
      <c r="F24" s="212"/>
      <c r="G24" s="4"/>
    </row>
    <row r="25" spans="1:13" s="9" customFormat="1" ht="20.100000000000001" customHeight="1" x14ac:dyDescent="0.25">
      <c r="A25" s="209" t="s">
        <v>16</v>
      </c>
      <c r="B25" s="3">
        <f>B26+B30</f>
        <v>3885359</v>
      </c>
      <c r="C25" s="3">
        <f>C26+C30</f>
        <v>2897451</v>
      </c>
      <c r="D25" s="3">
        <f>D26+D27</f>
        <v>4502426</v>
      </c>
      <c r="E25" s="3">
        <f>E26+E27+E28</f>
        <v>10443426</v>
      </c>
      <c r="F25" s="3">
        <f>F26+F27+F28+F29+F30</f>
        <v>11652268</v>
      </c>
      <c r="G25" s="3">
        <f>F25-E25</f>
        <v>1208842</v>
      </c>
      <c r="I25" s="40"/>
    </row>
    <row r="26" spans="1:13" s="9" customFormat="1" ht="20.100000000000001" customHeight="1" x14ac:dyDescent="0.25">
      <c r="A26" s="207" t="s">
        <v>17</v>
      </c>
      <c r="B26" s="4">
        <v>3885359</v>
      </c>
      <c r="C26" s="4">
        <f>3885359+3552660-47500-200000-275000-900000-3069000+14432-63500</f>
        <v>2897451</v>
      </c>
      <c r="D26" s="4">
        <f>2897451+834213</f>
        <v>3731664</v>
      </c>
      <c r="E26" s="4">
        <f>2897451+834213-59000</f>
        <v>3672664</v>
      </c>
      <c r="F26" s="4">
        <v>3672664</v>
      </c>
      <c r="G26" s="4">
        <f>F26-E26</f>
        <v>0</v>
      </c>
      <c r="I26" s="2"/>
    </row>
    <row r="27" spans="1:13" s="9" customFormat="1" ht="20.100000000000001" customHeight="1" x14ac:dyDescent="0.25">
      <c r="A27" s="207" t="s">
        <v>349</v>
      </c>
      <c r="B27" s="4">
        <v>0</v>
      </c>
      <c r="C27" s="4">
        <v>0</v>
      </c>
      <c r="D27" s="4">
        <v>770762</v>
      </c>
      <c r="E27" s="4">
        <v>770762</v>
      </c>
      <c r="F27" s="4">
        <v>770762</v>
      </c>
      <c r="G27" s="4">
        <f t="shared" ref="G27:G30" si="7">F27-E27</f>
        <v>0</v>
      </c>
      <c r="I27" s="2"/>
    </row>
    <row r="28" spans="1:13" s="9" customFormat="1" ht="20.100000000000001" customHeight="1" x14ac:dyDescent="0.25">
      <c r="A28" s="207" t="s">
        <v>350</v>
      </c>
      <c r="B28" s="4">
        <v>0</v>
      </c>
      <c r="C28" s="4">
        <v>0</v>
      </c>
      <c r="D28" s="4">
        <v>0</v>
      </c>
      <c r="E28" s="4">
        <v>6000000</v>
      </c>
      <c r="F28" s="4">
        <v>6000000</v>
      </c>
      <c r="G28" s="4">
        <f t="shared" si="7"/>
        <v>0</v>
      </c>
      <c r="I28" s="2"/>
    </row>
    <row r="29" spans="1:13" s="9" customFormat="1" ht="20.100000000000001" customHeight="1" x14ac:dyDescent="0.25">
      <c r="A29" s="207" t="s">
        <v>351</v>
      </c>
      <c r="B29" s="4">
        <v>0</v>
      </c>
      <c r="C29" s="4">
        <v>0</v>
      </c>
      <c r="D29" s="4">
        <v>0</v>
      </c>
      <c r="E29" s="4">
        <v>0</v>
      </c>
      <c r="F29" s="4">
        <v>848842</v>
      </c>
      <c r="G29" s="4">
        <f t="shared" si="7"/>
        <v>848842</v>
      </c>
      <c r="I29" s="2"/>
    </row>
    <row r="30" spans="1:13" s="88" customFormat="1" ht="20.100000000000001" customHeight="1" x14ac:dyDescent="0.25">
      <c r="A30" s="213" t="s">
        <v>352</v>
      </c>
      <c r="B30" s="69">
        <v>0</v>
      </c>
      <c r="C30" s="4">
        <v>0</v>
      </c>
      <c r="D30" s="4">
        <v>0</v>
      </c>
      <c r="E30" s="4">
        <v>0</v>
      </c>
      <c r="F30" s="4">
        <v>360000</v>
      </c>
      <c r="G30" s="4">
        <f t="shared" si="7"/>
        <v>360000</v>
      </c>
    </row>
    <row r="31" spans="1:13" s="88" customFormat="1" ht="23.25" customHeight="1" x14ac:dyDescent="0.25">
      <c r="A31" s="214" t="s">
        <v>18</v>
      </c>
      <c r="B31" s="70">
        <f>SUM(B25,B20,B18)</f>
        <v>135889473</v>
      </c>
      <c r="C31" s="70">
        <f>SUM(C25,C20,C18)</f>
        <v>141789544</v>
      </c>
      <c r="D31" s="70">
        <f>SUM(D25,D20,D18)</f>
        <v>180294305</v>
      </c>
      <c r="E31" s="70">
        <f>SUM(E25,E20,E18)</f>
        <v>186721025</v>
      </c>
      <c r="F31" s="70">
        <f>SUM(F25,F20,F18)</f>
        <v>187929867</v>
      </c>
      <c r="G31" s="70">
        <f>F31-E31</f>
        <v>1208842</v>
      </c>
      <c r="I31" s="89"/>
    </row>
    <row r="32" spans="1:13" ht="20.100000000000001" customHeight="1" x14ac:dyDescent="0.25">
      <c r="A32" s="207" t="s">
        <v>19</v>
      </c>
      <c r="B32" s="4">
        <f>'5. sz. tábla'!B31</f>
        <v>0</v>
      </c>
      <c r="C32" s="4">
        <f>'5. sz. tábla'!C31</f>
        <v>0</v>
      </c>
      <c r="D32" s="4">
        <f>'5. sz. tábla'!D31</f>
        <v>0</v>
      </c>
      <c r="E32" s="4">
        <f>'5. sz. tábla'!E31</f>
        <v>0</v>
      </c>
      <c r="F32" s="4">
        <f>'5. sz. tábla'!F31</f>
        <v>0</v>
      </c>
      <c r="G32" s="4">
        <f>D32-C32</f>
        <v>0</v>
      </c>
      <c r="I32" s="40"/>
    </row>
    <row r="33" spans="1:8" ht="22.5" customHeight="1" x14ac:dyDescent="0.25">
      <c r="A33" s="173" t="s">
        <v>82</v>
      </c>
      <c r="B33" s="4">
        <f>'5. sz. tábla'!B32</f>
        <v>0</v>
      </c>
      <c r="C33" s="4">
        <f>'5. sz. tábla'!C32</f>
        <v>0</v>
      </c>
      <c r="D33" s="4">
        <f>'5. sz. tábla'!D32</f>
        <v>0</v>
      </c>
      <c r="E33" s="4">
        <f>'5. sz. tábla'!E32</f>
        <v>0</v>
      </c>
      <c r="F33" s="4">
        <f>'5. sz. tábla'!F32</f>
        <v>0</v>
      </c>
      <c r="G33" s="4">
        <f t="shared" ref="G33" si="8">D33-C33</f>
        <v>0</v>
      </c>
    </row>
    <row r="34" spans="1:8" ht="30" customHeight="1" x14ac:dyDescent="0.25">
      <c r="A34" s="207" t="s">
        <v>97</v>
      </c>
      <c r="B34" s="4">
        <f>'5. sz. tábla'!B33</f>
        <v>1484580</v>
      </c>
      <c r="C34" s="4">
        <f>'5. sz. tábla'!C33</f>
        <v>2047580</v>
      </c>
      <c r="D34" s="4">
        <f>'5. sz. tábla'!D33</f>
        <v>2047580</v>
      </c>
      <c r="E34" s="4">
        <f>'5. sz. tábla'!E33</f>
        <v>2047580</v>
      </c>
      <c r="F34" s="4">
        <f>'5. sz. tábla'!F33</f>
        <v>2047580</v>
      </c>
      <c r="G34" s="4">
        <f>F34-E34</f>
        <v>0</v>
      </c>
    </row>
    <row r="35" spans="1:8" s="9" customFormat="1" ht="21.75" customHeight="1" x14ac:dyDescent="0.25">
      <c r="A35" s="209" t="s">
        <v>20</v>
      </c>
      <c r="B35" s="3">
        <f t="shared" ref="B35:F35" si="9">SUM(B32:B34)</f>
        <v>1484580</v>
      </c>
      <c r="C35" s="3">
        <f t="shared" si="9"/>
        <v>2047580</v>
      </c>
      <c r="D35" s="3">
        <f t="shared" si="9"/>
        <v>2047580</v>
      </c>
      <c r="E35" s="3">
        <f t="shared" si="9"/>
        <v>2047580</v>
      </c>
      <c r="F35" s="3">
        <f t="shared" si="9"/>
        <v>2047580</v>
      </c>
      <c r="G35" s="3">
        <f>F35-E35</f>
        <v>0</v>
      </c>
    </row>
    <row r="36" spans="1:8" s="9" customFormat="1" ht="20.100000000000001" customHeight="1" x14ac:dyDescent="0.25">
      <c r="A36" s="210" t="s">
        <v>21</v>
      </c>
      <c r="B36" s="5">
        <f t="shared" ref="B36" si="10">B31+B35</f>
        <v>137374053</v>
      </c>
      <c r="C36" s="5">
        <f>C31+C35</f>
        <v>143837124</v>
      </c>
      <c r="D36" s="5">
        <f>D31+D35</f>
        <v>182341885</v>
      </c>
      <c r="E36" s="5">
        <f>E31+E35</f>
        <v>188768605</v>
      </c>
      <c r="F36" s="5">
        <f>F31+F35</f>
        <v>189977447</v>
      </c>
      <c r="G36" s="5">
        <f>F36-E36</f>
        <v>1208842</v>
      </c>
      <c r="H36" s="39"/>
    </row>
    <row r="37" spans="1:8" x14ac:dyDescent="0.25">
      <c r="A37" s="215"/>
      <c r="B37" s="4">
        <f t="shared" ref="B37:G37" si="11">B16-B36</f>
        <v>0</v>
      </c>
      <c r="C37" s="4">
        <f t="shared" si="11"/>
        <v>0</v>
      </c>
      <c r="D37" s="4">
        <f t="shared" si="11"/>
        <v>0</v>
      </c>
      <c r="E37" s="4">
        <f t="shared" si="11"/>
        <v>0</v>
      </c>
      <c r="F37" s="4">
        <f t="shared" si="11"/>
        <v>0</v>
      </c>
      <c r="G37" s="4">
        <f t="shared" si="11"/>
        <v>0</v>
      </c>
    </row>
    <row r="38" spans="1:8" x14ac:dyDescent="0.25">
      <c r="A38" s="215"/>
      <c r="B38" s="4"/>
      <c r="C38" s="212"/>
      <c r="D38" s="212"/>
      <c r="E38" s="212"/>
      <c r="F38" s="212"/>
      <c r="G38" s="4"/>
      <c r="H38" s="40"/>
    </row>
    <row r="39" spans="1:8" x14ac:dyDescent="0.25">
      <c r="A39" s="215"/>
      <c r="B39" s="4"/>
      <c r="C39" s="212"/>
      <c r="D39" s="212"/>
      <c r="E39" s="212"/>
      <c r="F39" s="212"/>
      <c r="G39" s="212"/>
    </row>
  </sheetData>
  <sheetProtection selectLockedCells="1" selectUnlockedCells="1"/>
  <mergeCells count="1">
    <mergeCell ref="A3:G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Roman,Félkövér"&amp;12 1. melléklet
Az önkormányzat 2018. évi költségvetéséről szóló 5/2018. (II. 16.)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Layout" zoomScaleNormal="100" workbookViewId="0">
      <selection activeCell="A4" sqref="A4:F4"/>
    </sheetView>
  </sheetViews>
  <sheetFormatPr defaultRowHeight="12.75" x14ac:dyDescent="0.2"/>
  <cols>
    <col min="1" max="1" width="60.85546875" style="247" customWidth="1"/>
    <col min="2" max="2" width="13.42578125" style="244" customWidth="1"/>
    <col min="3" max="3" width="12.140625" style="244" customWidth="1"/>
    <col min="4" max="4" width="11.140625" style="244" customWidth="1"/>
    <col min="5" max="5" width="11.28515625" style="244" customWidth="1"/>
    <col min="6" max="6" width="12.28515625" style="244" customWidth="1"/>
    <col min="7" max="7" width="18" style="244" customWidth="1"/>
    <col min="8" max="256" width="9.140625" style="244"/>
    <col min="257" max="257" width="60.85546875" style="244" customWidth="1"/>
    <col min="258" max="258" width="13.42578125" style="244" customWidth="1"/>
    <col min="259" max="259" width="12.140625" style="244" customWidth="1"/>
    <col min="260" max="260" width="11.140625" style="244" customWidth="1"/>
    <col min="261" max="261" width="11.28515625" style="244" customWidth="1"/>
    <col min="262" max="262" width="12.28515625" style="244" customWidth="1"/>
    <col min="263" max="263" width="18" style="244" customWidth="1"/>
    <col min="264" max="512" width="9.140625" style="244"/>
    <col min="513" max="513" width="60.85546875" style="244" customWidth="1"/>
    <col min="514" max="514" width="13.42578125" style="244" customWidth="1"/>
    <col min="515" max="515" width="12.140625" style="244" customWidth="1"/>
    <col min="516" max="516" width="11.140625" style="244" customWidth="1"/>
    <col min="517" max="517" width="11.28515625" style="244" customWidth="1"/>
    <col min="518" max="518" width="12.28515625" style="244" customWidth="1"/>
    <col min="519" max="519" width="18" style="244" customWidth="1"/>
    <col min="520" max="768" width="9.140625" style="244"/>
    <col min="769" max="769" width="60.85546875" style="244" customWidth="1"/>
    <col min="770" max="770" width="13.42578125" style="244" customWidth="1"/>
    <col min="771" max="771" width="12.140625" style="244" customWidth="1"/>
    <col min="772" max="772" width="11.140625" style="244" customWidth="1"/>
    <col min="773" max="773" width="11.28515625" style="244" customWidth="1"/>
    <col min="774" max="774" width="12.28515625" style="244" customWidth="1"/>
    <col min="775" max="775" width="18" style="244" customWidth="1"/>
    <col min="776" max="1024" width="9.140625" style="244"/>
    <col min="1025" max="1025" width="60.85546875" style="244" customWidth="1"/>
    <col min="1026" max="1026" width="13.42578125" style="244" customWidth="1"/>
    <col min="1027" max="1027" width="12.140625" style="244" customWidth="1"/>
    <col min="1028" max="1028" width="11.140625" style="244" customWidth="1"/>
    <col min="1029" max="1029" width="11.28515625" style="244" customWidth="1"/>
    <col min="1030" max="1030" width="12.28515625" style="244" customWidth="1"/>
    <col min="1031" max="1031" width="18" style="244" customWidth="1"/>
    <col min="1032" max="1280" width="9.140625" style="244"/>
    <col min="1281" max="1281" width="60.85546875" style="244" customWidth="1"/>
    <col min="1282" max="1282" width="13.42578125" style="244" customWidth="1"/>
    <col min="1283" max="1283" width="12.140625" style="244" customWidth="1"/>
    <col min="1284" max="1284" width="11.140625" style="244" customWidth="1"/>
    <col min="1285" max="1285" width="11.28515625" style="244" customWidth="1"/>
    <col min="1286" max="1286" width="12.28515625" style="244" customWidth="1"/>
    <col min="1287" max="1287" width="18" style="244" customWidth="1"/>
    <col min="1288" max="1536" width="9.140625" style="244"/>
    <col min="1537" max="1537" width="60.85546875" style="244" customWidth="1"/>
    <col min="1538" max="1538" width="13.42578125" style="244" customWidth="1"/>
    <col min="1539" max="1539" width="12.140625" style="244" customWidth="1"/>
    <col min="1540" max="1540" width="11.140625" style="244" customWidth="1"/>
    <col min="1541" max="1541" width="11.28515625" style="244" customWidth="1"/>
    <col min="1542" max="1542" width="12.28515625" style="244" customWidth="1"/>
    <col min="1543" max="1543" width="18" style="244" customWidth="1"/>
    <col min="1544" max="1792" width="9.140625" style="244"/>
    <col min="1793" max="1793" width="60.85546875" style="244" customWidth="1"/>
    <col min="1794" max="1794" width="13.42578125" style="244" customWidth="1"/>
    <col min="1795" max="1795" width="12.140625" style="244" customWidth="1"/>
    <col min="1796" max="1796" width="11.140625" style="244" customWidth="1"/>
    <col min="1797" max="1797" width="11.28515625" style="244" customWidth="1"/>
    <col min="1798" max="1798" width="12.28515625" style="244" customWidth="1"/>
    <col min="1799" max="1799" width="18" style="244" customWidth="1"/>
    <col min="1800" max="2048" width="9.140625" style="244"/>
    <col min="2049" max="2049" width="60.85546875" style="244" customWidth="1"/>
    <col min="2050" max="2050" width="13.42578125" style="244" customWidth="1"/>
    <col min="2051" max="2051" width="12.140625" style="244" customWidth="1"/>
    <col min="2052" max="2052" width="11.140625" style="244" customWidth="1"/>
    <col min="2053" max="2053" width="11.28515625" style="244" customWidth="1"/>
    <col min="2054" max="2054" width="12.28515625" style="244" customWidth="1"/>
    <col min="2055" max="2055" width="18" style="244" customWidth="1"/>
    <col min="2056" max="2304" width="9.140625" style="244"/>
    <col min="2305" max="2305" width="60.85546875" style="244" customWidth="1"/>
    <col min="2306" max="2306" width="13.42578125" style="244" customWidth="1"/>
    <col min="2307" max="2307" width="12.140625" style="244" customWidth="1"/>
    <col min="2308" max="2308" width="11.140625" style="244" customWidth="1"/>
    <col min="2309" max="2309" width="11.28515625" style="244" customWidth="1"/>
    <col min="2310" max="2310" width="12.28515625" style="244" customWidth="1"/>
    <col min="2311" max="2311" width="18" style="244" customWidth="1"/>
    <col min="2312" max="2560" width="9.140625" style="244"/>
    <col min="2561" max="2561" width="60.85546875" style="244" customWidth="1"/>
    <col min="2562" max="2562" width="13.42578125" style="244" customWidth="1"/>
    <col min="2563" max="2563" width="12.140625" style="244" customWidth="1"/>
    <col min="2564" max="2564" width="11.140625" style="244" customWidth="1"/>
    <col min="2565" max="2565" width="11.28515625" style="244" customWidth="1"/>
    <col min="2566" max="2566" width="12.28515625" style="244" customWidth="1"/>
    <col min="2567" max="2567" width="18" style="244" customWidth="1"/>
    <col min="2568" max="2816" width="9.140625" style="244"/>
    <col min="2817" max="2817" width="60.85546875" style="244" customWidth="1"/>
    <col min="2818" max="2818" width="13.42578125" style="244" customWidth="1"/>
    <col min="2819" max="2819" width="12.140625" style="244" customWidth="1"/>
    <col min="2820" max="2820" width="11.140625" style="244" customWidth="1"/>
    <col min="2821" max="2821" width="11.28515625" style="244" customWidth="1"/>
    <col min="2822" max="2822" width="12.28515625" style="244" customWidth="1"/>
    <col min="2823" max="2823" width="18" style="244" customWidth="1"/>
    <col min="2824" max="3072" width="9.140625" style="244"/>
    <col min="3073" max="3073" width="60.85546875" style="244" customWidth="1"/>
    <col min="3074" max="3074" width="13.42578125" style="244" customWidth="1"/>
    <col min="3075" max="3075" width="12.140625" style="244" customWidth="1"/>
    <col min="3076" max="3076" width="11.140625" style="244" customWidth="1"/>
    <col min="3077" max="3077" width="11.28515625" style="244" customWidth="1"/>
    <col min="3078" max="3078" width="12.28515625" style="244" customWidth="1"/>
    <col min="3079" max="3079" width="18" style="244" customWidth="1"/>
    <col min="3080" max="3328" width="9.140625" style="244"/>
    <col min="3329" max="3329" width="60.85546875" style="244" customWidth="1"/>
    <col min="3330" max="3330" width="13.42578125" style="244" customWidth="1"/>
    <col min="3331" max="3331" width="12.140625" style="244" customWidth="1"/>
    <col min="3332" max="3332" width="11.140625" style="244" customWidth="1"/>
    <col min="3333" max="3333" width="11.28515625" style="244" customWidth="1"/>
    <col min="3334" max="3334" width="12.28515625" style="244" customWidth="1"/>
    <col min="3335" max="3335" width="18" style="244" customWidth="1"/>
    <col min="3336" max="3584" width="9.140625" style="244"/>
    <col min="3585" max="3585" width="60.85546875" style="244" customWidth="1"/>
    <col min="3586" max="3586" width="13.42578125" style="244" customWidth="1"/>
    <col min="3587" max="3587" width="12.140625" style="244" customWidth="1"/>
    <col min="3588" max="3588" width="11.140625" style="244" customWidth="1"/>
    <col min="3589" max="3589" width="11.28515625" style="244" customWidth="1"/>
    <col min="3590" max="3590" width="12.28515625" style="244" customWidth="1"/>
    <col min="3591" max="3591" width="18" style="244" customWidth="1"/>
    <col min="3592" max="3840" width="9.140625" style="244"/>
    <col min="3841" max="3841" width="60.85546875" style="244" customWidth="1"/>
    <col min="3842" max="3842" width="13.42578125" style="244" customWidth="1"/>
    <col min="3843" max="3843" width="12.140625" style="244" customWidth="1"/>
    <col min="3844" max="3844" width="11.140625" style="244" customWidth="1"/>
    <col min="3845" max="3845" width="11.28515625" style="244" customWidth="1"/>
    <col min="3846" max="3846" width="12.28515625" style="244" customWidth="1"/>
    <col min="3847" max="3847" width="18" style="244" customWidth="1"/>
    <col min="3848" max="4096" width="9.140625" style="244"/>
    <col min="4097" max="4097" width="60.85546875" style="244" customWidth="1"/>
    <col min="4098" max="4098" width="13.42578125" style="244" customWidth="1"/>
    <col min="4099" max="4099" width="12.140625" style="244" customWidth="1"/>
    <col min="4100" max="4100" width="11.140625" style="244" customWidth="1"/>
    <col min="4101" max="4101" width="11.28515625" style="244" customWidth="1"/>
    <col min="4102" max="4102" width="12.28515625" style="244" customWidth="1"/>
    <col min="4103" max="4103" width="18" style="244" customWidth="1"/>
    <col min="4104" max="4352" width="9.140625" style="244"/>
    <col min="4353" max="4353" width="60.85546875" style="244" customWidth="1"/>
    <col min="4354" max="4354" width="13.42578125" style="244" customWidth="1"/>
    <col min="4355" max="4355" width="12.140625" style="244" customWidth="1"/>
    <col min="4356" max="4356" width="11.140625" style="244" customWidth="1"/>
    <col min="4357" max="4357" width="11.28515625" style="244" customWidth="1"/>
    <col min="4358" max="4358" width="12.28515625" style="244" customWidth="1"/>
    <col min="4359" max="4359" width="18" style="244" customWidth="1"/>
    <col min="4360" max="4608" width="9.140625" style="244"/>
    <col min="4609" max="4609" width="60.85546875" style="244" customWidth="1"/>
    <col min="4610" max="4610" width="13.42578125" style="244" customWidth="1"/>
    <col min="4611" max="4611" width="12.140625" style="244" customWidth="1"/>
    <col min="4612" max="4612" width="11.140625" style="244" customWidth="1"/>
    <col min="4613" max="4613" width="11.28515625" style="244" customWidth="1"/>
    <col min="4614" max="4614" width="12.28515625" style="244" customWidth="1"/>
    <col min="4615" max="4615" width="18" style="244" customWidth="1"/>
    <col min="4616" max="4864" width="9.140625" style="244"/>
    <col min="4865" max="4865" width="60.85546875" style="244" customWidth="1"/>
    <col min="4866" max="4866" width="13.42578125" style="244" customWidth="1"/>
    <col min="4867" max="4867" width="12.140625" style="244" customWidth="1"/>
    <col min="4868" max="4868" width="11.140625" style="244" customWidth="1"/>
    <col min="4869" max="4869" width="11.28515625" style="244" customWidth="1"/>
    <col min="4870" max="4870" width="12.28515625" style="244" customWidth="1"/>
    <col min="4871" max="4871" width="18" style="244" customWidth="1"/>
    <col min="4872" max="5120" width="9.140625" style="244"/>
    <col min="5121" max="5121" width="60.85546875" style="244" customWidth="1"/>
    <col min="5122" max="5122" width="13.42578125" style="244" customWidth="1"/>
    <col min="5123" max="5123" width="12.140625" style="244" customWidth="1"/>
    <col min="5124" max="5124" width="11.140625" style="244" customWidth="1"/>
    <col min="5125" max="5125" width="11.28515625" style="244" customWidth="1"/>
    <col min="5126" max="5126" width="12.28515625" style="244" customWidth="1"/>
    <col min="5127" max="5127" width="18" style="244" customWidth="1"/>
    <col min="5128" max="5376" width="9.140625" style="244"/>
    <col min="5377" max="5377" width="60.85546875" style="244" customWidth="1"/>
    <col min="5378" max="5378" width="13.42578125" style="244" customWidth="1"/>
    <col min="5379" max="5379" width="12.140625" style="244" customWidth="1"/>
    <col min="5380" max="5380" width="11.140625" style="244" customWidth="1"/>
    <col min="5381" max="5381" width="11.28515625" style="244" customWidth="1"/>
    <col min="5382" max="5382" width="12.28515625" style="244" customWidth="1"/>
    <col min="5383" max="5383" width="18" style="244" customWidth="1"/>
    <col min="5384" max="5632" width="9.140625" style="244"/>
    <col min="5633" max="5633" width="60.85546875" style="244" customWidth="1"/>
    <col min="5634" max="5634" width="13.42578125" style="244" customWidth="1"/>
    <col min="5635" max="5635" width="12.140625" style="244" customWidth="1"/>
    <col min="5636" max="5636" width="11.140625" style="244" customWidth="1"/>
    <col min="5637" max="5637" width="11.28515625" style="244" customWidth="1"/>
    <col min="5638" max="5638" width="12.28515625" style="244" customWidth="1"/>
    <col min="5639" max="5639" width="18" style="244" customWidth="1"/>
    <col min="5640" max="5888" width="9.140625" style="244"/>
    <col min="5889" max="5889" width="60.85546875" style="244" customWidth="1"/>
    <col min="5890" max="5890" width="13.42578125" style="244" customWidth="1"/>
    <col min="5891" max="5891" width="12.140625" style="244" customWidth="1"/>
    <col min="5892" max="5892" width="11.140625" style="244" customWidth="1"/>
    <col min="5893" max="5893" width="11.28515625" style="244" customWidth="1"/>
    <col min="5894" max="5894" width="12.28515625" style="244" customWidth="1"/>
    <col min="5895" max="5895" width="18" style="244" customWidth="1"/>
    <col min="5896" max="6144" width="9.140625" style="244"/>
    <col min="6145" max="6145" width="60.85546875" style="244" customWidth="1"/>
    <col min="6146" max="6146" width="13.42578125" style="244" customWidth="1"/>
    <col min="6147" max="6147" width="12.140625" style="244" customWidth="1"/>
    <col min="6148" max="6148" width="11.140625" style="244" customWidth="1"/>
    <col min="6149" max="6149" width="11.28515625" style="244" customWidth="1"/>
    <col min="6150" max="6150" width="12.28515625" style="244" customWidth="1"/>
    <col min="6151" max="6151" width="18" style="244" customWidth="1"/>
    <col min="6152" max="6400" width="9.140625" style="244"/>
    <col min="6401" max="6401" width="60.85546875" style="244" customWidth="1"/>
    <col min="6402" max="6402" width="13.42578125" style="244" customWidth="1"/>
    <col min="6403" max="6403" width="12.140625" style="244" customWidth="1"/>
    <col min="6404" max="6404" width="11.140625" style="244" customWidth="1"/>
    <col min="6405" max="6405" width="11.28515625" style="244" customWidth="1"/>
    <col min="6406" max="6406" width="12.28515625" style="244" customWidth="1"/>
    <col min="6407" max="6407" width="18" style="244" customWidth="1"/>
    <col min="6408" max="6656" width="9.140625" style="244"/>
    <col min="6657" max="6657" width="60.85546875" style="244" customWidth="1"/>
    <col min="6658" max="6658" width="13.42578125" style="244" customWidth="1"/>
    <col min="6659" max="6659" width="12.140625" style="244" customWidth="1"/>
    <col min="6660" max="6660" width="11.140625" style="244" customWidth="1"/>
    <col min="6661" max="6661" width="11.28515625" style="244" customWidth="1"/>
    <col min="6662" max="6662" width="12.28515625" style="244" customWidth="1"/>
    <col min="6663" max="6663" width="18" style="244" customWidth="1"/>
    <col min="6664" max="6912" width="9.140625" style="244"/>
    <col min="6913" max="6913" width="60.85546875" style="244" customWidth="1"/>
    <col min="6914" max="6914" width="13.42578125" style="244" customWidth="1"/>
    <col min="6915" max="6915" width="12.140625" style="244" customWidth="1"/>
    <col min="6916" max="6916" width="11.140625" style="244" customWidth="1"/>
    <col min="6917" max="6917" width="11.28515625" style="244" customWidth="1"/>
    <col min="6918" max="6918" width="12.28515625" style="244" customWidth="1"/>
    <col min="6919" max="6919" width="18" style="244" customWidth="1"/>
    <col min="6920" max="7168" width="9.140625" style="244"/>
    <col min="7169" max="7169" width="60.85546875" style="244" customWidth="1"/>
    <col min="7170" max="7170" width="13.42578125" style="244" customWidth="1"/>
    <col min="7171" max="7171" width="12.140625" style="244" customWidth="1"/>
    <col min="7172" max="7172" width="11.140625" style="244" customWidth="1"/>
    <col min="7173" max="7173" width="11.28515625" style="244" customWidth="1"/>
    <col min="7174" max="7174" width="12.28515625" style="244" customWidth="1"/>
    <col min="7175" max="7175" width="18" style="244" customWidth="1"/>
    <col min="7176" max="7424" width="9.140625" style="244"/>
    <col min="7425" max="7425" width="60.85546875" style="244" customWidth="1"/>
    <col min="7426" max="7426" width="13.42578125" style="244" customWidth="1"/>
    <col min="7427" max="7427" width="12.140625" style="244" customWidth="1"/>
    <col min="7428" max="7428" width="11.140625" style="244" customWidth="1"/>
    <col min="7429" max="7429" width="11.28515625" style="244" customWidth="1"/>
    <col min="7430" max="7430" width="12.28515625" style="244" customWidth="1"/>
    <col min="7431" max="7431" width="18" style="244" customWidth="1"/>
    <col min="7432" max="7680" width="9.140625" style="244"/>
    <col min="7681" max="7681" width="60.85546875" style="244" customWidth="1"/>
    <col min="7682" max="7682" width="13.42578125" style="244" customWidth="1"/>
    <col min="7683" max="7683" width="12.140625" style="244" customWidth="1"/>
    <col min="7684" max="7684" width="11.140625" style="244" customWidth="1"/>
    <col min="7685" max="7685" width="11.28515625" style="244" customWidth="1"/>
    <col min="7686" max="7686" width="12.28515625" style="244" customWidth="1"/>
    <col min="7687" max="7687" width="18" style="244" customWidth="1"/>
    <col min="7688" max="7936" width="9.140625" style="244"/>
    <col min="7937" max="7937" width="60.85546875" style="244" customWidth="1"/>
    <col min="7938" max="7938" width="13.42578125" style="244" customWidth="1"/>
    <col min="7939" max="7939" width="12.140625" style="244" customWidth="1"/>
    <col min="7940" max="7940" width="11.140625" style="244" customWidth="1"/>
    <col min="7941" max="7941" width="11.28515625" style="244" customWidth="1"/>
    <col min="7942" max="7942" width="12.28515625" style="244" customWidth="1"/>
    <col min="7943" max="7943" width="18" style="244" customWidth="1"/>
    <col min="7944" max="8192" width="9.140625" style="244"/>
    <col min="8193" max="8193" width="60.85546875" style="244" customWidth="1"/>
    <col min="8194" max="8194" width="13.42578125" style="244" customWidth="1"/>
    <col min="8195" max="8195" width="12.140625" style="244" customWidth="1"/>
    <col min="8196" max="8196" width="11.140625" style="244" customWidth="1"/>
    <col min="8197" max="8197" width="11.28515625" style="244" customWidth="1"/>
    <col min="8198" max="8198" width="12.28515625" style="244" customWidth="1"/>
    <col min="8199" max="8199" width="18" style="244" customWidth="1"/>
    <col min="8200" max="8448" width="9.140625" style="244"/>
    <col min="8449" max="8449" width="60.85546875" style="244" customWidth="1"/>
    <col min="8450" max="8450" width="13.42578125" style="244" customWidth="1"/>
    <col min="8451" max="8451" width="12.140625" style="244" customWidth="1"/>
    <col min="8452" max="8452" width="11.140625" style="244" customWidth="1"/>
    <col min="8453" max="8453" width="11.28515625" style="244" customWidth="1"/>
    <col min="8454" max="8454" width="12.28515625" style="244" customWidth="1"/>
    <col min="8455" max="8455" width="18" style="244" customWidth="1"/>
    <col min="8456" max="8704" width="9.140625" style="244"/>
    <col min="8705" max="8705" width="60.85546875" style="244" customWidth="1"/>
    <col min="8706" max="8706" width="13.42578125" style="244" customWidth="1"/>
    <col min="8707" max="8707" width="12.140625" style="244" customWidth="1"/>
    <col min="8708" max="8708" width="11.140625" style="244" customWidth="1"/>
    <col min="8709" max="8709" width="11.28515625" style="244" customWidth="1"/>
    <col min="8710" max="8710" width="12.28515625" style="244" customWidth="1"/>
    <col min="8711" max="8711" width="18" style="244" customWidth="1"/>
    <col min="8712" max="8960" width="9.140625" style="244"/>
    <col min="8961" max="8961" width="60.85546875" style="244" customWidth="1"/>
    <col min="8962" max="8962" width="13.42578125" style="244" customWidth="1"/>
    <col min="8963" max="8963" width="12.140625" style="244" customWidth="1"/>
    <col min="8964" max="8964" width="11.140625" style="244" customWidth="1"/>
    <col min="8965" max="8965" width="11.28515625" style="244" customWidth="1"/>
    <col min="8966" max="8966" width="12.28515625" style="244" customWidth="1"/>
    <col min="8967" max="8967" width="18" style="244" customWidth="1"/>
    <col min="8968" max="9216" width="9.140625" style="244"/>
    <col min="9217" max="9217" width="60.85546875" style="244" customWidth="1"/>
    <col min="9218" max="9218" width="13.42578125" style="244" customWidth="1"/>
    <col min="9219" max="9219" width="12.140625" style="244" customWidth="1"/>
    <col min="9220" max="9220" width="11.140625" style="244" customWidth="1"/>
    <col min="9221" max="9221" width="11.28515625" style="244" customWidth="1"/>
    <col min="9222" max="9222" width="12.28515625" style="244" customWidth="1"/>
    <col min="9223" max="9223" width="18" style="244" customWidth="1"/>
    <col min="9224" max="9472" width="9.140625" style="244"/>
    <col min="9473" max="9473" width="60.85546875" style="244" customWidth="1"/>
    <col min="9474" max="9474" width="13.42578125" style="244" customWidth="1"/>
    <col min="9475" max="9475" width="12.140625" style="244" customWidth="1"/>
    <col min="9476" max="9476" width="11.140625" style="244" customWidth="1"/>
    <col min="9477" max="9477" width="11.28515625" style="244" customWidth="1"/>
    <col min="9478" max="9478" width="12.28515625" style="244" customWidth="1"/>
    <col min="9479" max="9479" width="18" style="244" customWidth="1"/>
    <col min="9480" max="9728" width="9.140625" style="244"/>
    <col min="9729" max="9729" width="60.85546875" style="244" customWidth="1"/>
    <col min="9730" max="9730" width="13.42578125" style="244" customWidth="1"/>
    <col min="9731" max="9731" width="12.140625" style="244" customWidth="1"/>
    <col min="9732" max="9732" width="11.140625" style="244" customWidth="1"/>
    <col min="9733" max="9733" width="11.28515625" style="244" customWidth="1"/>
    <col min="9734" max="9734" width="12.28515625" style="244" customWidth="1"/>
    <col min="9735" max="9735" width="18" style="244" customWidth="1"/>
    <col min="9736" max="9984" width="9.140625" style="244"/>
    <col min="9985" max="9985" width="60.85546875" style="244" customWidth="1"/>
    <col min="9986" max="9986" width="13.42578125" style="244" customWidth="1"/>
    <col min="9987" max="9987" width="12.140625" style="244" customWidth="1"/>
    <col min="9988" max="9988" width="11.140625" style="244" customWidth="1"/>
    <col min="9989" max="9989" width="11.28515625" style="244" customWidth="1"/>
    <col min="9990" max="9990" width="12.28515625" style="244" customWidth="1"/>
    <col min="9991" max="9991" width="18" style="244" customWidth="1"/>
    <col min="9992" max="10240" width="9.140625" style="244"/>
    <col min="10241" max="10241" width="60.85546875" style="244" customWidth="1"/>
    <col min="10242" max="10242" width="13.42578125" style="244" customWidth="1"/>
    <col min="10243" max="10243" width="12.140625" style="244" customWidth="1"/>
    <col min="10244" max="10244" width="11.140625" style="244" customWidth="1"/>
    <col min="10245" max="10245" width="11.28515625" style="244" customWidth="1"/>
    <col min="10246" max="10246" width="12.28515625" style="244" customWidth="1"/>
    <col min="10247" max="10247" width="18" style="244" customWidth="1"/>
    <col min="10248" max="10496" width="9.140625" style="244"/>
    <col min="10497" max="10497" width="60.85546875" style="244" customWidth="1"/>
    <col min="10498" max="10498" width="13.42578125" style="244" customWidth="1"/>
    <col min="10499" max="10499" width="12.140625" style="244" customWidth="1"/>
    <col min="10500" max="10500" width="11.140625" style="244" customWidth="1"/>
    <col min="10501" max="10501" width="11.28515625" style="244" customWidth="1"/>
    <col min="10502" max="10502" width="12.28515625" style="244" customWidth="1"/>
    <col min="10503" max="10503" width="18" style="244" customWidth="1"/>
    <col min="10504" max="10752" width="9.140625" style="244"/>
    <col min="10753" max="10753" width="60.85546875" style="244" customWidth="1"/>
    <col min="10754" max="10754" width="13.42578125" style="244" customWidth="1"/>
    <col min="10755" max="10755" width="12.140625" style="244" customWidth="1"/>
    <col min="10756" max="10756" width="11.140625" style="244" customWidth="1"/>
    <col min="10757" max="10757" width="11.28515625" style="244" customWidth="1"/>
    <col min="10758" max="10758" width="12.28515625" style="244" customWidth="1"/>
    <col min="10759" max="10759" width="18" style="244" customWidth="1"/>
    <col min="10760" max="11008" width="9.140625" style="244"/>
    <col min="11009" max="11009" width="60.85546875" style="244" customWidth="1"/>
    <col min="11010" max="11010" width="13.42578125" style="244" customWidth="1"/>
    <col min="11011" max="11011" width="12.140625" style="244" customWidth="1"/>
    <col min="11012" max="11012" width="11.140625" style="244" customWidth="1"/>
    <col min="11013" max="11013" width="11.28515625" style="244" customWidth="1"/>
    <col min="11014" max="11014" width="12.28515625" style="244" customWidth="1"/>
    <col min="11015" max="11015" width="18" style="244" customWidth="1"/>
    <col min="11016" max="11264" width="9.140625" style="244"/>
    <col min="11265" max="11265" width="60.85546875" style="244" customWidth="1"/>
    <col min="11266" max="11266" width="13.42578125" style="244" customWidth="1"/>
    <col min="11267" max="11267" width="12.140625" style="244" customWidth="1"/>
    <col min="11268" max="11268" width="11.140625" style="244" customWidth="1"/>
    <col min="11269" max="11269" width="11.28515625" style="244" customWidth="1"/>
    <col min="11270" max="11270" width="12.28515625" style="244" customWidth="1"/>
    <col min="11271" max="11271" width="18" style="244" customWidth="1"/>
    <col min="11272" max="11520" width="9.140625" style="244"/>
    <col min="11521" max="11521" width="60.85546875" style="244" customWidth="1"/>
    <col min="11522" max="11522" width="13.42578125" style="244" customWidth="1"/>
    <col min="11523" max="11523" width="12.140625" style="244" customWidth="1"/>
    <col min="11524" max="11524" width="11.140625" style="244" customWidth="1"/>
    <col min="11525" max="11525" width="11.28515625" style="244" customWidth="1"/>
    <col min="11526" max="11526" width="12.28515625" style="244" customWidth="1"/>
    <col min="11527" max="11527" width="18" style="244" customWidth="1"/>
    <col min="11528" max="11776" width="9.140625" style="244"/>
    <col min="11777" max="11777" width="60.85546875" style="244" customWidth="1"/>
    <col min="11778" max="11778" width="13.42578125" style="244" customWidth="1"/>
    <col min="11779" max="11779" width="12.140625" style="244" customWidth="1"/>
    <col min="11780" max="11780" width="11.140625" style="244" customWidth="1"/>
    <col min="11781" max="11781" width="11.28515625" style="244" customWidth="1"/>
    <col min="11782" max="11782" width="12.28515625" style="244" customWidth="1"/>
    <col min="11783" max="11783" width="18" style="244" customWidth="1"/>
    <col min="11784" max="12032" width="9.140625" style="244"/>
    <col min="12033" max="12033" width="60.85546875" style="244" customWidth="1"/>
    <col min="12034" max="12034" width="13.42578125" style="244" customWidth="1"/>
    <col min="12035" max="12035" width="12.140625" style="244" customWidth="1"/>
    <col min="12036" max="12036" width="11.140625" style="244" customWidth="1"/>
    <col min="12037" max="12037" width="11.28515625" style="244" customWidth="1"/>
    <col min="12038" max="12038" width="12.28515625" style="244" customWidth="1"/>
    <col min="12039" max="12039" width="18" style="244" customWidth="1"/>
    <col min="12040" max="12288" width="9.140625" style="244"/>
    <col min="12289" max="12289" width="60.85546875" style="244" customWidth="1"/>
    <col min="12290" max="12290" width="13.42578125" style="244" customWidth="1"/>
    <col min="12291" max="12291" width="12.140625" style="244" customWidth="1"/>
    <col min="12292" max="12292" width="11.140625" style="244" customWidth="1"/>
    <col min="12293" max="12293" width="11.28515625" style="244" customWidth="1"/>
    <col min="12294" max="12294" width="12.28515625" style="244" customWidth="1"/>
    <col min="12295" max="12295" width="18" style="244" customWidth="1"/>
    <col min="12296" max="12544" width="9.140625" style="244"/>
    <col min="12545" max="12545" width="60.85546875" style="244" customWidth="1"/>
    <col min="12546" max="12546" width="13.42578125" style="244" customWidth="1"/>
    <col min="12547" max="12547" width="12.140625" style="244" customWidth="1"/>
    <col min="12548" max="12548" width="11.140625" style="244" customWidth="1"/>
    <col min="12549" max="12549" width="11.28515625" style="244" customWidth="1"/>
    <col min="12550" max="12550" width="12.28515625" style="244" customWidth="1"/>
    <col min="12551" max="12551" width="18" style="244" customWidth="1"/>
    <col min="12552" max="12800" width="9.140625" style="244"/>
    <col min="12801" max="12801" width="60.85546875" style="244" customWidth="1"/>
    <col min="12802" max="12802" width="13.42578125" style="244" customWidth="1"/>
    <col min="12803" max="12803" width="12.140625" style="244" customWidth="1"/>
    <col min="12804" max="12804" width="11.140625" style="244" customWidth="1"/>
    <col min="12805" max="12805" width="11.28515625" style="244" customWidth="1"/>
    <col min="12806" max="12806" width="12.28515625" style="244" customWidth="1"/>
    <col min="12807" max="12807" width="18" style="244" customWidth="1"/>
    <col min="12808" max="13056" width="9.140625" style="244"/>
    <col min="13057" max="13057" width="60.85546875" style="244" customWidth="1"/>
    <col min="13058" max="13058" width="13.42578125" style="244" customWidth="1"/>
    <col min="13059" max="13059" width="12.140625" style="244" customWidth="1"/>
    <col min="13060" max="13060" width="11.140625" style="244" customWidth="1"/>
    <col min="13061" max="13061" width="11.28515625" style="244" customWidth="1"/>
    <col min="13062" max="13062" width="12.28515625" style="244" customWidth="1"/>
    <col min="13063" max="13063" width="18" style="244" customWidth="1"/>
    <col min="13064" max="13312" width="9.140625" style="244"/>
    <col min="13313" max="13313" width="60.85546875" style="244" customWidth="1"/>
    <col min="13314" max="13314" width="13.42578125" style="244" customWidth="1"/>
    <col min="13315" max="13315" width="12.140625" style="244" customWidth="1"/>
    <col min="13316" max="13316" width="11.140625" style="244" customWidth="1"/>
    <col min="13317" max="13317" width="11.28515625" style="244" customWidth="1"/>
    <col min="13318" max="13318" width="12.28515625" style="244" customWidth="1"/>
    <col min="13319" max="13319" width="18" style="244" customWidth="1"/>
    <col min="13320" max="13568" width="9.140625" style="244"/>
    <col min="13569" max="13569" width="60.85546875" style="244" customWidth="1"/>
    <col min="13570" max="13570" width="13.42578125" style="244" customWidth="1"/>
    <col min="13571" max="13571" width="12.140625" style="244" customWidth="1"/>
    <col min="13572" max="13572" width="11.140625" style="244" customWidth="1"/>
    <col min="13573" max="13573" width="11.28515625" style="244" customWidth="1"/>
    <col min="13574" max="13574" width="12.28515625" style="244" customWidth="1"/>
    <col min="13575" max="13575" width="18" style="244" customWidth="1"/>
    <col min="13576" max="13824" width="9.140625" style="244"/>
    <col min="13825" max="13825" width="60.85546875" style="244" customWidth="1"/>
    <col min="13826" max="13826" width="13.42578125" style="244" customWidth="1"/>
    <col min="13827" max="13827" width="12.140625" style="244" customWidth="1"/>
    <col min="13828" max="13828" width="11.140625" style="244" customWidth="1"/>
    <col min="13829" max="13829" width="11.28515625" style="244" customWidth="1"/>
    <col min="13830" max="13830" width="12.28515625" style="244" customWidth="1"/>
    <col min="13831" max="13831" width="18" style="244" customWidth="1"/>
    <col min="13832" max="14080" width="9.140625" style="244"/>
    <col min="14081" max="14081" width="60.85546875" style="244" customWidth="1"/>
    <col min="14082" max="14082" width="13.42578125" style="244" customWidth="1"/>
    <col min="14083" max="14083" width="12.140625" style="244" customWidth="1"/>
    <col min="14084" max="14084" width="11.140625" style="244" customWidth="1"/>
    <col min="14085" max="14085" width="11.28515625" style="244" customWidth="1"/>
    <col min="14086" max="14086" width="12.28515625" style="244" customWidth="1"/>
    <col min="14087" max="14087" width="18" style="244" customWidth="1"/>
    <col min="14088" max="14336" width="9.140625" style="244"/>
    <col min="14337" max="14337" width="60.85546875" style="244" customWidth="1"/>
    <col min="14338" max="14338" width="13.42578125" style="244" customWidth="1"/>
    <col min="14339" max="14339" width="12.140625" style="244" customWidth="1"/>
    <col min="14340" max="14340" width="11.140625" style="244" customWidth="1"/>
    <col min="14341" max="14341" width="11.28515625" style="244" customWidth="1"/>
    <col min="14342" max="14342" width="12.28515625" style="244" customWidth="1"/>
    <col min="14343" max="14343" width="18" style="244" customWidth="1"/>
    <col min="14344" max="14592" width="9.140625" style="244"/>
    <col min="14593" max="14593" width="60.85546875" style="244" customWidth="1"/>
    <col min="14594" max="14594" width="13.42578125" style="244" customWidth="1"/>
    <col min="14595" max="14595" width="12.140625" style="244" customWidth="1"/>
    <col min="14596" max="14596" width="11.140625" style="244" customWidth="1"/>
    <col min="14597" max="14597" width="11.28515625" style="244" customWidth="1"/>
    <col min="14598" max="14598" width="12.28515625" style="244" customWidth="1"/>
    <col min="14599" max="14599" width="18" style="244" customWidth="1"/>
    <col min="14600" max="14848" width="9.140625" style="244"/>
    <col min="14849" max="14849" width="60.85546875" style="244" customWidth="1"/>
    <col min="14850" max="14850" width="13.42578125" style="244" customWidth="1"/>
    <col min="14851" max="14851" width="12.140625" style="244" customWidth="1"/>
    <col min="14852" max="14852" width="11.140625" style="244" customWidth="1"/>
    <col min="14853" max="14853" width="11.28515625" style="244" customWidth="1"/>
    <col min="14854" max="14854" width="12.28515625" style="244" customWidth="1"/>
    <col min="14855" max="14855" width="18" style="244" customWidth="1"/>
    <col min="14856" max="15104" width="9.140625" style="244"/>
    <col min="15105" max="15105" width="60.85546875" style="244" customWidth="1"/>
    <col min="15106" max="15106" width="13.42578125" style="244" customWidth="1"/>
    <col min="15107" max="15107" width="12.140625" style="244" customWidth="1"/>
    <col min="15108" max="15108" width="11.140625" style="244" customWidth="1"/>
    <col min="15109" max="15109" width="11.28515625" style="244" customWidth="1"/>
    <col min="15110" max="15110" width="12.28515625" style="244" customWidth="1"/>
    <col min="15111" max="15111" width="18" style="244" customWidth="1"/>
    <col min="15112" max="15360" width="9.140625" style="244"/>
    <col min="15361" max="15361" width="60.85546875" style="244" customWidth="1"/>
    <col min="15362" max="15362" width="13.42578125" style="244" customWidth="1"/>
    <col min="15363" max="15363" width="12.140625" style="244" customWidth="1"/>
    <col min="15364" max="15364" width="11.140625" style="244" customWidth="1"/>
    <col min="15365" max="15365" width="11.28515625" style="244" customWidth="1"/>
    <col min="15366" max="15366" width="12.28515625" style="244" customWidth="1"/>
    <col min="15367" max="15367" width="18" style="244" customWidth="1"/>
    <col min="15368" max="15616" width="9.140625" style="244"/>
    <col min="15617" max="15617" width="60.85546875" style="244" customWidth="1"/>
    <col min="15618" max="15618" width="13.42578125" style="244" customWidth="1"/>
    <col min="15619" max="15619" width="12.140625" style="244" customWidth="1"/>
    <col min="15620" max="15620" width="11.140625" style="244" customWidth="1"/>
    <col min="15621" max="15621" width="11.28515625" style="244" customWidth="1"/>
    <col min="15622" max="15622" width="12.28515625" style="244" customWidth="1"/>
    <col min="15623" max="15623" width="18" style="244" customWidth="1"/>
    <col min="15624" max="15872" width="9.140625" style="244"/>
    <col min="15873" max="15873" width="60.85546875" style="244" customWidth="1"/>
    <col min="15874" max="15874" width="13.42578125" style="244" customWidth="1"/>
    <col min="15875" max="15875" width="12.140625" style="244" customWidth="1"/>
    <col min="15876" max="15876" width="11.140625" style="244" customWidth="1"/>
    <col min="15877" max="15877" width="11.28515625" style="244" customWidth="1"/>
    <col min="15878" max="15878" width="12.28515625" style="244" customWidth="1"/>
    <col min="15879" max="15879" width="18" style="244" customWidth="1"/>
    <col min="15880" max="16128" width="9.140625" style="244"/>
    <col min="16129" max="16129" width="60.85546875" style="244" customWidth="1"/>
    <col min="16130" max="16130" width="13.42578125" style="244" customWidth="1"/>
    <col min="16131" max="16131" width="12.140625" style="244" customWidth="1"/>
    <col min="16132" max="16132" width="11.140625" style="244" customWidth="1"/>
    <col min="16133" max="16133" width="11.28515625" style="244" customWidth="1"/>
    <col min="16134" max="16134" width="12.28515625" style="244" customWidth="1"/>
    <col min="16135" max="16135" width="18" style="244" customWidth="1"/>
    <col min="16136" max="16384" width="9.140625" style="244"/>
  </cols>
  <sheetData>
    <row r="1" spans="1:7" ht="15.75" x14ac:dyDescent="0.25">
      <c r="A1" s="243"/>
    </row>
    <row r="4" spans="1:7" ht="15.75" customHeight="1" x14ac:dyDescent="0.25">
      <c r="A4" s="245" t="s">
        <v>354</v>
      </c>
      <c r="B4" s="245"/>
      <c r="C4" s="245"/>
      <c r="D4" s="245"/>
      <c r="E4" s="245"/>
      <c r="F4" s="245"/>
      <c r="G4" s="250"/>
    </row>
    <row r="5" spans="1:7" ht="15" x14ac:dyDescent="0.2">
      <c r="A5" s="246"/>
      <c r="B5" s="247"/>
      <c r="C5" s="247"/>
      <c r="D5" s="247"/>
      <c r="E5" s="247"/>
      <c r="F5" s="247"/>
    </row>
    <row r="7" spans="1:7" ht="15.75" x14ac:dyDescent="0.25">
      <c r="A7" s="270" t="s">
        <v>256</v>
      </c>
      <c r="B7" s="251"/>
      <c r="C7" s="252" t="s">
        <v>355</v>
      </c>
      <c r="D7" s="252" t="s">
        <v>356</v>
      </c>
      <c r="E7" s="252" t="s">
        <v>357</v>
      </c>
      <c r="F7" s="252" t="s">
        <v>358</v>
      </c>
    </row>
    <row r="8" spans="1:7" ht="15.75" x14ac:dyDescent="0.25">
      <c r="A8" s="253" t="s">
        <v>359</v>
      </c>
      <c r="B8" s="254"/>
      <c r="C8" s="255">
        <f>'[3]2.sz.tábla'!D27-'[3]2.sz.tábla'!D34</f>
        <v>9600000</v>
      </c>
      <c r="D8" s="255">
        <v>9500000</v>
      </c>
      <c r="E8" s="255">
        <v>9500000</v>
      </c>
      <c r="F8" s="255">
        <v>9500000</v>
      </c>
    </row>
    <row r="9" spans="1:7" ht="15.75" x14ac:dyDescent="0.25">
      <c r="A9" s="253" t="s">
        <v>360</v>
      </c>
      <c r="B9" s="254"/>
      <c r="C9" s="256"/>
      <c r="D9" s="256"/>
      <c r="E9" s="256"/>
      <c r="F9" s="256"/>
    </row>
    <row r="10" spans="1:7" ht="15.75" x14ac:dyDescent="0.25">
      <c r="A10" s="253" t="s">
        <v>361</v>
      </c>
      <c r="B10" s="254"/>
      <c r="C10" s="256">
        <v>0</v>
      </c>
      <c r="D10" s="256">
        <v>0</v>
      </c>
      <c r="E10" s="256">
        <v>0</v>
      </c>
      <c r="F10" s="256">
        <v>0</v>
      </c>
    </row>
    <row r="11" spans="1:7" ht="31.5" x14ac:dyDescent="0.25">
      <c r="A11" s="253" t="s">
        <v>362</v>
      </c>
      <c r="B11" s="254"/>
      <c r="C11" s="256"/>
      <c r="D11" s="256"/>
      <c r="E11" s="256"/>
      <c r="F11" s="256"/>
    </row>
    <row r="12" spans="1:7" ht="15.75" x14ac:dyDescent="0.25">
      <c r="A12" s="253" t="s">
        <v>363</v>
      </c>
      <c r="B12" s="254"/>
      <c r="C12" s="256">
        <v>100000</v>
      </c>
      <c r="D12" s="256">
        <v>150000</v>
      </c>
      <c r="E12" s="256">
        <v>150000</v>
      </c>
      <c r="F12" s="256">
        <v>150000</v>
      </c>
    </row>
    <row r="13" spans="1:7" ht="15.75" x14ac:dyDescent="0.25">
      <c r="A13" s="253" t="s">
        <v>364</v>
      </c>
      <c r="B13" s="254"/>
      <c r="C13" s="256"/>
      <c r="D13" s="256"/>
      <c r="E13" s="256"/>
      <c r="F13" s="256"/>
    </row>
    <row r="14" spans="1:7" ht="15.75" x14ac:dyDescent="0.25">
      <c r="A14" s="253" t="s">
        <v>76</v>
      </c>
      <c r="B14" s="254"/>
      <c r="C14" s="256">
        <f>SUM(C8:C13)</f>
        <v>9700000</v>
      </c>
      <c r="D14" s="256">
        <f>SUM(D8:D13)</f>
        <v>9650000</v>
      </c>
      <c r="E14" s="256">
        <f>SUM(E8:E13)</f>
        <v>9650000</v>
      </c>
      <c r="F14" s="256">
        <f>SUM(F8:F13)</f>
        <v>9650000</v>
      </c>
    </row>
    <row r="15" spans="1:7" s="248" customFormat="1" ht="15.75" x14ac:dyDescent="0.25">
      <c r="A15" s="257" t="s">
        <v>365</v>
      </c>
      <c r="B15" s="258"/>
      <c r="C15" s="259">
        <f>C14*0.5</f>
        <v>4850000</v>
      </c>
      <c r="D15" s="259">
        <f>D14*0.5</f>
        <v>4825000</v>
      </c>
      <c r="E15" s="259">
        <f>E14*0.5</f>
        <v>4825000</v>
      </c>
      <c r="F15" s="259">
        <f>F14*0.5</f>
        <v>4825000</v>
      </c>
    </row>
    <row r="16" spans="1:7" ht="15.75" x14ac:dyDescent="0.25">
      <c r="A16" s="260"/>
      <c r="B16" s="261"/>
      <c r="C16" s="262"/>
      <c r="D16" s="262"/>
      <c r="E16" s="262"/>
      <c r="F16" s="262"/>
    </row>
    <row r="17" spans="1:7" ht="15.75" x14ac:dyDescent="0.25">
      <c r="A17" s="243"/>
      <c r="B17" s="263"/>
      <c r="C17" s="263"/>
      <c r="D17" s="263"/>
      <c r="E17" s="263"/>
      <c r="F17" s="263"/>
    </row>
    <row r="18" spans="1:7" ht="31.5" x14ac:dyDescent="0.25">
      <c r="A18" s="257" t="s">
        <v>366</v>
      </c>
      <c r="B18" s="264" t="s">
        <v>367</v>
      </c>
      <c r="C18" s="252" t="s">
        <v>355</v>
      </c>
      <c r="D18" s="252" t="s">
        <v>356</v>
      </c>
      <c r="E18" s="252" t="s">
        <v>357</v>
      </c>
      <c r="F18" s="252" t="s">
        <v>358</v>
      </c>
    </row>
    <row r="19" spans="1:7" ht="15.75" x14ac:dyDescent="0.25">
      <c r="A19" s="265"/>
      <c r="B19" s="266"/>
      <c r="C19" s="256"/>
      <c r="D19" s="256"/>
      <c r="E19" s="256"/>
      <c r="F19" s="256"/>
    </row>
    <row r="20" spans="1:7" ht="15.75" x14ac:dyDescent="0.25">
      <c r="A20" s="265"/>
      <c r="B20" s="266"/>
      <c r="C20" s="256"/>
      <c r="D20" s="256"/>
      <c r="E20" s="256"/>
      <c r="F20" s="256"/>
    </row>
    <row r="21" spans="1:7" ht="15.75" x14ac:dyDescent="0.25">
      <c r="A21" s="253"/>
      <c r="B21" s="266"/>
      <c r="C21" s="256"/>
      <c r="D21" s="256"/>
      <c r="E21" s="256"/>
      <c r="F21" s="256"/>
    </row>
    <row r="22" spans="1:7" ht="15.75" x14ac:dyDescent="0.25">
      <c r="A22" s="253"/>
      <c r="B22" s="266"/>
      <c r="C22" s="256"/>
      <c r="D22" s="256"/>
      <c r="E22" s="256"/>
      <c r="F22" s="256"/>
    </row>
    <row r="23" spans="1:7" ht="15.75" x14ac:dyDescent="0.25">
      <c r="A23" s="253"/>
      <c r="B23" s="266"/>
      <c r="C23" s="256"/>
      <c r="D23" s="256"/>
      <c r="E23" s="256"/>
      <c r="F23" s="256"/>
    </row>
    <row r="24" spans="1:7" ht="15.75" x14ac:dyDescent="0.25">
      <c r="A24" s="253"/>
      <c r="B24" s="266"/>
      <c r="C24" s="256"/>
      <c r="D24" s="256"/>
      <c r="E24" s="256"/>
      <c r="F24" s="256"/>
    </row>
    <row r="25" spans="1:7" ht="15.75" x14ac:dyDescent="0.25">
      <c r="A25" s="267" t="s">
        <v>76</v>
      </c>
      <c r="B25" s="268"/>
      <c r="C25" s="269">
        <f>SUM(C19:C24)</f>
        <v>0</v>
      </c>
      <c r="D25" s="269">
        <f>SUM(D19:D24)</f>
        <v>0</v>
      </c>
      <c r="E25" s="269">
        <f>SUM(E19:E24)</f>
        <v>0</v>
      </c>
      <c r="F25" s="269">
        <f>SUM(F19:F24)</f>
        <v>0</v>
      </c>
    </row>
    <row r="26" spans="1:7" ht="15.75" x14ac:dyDescent="0.25">
      <c r="A26" s="243"/>
      <c r="B26" s="263"/>
      <c r="C26" s="263"/>
      <c r="D26" s="263"/>
      <c r="E26" s="263"/>
      <c r="F26" s="263"/>
      <c r="G26" s="249"/>
    </row>
    <row r="29" spans="1:7" x14ac:dyDescent="0.2">
      <c r="G29" s="249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&amp;L&amp;"Times New Roman,Normál"&amp;12Vászoly Község Önkormányzata&amp;C&amp;"Times New Roman,Normál"&amp;12 9. melléklet
Az önkormányzat 2018. évi költségvetéséről szóló 5/2018. (II. 16.)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C1" sqref="C1"/>
    </sheetView>
  </sheetViews>
  <sheetFormatPr defaultRowHeight="15.75" x14ac:dyDescent="0.25"/>
  <cols>
    <col min="1" max="1" width="9.140625" style="272"/>
    <col min="2" max="2" width="25.42578125" style="272" customWidth="1"/>
    <col min="3" max="3" width="20.85546875" style="272" customWidth="1"/>
    <col min="4" max="4" width="20.5703125" style="272" bestFit="1" customWidth="1"/>
    <col min="5" max="5" width="21.140625" style="272" customWidth="1"/>
    <col min="6" max="6" width="11.28515625" style="272" bestFit="1" customWidth="1"/>
    <col min="7" max="257" width="9.140625" style="272"/>
    <col min="258" max="258" width="25.42578125" style="272" customWidth="1"/>
    <col min="259" max="259" width="20.85546875" style="272" customWidth="1"/>
    <col min="260" max="260" width="17.28515625" style="272" bestFit="1" customWidth="1"/>
    <col min="261" max="261" width="13.85546875" style="272" bestFit="1" customWidth="1"/>
    <col min="262" max="513" width="9.140625" style="272"/>
    <col min="514" max="514" width="25.42578125" style="272" customWidth="1"/>
    <col min="515" max="515" width="20.85546875" style="272" customWidth="1"/>
    <col min="516" max="516" width="17.28515625" style="272" bestFit="1" customWidth="1"/>
    <col min="517" max="517" width="13.85546875" style="272" bestFit="1" customWidth="1"/>
    <col min="518" max="769" width="9.140625" style="272"/>
    <col min="770" max="770" width="25.42578125" style="272" customWidth="1"/>
    <col min="771" max="771" width="20.85546875" style="272" customWidth="1"/>
    <col min="772" max="772" width="17.28515625" style="272" bestFit="1" customWidth="1"/>
    <col min="773" max="773" width="13.85546875" style="272" bestFit="1" customWidth="1"/>
    <col min="774" max="1025" width="9.140625" style="272"/>
    <col min="1026" max="1026" width="25.42578125" style="272" customWidth="1"/>
    <col min="1027" max="1027" width="20.85546875" style="272" customWidth="1"/>
    <col min="1028" max="1028" width="17.28515625" style="272" bestFit="1" customWidth="1"/>
    <col min="1029" max="1029" width="13.85546875" style="272" bestFit="1" customWidth="1"/>
    <col min="1030" max="1281" width="9.140625" style="272"/>
    <col min="1282" max="1282" width="25.42578125" style="272" customWidth="1"/>
    <col min="1283" max="1283" width="20.85546875" style="272" customWidth="1"/>
    <col min="1284" max="1284" width="17.28515625" style="272" bestFit="1" customWidth="1"/>
    <col min="1285" max="1285" width="13.85546875" style="272" bestFit="1" customWidth="1"/>
    <col min="1286" max="1537" width="9.140625" style="272"/>
    <col min="1538" max="1538" width="25.42578125" style="272" customWidth="1"/>
    <col min="1539" max="1539" width="20.85546875" style="272" customWidth="1"/>
    <col min="1540" max="1540" width="17.28515625" style="272" bestFit="1" customWidth="1"/>
    <col min="1541" max="1541" width="13.85546875" style="272" bestFit="1" customWidth="1"/>
    <col min="1542" max="1793" width="9.140625" style="272"/>
    <col min="1794" max="1794" width="25.42578125" style="272" customWidth="1"/>
    <col min="1795" max="1795" width="20.85546875" style="272" customWidth="1"/>
    <col min="1796" max="1796" width="17.28515625" style="272" bestFit="1" customWidth="1"/>
    <col min="1797" max="1797" width="13.85546875" style="272" bestFit="1" customWidth="1"/>
    <col min="1798" max="2049" width="9.140625" style="272"/>
    <col min="2050" max="2050" width="25.42578125" style="272" customWidth="1"/>
    <col min="2051" max="2051" width="20.85546875" style="272" customWidth="1"/>
    <col min="2052" max="2052" width="17.28515625" style="272" bestFit="1" customWidth="1"/>
    <col min="2053" max="2053" width="13.85546875" style="272" bestFit="1" customWidth="1"/>
    <col min="2054" max="2305" width="9.140625" style="272"/>
    <col min="2306" max="2306" width="25.42578125" style="272" customWidth="1"/>
    <col min="2307" max="2307" width="20.85546875" style="272" customWidth="1"/>
    <col min="2308" max="2308" width="17.28515625" style="272" bestFit="1" customWidth="1"/>
    <col min="2309" max="2309" width="13.85546875" style="272" bestFit="1" customWidth="1"/>
    <col min="2310" max="2561" width="9.140625" style="272"/>
    <col min="2562" max="2562" width="25.42578125" style="272" customWidth="1"/>
    <col min="2563" max="2563" width="20.85546875" style="272" customWidth="1"/>
    <col min="2564" max="2564" width="17.28515625" style="272" bestFit="1" customWidth="1"/>
    <col min="2565" max="2565" width="13.85546875" style="272" bestFit="1" customWidth="1"/>
    <col min="2566" max="2817" width="9.140625" style="272"/>
    <col min="2818" max="2818" width="25.42578125" style="272" customWidth="1"/>
    <col min="2819" max="2819" width="20.85546875" style="272" customWidth="1"/>
    <col min="2820" max="2820" width="17.28515625" style="272" bestFit="1" customWidth="1"/>
    <col min="2821" max="2821" width="13.85546875" style="272" bestFit="1" customWidth="1"/>
    <col min="2822" max="3073" width="9.140625" style="272"/>
    <col min="3074" max="3074" width="25.42578125" style="272" customWidth="1"/>
    <col min="3075" max="3075" width="20.85546875" style="272" customWidth="1"/>
    <col min="3076" max="3076" width="17.28515625" style="272" bestFit="1" customWidth="1"/>
    <col min="3077" max="3077" width="13.85546875" style="272" bestFit="1" customWidth="1"/>
    <col min="3078" max="3329" width="9.140625" style="272"/>
    <col min="3330" max="3330" width="25.42578125" style="272" customWidth="1"/>
    <col min="3331" max="3331" width="20.85546875" style="272" customWidth="1"/>
    <col min="3332" max="3332" width="17.28515625" style="272" bestFit="1" customWidth="1"/>
    <col min="3333" max="3333" width="13.85546875" style="272" bestFit="1" customWidth="1"/>
    <col min="3334" max="3585" width="9.140625" style="272"/>
    <col min="3586" max="3586" width="25.42578125" style="272" customWidth="1"/>
    <col min="3587" max="3587" width="20.85546875" style="272" customWidth="1"/>
    <col min="3588" max="3588" width="17.28515625" style="272" bestFit="1" customWidth="1"/>
    <col min="3589" max="3589" width="13.85546875" style="272" bestFit="1" customWidth="1"/>
    <col min="3590" max="3841" width="9.140625" style="272"/>
    <col min="3842" max="3842" width="25.42578125" style="272" customWidth="1"/>
    <col min="3843" max="3843" width="20.85546875" style="272" customWidth="1"/>
    <col min="3844" max="3844" width="17.28515625" style="272" bestFit="1" customWidth="1"/>
    <col min="3845" max="3845" width="13.85546875" style="272" bestFit="1" customWidth="1"/>
    <col min="3846" max="4097" width="9.140625" style="272"/>
    <col min="4098" max="4098" width="25.42578125" style="272" customWidth="1"/>
    <col min="4099" max="4099" width="20.85546875" style="272" customWidth="1"/>
    <col min="4100" max="4100" width="17.28515625" style="272" bestFit="1" customWidth="1"/>
    <col min="4101" max="4101" width="13.85546875" style="272" bestFit="1" customWidth="1"/>
    <col min="4102" max="4353" width="9.140625" style="272"/>
    <col min="4354" max="4354" width="25.42578125" style="272" customWidth="1"/>
    <col min="4355" max="4355" width="20.85546875" style="272" customWidth="1"/>
    <col min="4356" max="4356" width="17.28515625" style="272" bestFit="1" customWidth="1"/>
    <col min="4357" max="4357" width="13.85546875" style="272" bestFit="1" customWidth="1"/>
    <col min="4358" max="4609" width="9.140625" style="272"/>
    <col min="4610" max="4610" width="25.42578125" style="272" customWidth="1"/>
    <col min="4611" max="4611" width="20.85546875" style="272" customWidth="1"/>
    <col min="4612" max="4612" width="17.28515625" style="272" bestFit="1" customWidth="1"/>
    <col min="4613" max="4613" width="13.85546875" style="272" bestFit="1" customWidth="1"/>
    <col min="4614" max="4865" width="9.140625" style="272"/>
    <col min="4866" max="4866" width="25.42578125" style="272" customWidth="1"/>
    <col min="4867" max="4867" width="20.85546875" style="272" customWidth="1"/>
    <col min="4868" max="4868" width="17.28515625" style="272" bestFit="1" customWidth="1"/>
    <col min="4869" max="4869" width="13.85546875" style="272" bestFit="1" customWidth="1"/>
    <col min="4870" max="5121" width="9.140625" style="272"/>
    <col min="5122" max="5122" width="25.42578125" style="272" customWidth="1"/>
    <col min="5123" max="5123" width="20.85546875" style="272" customWidth="1"/>
    <col min="5124" max="5124" width="17.28515625" style="272" bestFit="1" customWidth="1"/>
    <col min="5125" max="5125" width="13.85546875" style="272" bestFit="1" customWidth="1"/>
    <col min="5126" max="5377" width="9.140625" style="272"/>
    <col min="5378" max="5378" width="25.42578125" style="272" customWidth="1"/>
    <col min="5379" max="5379" width="20.85546875" style="272" customWidth="1"/>
    <col min="5380" max="5380" width="17.28515625" style="272" bestFit="1" customWidth="1"/>
    <col min="5381" max="5381" width="13.85546875" style="272" bestFit="1" customWidth="1"/>
    <col min="5382" max="5633" width="9.140625" style="272"/>
    <col min="5634" max="5634" width="25.42578125" style="272" customWidth="1"/>
    <col min="5635" max="5635" width="20.85546875" style="272" customWidth="1"/>
    <col min="5636" max="5636" width="17.28515625" style="272" bestFit="1" customWidth="1"/>
    <col min="5637" max="5637" width="13.85546875" style="272" bestFit="1" customWidth="1"/>
    <col min="5638" max="5889" width="9.140625" style="272"/>
    <col min="5890" max="5890" width="25.42578125" style="272" customWidth="1"/>
    <col min="5891" max="5891" width="20.85546875" style="272" customWidth="1"/>
    <col min="5892" max="5892" width="17.28515625" style="272" bestFit="1" customWidth="1"/>
    <col min="5893" max="5893" width="13.85546875" style="272" bestFit="1" customWidth="1"/>
    <col min="5894" max="6145" width="9.140625" style="272"/>
    <col min="6146" max="6146" width="25.42578125" style="272" customWidth="1"/>
    <col min="6147" max="6147" width="20.85546875" style="272" customWidth="1"/>
    <col min="6148" max="6148" width="17.28515625" style="272" bestFit="1" customWidth="1"/>
    <col min="6149" max="6149" width="13.85546875" style="272" bestFit="1" customWidth="1"/>
    <col min="6150" max="6401" width="9.140625" style="272"/>
    <col min="6402" max="6402" width="25.42578125" style="272" customWidth="1"/>
    <col min="6403" max="6403" width="20.85546875" style="272" customWidth="1"/>
    <col min="6404" max="6404" width="17.28515625" style="272" bestFit="1" customWidth="1"/>
    <col min="6405" max="6405" width="13.85546875" style="272" bestFit="1" customWidth="1"/>
    <col min="6406" max="6657" width="9.140625" style="272"/>
    <col min="6658" max="6658" width="25.42578125" style="272" customWidth="1"/>
    <col min="6659" max="6659" width="20.85546875" style="272" customWidth="1"/>
    <col min="6660" max="6660" width="17.28515625" style="272" bestFit="1" customWidth="1"/>
    <col min="6661" max="6661" width="13.85546875" style="272" bestFit="1" customWidth="1"/>
    <col min="6662" max="6913" width="9.140625" style="272"/>
    <col min="6914" max="6914" width="25.42578125" style="272" customWidth="1"/>
    <col min="6915" max="6915" width="20.85546875" style="272" customWidth="1"/>
    <col min="6916" max="6916" width="17.28515625" style="272" bestFit="1" customWidth="1"/>
    <col min="6917" max="6917" width="13.85546875" style="272" bestFit="1" customWidth="1"/>
    <col min="6918" max="7169" width="9.140625" style="272"/>
    <col min="7170" max="7170" width="25.42578125" style="272" customWidth="1"/>
    <col min="7171" max="7171" width="20.85546875" style="272" customWidth="1"/>
    <col min="7172" max="7172" width="17.28515625" style="272" bestFit="1" customWidth="1"/>
    <col min="7173" max="7173" width="13.85546875" style="272" bestFit="1" customWidth="1"/>
    <col min="7174" max="7425" width="9.140625" style="272"/>
    <col min="7426" max="7426" width="25.42578125" style="272" customWidth="1"/>
    <col min="7427" max="7427" width="20.85546875" style="272" customWidth="1"/>
    <col min="7428" max="7428" width="17.28515625" style="272" bestFit="1" customWidth="1"/>
    <col min="7429" max="7429" width="13.85546875" style="272" bestFit="1" customWidth="1"/>
    <col min="7430" max="7681" width="9.140625" style="272"/>
    <col min="7682" max="7682" width="25.42578125" style="272" customWidth="1"/>
    <col min="7683" max="7683" width="20.85546875" style="272" customWidth="1"/>
    <col min="7684" max="7684" width="17.28515625" style="272" bestFit="1" customWidth="1"/>
    <col min="7685" max="7685" width="13.85546875" style="272" bestFit="1" customWidth="1"/>
    <col min="7686" max="7937" width="9.140625" style="272"/>
    <col min="7938" max="7938" width="25.42578125" style="272" customWidth="1"/>
    <col min="7939" max="7939" width="20.85546875" style="272" customWidth="1"/>
    <col min="7940" max="7940" width="17.28515625" style="272" bestFit="1" customWidth="1"/>
    <col min="7941" max="7941" width="13.85546875" style="272" bestFit="1" customWidth="1"/>
    <col min="7942" max="8193" width="9.140625" style="272"/>
    <col min="8194" max="8194" width="25.42578125" style="272" customWidth="1"/>
    <col min="8195" max="8195" width="20.85546875" style="272" customWidth="1"/>
    <col min="8196" max="8196" width="17.28515625" style="272" bestFit="1" customWidth="1"/>
    <col min="8197" max="8197" width="13.85546875" style="272" bestFit="1" customWidth="1"/>
    <col min="8198" max="8449" width="9.140625" style="272"/>
    <col min="8450" max="8450" width="25.42578125" style="272" customWidth="1"/>
    <col min="8451" max="8451" width="20.85546875" style="272" customWidth="1"/>
    <col min="8452" max="8452" width="17.28515625" style="272" bestFit="1" customWidth="1"/>
    <col min="8453" max="8453" width="13.85546875" style="272" bestFit="1" customWidth="1"/>
    <col min="8454" max="8705" width="9.140625" style="272"/>
    <col min="8706" max="8706" width="25.42578125" style="272" customWidth="1"/>
    <col min="8707" max="8707" width="20.85546875" style="272" customWidth="1"/>
    <col min="8708" max="8708" width="17.28515625" style="272" bestFit="1" customWidth="1"/>
    <col min="8709" max="8709" width="13.85546875" style="272" bestFit="1" customWidth="1"/>
    <col min="8710" max="8961" width="9.140625" style="272"/>
    <col min="8962" max="8962" width="25.42578125" style="272" customWidth="1"/>
    <col min="8963" max="8963" width="20.85546875" style="272" customWidth="1"/>
    <col min="8964" max="8964" width="17.28515625" style="272" bestFit="1" customWidth="1"/>
    <col min="8965" max="8965" width="13.85546875" style="272" bestFit="1" customWidth="1"/>
    <col min="8966" max="9217" width="9.140625" style="272"/>
    <col min="9218" max="9218" width="25.42578125" style="272" customWidth="1"/>
    <col min="9219" max="9219" width="20.85546875" style="272" customWidth="1"/>
    <col min="9220" max="9220" width="17.28515625" style="272" bestFit="1" customWidth="1"/>
    <col min="9221" max="9221" width="13.85546875" style="272" bestFit="1" customWidth="1"/>
    <col min="9222" max="9473" width="9.140625" style="272"/>
    <col min="9474" max="9474" width="25.42578125" style="272" customWidth="1"/>
    <col min="9475" max="9475" width="20.85546875" style="272" customWidth="1"/>
    <col min="9476" max="9476" width="17.28515625" style="272" bestFit="1" customWidth="1"/>
    <col min="9477" max="9477" width="13.85546875" style="272" bestFit="1" customWidth="1"/>
    <col min="9478" max="9729" width="9.140625" style="272"/>
    <col min="9730" max="9730" width="25.42578125" style="272" customWidth="1"/>
    <col min="9731" max="9731" width="20.85546875" style="272" customWidth="1"/>
    <col min="9732" max="9732" width="17.28515625" style="272" bestFit="1" customWidth="1"/>
    <col min="9733" max="9733" width="13.85546875" style="272" bestFit="1" customWidth="1"/>
    <col min="9734" max="9985" width="9.140625" style="272"/>
    <col min="9986" max="9986" width="25.42578125" style="272" customWidth="1"/>
    <col min="9987" max="9987" width="20.85546875" style="272" customWidth="1"/>
    <col min="9988" max="9988" width="17.28515625" style="272" bestFit="1" customWidth="1"/>
    <col min="9989" max="9989" width="13.85546875" style="272" bestFit="1" customWidth="1"/>
    <col min="9990" max="10241" width="9.140625" style="272"/>
    <col min="10242" max="10242" width="25.42578125" style="272" customWidth="1"/>
    <col min="10243" max="10243" width="20.85546875" style="272" customWidth="1"/>
    <col min="10244" max="10244" width="17.28515625" style="272" bestFit="1" customWidth="1"/>
    <col min="10245" max="10245" width="13.85546875" style="272" bestFit="1" customWidth="1"/>
    <col min="10246" max="10497" width="9.140625" style="272"/>
    <col min="10498" max="10498" width="25.42578125" style="272" customWidth="1"/>
    <col min="10499" max="10499" width="20.85546875" style="272" customWidth="1"/>
    <col min="10500" max="10500" width="17.28515625" style="272" bestFit="1" customWidth="1"/>
    <col min="10501" max="10501" width="13.85546875" style="272" bestFit="1" customWidth="1"/>
    <col min="10502" max="10753" width="9.140625" style="272"/>
    <col min="10754" max="10754" width="25.42578125" style="272" customWidth="1"/>
    <col min="10755" max="10755" width="20.85546875" style="272" customWidth="1"/>
    <col min="10756" max="10756" width="17.28515625" style="272" bestFit="1" customWidth="1"/>
    <col min="10757" max="10757" width="13.85546875" style="272" bestFit="1" customWidth="1"/>
    <col min="10758" max="11009" width="9.140625" style="272"/>
    <col min="11010" max="11010" width="25.42578125" style="272" customWidth="1"/>
    <col min="11011" max="11011" width="20.85546875" style="272" customWidth="1"/>
    <col min="11012" max="11012" width="17.28515625" style="272" bestFit="1" customWidth="1"/>
    <col min="11013" max="11013" width="13.85546875" style="272" bestFit="1" customWidth="1"/>
    <col min="11014" max="11265" width="9.140625" style="272"/>
    <col min="11266" max="11266" width="25.42578125" style="272" customWidth="1"/>
    <col min="11267" max="11267" width="20.85546875" style="272" customWidth="1"/>
    <col min="11268" max="11268" width="17.28515625" style="272" bestFit="1" customWidth="1"/>
    <col min="11269" max="11269" width="13.85546875" style="272" bestFit="1" customWidth="1"/>
    <col min="11270" max="11521" width="9.140625" style="272"/>
    <col min="11522" max="11522" width="25.42578125" style="272" customWidth="1"/>
    <col min="11523" max="11523" width="20.85546875" style="272" customWidth="1"/>
    <col min="11524" max="11524" width="17.28515625" style="272" bestFit="1" customWidth="1"/>
    <col min="11525" max="11525" width="13.85546875" style="272" bestFit="1" customWidth="1"/>
    <col min="11526" max="11777" width="9.140625" style="272"/>
    <col min="11778" max="11778" width="25.42578125" style="272" customWidth="1"/>
    <col min="11779" max="11779" width="20.85546875" style="272" customWidth="1"/>
    <col min="11780" max="11780" width="17.28515625" style="272" bestFit="1" customWidth="1"/>
    <col min="11781" max="11781" width="13.85546875" style="272" bestFit="1" customWidth="1"/>
    <col min="11782" max="12033" width="9.140625" style="272"/>
    <col min="12034" max="12034" width="25.42578125" style="272" customWidth="1"/>
    <col min="12035" max="12035" width="20.85546875" style="272" customWidth="1"/>
    <col min="12036" max="12036" width="17.28515625" style="272" bestFit="1" customWidth="1"/>
    <col min="12037" max="12037" width="13.85546875" style="272" bestFit="1" customWidth="1"/>
    <col min="12038" max="12289" width="9.140625" style="272"/>
    <col min="12290" max="12290" width="25.42578125" style="272" customWidth="1"/>
    <col min="12291" max="12291" width="20.85546875" style="272" customWidth="1"/>
    <col min="12292" max="12292" width="17.28515625" style="272" bestFit="1" customWidth="1"/>
    <col min="12293" max="12293" width="13.85546875" style="272" bestFit="1" customWidth="1"/>
    <col min="12294" max="12545" width="9.140625" style="272"/>
    <col min="12546" max="12546" width="25.42578125" style="272" customWidth="1"/>
    <col min="12547" max="12547" width="20.85546875" style="272" customWidth="1"/>
    <col min="12548" max="12548" width="17.28515625" style="272" bestFit="1" customWidth="1"/>
    <col min="12549" max="12549" width="13.85546875" style="272" bestFit="1" customWidth="1"/>
    <col min="12550" max="12801" width="9.140625" style="272"/>
    <col min="12802" max="12802" width="25.42578125" style="272" customWidth="1"/>
    <col min="12803" max="12803" width="20.85546875" style="272" customWidth="1"/>
    <col min="12804" max="12804" width="17.28515625" style="272" bestFit="1" customWidth="1"/>
    <col min="12805" max="12805" width="13.85546875" style="272" bestFit="1" customWidth="1"/>
    <col min="12806" max="13057" width="9.140625" style="272"/>
    <col min="13058" max="13058" width="25.42578125" style="272" customWidth="1"/>
    <col min="13059" max="13059" width="20.85546875" style="272" customWidth="1"/>
    <col min="13060" max="13060" width="17.28515625" style="272" bestFit="1" customWidth="1"/>
    <col min="13061" max="13061" width="13.85546875" style="272" bestFit="1" customWidth="1"/>
    <col min="13062" max="13313" width="9.140625" style="272"/>
    <col min="13314" max="13314" width="25.42578125" style="272" customWidth="1"/>
    <col min="13315" max="13315" width="20.85546875" style="272" customWidth="1"/>
    <col min="13316" max="13316" width="17.28515625" style="272" bestFit="1" customWidth="1"/>
    <col min="13317" max="13317" width="13.85546875" style="272" bestFit="1" customWidth="1"/>
    <col min="13318" max="13569" width="9.140625" style="272"/>
    <col min="13570" max="13570" width="25.42578125" style="272" customWidth="1"/>
    <col min="13571" max="13571" width="20.85546875" style="272" customWidth="1"/>
    <col min="13572" max="13572" width="17.28515625" style="272" bestFit="1" customWidth="1"/>
    <col min="13573" max="13573" width="13.85546875" style="272" bestFit="1" customWidth="1"/>
    <col min="13574" max="13825" width="9.140625" style="272"/>
    <col min="13826" max="13826" width="25.42578125" style="272" customWidth="1"/>
    <col min="13827" max="13827" width="20.85546875" style="272" customWidth="1"/>
    <col min="13828" max="13828" width="17.28515625" style="272" bestFit="1" customWidth="1"/>
    <col min="13829" max="13829" width="13.85546875" style="272" bestFit="1" customWidth="1"/>
    <col min="13830" max="14081" width="9.140625" style="272"/>
    <col min="14082" max="14082" width="25.42578125" style="272" customWidth="1"/>
    <col min="14083" max="14083" width="20.85546875" style="272" customWidth="1"/>
    <col min="14084" max="14084" width="17.28515625" style="272" bestFit="1" customWidth="1"/>
    <col min="14085" max="14085" width="13.85546875" style="272" bestFit="1" customWidth="1"/>
    <col min="14086" max="14337" width="9.140625" style="272"/>
    <col min="14338" max="14338" width="25.42578125" style="272" customWidth="1"/>
    <col min="14339" max="14339" width="20.85546875" style="272" customWidth="1"/>
    <col min="14340" max="14340" width="17.28515625" style="272" bestFit="1" customWidth="1"/>
    <col min="14341" max="14341" width="13.85546875" style="272" bestFit="1" customWidth="1"/>
    <col min="14342" max="14593" width="9.140625" style="272"/>
    <col min="14594" max="14594" width="25.42578125" style="272" customWidth="1"/>
    <col min="14595" max="14595" width="20.85546875" style="272" customWidth="1"/>
    <col min="14596" max="14596" width="17.28515625" style="272" bestFit="1" customWidth="1"/>
    <col min="14597" max="14597" width="13.85546875" style="272" bestFit="1" customWidth="1"/>
    <col min="14598" max="14849" width="9.140625" style="272"/>
    <col min="14850" max="14850" width="25.42578125" style="272" customWidth="1"/>
    <col min="14851" max="14851" width="20.85546875" style="272" customWidth="1"/>
    <col min="14852" max="14852" width="17.28515625" style="272" bestFit="1" customWidth="1"/>
    <col min="14853" max="14853" width="13.85546875" style="272" bestFit="1" customWidth="1"/>
    <col min="14854" max="15105" width="9.140625" style="272"/>
    <col min="15106" max="15106" width="25.42578125" style="272" customWidth="1"/>
    <col min="15107" max="15107" width="20.85546875" style="272" customWidth="1"/>
    <col min="15108" max="15108" width="17.28515625" style="272" bestFit="1" customWidth="1"/>
    <col min="15109" max="15109" width="13.85546875" style="272" bestFit="1" customWidth="1"/>
    <col min="15110" max="15361" width="9.140625" style="272"/>
    <col min="15362" max="15362" width="25.42578125" style="272" customWidth="1"/>
    <col min="15363" max="15363" width="20.85546875" style="272" customWidth="1"/>
    <col min="15364" max="15364" width="17.28515625" style="272" bestFit="1" customWidth="1"/>
    <col min="15365" max="15365" width="13.85546875" style="272" bestFit="1" customWidth="1"/>
    <col min="15366" max="15617" width="9.140625" style="272"/>
    <col min="15618" max="15618" width="25.42578125" style="272" customWidth="1"/>
    <col min="15619" max="15619" width="20.85546875" style="272" customWidth="1"/>
    <col min="15620" max="15620" width="17.28515625" style="272" bestFit="1" customWidth="1"/>
    <col min="15621" max="15621" width="13.85546875" style="272" bestFit="1" customWidth="1"/>
    <col min="15622" max="15873" width="9.140625" style="272"/>
    <col min="15874" max="15874" width="25.42578125" style="272" customWidth="1"/>
    <col min="15875" max="15875" width="20.85546875" style="272" customWidth="1"/>
    <col min="15876" max="15876" width="17.28515625" style="272" bestFit="1" customWidth="1"/>
    <col min="15877" max="15877" width="13.85546875" style="272" bestFit="1" customWidth="1"/>
    <col min="15878" max="16129" width="9.140625" style="272"/>
    <col min="16130" max="16130" width="25.42578125" style="272" customWidth="1"/>
    <col min="16131" max="16131" width="20.85546875" style="272" customWidth="1"/>
    <col min="16132" max="16132" width="17.28515625" style="272" bestFit="1" customWidth="1"/>
    <col min="16133" max="16133" width="13.85546875" style="272" bestFit="1" customWidth="1"/>
    <col min="16134" max="16384" width="9.140625" style="272"/>
  </cols>
  <sheetData>
    <row r="4" spans="1:5" x14ac:dyDescent="0.25">
      <c r="A4" s="271" t="s">
        <v>368</v>
      </c>
      <c r="B4" s="271"/>
      <c r="C4" s="271"/>
      <c r="D4" s="271"/>
      <c r="E4" s="271"/>
    </row>
    <row r="5" spans="1:5" x14ac:dyDescent="0.25">
      <c r="A5" s="271"/>
      <c r="B5" s="271"/>
      <c r="C5" s="271"/>
      <c r="D5" s="271"/>
      <c r="E5" s="271"/>
    </row>
    <row r="7" spans="1:5" x14ac:dyDescent="0.25">
      <c r="A7" s="286" t="s">
        <v>369</v>
      </c>
      <c r="B7" s="287" t="s">
        <v>370</v>
      </c>
      <c r="C7" s="287" t="s">
        <v>371</v>
      </c>
      <c r="D7" s="287" t="s">
        <v>372</v>
      </c>
      <c r="E7" s="287" t="s">
        <v>373</v>
      </c>
    </row>
    <row r="8" spans="1:5" x14ac:dyDescent="0.25">
      <c r="A8" s="288"/>
      <c r="B8" s="273"/>
      <c r="C8" s="274" t="s">
        <v>374</v>
      </c>
      <c r="D8" s="274" t="s">
        <v>375</v>
      </c>
      <c r="E8" s="274" t="s">
        <v>376</v>
      </c>
    </row>
    <row r="9" spans="1:5" x14ac:dyDescent="0.25">
      <c r="A9" s="288"/>
      <c r="B9" s="273"/>
      <c r="C9" s="273"/>
      <c r="D9" s="274" t="s">
        <v>377</v>
      </c>
      <c r="E9" s="274" t="s">
        <v>378</v>
      </c>
    </row>
    <row r="10" spans="1:5" x14ac:dyDescent="0.25">
      <c r="A10" s="291" t="s">
        <v>379</v>
      </c>
      <c r="B10" s="293" t="s">
        <v>380</v>
      </c>
      <c r="C10" s="293" t="s">
        <v>381</v>
      </c>
      <c r="D10" s="293" t="s">
        <v>382</v>
      </c>
      <c r="E10" s="293" t="s">
        <v>383</v>
      </c>
    </row>
    <row r="11" spans="1:5" ht="94.5" x14ac:dyDescent="0.25">
      <c r="A11" s="291" t="s">
        <v>380</v>
      </c>
      <c r="B11" s="278" t="s">
        <v>384</v>
      </c>
      <c r="C11" s="279"/>
      <c r="D11" s="292">
        <f>SUM(D12:D13)</f>
        <v>0</v>
      </c>
      <c r="E11" s="292">
        <f>SUM(E12:E17)</f>
        <v>0</v>
      </c>
    </row>
    <row r="12" spans="1:5" x14ac:dyDescent="0.25">
      <c r="A12" s="289"/>
      <c r="B12" s="275"/>
      <c r="C12" s="275"/>
      <c r="D12" s="276"/>
      <c r="E12" s="276"/>
    </row>
    <row r="13" spans="1:5" x14ac:dyDescent="0.25">
      <c r="A13" s="289"/>
      <c r="B13" s="275"/>
      <c r="C13" s="275"/>
      <c r="D13" s="276"/>
      <c r="E13" s="276"/>
    </row>
    <row r="14" spans="1:5" x14ac:dyDescent="0.25">
      <c r="A14" s="289"/>
      <c r="B14" s="275"/>
      <c r="C14" s="275"/>
      <c r="D14" s="276"/>
      <c r="E14" s="276"/>
    </row>
    <row r="15" spans="1:5" x14ac:dyDescent="0.25">
      <c r="A15" s="289"/>
      <c r="B15" s="275"/>
      <c r="C15" s="275"/>
      <c r="D15" s="276"/>
      <c r="E15" s="276"/>
    </row>
    <row r="16" spans="1:5" x14ac:dyDescent="0.25">
      <c r="A16" s="289"/>
      <c r="B16" s="275"/>
      <c r="C16" s="275"/>
      <c r="D16" s="276"/>
      <c r="E16" s="276"/>
    </row>
    <row r="17" spans="1:6" x14ac:dyDescent="0.25">
      <c r="A17" s="289"/>
      <c r="B17" s="275"/>
      <c r="C17" s="275"/>
      <c r="D17" s="276"/>
      <c r="E17" s="276"/>
    </row>
    <row r="18" spans="1:6" x14ac:dyDescent="0.25">
      <c r="A18" s="289"/>
      <c r="B18" s="275"/>
      <c r="C18" s="275"/>
      <c r="D18" s="276"/>
      <c r="E18" s="276"/>
    </row>
    <row r="19" spans="1:6" ht="78.75" x14ac:dyDescent="0.25">
      <c r="A19" s="290" t="s">
        <v>381</v>
      </c>
      <c r="B19" s="277" t="s">
        <v>385</v>
      </c>
      <c r="C19" s="275"/>
      <c r="D19" s="276"/>
      <c r="E19" s="276"/>
    </row>
    <row r="20" spans="1:6" ht="63" x14ac:dyDescent="0.25">
      <c r="A20" s="290"/>
      <c r="B20" s="278" t="s">
        <v>386</v>
      </c>
      <c r="C20" s="279"/>
      <c r="D20" s="280">
        <f>SUM(D21:D28)</f>
        <v>12702000</v>
      </c>
      <c r="E20" s="280">
        <f>SUM(E21:E28)</f>
        <v>2102000</v>
      </c>
      <c r="F20" s="281">
        <f>F21+F22+F23+F24+F27+F28</f>
        <v>10600000</v>
      </c>
    </row>
    <row r="21" spans="1:6" x14ac:dyDescent="0.25">
      <c r="A21" s="290"/>
      <c r="B21" s="282"/>
      <c r="C21" s="275" t="s">
        <v>387</v>
      </c>
      <c r="D21" s="283">
        <f t="shared" ref="D21:D29" si="0">F21+E21</f>
        <v>6251000</v>
      </c>
      <c r="E21" s="276">
        <v>851000</v>
      </c>
      <c r="F21" s="37">
        <f>'[4]2.sz.tábla'!D32</f>
        <v>5400000</v>
      </c>
    </row>
    <row r="22" spans="1:6" x14ac:dyDescent="0.25">
      <c r="A22" s="290"/>
      <c r="B22" s="282"/>
      <c r="C22" s="275" t="s">
        <v>388</v>
      </c>
      <c r="D22" s="283">
        <f>E22+F22</f>
        <v>1868000</v>
      </c>
      <c r="E22" s="276">
        <v>668000</v>
      </c>
      <c r="F22" s="37">
        <f>'[4]2.sz.tábla'!D34</f>
        <v>1200000</v>
      </c>
    </row>
    <row r="23" spans="1:6" x14ac:dyDescent="0.25">
      <c r="A23" s="290"/>
      <c r="B23" s="282"/>
      <c r="C23" s="275" t="s">
        <v>389</v>
      </c>
      <c r="D23" s="283">
        <f t="shared" ref="D23:D27" si="1">E23+F23</f>
        <v>2500000</v>
      </c>
      <c r="E23" s="276">
        <v>0</v>
      </c>
      <c r="F23" s="37">
        <f>'[4]2.sz.tábla'!D37</f>
        <v>2500000</v>
      </c>
    </row>
    <row r="24" spans="1:6" x14ac:dyDescent="0.25">
      <c r="A24" s="290"/>
      <c r="B24" s="282"/>
      <c r="C24" s="284" t="s">
        <v>390</v>
      </c>
      <c r="D24" s="283">
        <f t="shared" si="1"/>
        <v>652000</v>
      </c>
      <c r="E24" s="276">
        <v>252000</v>
      </c>
      <c r="F24" s="37">
        <f>'[4]2.sz.tábla'!D40</f>
        <v>400000</v>
      </c>
    </row>
    <row r="25" spans="1:6" x14ac:dyDescent="0.25">
      <c r="A25" s="290"/>
      <c r="B25" s="282"/>
      <c r="C25" s="284" t="s">
        <v>391</v>
      </c>
      <c r="D25" s="283">
        <f t="shared" si="1"/>
        <v>0</v>
      </c>
      <c r="E25" s="276">
        <v>0</v>
      </c>
      <c r="F25" s="37"/>
    </row>
    <row r="26" spans="1:6" x14ac:dyDescent="0.25">
      <c r="A26" s="290"/>
      <c r="B26" s="282"/>
      <c r="C26" s="284" t="s">
        <v>392</v>
      </c>
      <c r="D26" s="283">
        <f t="shared" si="1"/>
        <v>0</v>
      </c>
      <c r="E26" s="276">
        <v>0</v>
      </c>
      <c r="F26" s="37"/>
    </row>
    <row r="27" spans="1:6" x14ac:dyDescent="0.25">
      <c r="A27" s="290"/>
      <c r="B27" s="282"/>
      <c r="C27" s="275" t="s">
        <v>393</v>
      </c>
      <c r="D27" s="283">
        <f t="shared" si="1"/>
        <v>1331000</v>
      </c>
      <c r="E27" s="276">
        <v>331000</v>
      </c>
      <c r="F27" s="37">
        <f>'[4]2.sz.tábla'!D38</f>
        <v>1000000</v>
      </c>
    </row>
    <row r="28" spans="1:6" x14ac:dyDescent="0.25">
      <c r="A28" s="290"/>
      <c r="B28" s="282"/>
      <c r="C28" s="275" t="s">
        <v>394</v>
      </c>
      <c r="D28" s="283">
        <v>100000</v>
      </c>
      <c r="E28" s="276">
        <v>0</v>
      </c>
      <c r="F28" s="37">
        <v>100000</v>
      </c>
    </row>
    <row r="29" spans="1:6" ht="78.75" x14ac:dyDescent="0.25">
      <c r="A29" s="290" t="s">
        <v>382</v>
      </c>
      <c r="B29" s="277" t="s">
        <v>395</v>
      </c>
      <c r="C29" s="275"/>
      <c r="D29" s="276">
        <f t="shared" si="0"/>
        <v>0</v>
      </c>
      <c r="E29" s="276">
        <v>0</v>
      </c>
      <c r="F29" s="37"/>
    </row>
    <row r="30" spans="1:6" ht="63" x14ac:dyDescent="0.25">
      <c r="A30" s="290" t="s">
        <v>383</v>
      </c>
      <c r="B30" s="277" t="s">
        <v>396</v>
      </c>
      <c r="C30" s="275"/>
      <c r="D30" s="276">
        <f>F30+E30+G30</f>
        <v>0</v>
      </c>
      <c r="E30" s="276">
        <v>0</v>
      </c>
      <c r="F30" s="37"/>
    </row>
    <row r="31" spans="1:6" x14ac:dyDescent="0.25">
      <c r="A31" s="291"/>
      <c r="B31" s="279" t="s">
        <v>397</v>
      </c>
      <c r="C31" s="279"/>
      <c r="D31" s="294">
        <f>D30+D29+D19+D20+D11</f>
        <v>12702000</v>
      </c>
      <c r="E31" s="294">
        <f>E30+E29+E19+E20+E11</f>
        <v>2102000</v>
      </c>
      <c r="F31" s="285">
        <f>SUM(F21:F28)</f>
        <v>10600000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2018. évi költségvetéséről szóló 5/2018. (II. 16.)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10" style="62" customWidth="1"/>
    <col min="2" max="2" width="32" style="62" bestFit="1" customWidth="1"/>
    <col min="3" max="3" width="14" style="62" bestFit="1" customWidth="1"/>
    <col min="4" max="4" width="12.85546875" style="62" customWidth="1"/>
    <col min="5" max="5" width="11.85546875" style="62" customWidth="1"/>
    <col min="6" max="7" width="11.5703125" style="62" customWidth="1"/>
    <col min="8" max="8" width="11.28515625" style="62" customWidth="1"/>
    <col min="9" max="9" width="11" style="62" customWidth="1"/>
    <col min="10" max="10" width="10.5703125" style="62" customWidth="1"/>
    <col min="11" max="12" width="13.7109375" style="62" customWidth="1"/>
    <col min="13" max="256" width="9.140625" style="62"/>
    <col min="257" max="257" width="10" style="62" customWidth="1"/>
    <col min="258" max="258" width="29" style="62" customWidth="1"/>
    <col min="259" max="259" width="12" style="62" customWidth="1"/>
    <col min="260" max="260" width="12.85546875" style="62" customWidth="1"/>
    <col min="261" max="261" width="11.85546875" style="62" customWidth="1"/>
    <col min="262" max="263" width="11.5703125" style="62" customWidth="1"/>
    <col min="264" max="264" width="11.28515625" style="62" customWidth="1"/>
    <col min="265" max="265" width="11" style="62" customWidth="1"/>
    <col min="266" max="266" width="10.5703125" style="62" customWidth="1"/>
    <col min="267" max="268" width="13.7109375" style="62" customWidth="1"/>
    <col min="269" max="512" width="9.140625" style="62"/>
    <col min="513" max="513" width="10" style="62" customWidth="1"/>
    <col min="514" max="514" width="29" style="62" customWidth="1"/>
    <col min="515" max="515" width="12" style="62" customWidth="1"/>
    <col min="516" max="516" width="12.85546875" style="62" customWidth="1"/>
    <col min="517" max="517" width="11.85546875" style="62" customWidth="1"/>
    <col min="518" max="519" width="11.5703125" style="62" customWidth="1"/>
    <col min="520" max="520" width="11.28515625" style="62" customWidth="1"/>
    <col min="521" max="521" width="11" style="62" customWidth="1"/>
    <col min="522" max="522" width="10.5703125" style="62" customWidth="1"/>
    <col min="523" max="524" width="13.7109375" style="62" customWidth="1"/>
    <col min="525" max="768" width="9.140625" style="62"/>
    <col min="769" max="769" width="10" style="62" customWidth="1"/>
    <col min="770" max="770" width="29" style="62" customWidth="1"/>
    <col min="771" max="771" width="12" style="62" customWidth="1"/>
    <col min="772" max="772" width="12.85546875" style="62" customWidth="1"/>
    <col min="773" max="773" width="11.85546875" style="62" customWidth="1"/>
    <col min="774" max="775" width="11.5703125" style="62" customWidth="1"/>
    <col min="776" max="776" width="11.28515625" style="62" customWidth="1"/>
    <col min="777" max="777" width="11" style="62" customWidth="1"/>
    <col min="778" max="778" width="10.5703125" style="62" customWidth="1"/>
    <col min="779" max="780" width="13.7109375" style="62" customWidth="1"/>
    <col min="781" max="1024" width="9.140625" style="62"/>
    <col min="1025" max="1025" width="10" style="62" customWidth="1"/>
    <col min="1026" max="1026" width="29" style="62" customWidth="1"/>
    <col min="1027" max="1027" width="12" style="62" customWidth="1"/>
    <col min="1028" max="1028" width="12.85546875" style="62" customWidth="1"/>
    <col min="1029" max="1029" width="11.85546875" style="62" customWidth="1"/>
    <col min="1030" max="1031" width="11.5703125" style="62" customWidth="1"/>
    <col min="1032" max="1032" width="11.28515625" style="62" customWidth="1"/>
    <col min="1033" max="1033" width="11" style="62" customWidth="1"/>
    <col min="1034" max="1034" width="10.5703125" style="62" customWidth="1"/>
    <col min="1035" max="1036" width="13.7109375" style="62" customWidth="1"/>
    <col min="1037" max="1280" width="9.140625" style="62"/>
    <col min="1281" max="1281" width="10" style="62" customWidth="1"/>
    <col min="1282" max="1282" width="29" style="62" customWidth="1"/>
    <col min="1283" max="1283" width="12" style="62" customWidth="1"/>
    <col min="1284" max="1284" width="12.85546875" style="62" customWidth="1"/>
    <col min="1285" max="1285" width="11.85546875" style="62" customWidth="1"/>
    <col min="1286" max="1287" width="11.5703125" style="62" customWidth="1"/>
    <col min="1288" max="1288" width="11.28515625" style="62" customWidth="1"/>
    <col min="1289" max="1289" width="11" style="62" customWidth="1"/>
    <col min="1290" max="1290" width="10.5703125" style="62" customWidth="1"/>
    <col min="1291" max="1292" width="13.7109375" style="62" customWidth="1"/>
    <col min="1293" max="1536" width="9.140625" style="62"/>
    <col min="1537" max="1537" width="10" style="62" customWidth="1"/>
    <col min="1538" max="1538" width="29" style="62" customWidth="1"/>
    <col min="1539" max="1539" width="12" style="62" customWidth="1"/>
    <col min="1540" max="1540" width="12.85546875" style="62" customWidth="1"/>
    <col min="1541" max="1541" width="11.85546875" style="62" customWidth="1"/>
    <col min="1542" max="1543" width="11.5703125" style="62" customWidth="1"/>
    <col min="1544" max="1544" width="11.28515625" style="62" customWidth="1"/>
    <col min="1545" max="1545" width="11" style="62" customWidth="1"/>
    <col min="1546" max="1546" width="10.5703125" style="62" customWidth="1"/>
    <col min="1547" max="1548" width="13.7109375" style="62" customWidth="1"/>
    <col min="1549" max="1792" width="9.140625" style="62"/>
    <col min="1793" max="1793" width="10" style="62" customWidth="1"/>
    <col min="1794" max="1794" width="29" style="62" customWidth="1"/>
    <col min="1795" max="1795" width="12" style="62" customWidth="1"/>
    <col min="1796" max="1796" width="12.85546875" style="62" customWidth="1"/>
    <col min="1797" max="1797" width="11.85546875" style="62" customWidth="1"/>
    <col min="1798" max="1799" width="11.5703125" style="62" customWidth="1"/>
    <col min="1800" max="1800" width="11.28515625" style="62" customWidth="1"/>
    <col min="1801" max="1801" width="11" style="62" customWidth="1"/>
    <col min="1802" max="1802" width="10.5703125" style="62" customWidth="1"/>
    <col min="1803" max="1804" width="13.7109375" style="62" customWidth="1"/>
    <col min="1805" max="2048" width="9.140625" style="62"/>
    <col min="2049" max="2049" width="10" style="62" customWidth="1"/>
    <col min="2050" max="2050" width="29" style="62" customWidth="1"/>
    <col min="2051" max="2051" width="12" style="62" customWidth="1"/>
    <col min="2052" max="2052" width="12.85546875" style="62" customWidth="1"/>
    <col min="2053" max="2053" width="11.85546875" style="62" customWidth="1"/>
    <col min="2054" max="2055" width="11.5703125" style="62" customWidth="1"/>
    <col min="2056" max="2056" width="11.28515625" style="62" customWidth="1"/>
    <col min="2057" max="2057" width="11" style="62" customWidth="1"/>
    <col min="2058" max="2058" width="10.5703125" style="62" customWidth="1"/>
    <col min="2059" max="2060" width="13.7109375" style="62" customWidth="1"/>
    <col min="2061" max="2304" width="9.140625" style="62"/>
    <col min="2305" max="2305" width="10" style="62" customWidth="1"/>
    <col min="2306" max="2306" width="29" style="62" customWidth="1"/>
    <col min="2307" max="2307" width="12" style="62" customWidth="1"/>
    <col min="2308" max="2308" width="12.85546875" style="62" customWidth="1"/>
    <col min="2309" max="2309" width="11.85546875" style="62" customWidth="1"/>
    <col min="2310" max="2311" width="11.5703125" style="62" customWidth="1"/>
    <col min="2312" max="2312" width="11.28515625" style="62" customWidth="1"/>
    <col min="2313" max="2313" width="11" style="62" customWidth="1"/>
    <col min="2314" max="2314" width="10.5703125" style="62" customWidth="1"/>
    <col min="2315" max="2316" width="13.7109375" style="62" customWidth="1"/>
    <col min="2317" max="2560" width="9.140625" style="62"/>
    <col min="2561" max="2561" width="10" style="62" customWidth="1"/>
    <col min="2562" max="2562" width="29" style="62" customWidth="1"/>
    <col min="2563" max="2563" width="12" style="62" customWidth="1"/>
    <col min="2564" max="2564" width="12.85546875" style="62" customWidth="1"/>
    <col min="2565" max="2565" width="11.85546875" style="62" customWidth="1"/>
    <col min="2566" max="2567" width="11.5703125" style="62" customWidth="1"/>
    <col min="2568" max="2568" width="11.28515625" style="62" customWidth="1"/>
    <col min="2569" max="2569" width="11" style="62" customWidth="1"/>
    <col min="2570" max="2570" width="10.5703125" style="62" customWidth="1"/>
    <col min="2571" max="2572" width="13.7109375" style="62" customWidth="1"/>
    <col min="2573" max="2816" width="9.140625" style="62"/>
    <col min="2817" max="2817" width="10" style="62" customWidth="1"/>
    <col min="2818" max="2818" width="29" style="62" customWidth="1"/>
    <col min="2819" max="2819" width="12" style="62" customWidth="1"/>
    <col min="2820" max="2820" width="12.85546875" style="62" customWidth="1"/>
    <col min="2821" max="2821" width="11.85546875" style="62" customWidth="1"/>
    <col min="2822" max="2823" width="11.5703125" style="62" customWidth="1"/>
    <col min="2824" max="2824" width="11.28515625" style="62" customWidth="1"/>
    <col min="2825" max="2825" width="11" style="62" customWidth="1"/>
    <col min="2826" max="2826" width="10.5703125" style="62" customWidth="1"/>
    <col min="2827" max="2828" width="13.7109375" style="62" customWidth="1"/>
    <col min="2829" max="3072" width="9.140625" style="62"/>
    <col min="3073" max="3073" width="10" style="62" customWidth="1"/>
    <col min="3074" max="3074" width="29" style="62" customWidth="1"/>
    <col min="3075" max="3075" width="12" style="62" customWidth="1"/>
    <col min="3076" max="3076" width="12.85546875" style="62" customWidth="1"/>
    <col min="3077" max="3077" width="11.85546875" style="62" customWidth="1"/>
    <col min="3078" max="3079" width="11.5703125" style="62" customWidth="1"/>
    <col min="3080" max="3080" width="11.28515625" style="62" customWidth="1"/>
    <col min="3081" max="3081" width="11" style="62" customWidth="1"/>
    <col min="3082" max="3082" width="10.5703125" style="62" customWidth="1"/>
    <col min="3083" max="3084" width="13.7109375" style="62" customWidth="1"/>
    <col min="3085" max="3328" width="9.140625" style="62"/>
    <col min="3329" max="3329" width="10" style="62" customWidth="1"/>
    <col min="3330" max="3330" width="29" style="62" customWidth="1"/>
    <col min="3331" max="3331" width="12" style="62" customWidth="1"/>
    <col min="3332" max="3332" width="12.85546875" style="62" customWidth="1"/>
    <col min="3333" max="3333" width="11.85546875" style="62" customWidth="1"/>
    <col min="3334" max="3335" width="11.5703125" style="62" customWidth="1"/>
    <col min="3336" max="3336" width="11.28515625" style="62" customWidth="1"/>
    <col min="3337" max="3337" width="11" style="62" customWidth="1"/>
    <col min="3338" max="3338" width="10.5703125" style="62" customWidth="1"/>
    <col min="3339" max="3340" width="13.7109375" style="62" customWidth="1"/>
    <col min="3341" max="3584" width="9.140625" style="62"/>
    <col min="3585" max="3585" width="10" style="62" customWidth="1"/>
    <col min="3586" max="3586" width="29" style="62" customWidth="1"/>
    <col min="3587" max="3587" width="12" style="62" customWidth="1"/>
    <col min="3588" max="3588" width="12.85546875" style="62" customWidth="1"/>
    <col min="3589" max="3589" width="11.85546875" style="62" customWidth="1"/>
    <col min="3590" max="3591" width="11.5703125" style="62" customWidth="1"/>
    <col min="3592" max="3592" width="11.28515625" style="62" customWidth="1"/>
    <col min="3593" max="3593" width="11" style="62" customWidth="1"/>
    <col min="3594" max="3594" width="10.5703125" style="62" customWidth="1"/>
    <col min="3595" max="3596" width="13.7109375" style="62" customWidth="1"/>
    <col min="3597" max="3840" width="9.140625" style="62"/>
    <col min="3841" max="3841" width="10" style="62" customWidth="1"/>
    <col min="3842" max="3842" width="29" style="62" customWidth="1"/>
    <col min="3843" max="3843" width="12" style="62" customWidth="1"/>
    <col min="3844" max="3844" width="12.85546875" style="62" customWidth="1"/>
    <col min="3845" max="3845" width="11.85546875" style="62" customWidth="1"/>
    <col min="3846" max="3847" width="11.5703125" style="62" customWidth="1"/>
    <col min="3848" max="3848" width="11.28515625" style="62" customWidth="1"/>
    <col min="3849" max="3849" width="11" style="62" customWidth="1"/>
    <col min="3850" max="3850" width="10.5703125" style="62" customWidth="1"/>
    <col min="3851" max="3852" width="13.7109375" style="62" customWidth="1"/>
    <col min="3853" max="4096" width="9.140625" style="62"/>
    <col min="4097" max="4097" width="10" style="62" customWidth="1"/>
    <col min="4098" max="4098" width="29" style="62" customWidth="1"/>
    <col min="4099" max="4099" width="12" style="62" customWidth="1"/>
    <col min="4100" max="4100" width="12.85546875" style="62" customWidth="1"/>
    <col min="4101" max="4101" width="11.85546875" style="62" customWidth="1"/>
    <col min="4102" max="4103" width="11.5703125" style="62" customWidth="1"/>
    <col min="4104" max="4104" width="11.28515625" style="62" customWidth="1"/>
    <col min="4105" max="4105" width="11" style="62" customWidth="1"/>
    <col min="4106" max="4106" width="10.5703125" style="62" customWidth="1"/>
    <col min="4107" max="4108" width="13.7109375" style="62" customWidth="1"/>
    <col min="4109" max="4352" width="9.140625" style="62"/>
    <col min="4353" max="4353" width="10" style="62" customWidth="1"/>
    <col min="4354" max="4354" width="29" style="62" customWidth="1"/>
    <col min="4355" max="4355" width="12" style="62" customWidth="1"/>
    <col min="4356" max="4356" width="12.85546875" style="62" customWidth="1"/>
    <col min="4357" max="4357" width="11.85546875" style="62" customWidth="1"/>
    <col min="4358" max="4359" width="11.5703125" style="62" customWidth="1"/>
    <col min="4360" max="4360" width="11.28515625" style="62" customWidth="1"/>
    <col min="4361" max="4361" width="11" style="62" customWidth="1"/>
    <col min="4362" max="4362" width="10.5703125" style="62" customWidth="1"/>
    <col min="4363" max="4364" width="13.7109375" style="62" customWidth="1"/>
    <col min="4365" max="4608" width="9.140625" style="62"/>
    <col min="4609" max="4609" width="10" style="62" customWidth="1"/>
    <col min="4610" max="4610" width="29" style="62" customWidth="1"/>
    <col min="4611" max="4611" width="12" style="62" customWidth="1"/>
    <col min="4612" max="4612" width="12.85546875" style="62" customWidth="1"/>
    <col min="4613" max="4613" width="11.85546875" style="62" customWidth="1"/>
    <col min="4614" max="4615" width="11.5703125" style="62" customWidth="1"/>
    <col min="4616" max="4616" width="11.28515625" style="62" customWidth="1"/>
    <col min="4617" max="4617" width="11" style="62" customWidth="1"/>
    <col min="4618" max="4618" width="10.5703125" style="62" customWidth="1"/>
    <col min="4619" max="4620" width="13.7109375" style="62" customWidth="1"/>
    <col min="4621" max="4864" width="9.140625" style="62"/>
    <col min="4865" max="4865" width="10" style="62" customWidth="1"/>
    <col min="4866" max="4866" width="29" style="62" customWidth="1"/>
    <col min="4867" max="4867" width="12" style="62" customWidth="1"/>
    <col min="4868" max="4868" width="12.85546875" style="62" customWidth="1"/>
    <col min="4869" max="4869" width="11.85546875" style="62" customWidth="1"/>
    <col min="4870" max="4871" width="11.5703125" style="62" customWidth="1"/>
    <col min="4872" max="4872" width="11.28515625" style="62" customWidth="1"/>
    <col min="4873" max="4873" width="11" style="62" customWidth="1"/>
    <col min="4874" max="4874" width="10.5703125" style="62" customWidth="1"/>
    <col min="4875" max="4876" width="13.7109375" style="62" customWidth="1"/>
    <col min="4877" max="5120" width="9.140625" style="62"/>
    <col min="5121" max="5121" width="10" style="62" customWidth="1"/>
    <col min="5122" max="5122" width="29" style="62" customWidth="1"/>
    <col min="5123" max="5123" width="12" style="62" customWidth="1"/>
    <col min="5124" max="5124" width="12.85546875" style="62" customWidth="1"/>
    <col min="5125" max="5125" width="11.85546875" style="62" customWidth="1"/>
    <col min="5126" max="5127" width="11.5703125" style="62" customWidth="1"/>
    <col min="5128" max="5128" width="11.28515625" style="62" customWidth="1"/>
    <col min="5129" max="5129" width="11" style="62" customWidth="1"/>
    <col min="5130" max="5130" width="10.5703125" style="62" customWidth="1"/>
    <col min="5131" max="5132" width="13.7109375" style="62" customWidth="1"/>
    <col min="5133" max="5376" width="9.140625" style="62"/>
    <col min="5377" max="5377" width="10" style="62" customWidth="1"/>
    <col min="5378" max="5378" width="29" style="62" customWidth="1"/>
    <col min="5379" max="5379" width="12" style="62" customWidth="1"/>
    <col min="5380" max="5380" width="12.85546875" style="62" customWidth="1"/>
    <col min="5381" max="5381" width="11.85546875" style="62" customWidth="1"/>
    <col min="5382" max="5383" width="11.5703125" style="62" customWidth="1"/>
    <col min="5384" max="5384" width="11.28515625" style="62" customWidth="1"/>
    <col min="5385" max="5385" width="11" style="62" customWidth="1"/>
    <col min="5386" max="5386" width="10.5703125" style="62" customWidth="1"/>
    <col min="5387" max="5388" width="13.7109375" style="62" customWidth="1"/>
    <col min="5389" max="5632" width="9.140625" style="62"/>
    <col min="5633" max="5633" width="10" style="62" customWidth="1"/>
    <col min="5634" max="5634" width="29" style="62" customWidth="1"/>
    <col min="5635" max="5635" width="12" style="62" customWidth="1"/>
    <col min="5636" max="5636" width="12.85546875" style="62" customWidth="1"/>
    <col min="5637" max="5637" width="11.85546875" style="62" customWidth="1"/>
    <col min="5638" max="5639" width="11.5703125" style="62" customWidth="1"/>
    <col min="5640" max="5640" width="11.28515625" style="62" customWidth="1"/>
    <col min="5641" max="5641" width="11" style="62" customWidth="1"/>
    <col min="5642" max="5642" width="10.5703125" style="62" customWidth="1"/>
    <col min="5643" max="5644" width="13.7109375" style="62" customWidth="1"/>
    <col min="5645" max="5888" width="9.140625" style="62"/>
    <col min="5889" max="5889" width="10" style="62" customWidth="1"/>
    <col min="5890" max="5890" width="29" style="62" customWidth="1"/>
    <col min="5891" max="5891" width="12" style="62" customWidth="1"/>
    <col min="5892" max="5892" width="12.85546875" style="62" customWidth="1"/>
    <col min="5893" max="5893" width="11.85546875" style="62" customWidth="1"/>
    <col min="5894" max="5895" width="11.5703125" style="62" customWidth="1"/>
    <col min="5896" max="5896" width="11.28515625" style="62" customWidth="1"/>
    <col min="5897" max="5897" width="11" style="62" customWidth="1"/>
    <col min="5898" max="5898" width="10.5703125" style="62" customWidth="1"/>
    <col min="5899" max="5900" width="13.7109375" style="62" customWidth="1"/>
    <col min="5901" max="6144" width="9.140625" style="62"/>
    <col min="6145" max="6145" width="10" style="62" customWidth="1"/>
    <col min="6146" max="6146" width="29" style="62" customWidth="1"/>
    <col min="6147" max="6147" width="12" style="62" customWidth="1"/>
    <col min="6148" max="6148" width="12.85546875" style="62" customWidth="1"/>
    <col min="6149" max="6149" width="11.85546875" style="62" customWidth="1"/>
    <col min="6150" max="6151" width="11.5703125" style="62" customWidth="1"/>
    <col min="6152" max="6152" width="11.28515625" style="62" customWidth="1"/>
    <col min="6153" max="6153" width="11" style="62" customWidth="1"/>
    <col min="6154" max="6154" width="10.5703125" style="62" customWidth="1"/>
    <col min="6155" max="6156" width="13.7109375" style="62" customWidth="1"/>
    <col min="6157" max="6400" width="9.140625" style="62"/>
    <col min="6401" max="6401" width="10" style="62" customWidth="1"/>
    <col min="6402" max="6402" width="29" style="62" customWidth="1"/>
    <col min="6403" max="6403" width="12" style="62" customWidth="1"/>
    <col min="6404" max="6404" width="12.85546875" style="62" customWidth="1"/>
    <col min="6405" max="6405" width="11.85546875" style="62" customWidth="1"/>
    <col min="6406" max="6407" width="11.5703125" style="62" customWidth="1"/>
    <col min="6408" max="6408" width="11.28515625" style="62" customWidth="1"/>
    <col min="6409" max="6409" width="11" style="62" customWidth="1"/>
    <col min="6410" max="6410" width="10.5703125" style="62" customWidth="1"/>
    <col min="6411" max="6412" width="13.7109375" style="62" customWidth="1"/>
    <col min="6413" max="6656" width="9.140625" style="62"/>
    <col min="6657" max="6657" width="10" style="62" customWidth="1"/>
    <col min="6658" max="6658" width="29" style="62" customWidth="1"/>
    <col min="6659" max="6659" width="12" style="62" customWidth="1"/>
    <col min="6660" max="6660" width="12.85546875" style="62" customWidth="1"/>
    <col min="6661" max="6661" width="11.85546875" style="62" customWidth="1"/>
    <col min="6662" max="6663" width="11.5703125" style="62" customWidth="1"/>
    <col min="6664" max="6664" width="11.28515625" style="62" customWidth="1"/>
    <col min="6665" max="6665" width="11" style="62" customWidth="1"/>
    <col min="6666" max="6666" width="10.5703125" style="62" customWidth="1"/>
    <col min="6667" max="6668" width="13.7109375" style="62" customWidth="1"/>
    <col min="6669" max="6912" width="9.140625" style="62"/>
    <col min="6913" max="6913" width="10" style="62" customWidth="1"/>
    <col min="6914" max="6914" width="29" style="62" customWidth="1"/>
    <col min="6915" max="6915" width="12" style="62" customWidth="1"/>
    <col min="6916" max="6916" width="12.85546875" style="62" customWidth="1"/>
    <col min="6917" max="6917" width="11.85546875" style="62" customWidth="1"/>
    <col min="6918" max="6919" width="11.5703125" style="62" customWidth="1"/>
    <col min="6920" max="6920" width="11.28515625" style="62" customWidth="1"/>
    <col min="6921" max="6921" width="11" style="62" customWidth="1"/>
    <col min="6922" max="6922" width="10.5703125" style="62" customWidth="1"/>
    <col min="6923" max="6924" width="13.7109375" style="62" customWidth="1"/>
    <col min="6925" max="7168" width="9.140625" style="62"/>
    <col min="7169" max="7169" width="10" style="62" customWidth="1"/>
    <col min="7170" max="7170" width="29" style="62" customWidth="1"/>
    <col min="7171" max="7171" width="12" style="62" customWidth="1"/>
    <col min="7172" max="7172" width="12.85546875" style="62" customWidth="1"/>
    <col min="7173" max="7173" width="11.85546875" style="62" customWidth="1"/>
    <col min="7174" max="7175" width="11.5703125" style="62" customWidth="1"/>
    <col min="7176" max="7176" width="11.28515625" style="62" customWidth="1"/>
    <col min="7177" max="7177" width="11" style="62" customWidth="1"/>
    <col min="7178" max="7178" width="10.5703125" style="62" customWidth="1"/>
    <col min="7179" max="7180" width="13.7109375" style="62" customWidth="1"/>
    <col min="7181" max="7424" width="9.140625" style="62"/>
    <col min="7425" max="7425" width="10" style="62" customWidth="1"/>
    <col min="7426" max="7426" width="29" style="62" customWidth="1"/>
    <col min="7427" max="7427" width="12" style="62" customWidth="1"/>
    <col min="7428" max="7428" width="12.85546875" style="62" customWidth="1"/>
    <col min="7429" max="7429" width="11.85546875" style="62" customWidth="1"/>
    <col min="7430" max="7431" width="11.5703125" style="62" customWidth="1"/>
    <col min="7432" max="7432" width="11.28515625" style="62" customWidth="1"/>
    <col min="7433" max="7433" width="11" style="62" customWidth="1"/>
    <col min="7434" max="7434" width="10.5703125" style="62" customWidth="1"/>
    <col min="7435" max="7436" width="13.7109375" style="62" customWidth="1"/>
    <col min="7437" max="7680" width="9.140625" style="62"/>
    <col min="7681" max="7681" width="10" style="62" customWidth="1"/>
    <col min="7682" max="7682" width="29" style="62" customWidth="1"/>
    <col min="7683" max="7683" width="12" style="62" customWidth="1"/>
    <col min="7684" max="7684" width="12.85546875" style="62" customWidth="1"/>
    <col min="7685" max="7685" width="11.85546875" style="62" customWidth="1"/>
    <col min="7686" max="7687" width="11.5703125" style="62" customWidth="1"/>
    <col min="7688" max="7688" width="11.28515625" style="62" customWidth="1"/>
    <col min="7689" max="7689" width="11" style="62" customWidth="1"/>
    <col min="7690" max="7690" width="10.5703125" style="62" customWidth="1"/>
    <col min="7691" max="7692" width="13.7109375" style="62" customWidth="1"/>
    <col min="7693" max="7936" width="9.140625" style="62"/>
    <col min="7937" max="7937" width="10" style="62" customWidth="1"/>
    <col min="7938" max="7938" width="29" style="62" customWidth="1"/>
    <col min="7939" max="7939" width="12" style="62" customWidth="1"/>
    <col min="7940" max="7940" width="12.85546875" style="62" customWidth="1"/>
    <col min="7941" max="7941" width="11.85546875" style="62" customWidth="1"/>
    <col min="7942" max="7943" width="11.5703125" style="62" customWidth="1"/>
    <col min="7944" max="7944" width="11.28515625" style="62" customWidth="1"/>
    <col min="7945" max="7945" width="11" style="62" customWidth="1"/>
    <col min="7946" max="7946" width="10.5703125" style="62" customWidth="1"/>
    <col min="7947" max="7948" width="13.7109375" style="62" customWidth="1"/>
    <col min="7949" max="8192" width="9.140625" style="62"/>
    <col min="8193" max="8193" width="10" style="62" customWidth="1"/>
    <col min="8194" max="8194" width="29" style="62" customWidth="1"/>
    <col min="8195" max="8195" width="12" style="62" customWidth="1"/>
    <col min="8196" max="8196" width="12.85546875" style="62" customWidth="1"/>
    <col min="8197" max="8197" width="11.85546875" style="62" customWidth="1"/>
    <col min="8198" max="8199" width="11.5703125" style="62" customWidth="1"/>
    <col min="8200" max="8200" width="11.28515625" style="62" customWidth="1"/>
    <col min="8201" max="8201" width="11" style="62" customWidth="1"/>
    <col min="8202" max="8202" width="10.5703125" style="62" customWidth="1"/>
    <col min="8203" max="8204" width="13.7109375" style="62" customWidth="1"/>
    <col min="8205" max="8448" width="9.140625" style="62"/>
    <col min="8449" max="8449" width="10" style="62" customWidth="1"/>
    <col min="8450" max="8450" width="29" style="62" customWidth="1"/>
    <col min="8451" max="8451" width="12" style="62" customWidth="1"/>
    <col min="8452" max="8452" width="12.85546875" style="62" customWidth="1"/>
    <col min="8453" max="8453" width="11.85546875" style="62" customWidth="1"/>
    <col min="8454" max="8455" width="11.5703125" style="62" customWidth="1"/>
    <col min="8456" max="8456" width="11.28515625" style="62" customWidth="1"/>
    <col min="8457" max="8457" width="11" style="62" customWidth="1"/>
    <col min="8458" max="8458" width="10.5703125" style="62" customWidth="1"/>
    <col min="8459" max="8460" width="13.7109375" style="62" customWidth="1"/>
    <col min="8461" max="8704" width="9.140625" style="62"/>
    <col min="8705" max="8705" width="10" style="62" customWidth="1"/>
    <col min="8706" max="8706" width="29" style="62" customWidth="1"/>
    <col min="8707" max="8707" width="12" style="62" customWidth="1"/>
    <col min="8708" max="8708" width="12.85546875" style="62" customWidth="1"/>
    <col min="8709" max="8709" width="11.85546875" style="62" customWidth="1"/>
    <col min="8710" max="8711" width="11.5703125" style="62" customWidth="1"/>
    <col min="8712" max="8712" width="11.28515625" style="62" customWidth="1"/>
    <col min="8713" max="8713" width="11" style="62" customWidth="1"/>
    <col min="8714" max="8714" width="10.5703125" style="62" customWidth="1"/>
    <col min="8715" max="8716" width="13.7109375" style="62" customWidth="1"/>
    <col min="8717" max="8960" width="9.140625" style="62"/>
    <col min="8961" max="8961" width="10" style="62" customWidth="1"/>
    <col min="8962" max="8962" width="29" style="62" customWidth="1"/>
    <col min="8963" max="8963" width="12" style="62" customWidth="1"/>
    <col min="8964" max="8964" width="12.85546875" style="62" customWidth="1"/>
    <col min="8965" max="8965" width="11.85546875" style="62" customWidth="1"/>
    <col min="8966" max="8967" width="11.5703125" style="62" customWidth="1"/>
    <col min="8968" max="8968" width="11.28515625" style="62" customWidth="1"/>
    <col min="8969" max="8969" width="11" style="62" customWidth="1"/>
    <col min="8970" max="8970" width="10.5703125" style="62" customWidth="1"/>
    <col min="8971" max="8972" width="13.7109375" style="62" customWidth="1"/>
    <col min="8973" max="9216" width="9.140625" style="62"/>
    <col min="9217" max="9217" width="10" style="62" customWidth="1"/>
    <col min="9218" max="9218" width="29" style="62" customWidth="1"/>
    <col min="9219" max="9219" width="12" style="62" customWidth="1"/>
    <col min="9220" max="9220" width="12.85546875" style="62" customWidth="1"/>
    <col min="9221" max="9221" width="11.85546875" style="62" customWidth="1"/>
    <col min="9222" max="9223" width="11.5703125" style="62" customWidth="1"/>
    <col min="9224" max="9224" width="11.28515625" style="62" customWidth="1"/>
    <col min="9225" max="9225" width="11" style="62" customWidth="1"/>
    <col min="9226" max="9226" width="10.5703125" style="62" customWidth="1"/>
    <col min="9227" max="9228" width="13.7109375" style="62" customWidth="1"/>
    <col min="9229" max="9472" width="9.140625" style="62"/>
    <col min="9473" max="9473" width="10" style="62" customWidth="1"/>
    <col min="9474" max="9474" width="29" style="62" customWidth="1"/>
    <col min="9475" max="9475" width="12" style="62" customWidth="1"/>
    <col min="9476" max="9476" width="12.85546875" style="62" customWidth="1"/>
    <col min="9477" max="9477" width="11.85546875" style="62" customWidth="1"/>
    <col min="9478" max="9479" width="11.5703125" style="62" customWidth="1"/>
    <col min="9480" max="9480" width="11.28515625" style="62" customWidth="1"/>
    <col min="9481" max="9481" width="11" style="62" customWidth="1"/>
    <col min="9482" max="9482" width="10.5703125" style="62" customWidth="1"/>
    <col min="9483" max="9484" width="13.7109375" style="62" customWidth="1"/>
    <col min="9485" max="9728" width="9.140625" style="62"/>
    <col min="9729" max="9729" width="10" style="62" customWidth="1"/>
    <col min="9730" max="9730" width="29" style="62" customWidth="1"/>
    <col min="9731" max="9731" width="12" style="62" customWidth="1"/>
    <col min="9732" max="9732" width="12.85546875" style="62" customWidth="1"/>
    <col min="9733" max="9733" width="11.85546875" style="62" customWidth="1"/>
    <col min="9734" max="9735" width="11.5703125" style="62" customWidth="1"/>
    <col min="9736" max="9736" width="11.28515625" style="62" customWidth="1"/>
    <col min="9737" max="9737" width="11" style="62" customWidth="1"/>
    <col min="9738" max="9738" width="10.5703125" style="62" customWidth="1"/>
    <col min="9739" max="9740" width="13.7109375" style="62" customWidth="1"/>
    <col min="9741" max="9984" width="9.140625" style="62"/>
    <col min="9985" max="9985" width="10" style="62" customWidth="1"/>
    <col min="9986" max="9986" width="29" style="62" customWidth="1"/>
    <col min="9987" max="9987" width="12" style="62" customWidth="1"/>
    <col min="9988" max="9988" width="12.85546875" style="62" customWidth="1"/>
    <col min="9989" max="9989" width="11.85546875" style="62" customWidth="1"/>
    <col min="9990" max="9991" width="11.5703125" style="62" customWidth="1"/>
    <col min="9992" max="9992" width="11.28515625" style="62" customWidth="1"/>
    <col min="9993" max="9993" width="11" style="62" customWidth="1"/>
    <col min="9994" max="9994" width="10.5703125" style="62" customWidth="1"/>
    <col min="9995" max="9996" width="13.7109375" style="62" customWidth="1"/>
    <col min="9997" max="10240" width="9.140625" style="62"/>
    <col min="10241" max="10241" width="10" style="62" customWidth="1"/>
    <col min="10242" max="10242" width="29" style="62" customWidth="1"/>
    <col min="10243" max="10243" width="12" style="62" customWidth="1"/>
    <col min="10244" max="10244" width="12.85546875" style="62" customWidth="1"/>
    <col min="10245" max="10245" width="11.85546875" style="62" customWidth="1"/>
    <col min="10246" max="10247" width="11.5703125" style="62" customWidth="1"/>
    <col min="10248" max="10248" width="11.28515625" style="62" customWidth="1"/>
    <col min="10249" max="10249" width="11" style="62" customWidth="1"/>
    <col min="10250" max="10250" width="10.5703125" style="62" customWidth="1"/>
    <col min="10251" max="10252" width="13.7109375" style="62" customWidth="1"/>
    <col min="10253" max="10496" width="9.140625" style="62"/>
    <col min="10497" max="10497" width="10" style="62" customWidth="1"/>
    <col min="10498" max="10498" width="29" style="62" customWidth="1"/>
    <col min="10499" max="10499" width="12" style="62" customWidth="1"/>
    <col min="10500" max="10500" width="12.85546875" style="62" customWidth="1"/>
    <col min="10501" max="10501" width="11.85546875" style="62" customWidth="1"/>
    <col min="10502" max="10503" width="11.5703125" style="62" customWidth="1"/>
    <col min="10504" max="10504" width="11.28515625" style="62" customWidth="1"/>
    <col min="10505" max="10505" width="11" style="62" customWidth="1"/>
    <col min="10506" max="10506" width="10.5703125" style="62" customWidth="1"/>
    <col min="10507" max="10508" width="13.7109375" style="62" customWidth="1"/>
    <col min="10509" max="10752" width="9.140625" style="62"/>
    <col min="10753" max="10753" width="10" style="62" customWidth="1"/>
    <col min="10754" max="10754" width="29" style="62" customWidth="1"/>
    <col min="10755" max="10755" width="12" style="62" customWidth="1"/>
    <col min="10756" max="10756" width="12.85546875" style="62" customWidth="1"/>
    <col min="10757" max="10757" width="11.85546875" style="62" customWidth="1"/>
    <col min="10758" max="10759" width="11.5703125" style="62" customWidth="1"/>
    <col min="10760" max="10760" width="11.28515625" style="62" customWidth="1"/>
    <col min="10761" max="10761" width="11" style="62" customWidth="1"/>
    <col min="10762" max="10762" width="10.5703125" style="62" customWidth="1"/>
    <col min="10763" max="10764" width="13.7109375" style="62" customWidth="1"/>
    <col min="10765" max="11008" width="9.140625" style="62"/>
    <col min="11009" max="11009" width="10" style="62" customWidth="1"/>
    <col min="11010" max="11010" width="29" style="62" customWidth="1"/>
    <col min="11011" max="11011" width="12" style="62" customWidth="1"/>
    <col min="11012" max="11012" width="12.85546875" style="62" customWidth="1"/>
    <col min="11013" max="11013" width="11.85546875" style="62" customWidth="1"/>
    <col min="11014" max="11015" width="11.5703125" style="62" customWidth="1"/>
    <col min="11016" max="11016" width="11.28515625" style="62" customWidth="1"/>
    <col min="11017" max="11017" width="11" style="62" customWidth="1"/>
    <col min="11018" max="11018" width="10.5703125" style="62" customWidth="1"/>
    <col min="11019" max="11020" width="13.7109375" style="62" customWidth="1"/>
    <col min="11021" max="11264" width="9.140625" style="62"/>
    <col min="11265" max="11265" width="10" style="62" customWidth="1"/>
    <col min="11266" max="11266" width="29" style="62" customWidth="1"/>
    <col min="11267" max="11267" width="12" style="62" customWidth="1"/>
    <col min="11268" max="11268" width="12.85546875" style="62" customWidth="1"/>
    <col min="11269" max="11269" width="11.85546875" style="62" customWidth="1"/>
    <col min="11270" max="11271" width="11.5703125" style="62" customWidth="1"/>
    <col min="11272" max="11272" width="11.28515625" style="62" customWidth="1"/>
    <col min="11273" max="11273" width="11" style="62" customWidth="1"/>
    <col min="11274" max="11274" width="10.5703125" style="62" customWidth="1"/>
    <col min="11275" max="11276" width="13.7109375" style="62" customWidth="1"/>
    <col min="11277" max="11520" width="9.140625" style="62"/>
    <col min="11521" max="11521" width="10" style="62" customWidth="1"/>
    <col min="11522" max="11522" width="29" style="62" customWidth="1"/>
    <col min="11523" max="11523" width="12" style="62" customWidth="1"/>
    <col min="11524" max="11524" width="12.85546875" style="62" customWidth="1"/>
    <col min="11525" max="11525" width="11.85546875" style="62" customWidth="1"/>
    <col min="11526" max="11527" width="11.5703125" style="62" customWidth="1"/>
    <col min="11528" max="11528" width="11.28515625" style="62" customWidth="1"/>
    <col min="11529" max="11529" width="11" style="62" customWidth="1"/>
    <col min="11530" max="11530" width="10.5703125" style="62" customWidth="1"/>
    <col min="11531" max="11532" width="13.7109375" style="62" customWidth="1"/>
    <col min="11533" max="11776" width="9.140625" style="62"/>
    <col min="11777" max="11777" width="10" style="62" customWidth="1"/>
    <col min="11778" max="11778" width="29" style="62" customWidth="1"/>
    <col min="11779" max="11779" width="12" style="62" customWidth="1"/>
    <col min="11780" max="11780" width="12.85546875" style="62" customWidth="1"/>
    <col min="11781" max="11781" width="11.85546875" style="62" customWidth="1"/>
    <col min="11782" max="11783" width="11.5703125" style="62" customWidth="1"/>
    <col min="11784" max="11784" width="11.28515625" style="62" customWidth="1"/>
    <col min="11785" max="11785" width="11" style="62" customWidth="1"/>
    <col min="11786" max="11786" width="10.5703125" style="62" customWidth="1"/>
    <col min="11787" max="11788" width="13.7109375" style="62" customWidth="1"/>
    <col min="11789" max="12032" width="9.140625" style="62"/>
    <col min="12033" max="12033" width="10" style="62" customWidth="1"/>
    <col min="12034" max="12034" width="29" style="62" customWidth="1"/>
    <col min="12035" max="12035" width="12" style="62" customWidth="1"/>
    <col min="12036" max="12036" width="12.85546875" style="62" customWidth="1"/>
    <col min="12037" max="12037" width="11.85546875" style="62" customWidth="1"/>
    <col min="12038" max="12039" width="11.5703125" style="62" customWidth="1"/>
    <col min="12040" max="12040" width="11.28515625" style="62" customWidth="1"/>
    <col min="12041" max="12041" width="11" style="62" customWidth="1"/>
    <col min="12042" max="12042" width="10.5703125" style="62" customWidth="1"/>
    <col min="12043" max="12044" width="13.7109375" style="62" customWidth="1"/>
    <col min="12045" max="12288" width="9.140625" style="62"/>
    <col min="12289" max="12289" width="10" style="62" customWidth="1"/>
    <col min="12290" max="12290" width="29" style="62" customWidth="1"/>
    <col min="12291" max="12291" width="12" style="62" customWidth="1"/>
    <col min="12292" max="12292" width="12.85546875" style="62" customWidth="1"/>
    <col min="12293" max="12293" width="11.85546875" style="62" customWidth="1"/>
    <col min="12294" max="12295" width="11.5703125" style="62" customWidth="1"/>
    <col min="12296" max="12296" width="11.28515625" style="62" customWidth="1"/>
    <col min="12297" max="12297" width="11" style="62" customWidth="1"/>
    <col min="12298" max="12298" width="10.5703125" style="62" customWidth="1"/>
    <col min="12299" max="12300" width="13.7109375" style="62" customWidth="1"/>
    <col min="12301" max="12544" width="9.140625" style="62"/>
    <col min="12545" max="12545" width="10" style="62" customWidth="1"/>
    <col min="12546" max="12546" width="29" style="62" customWidth="1"/>
    <col min="12547" max="12547" width="12" style="62" customWidth="1"/>
    <col min="12548" max="12548" width="12.85546875" style="62" customWidth="1"/>
    <col min="12549" max="12549" width="11.85546875" style="62" customWidth="1"/>
    <col min="12550" max="12551" width="11.5703125" style="62" customWidth="1"/>
    <col min="12552" max="12552" width="11.28515625" style="62" customWidth="1"/>
    <col min="12553" max="12553" width="11" style="62" customWidth="1"/>
    <col min="12554" max="12554" width="10.5703125" style="62" customWidth="1"/>
    <col min="12555" max="12556" width="13.7109375" style="62" customWidth="1"/>
    <col min="12557" max="12800" width="9.140625" style="62"/>
    <col min="12801" max="12801" width="10" style="62" customWidth="1"/>
    <col min="12802" max="12802" width="29" style="62" customWidth="1"/>
    <col min="12803" max="12803" width="12" style="62" customWidth="1"/>
    <col min="12804" max="12804" width="12.85546875" style="62" customWidth="1"/>
    <col min="12805" max="12805" width="11.85546875" style="62" customWidth="1"/>
    <col min="12806" max="12807" width="11.5703125" style="62" customWidth="1"/>
    <col min="12808" max="12808" width="11.28515625" style="62" customWidth="1"/>
    <col min="12809" max="12809" width="11" style="62" customWidth="1"/>
    <col min="12810" max="12810" width="10.5703125" style="62" customWidth="1"/>
    <col min="12811" max="12812" width="13.7109375" style="62" customWidth="1"/>
    <col min="12813" max="13056" width="9.140625" style="62"/>
    <col min="13057" max="13057" width="10" style="62" customWidth="1"/>
    <col min="13058" max="13058" width="29" style="62" customWidth="1"/>
    <col min="13059" max="13059" width="12" style="62" customWidth="1"/>
    <col min="13060" max="13060" width="12.85546875" style="62" customWidth="1"/>
    <col min="13061" max="13061" width="11.85546875" style="62" customWidth="1"/>
    <col min="13062" max="13063" width="11.5703125" style="62" customWidth="1"/>
    <col min="13064" max="13064" width="11.28515625" style="62" customWidth="1"/>
    <col min="13065" max="13065" width="11" style="62" customWidth="1"/>
    <col min="13066" max="13066" width="10.5703125" style="62" customWidth="1"/>
    <col min="13067" max="13068" width="13.7109375" style="62" customWidth="1"/>
    <col min="13069" max="13312" width="9.140625" style="62"/>
    <col min="13313" max="13313" width="10" style="62" customWidth="1"/>
    <col min="13314" max="13314" width="29" style="62" customWidth="1"/>
    <col min="13315" max="13315" width="12" style="62" customWidth="1"/>
    <col min="13316" max="13316" width="12.85546875" style="62" customWidth="1"/>
    <col min="13317" max="13317" width="11.85546875" style="62" customWidth="1"/>
    <col min="13318" max="13319" width="11.5703125" style="62" customWidth="1"/>
    <col min="13320" max="13320" width="11.28515625" style="62" customWidth="1"/>
    <col min="13321" max="13321" width="11" style="62" customWidth="1"/>
    <col min="13322" max="13322" width="10.5703125" style="62" customWidth="1"/>
    <col min="13323" max="13324" width="13.7109375" style="62" customWidth="1"/>
    <col min="13325" max="13568" width="9.140625" style="62"/>
    <col min="13569" max="13569" width="10" style="62" customWidth="1"/>
    <col min="13570" max="13570" width="29" style="62" customWidth="1"/>
    <col min="13571" max="13571" width="12" style="62" customWidth="1"/>
    <col min="13572" max="13572" width="12.85546875" style="62" customWidth="1"/>
    <col min="13573" max="13573" width="11.85546875" style="62" customWidth="1"/>
    <col min="13574" max="13575" width="11.5703125" style="62" customWidth="1"/>
    <col min="13576" max="13576" width="11.28515625" style="62" customWidth="1"/>
    <col min="13577" max="13577" width="11" style="62" customWidth="1"/>
    <col min="13578" max="13578" width="10.5703125" style="62" customWidth="1"/>
    <col min="13579" max="13580" width="13.7109375" style="62" customWidth="1"/>
    <col min="13581" max="13824" width="9.140625" style="62"/>
    <col min="13825" max="13825" width="10" style="62" customWidth="1"/>
    <col min="13826" max="13826" width="29" style="62" customWidth="1"/>
    <col min="13827" max="13827" width="12" style="62" customWidth="1"/>
    <col min="13828" max="13828" width="12.85546875" style="62" customWidth="1"/>
    <col min="13829" max="13829" width="11.85546875" style="62" customWidth="1"/>
    <col min="13830" max="13831" width="11.5703125" style="62" customWidth="1"/>
    <col min="13832" max="13832" width="11.28515625" style="62" customWidth="1"/>
    <col min="13833" max="13833" width="11" style="62" customWidth="1"/>
    <col min="13834" max="13834" width="10.5703125" style="62" customWidth="1"/>
    <col min="13835" max="13836" width="13.7109375" style="62" customWidth="1"/>
    <col min="13837" max="14080" width="9.140625" style="62"/>
    <col min="14081" max="14081" width="10" style="62" customWidth="1"/>
    <col min="14082" max="14082" width="29" style="62" customWidth="1"/>
    <col min="14083" max="14083" width="12" style="62" customWidth="1"/>
    <col min="14084" max="14084" width="12.85546875" style="62" customWidth="1"/>
    <col min="14085" max="14085" width="11.85546875" style="62" customWidth="1"/>
    <col min="14086" max="14087" width="11.5703125" style="62" customWidth="1"/>
    <col min="14088" max="14088" width="11.28515625" style="62" customWidth="1"/>
    <col min="14089" max="14089" width="11" style="62" customWidth="1"/>
    <col min="14090" max="14090" width="10.5703125" style="62" customWidth="1"/>
    <col min="14091" max="14092" width="13.7109375" style="62" customWidth="1"/>
    <col min="14093" max="14336" width="9.140625" style="62"/>
    <col min="14337" max="14337" width="10" style="62" customWidth="1"/>
    <col min="14338" max="14338" width="29" style="62" customWidth="1"/>
    <col min="14339" max="14339" width="12" style="62" customWidth="1"/>
    <col min="14340" max="14340" width="12.85546875" style="62" customWidth="1"/>
    <col min="14341" max="14341" width="11.85546875" style="62" customWidth="1"/>
    <col min="14342" max="14343" width="11.5703125" style="62" customWidth="1"/>
    <col min="14344" max="14344" width="11.28515625" style="62" customWidth="1"/>
    <col min="14345" max="14345" width="11" style="62" customWidth="1"/>
    <col min="14346" max="14346" width="10.5703125" style="62" customWidth="1"/>
    <col min="14347" max="14348" width="13.7109375" style="62" customWidth="1"/>
    <col min="14349" max="14592" width="9.140625" style="62"/>
    <col min="14593" max="14593" width="10" style="62" customWidth="1"/>
    <col min="14594" max="14594" width="29" style="62" customWidth="1"/>
    <col min="14595" max="14595" width="12" style="62" customWidth="1"/>
    <col min="14596" max="14596" width="12.85546875" style="62" customWidth="1"/>
    <col min="14597" max="14597" width="11.85546875" style="62" customWidth="1"/>
    <col min="14598" max="14599" width="11.5703125" style="62" customWidth="1"/>
    <col min="14600" max="14600" width="11.28515625" style="62" customWidth="1"/>
    <col min="14601" max="14601" width="11" style="62" customWidth="1"/>
    <col min="14602" max="14602" width="10.5703125" style="62" customWidth="1"/>
    <col min="14603" max="14604" width="13.7109375" style="62" customWidth="1"/>
    <col min="14605" max="14848" width="9.140625" style="62"/>
    <col min="14849" max="14849" width="10" style="62" customWidth="1"/>
    <col min="14850" max="14850" width="29" style="62" customWidth="1"/>
    <col min="14851" max="14851" width="12" style="62" customWidth="1"/>
    <col min="14852" max="14852" width="12.85546875" style="62" customWidth="1"/>
    <col min="14853" max="14853" width="11.85546875" style="62" customWidth="1"/>
    <col min="14854" max="14855" width="11.5703125" style="62" customWidth="1"/>
    <col min="14856" max="14856" width="11.28515625" style="62" customWidth="1"/>
    <col min="14857" max="14857" width="11" style="62" customWidth="1"/>
    <col min="14858" max="14858" width="10.5703125" style="62" customWidth="1"/>
    <col min="14859" max="14860" width="13.7109375" style="62" customWidth="1"/>
    <col min="14861" max="15104" width="9.140625" style="62"/>
    <col min="15105" max="15105" width="10" style="62" customWidth="1"/>
    <col min="15106" max="15106" width="29" style="62" customWidth="1"/>
    <col min="15107" max="15107" width="12" style="62" customWidth="1"/>
    <col min="15108" max="15108" width="12.85546875" style="62" customWidth="1"/>
    <col min="15109" max="15109" width="11.85546875" style="62" customWidth="1"/>
    <col min="15110" max="15111" width="11.5703125" style="62" customWidth="1"/>
    <col min="15112" max="15112" width="11.28515625" style="62" customWidth="1"/>
    <col min="15113" max="15113" width="11" style="62" customWidth="1"/>
    <col min="15114" max="15114" width="10.5703125" style="62" customWidth="1"/>
    <col min="15115" max="15116" width="13.7109375" style="62" customWidth="1"/>
    <col min="15117" max="15360" width="9.140625" style="62"/>
    <col min="15361" max="15361" width="10" style="62" customWidth="1"/>
    <col min="15362" max="15362" width="29" style="62" customWidth="1"/>
    <col min="15363" max="15363" width="12" style="62" customWidth="1"/>
    <col min="15364" max="15364" width="12.85546875" style="62" customWidth="1"/>
    <col min="15365" max="15365" width="11.85546875" style="62" customWidth="1"/>
    <col min="15366" max="15367" width="11.5703125" style="62" customWidth="1"/>
    <col min="15368" max="15368" width="11.28515625" style="62" customWidth="1"/>
    <col min="15369" max="15369" width="11" style="62" customWidth="1"/>
    <col min="15370" max="15370" width="10.5703125" style="62" customWidth="1"/>
    <col min="15371" max="15372" width="13.7109375" style="62" customWidth="1"/>
    <col min="15373" max="15616" width="9.140625" style="62"/>
    <col min="15617" max="15617" width="10" style="62" customWidth="1"/>
    <col min="15618" max="15618" width="29" style="62" customWidth="1"/>
    <col min="15619" max="15619" width="12" style="62" customWidth="1"/>
    <col min="15620" max="15620" width="12.85546875" style="62" customWidth="1"/>
    <col min="15621" max="15621" width="11.85546875" style="62" customWidth="1"/>
    <col min="15622" max="15623" width="11.5703125" style="62" customWidth="1"/>
    <col min="15624" max="15624" width="11.28515625" style="62" customWidth="1"/>
    <col min="15625" max="15625" width="11" style="62" customWidth="1"/>
    <col min="15626" max="15626" width="10.5703125" style="62" customWidth="1"/>
    <col min="15627" max="15628" width="13.7109375" style="62" customWidth="1"/>
    <col min="15629" max="15872" width="9.140625" style="62"/>
    <col min="15873" max="15873" width="10" style="62" customWidth="1"/>
    <col min="15874" max="15874" width="29" style="62" customWidth="1"/>
    <col min="15875" max="15875" width="12" style="62" customWidth="1"/>
    <col min="15876" max="15876" width="12.85546875" style="62" customWidth="1"/>
    <col min="15877" max="15877" width="11.85546875" style="62" customWidth="1"/>
    <col min="15878" max="15879" width="11.5703125" style="62" customWidth="1"/>
    <col min="15880" max="15880" width="11.28515625" style="62" customWidth="1"/>
    <col min="15881" max="15881" width="11" style="62" customWidth="1"/>
    <col min="15882" max="15882" width="10.5703125" style="62" customWidth="1"/>
    <col min="15883" max="15884" width="13.7109375" style="62" customWidth="1"/>
    <col min="15885" max="16128" width="9.140625" style="62"/>
    <col min="16129" max="16129" width="10" style="62" customWidth="1"/>
    <col min="16130" max="16130" width="29" style="62" customWidth="1"/>
    <col min="16131" max="16131" width="12" style="62" customWidth="1"/>
    <col min="16132" max="16132" width="12.85546875" style="62" customWidth="1"/>
    <col min="16133" max="16133" width="11.85546875" style="62" customWidth="1"/>
    <col min="16134" max="16135" width="11.5703125" style="62" customWidth="1"/>
    <col min="16136" max="16136" width="11.28515625" style="62" customWidth="1"/>
    <col min="16137" max="16137" width="11" style="62" customWidth="1"/>
    <col min="16138" max="16138" width="10.5703125" style="62" customWidth="1"/>
    <col min="16139" max="16140" width="13.7109375" style="62" customWidth="1"/>
    <col min="16141" max="16384" width="9.140625" style="62"/>
  </cols>
  <sheetData>
    <row r="1" spans="1:14" x14ac:dyDescent="0.25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spans="1:14" x14ac:dyDescent="0.25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4" x14ac:dyDescent="0.25">
      <c r="A3" s="296" t="s">
        <v>398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5"/>
      <c r="N3" s="295"/>
    </row>
    <row r="4" spans="1:14" x14ac:dyDescent="0.25">
      <c r="A4" s="296" t="s">
        <v>399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5"/>
      <c r="N4" s="295"/>
    </row>
    <row r="5" spans="1:14" x14ac:dyDescent="0.25">
      <c r="A5" s="295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x14ac:dyDescent="0.25">
      <c r="A6" s="297" t="s">
        <v>369</v>
      </c>
      <c r="B6" s="298" t="s">
        <v>400</v>
      </c>
      <c r="C6" s="298" t="s">
        <v>401</v>
      </c>
      <c r="D6" s="298" t="s">
        <v>402</v>
      </c>
      <c r="E6" s="299" t="s">
        <v>403</v>
      </c>
      <c r="F6" s="297"/>
      <c r="G6" s="297"/>
      <c r="H6" s="297"/>
      <c r="I6" s="297"/>
      <c r="J6" s="299" t="s">
        <v>404</v>
      </c>
      <c r="K6" s="300" t="s">
        <v>405</v>
      </c>
      <c r="L6" s="299" t="s">
        <v>406</v>
      </c>
      <c r="M6" s="295"/>
      <c r="N6" s="295"/>
    </row>
    <row r="7" spans="1:14" x14ac:dyDescent="0.25">
      <c r="A7" s="301"/>
      <c r="B7" s="302"/>
      <c r="C7" s="303" t="s">
        <v>407</v>
      </c>
      <c r="D7" s="303" t="s">
        <v>408</v>
      </c>
      <c r="E7" s="299"/>
      <c r="F7" s="303" t="s">
        <v>355</v>
      </c>
      <c r="G7" s="303" t="s">
        <v>356</v>
      </c>
      <c r="H7" s="303" t="s">
        <v>357</v>
      </c>
      <c r="I7" s="303" t="s">
        <v>358</v>
      </c>
      <c r="J7" s="299"/>
      <c r="K7" s="300"/>
      <c r="L7" s="299"/>
      <c r="M7" s="295"/>
      <c r="N7" s="295"/>
    </row>
    <row r="8" spans="1:14" ht="31.5" x14ac:dyDescent="0.25">
      <c r="A8" s="304"/>
      <c r="B8" s="305"/>
      <c r="C8" s="306" t="s">
        <v>409</v>
      </c>
      <c r="D8" s="307" t="s">
        <v>410</v>
      </c>
      <c r="E8" s="299"/>
      <c r="F8" s="306"/>
      <c r="G8" s="306"/>
      <c r="H8" s="308"/>
      <c r="I8" s="308"/>
      <c r="J8" s="299"/>
      <c r="K8" s="300"/>
      <c r="L8" s="299"/>
      <c r="M8" s="295"/>
      <c r="N8" s="295"/>
    </row>
    <row r="9" spans="1:14" x14ac:dyDescent="0.25">
      <c r="A9" s="309" t="s">
        <v>379</v>
      </c>
      <c r="B9" s="310" t="s">
        <v>380</v>
      </c>
      <c r="C9" s="310" t="s">
        <v>381</v>
      </c>
      <c r="D9" s="310" t="s">
        <v>382</v>
      </c>
      <c r="E9" s="310" t="s">
        <v>383</v>
      </c>
      <c r="F9" s="310" t="s">
        <v>411</v>
      </c>
      <c r="G9" s="310" t="s">
        <v>412</v>
      </c>
      <c r="H9" s="310" t="s">
        <v>413</v>
      </c>
      <c r="I9" s="310" t="s">
        <v>414</v>
      </c>
      <c r="J9" s="310" t="s">
        <v>415</v>
      </c>
      <c r="K9" s="311" t="s">
        <v>416</v>
      </c>
      <c r="L9" s="312" t="s">
        <v>417</v>
      </c>
      <c r="M9" s="295"/>
      <c r="N9" s="295"/>
    </row>
    <row r="10" spans="1:14" x14ac:dyDescent="0.25">
      <c r="A10" s="297" t="s">
        <v>379</v>
      </c>
      <c r="B10" s="313" t="s">
        <v>418</v>
      </c>
      <c r="C10" s="314"/>
      <c r="D10" s="315"/>
      <c r="E10" s="316"/>
      <c r="F10" s="316"/>
      <c r="G10" s="316"/>
      <c r="H10" s="316"/>
      <c r="I10" s="316"/>
      <c r="J10" s="316"/>
      <c r="K10" s="316"/>
      <c r="L10" s="317"/>
      <c r="M10" s="295"/>
      <c r="N10" s="295"/>
    </row>
    <row r="11" spans="1:14" x14ac:dyDescent="0.25">
      <c r="A11" s="301"/>
      <c r="B11" s="318" t="s">
        <v>419</v>
      </c>
      <c r="C11" s="319"/>
      <c r="D11" s="320"/>
      <c r="E11" s="320"/>
      <c r="F11" s="320"/>
      <c r="G11" s="320"/>
      <c r="H11" s="320"/>
      <c r="I11" s="320"/>
      <c r="J11" s="320"/>
      <c r="K11" s="321"/>
      <c r="L11" s="317"/>
      <c r="M11" s="295"/>
      <c r="N11" s="295"/>
    </row>
    <row r="12" spans="1:14" x14ac:dyDescent="0.25">
      <c r="A12" s="322"/>
      <c r="B12" s="323"/>
      <c r="C12" s="323"/>
      <c r="D12" s="323"/>
      <c r="E12" s="323"/>
      <c r="F12" s="323"/>
      <c r="G12" s="323"/>
      <c r="H12" s="323"/>
      <c r="I12" s="323"/>
      <c r="J12" s="323"/>
      <c r="K12" s="324"/>
      <c r="L12" s="317"/>
      <c r="M12" s="295"/>
      <c r="N12" s="295"/>
    </row>
    <row r="13" spans="1:14" x14ac:dyDescent="0.25">
      <c r="A13" s="297" t="s">
        <v>380</v>
      </c>
      <c r="B13" s="325" t="s">
        <v>420</v>
      </c>
      <c r="C13" s="314"/>
      <c r="D13" s="326"/>
      <c r="E13" s="326"/>
      <c r="F13" s="326"/>
      <c r="G13" s="326"/>
      <c r="H13" s="326"/>
      <c r="I13" s="326"/>
      <c r="J13" s="326"/>
      <c r="K13" s="327"/>
      <c r="L13" s="317"/>
      <c r="M13" s="295"/>
      <c r="N13" s="295"/>
    </row>
    <row r="14" spans="1:14" x14ac:dyDescent="0.25">
      <c r="A14" s="301"/>
      <c r="B14" s="328" t="s">
        <v>421</v>
      </c>
      <c r="C14" s="319"/>
      <c r="D14" s="329">
        <f>D17+D20+D22+D24</f>
        <v>0</v>
      </c>
      <c r="E14" s="329">
        <f>E17+E20+E22+E24</f>
        <v>0</v>
      </c>
      <c r="F14" s="329">
        <f>F17+F20+F22+F24</f>
        <v>0</v>
      </c>
      <c r="G14" s="329">
        <f>G17+G20+G22+G24</f>
        <v>0</v>
      </c>
      <c r="H14" s="329">
        <f>H17+H20+H22+H24</f>
        <v>0</v>
      </c>
      <c r="I14" s="329"/>
      <c r="J14" s="329">
        <f>J17+J20+J22+J24</f>
        <v>0</v>
      </c>
      <c r="K14" s="329">
        <f>K17+K20+K22+K24</f>
        <v>0</v>
      </c>
      <c r="L14" s="329">
        <f>L17+L20+L22+L24</f>
        <v>0</v>
      </c>
      <c r="M14" s="295"/>
      <c r="N14" s="295"/>
    </row>
    <row r="15" spans="1:14" x14ac:dyDescent="0.25">
      <c r="A15" s="322"/>
      <c r="B15" s="330"/>
      <c r="C15" s="331"/>
      <c r="D15" s="332"/>
      <c r="E15" s="332"/>
      <c r="F15" s="332"/>
      <c r="G15" s="332"/>
      <c r="H15" s="332"/>
      <c r="I15" s="332"/>
      <c r="J15" s="329"/>
      <c r="K15" s="333"/>
      <c r="L15" s="334"/>
      <c r="M15" s="295"/>
      <c r="N15" s="295"/>
    </row>
    <row r="16" spans="1:14" x14ac:dyDescent="0.25">
      <c r="A16" s="322"/>
      <c r="B16" s="330"/>
      <c r="C16" s="331"/>
      <c r="D16" s="332"/>
      <c r="E16" s="332"/>
      <c r="F16" s="332"/>
      <c r="G16" s="332"/>
      <c r="H16" s="332"/>
      <c r="I16" s="332"/>
      <c r="J16" s="335"/>
      <c r="K16" s="336"/>
      <c r="L16" s="334"/>
      <c r="M16" s="295"/>
      <c r="N16" s="295"/>
    </row>
    <row r="17" spans="1:14" x14ac:dyDescent="0.25">
      <c r="A17" s="309" t="s">
        <v>413</v>
      </c>
      <c r="B17" s="337" t="s">
        <v>422</v>
      </c>
      <c r="C17" s="312"/>
      <c r="D17" s="338">
        <f>SUM(D15:D15)</f>
        <v>0</v>
      </c>
      <c r="E17" s="338">
        <f>SUM(E15:E15)</f>
        <v>0</v>
      </c>
      <c r="F17" s="338">
        <f t="shared" ref="F17:L17" si="0">SUM(F15:F16)</f>
        <v>0</v>
      </c>
      <c r="G17" s="338">
        <f t="shared" si="0"/>
        <v>0</v>
      </c>
      <c r="H17" s="338">
        <f t="shared" si="0"/>
        <v>0</v>
      </c>
      <c r="I17" s="338">
        <f t="shared" si="0"/>
        <v>0</v>
      </c>
      <c r="J17" s="338">
        <f t="shared" si="0"/>
        <v>0</v>
      </c>
      <c r="K17" s="338">
        <f t="shared" si="0"/>
        <v>0</v>
      </c>
      <c r="L17" s="338">
        <f t="shared" si="0"/>
        <v>0</v>
      </c>
      <c r="M17" s="339"/>
      <c r="N17" s="339"/>
    </row>
    <row r="18" spans="1:14" x14ac:dyDescent="0.25">
      <c r="A18" s="322"/>
      <c r="B18" s="330"/>
      <c r="C18" s="340"/>
      <c r="D18" s="332"/>
      <c r="E18" s="332"/>
      <c r="F18" s="332"/>
      <c r="G18" s="332"/>
      <c r="H18" s="332"/>
      <c r="I18" s="332"/>
      <c r="J18" s="329"/>
      <c r="K18" s="333"/>
      <c r="L18" s="334"/>
      <c r="M18" s="339"/>
      <c r="N18" s="339"/>
    </row>
    <row r="19" spans="1:14" x14ac:dyDescent="0.25">
      <c r="A19" s="322"/>
      <c r="B19" s="330"/>
      <c r="C19" s="340"/>
      <c r="D19" s="332"/>
      <c r="E19" s="332"/>
      <c r="F19" s="332"/>
      <c r="G19" s="332"/>
      <c r="H19" s="332"/>
      <c r="I19" s="332"/>
      <c r="J19" s="335"/>
      <c r="K19" s="336"/>
      <c r="L19" s="338"/>
      <c r="M19" s="339"/>
      <c r="N19" s="339"/>
    </row>
    <row r="20" spans="1:14" x14ac:dyDescent="0.25">
      <c r="A20" s="309">
        <v>14</v>
      </c>
      <c r="B20" s="337" t="s">
        <v>423</v>
      </c>
      <c r="C20" s="312"/>
      <c r="D20" s="338">
        <f t="shared" ref="D20:L20" si="1">SUM(D18:D19)</f>
        <v>0</v>
      </c>
      <c r="E20" s="338">
        <f t="shared" si="1"/>
        <v>0</v>
      </c>
      <c r="F20" s="338">
        <f t="shared" si="1"/>
        <v>0</v>
      </c>
      <c r="G20" s="338">
        <f t="shared" si="1"/>
        <v>0</v>
      </c>
      <c r="H20" s="338">
        <f t="shared" si="1"/>
        <v>0</v>
      </c>
      <c r="I20" s="338">
        <f t="shared" si="1"/>
        <v>0</v>
      </c>
      <c r="J20" s="338">
        <f t="shared" si="1"/>
        <v>0</v>
      </c>
      <c r="K20" s="338">
        <f t="shared" si="1"/>
        <v>0</v>
      </c>
      <c r="L20" s="338">
        <f t="shared" si="1"/>
        <v>0</v>
      </c>
      <c r="M20" s="339"/>
      <c r="N20" s="339"/>
    </row>
    <row r="21" spans="1:14" x14ac:dyDescent="0.25">
      <c r="A21" s="322"/>
      <c r="B21" s="330"/>
      <c r="C21" s="340"/>
      <c r="D21" s="332"/>
      <c r="E21" s="332"/>
      <c r="F21" s="332"/>
      <c r="G21" s="332"/>
      <c r="H21" s="332"/>
      <c r="I21" s="332"/>
      <c r="J21" s="329"/>
      <c r="K21" s="336"/>
      <c r="L21" s="332"/>
      <c r="M21" s="339"/>
      <c r="N21" s="339"/>
    </row>
    <row r="22" spans="1:14" ht="31.5" x14ac:dyDescent="0.25">
      <c r="A22" s="309">
        <v>16</v>
      </c>
      <c r="B22" s="337" t="s">
        <v>424</v>
      </c>
      <c r="C22" s="312"/>
      <c r="D22" s="338">
        <f t="shared" ref="D22:L22" si="2">SUM(D21)</f>
        <v>0</v>
      </c>
      <c r="E22" s="338">
        <f t="shared" si="2"/>
        <v>0</v>
      </c>
      <c r="F22" s="338">
        <f t="shared" si="2"/>
        <v>0</v>
      </c>
      <c r="G22" s="338">
        <f t="shared" si="2"/>
        <v>0</v>
      </c>
      <c r="H22" s="338">
        <f t="shared" si="2"/>
        <v>0</v>
      </c>
      <c r="I22" s="338"/>
      <c r="J22" s="338">
        <f t="shared" si="2"/>
        <v>0</v>
      </c>
      <c r="K22" s="338">
        <f t="shared" si="2"/>
        <v>0</v>
      </c>
      <c r="L22" s="338">
        <f t="shared" si="2"/>
        <v>0</v>
      </c>
      <c r="M22" s="339"/>
      <c r="N22" s="339"/>
    </row>
    <row r="23" spans="1:14" x14ac:dyDescent="0.25">
      <c r="A23" s="322"/>
      <c r="B23" s="330"/>
      <c r="C23" s="340"/>
      <c r="D23" s="332"/>
      <c r="E23" s="332"/>
      <c r="F23" s="332"/>
      <c r="G23" s="332"/>
      <c r="H23" s="332"/>
      <c r="I23" s="332"/>
      <c r="J23" s="329"/>
      <c r="K23" s="336"/>
      <c r="L23" s="332"/>
      <c r="M23" s="339"/>
      <c r="N23" s="339"/>
    </row>
    <row r="24" spans="1:14" ht="31.5" x14ac:dyDescent="0.25">
      <c r="A24" s="309">
        <v>18</v>
      </c>
      <c r="B24" s="337" t="s">
        <v>425</v>
      </c>
      <c r="C24" s="312"/>
      <c r="D24" s="338">
        <f t="shared" ref="D24:L24" si="3">SUM(D23)</f>
        <v>0</v>
      </c>
      <c r="E24" s="338">
        <f t="shared" si="3"/>
        <v>0</v>
      </c>
      <c r="F24" s="338">
        <f t="shared" si="3"/>
        <v>0</v>
      </c>
      <c r="G24" s="338">
        <f t="shared" si="3"/>
        <v>0</v>
      </c>
      <c r="H24" s="338">
        <f t="shared" si="3"/>
        <v>0</v>
      </c>
      <c r="I24" s="338"/>
      <c r="J24" s="338">
        <f t="shared" si="3"/>
        <v>0</v>
      </c>
      <c r="K24" s="338">
        <f t="shared" si="3"/>
        <v>0</v>
      </c>
      <c r="L24" s="338">
        <f t="shared" si="3"/>
        <v>0</v>
      </c>
      <c r="M24" s="339"/>
      <c r="N24" s="339"/>
    </row>
    <row r="25" spans="1:14" x14ac:dyDescent="0.25">
      <c r="A25" s="309" t="s">
        <v>379</v>
      </c>
      <c r="B25" s="310" t="s">
        <v>380</v>
      </c>
      <c r="C25" s="310" t="s">
        <v>381</v>
      </c>
      <c r="D25" s="310" t="s">
        <v>382</v>
      </c>
      <c r="E25" s="310" t="s">
        <v>383</v>
      </c>
      <c r="F25" s="310" t="s">
        <v>411</v>
      </c>
      <c r="G25" s="310" t="s">
        <v>412</v>
      </c>
      <c r="H25" s="310" t="s">
        <v>413</v>
      </c>
      <c r="I25" s="310" t="s">
        <v>414</v>
      </c>
      <c r="J25" s="310" t="s">
        <v>415</v>
      </c>
      <c r="K25" s="311" t="s">
        <v>416</v>
      </c>
      <c r="L25" s="312" t="s">
        <v>417</v>
      </c>
      <c r="M25" s="295"/>
      <c r="N25" s="295"/>
    </row>
    <row r="26" spans="1:14" x14ac:dyDescent="0.25">
      <c r="A26" s="322">
        <v>19</v>
      </c>
      <c r="B26" s="341" t="s">
        <v>426</v>
      </c>
      <c r="C26" s="342"/>
      <c r="D26" s="329">
        <f t="shared" ref="D26:L26" si="4">SUM(D27:D27)</f>
        <v>0</v>
      </c>
      <c r="E26" s="329">
        <f t="shared" si="4"/>
        <v>0</v>
      </c>
      <c r="F26" s="329">
        <f t="shared" si="4"/>
        <v>0</v>
      </c>
      <c r="G26" s="329">
        <f t="shared" si="4"/>
        <v>0</v>
      </c>
      <c r="H26" s="329">
        <f t="shared" si="4"/>
        <v>0</v>
      </c>
      <c r="I26" s="329">
        <f t="shared" si="4"/>
        <v>0</v>
      </c>
      <c r="J26" s="329">
        <f t="shared" si="4"/>
        <v>0</v>
      </c>
      <c r="K26" s="329">
        <f t="shared" si="4"/>
        <v>0</v>
      </c>
      <c r="L26" s="329">
        <f t="shared" si="4"/>
        <v>0</v>
      </c>
      <c r="M26" s="295"/>
      <c r="N26" s="295"/>
    </row>
    <row r="27" spans="1:14" x14ac:dyDescent="0.25">
      <c r="A27" s="322">
        <v>20</v>
      </c>
      <c r="B27" s="343" t="s">
        <v>427</v>
      </c>
      <c r="C27" s="344">
        <v>2013</v>
      </c>
      <c r="D27" s="345"/>
      <c r="E27" s="345"/>
      <c r="F27" s="346"/>
      <c r="G27" s="346"/>
      <c r="H27" s="346"/>
      <c r="I27" s="346"/>
      <c r="J27" s="335"/>
      <c r="K27" s="336"/>
      <c r="L27" s="332"/>
      <c r="M27" s="295"/>
      <c r="N27" s="295"/>
    </row>
    <row r="28" spans="1:14" x14ac:dyDescent="0.25">
      <c r="A28" s="322"/>
      <c r="B28" s="347"/>
      <c r="C28" s="348"/>
      <c r="D28" s="335"/>
      <c r="E28" s="335"/>
      <c r="F28" s="335"/>
      <c r="G28" s="335"/>
      <c r="H28" s="335"/>
      <c r="I28" s="335"/>
      <c r="J28" s="335"/>
      <c r="K28" s="336">
        <f t="shared" ref="K28" si="5">G28+H28+J28+I28</f>
        <v>0</v>
      </c>
      <c r="L28" s="332">
        <f t="shared" ref="L28" si="6">D28+E28+F28+K28</f>
        <v>0</v>
      </c>
      <c r="M28" s="295"/>
      <c r="N28" s="295"/>
    </row>
    <row r="29" spans="1:14" x14ac:dyDescent="0.25">
      <c r="A29" s="309"/>
      <c r="B29" s="341" t="s">
        <v>428</v>
      </c>
      <c r="C29" s="342"/>
      <c r="D29" s="338">
        <f t="shared" ref="D29:L29" si="7">D26+D14</f>
        <v>0</v>
      </c>
      <c r="E29" s="338">
        <f t="shared" si="7"/>
        <v>0</v>
      </c>
      <c r="F29" s="338">
        <f t="shared" si="7"/>
        <v>0</v>
      </c>
      <c r="G29" s="338">
        <f t="shared" si="7"/>
        <v>0</v>
      </c>
      <c r="H29" s="338">
        <f t="shared" si="7"/>
        <v>0</v>
      </c>
      <c r="I29" s="338">
        <f t="shared" si="7"/>
        <v>0</v>
      </c>
      <c r="J29" s="338">
        <f t="shared" si="7"/>
        <v>0</v>
      </c>
      <c r="K29" s="338">
        <f t="shared" si="7"/>
        <v>0</v>
      </c>
      <c r="L29" s="338">
        <f t="shared" si="7"/>
        <v>0</v>
      </c>
      <c r="M29" s="295"/>
      <c r="N29" s="295"/>
    </row>
  </sheetData>
  <mergeCells count="6">
    <mergeCell ref="A3:L3"/>
    <mergeCell ref="A4:L4"/>
    <mergeCell ref="E6:E8"/>
    <mergeCell ref="J6:J8"/>
    <mergeCell ref="K6:K8"/>
    <mergeCell ref="L6:L8"/>
  </mergeCells>
  <pageMargins left="0.7" right="0.7" top="0.75" bottom="0.75" header="0.3" footer="0.3"/>
  <pageSetup paperSize="9" scale="81" orientation="landscape" r:id="rId1"/>
  <headerFooter>
    <oddHeader>&amp;L&amp;"Times New Roman,Normál"&amp;12Vászoly Község Önkormányzata&amp;C&amp;"Times New Roman,Normál"&amp;12 11. melléklet
Az önkormányzat 2018. évi költségvetéséről szóló 5/2018. (II. 16.)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view="pageLayout" zoomScaleNormal="100" workbookViewId="0">
      <selection activeCell="E25" sqref="E25"/>
    </sheetView>
  </sheetViews>
  <sheetFormatPr defaultColWidth="9.140625" defaultRowHeight="15.75" x14ac:dyDescent="0.25"/>
  <cols>
    <col min="1" max="1" width="35.85546875" style="350" customWidth="1"/>
    <col min="2" max="2" width="13.7109375" style="373" customWidth="1"/>
    <col min="3" max="3" width="14.5703125" style="350" customWidth="1"/>
    <col min="4" max="4" width="12.28515625" style="350" customWidth="1"/>
    <col min="5" max="5" width="17.85546875" style="350" customWidth="1"/>
    <col min="6" max="6" width="15.28515625" style="350" customWidth="1"/>
    <col min="7" max="7" width="13.5703125" style="350" customWidth="1"/>
    <col min="8" max="8" width="20.7109375" style="350" customWidth="1"/>
    <col min="9" max="9" width="18" style="350" customWidth="1"/>
    <col min="10" max="16384" width="9.140625" style="350"/>
  </cols>
  <sheetData>
    <row r="3" spans="1:6" x14ac:dyDescent="0.25">
      <c r="A3" s="349" t="s">
        <v>429</v>
      </c>
      <c r="B3" s="349"/>
      <c r="C3" s="349"/>
      <c r="D3" s="349"/>
      <c r="E3" s="349"/>
      <c r="F3" s="349"/>
    </row>
    <row r="4" spans="1:6" x14ac:dyDescent="0.25">
      <c r="A4" s="349"/>
      <c r="B4" s="349"/>
      <c r="C4" s="349"/>
      <c r="D4" s="349"/>
      <c r="E4" s="349"/>
      <c r="F4" s="349"/>
    </row>
    <row r="5" spans="1:6" x14ac:dyDescent="0.25">
      <c r="A5" s="351"/>
      <c r="B5" s="351"/>
      <c r="C5" s="351"/>
      <c r="D5" s="351"/>
      <c r="E5" s="351"/>
      <c r="F5" s="351"/>
    </row>
    <row r="6" spans="1:6" x14ac:dyDescent="0.25">
      <c r="A6" s="352" t="s">
        <v>430</v>
      </c>
      <c r="B6" s="353"/>
      <c r="C6" s="354"/>
      <c r="D6" s="354"/>
      <c r="E6" s="354"/>
      <c r="F6" s="354"/>
    </row>
    <row r="7" spans="1:6" x14ac:dyDescent="0.25">
      <c r="A7" s="355"/>
      <c r="B7" s="353"/>
      <c r="C7" s="356"/>
      <c r="D7" s="354"/>
      <c r="E7" s="354"/>
      <c r="F7" s="357"/>
    </row>
    <row r="8" spans="1:6" x14ac:dyDescent="0.25">
      <c r="A8" s="355"/>
      <c r="B8" s="358"/>
      <c r="C8" s="359"/>
      <c r="D8" s="359"/>
      <c r="E8" s="359"/>
      <c r="F8" s="357"/>
    </row>
    <row r="9" spans="1:6" x14ac:dyDescent="0.25">
      <c r="A9" s="360" t="s">
        <v>431</v>
      </c>
      <c r="B9" s="361" t="s">
        <v>432</v>
      </c>
      <c r="C9" s="362" t="s">
        <v>433</v>
      </c>
      <c r="D9" s="362" t="s">
        <v>434</v>
      </c>
      <c r="E9" s="362" t="s">
        <v>435</v>
      </c>
      <c r="F9" s="362" t="s">
        <v>75</v>
      </c>
    </row>
    <row r="10" spans="1:6" x14ac:dyDescent="0.25">
      <c r="A10" s="363" t="s">
        <v>436</v>
      </c>
      <c r="B10" s="364"/>
      <c r="C10" s="364"/>
      <c r="D10" s="364"/>
      <c r="E10" s="364"/>
      <c r="F10" s="364">
        <f>SUM(B10:E10)</f>
        <v>0</v>
      </c>
    </row>
    <row r="11" spans="1:6" x14ac:dyDescent="0.25">
      <c r="A11" s="363" t="s">
        <v>437</v>
      </c>
      <c r="B11" s="364"/>
      <c r="C11" s="364"/>
      <c r="D11" s="364"/>
      <c r="E11" s="364"/>
      <c r="F11" s="364">
        <f>SUM(B11:E11)</f>
        <v>0</v>
      </c>
    </row>
    <row r="12" spans="1:6" x14ac:dyDescent="0.25">
      <c r="A12" s="363" t="s">
        <v>438</v>
      </c>
      <c r="B12" s="364"/>
      <c r="C12" s="364"/>
      <c r="D12" s="364"/>
      <c r="E12" s="364"/>
      <c r="F12" s="364">
        <f>SUM(B12:E12)</f>
        <v>0</v>
      </c>
    </row>
    <row r="13" spans="1:6" x14ac:dyDescent="0.25">
      <c r="A13" s="365" t="s">
        <v>75</v>
      </c>
      <c r="B13" s="366">
        <f>SUM(B10:B12)</f>
        <v>0</v>
      </c>
      <c r="C13" s="366"/>
      <c r="D13" s="366"/>
      <c r="E13" s="366"/>
      <c r="F13" s="366">
        <f>SUM(F10:F12)</f>
        <v>0</v>
      </c>
    </row>
    <row r="14" spans="1:6" x14ac:dyDescent="0.25">
      <c r="A14" s="367"/>
      <c r="B14" s="367"/>
      <c r="C14" s="367"/>
      <c r="D14" s="367"/>
      <c r="E14" s="367"/>
      <c r="F14" s="367"/>
    </row>
    <row r="15" spans="1:6" x14ac:dyDescent="0.25">
      <c r="A15" s="360" t="s">
        <v>439</v>
      </c>
      <c r="B15" s="361" t="s">
        <v>432</v>
      </c>
      <c r="C15" s="362" t="s">
        <v>433</v>
      </c>
      <c r="D15" s="362" t="s">
        <v>434</v>
      </c>
      <c r="E15" s="362" t="s">
        <v>435</v>
      </c>
      <c r="F15" s="362" t="s">
        <v>75</v>
      </c>
    </row>
    <row r="16" spans="1:6" x14ac:dyDescent="0.25">
      <c r="A16" s="363" t="s">
        <v>440</v>
      </c>
      <c r="B16" s="364"/>
      <c r="C16" s="364"/>
      <c r="D16" s="364"/>
      <c r="E16" s="364"/>
      <c r="F16" s="364">
        <f t="shared" ref="F16:F21" si="0">SUM(B16:E16)</f>
        <v>0</v>
      </c>
    </row>
    <row r="17" spans="1:6" x14ac:dyDescent="0.25">
      <c r="A17" s="363" t="s">
        <v>441</v>
      </c>
      <c r="B17" s="364"/>
      <c r="C17" s="364"/>
      <c r="D17" s="364"/>
      <c r="E17" s="364"/>
      <c r="F17" s="364">
        <f t="shared" si="0"/>
        <v>0</v>
      </c>
    </row>
    <row r="18" spans="1:6" x14ac:dyDescent="0.25">
      <c r="A18" s="363" t="s">
        <v>442</v>
      </c>
      <c r="B18" s="364"/>
      <c r="C18" s="364"/>
      <c r="D18" s="364"/>
      <c r="E18" s="364"/>
      <c r="F18" s="364">
        <f t="shared" si="0"/>
        <v>0</v>
      </c>
    </row>
    <row r="19" spans="1:6" x14ac:dyDescent="0.25">
      <c r="A19" s="363" t="s">
        <v>443</v>
      </c>
      <c r="B19" s="364"/>
      <c r="C19" s="364"/>
      <c r="D19" s="364"/>
      <c r="E19" s="364"/>
      <c r="F19" s="364">
        <f t="shared" si="0"/>
        <v>0</v>
      </c>
    </row>
    <row r="20" spans="1:6" x14ac:dyDescent="0.25">
      <c r="A20" s="363" t="s">
        <v>444</v>
      </c>
      <c r="B20" s="364"/>
      <c r="C20" s="364"/>
      <c r="D20" s="364"/>
      <c r="E20" s="364"/>
      <c r="F20" s="364">
        <f t="shared" si="0"/>
        <v>0</v>
      </c>
    </row>
    <row r="21" spans="1:6" x14ac:dyDescent="0.25">
      <c r="A21" s="363" t="s">
        <v>445</v>
      </c>
      <c r="B21" s="364"/>
      <c r="C21" s="364"/>
      <c r="D21" s="364"/>
      <c r="E21" s="364"/>
      <c r="F21" s="364">
        <f t="shared" si="0"/>
        <v>0</v>
      </c>
    </row>
    <row r="22" spans="1:6" x14ac:dyDescent="0.25">
      <c r="A22" s="365" t="s">
        <v>75</v>
      </c>
      <c r="B22" s="366">
        <f>SUM(B16:B21)</f>
        <v>0</v>
      </c>
      <c r="C22" s="366">
        <f>SUM(C16:C21)</f>
        <v>0</v>
      </c>
      <c r="D22" s="366">
        <f>SUM(D16:D21)</f>
        <v>0</v>
      </c>
      <c r="E22" s="366">
        <f>SUM(E16:E21)</f>
        <v>0</v>
      </c>
      <c r="F22" s="366">
        <f>SUM(F16:F21)</f>
        <v>0</v>
      </c>
    </row>
    <row r="23" spans="1:6" x14ac:dyDescent="0.25">
      <c r="A23" s="368"/>
      <c r="B23" s="369"/>
      <c r="C23" s="368"/>
      <c r="D23" s="368"/>
      <c r="E23" s="368"/>
      <c r="F23" s="368"/>
    </row>
    <row r="24" spans="1:6" x14ac:dyDescent="0.25">
      <c r="A24" s="368"/>
      <c r="B24" s="370"/>
      <c r="C24" s="371"/>
    </row>
    <row r="25" spans="1:6" x14ac:dyDescent="0.25">
      <c r="A25" s="352" t="s">
        <v>430</v>
      </c>
      <c r="B25" s="353"/>
      <c r="C25" s="354"/>
      <c r="D25" s="354"/>
      <c r="E25" s="354"/>
      <c r="F25" s="354"/>
    </row>
    <row r="26" spans="1:6" x14ac:dyDescent="0.25">
      <c r="A26" s="355"/>
      <c r="B26" s="353"/>
      <c r="C26" s="372"/>
      <c r="D26" s="372"/>
      <c r="E26" s="372"/>
      <c r="F26" s="372"/>
    </row>
    <row r="27" spans="1:6" x14ac:dyDescent="0.25">
      <c r="A27" s="355"/>
      <c r="B27" s="353"/>
      <c r="C27" s="372"/>
      <c r="D27" s="372"/>
      <c r="E27" s="372"/>
      <c r="F27" s="372"/>
    </row>
    <row r="28" spans="1:6" x14ac:dyDescent="0.25">
      <c r="A28" s="360" t="s">
        <v>431</v>
      </c>
      <c r="B28" s="361" t="s">
        <v>432</v>
      </c>
      <c r="C28" s="362" t="s">
        <v>433</v>
      </c>
      <c r="D28" s="362" t="s">
        <v>434</v>
      </c>
      <c r="E28" s="362" t="s">
        <v>435</v>
      </c>
      <c r="F28" s="362" t="s">
        <v>75</v>
      </c>
    </row>
    <row r="29" spans="1:6" x14ac:dyDescent="0.25">
      <c r="A29" s="363" t="s">
        <v>436</v>
      </c>
      <c r="B29" s="364"/>
      <c r="C29" s="364"/>
      <c r="D29" s="364"/>
      <c r="E29" s="364"/>
      <c r="F29" s="364">
        <f>SUM(B29:E29)</f>
        <v>0</v>
      </c>
    </row>
    <row r="30" spans="1:6" x14ac:dyDescent="0.25">
      <c r="A30" s="363" t="s">
        <v>437</v>
      </c>
      <c r="B30" s="364"/>
      <c r="C30" s="364"/>
      <c r="D30" s="364"/>
      <c r="E30" s="364"/>
      <c r="F30" s="364">
        <f>SUM(B30:E30)</f>
        <v>0</v>
      </c>
    </row>
    <row r="31" spans="1:6" x14ac:dyDescent="0.25">
      <c r="A31" s="363" t="s">
        <v>438</v>
      </c>
      <c r="B31" s="364"/>
      <c r="C31" s="364"/>
      <c r="D31" s="364"/>
      <c r="E31" s="364"/>
      <c r="F31" s="364">
        <f>SUM(B31:E31)</f>
        <v>0</v>
      </c>
    </row>
    <row r="32" spans="1:6" x14ac:dyDescent="0.25">
      <c r="A32" s="365" t="s">
        <v>75</v>
      </c>
      <c r="B32" s="366">
        <f>SUM(B29:B31)</f>
        <v>0</v>
      </c>
      <c r="C32" s="366">
        <f>SUM(C29:C31)</f>
        <v>0</v>
      </c>
      <c r="D32" s="366">
        <f>SUM(D29:D31)</f>
        <v>0</v>
      </c>
      <c r="E32" s="366">
        <f>SUM(E29:E31)</f>
        <v>0</v>
      </c>
      <c r="F32" s="364">
        <f>SUM(B32:E32)</f>
        <v>0</v>
      </c>
    </row>
    <row r="33" spans="1:6" x14ac:dyDescent="0.25">
      <c r="A33" s="367"/>
      <c r="B33" s="367"/>
      <c r="C33" s="367"/>
      <c r="D33" s="367"/>
      <c r="E33" s="367"/>
      <c r="F33" s="367"/>
    </row>
    <row r="34" spans="1:6" x14ac:dyDescent="0.25">
      <c r="A34" s="360" t="s">
        <v>439</v>
      </c>
      <c r="B34" s="361" t="s">
        <v>432</v>
      </c>
      <c r="C34" s="362" t="s">
        <v>433</v>
      </c>
      <c r="D34" s="362" t="s">
        <v>434</v>
      </c>
      <c r="E34" s="362" t="s">
        <v>435</v>
      </c>
      <c r="F34" s="362" t="s">
        <v>75</v>
      </c>
    </row>
    <row r="35" spans="1:6" x14ac:dyDescent="0.25">
      <c r="A35" s="363" t="s">
        <v>440</v>
      </c>
      <c r="B35" s="364">
        <v>0</v>
      </c>
      <c r="C35" s="364"/>
      <c r="D35" s="364"/>
      <c r="E35" s="364"/>
      <c r="F35" s="364">
        <f t="shared" ref="F35:F40" si="1">SUM(B35:E35)</f>
        <v>0</v>
      </c>
    </row>
    <row r="36" spans="1:6" x14ac:dyDescent="0.25">
      <c r="A36" s="363" t="s">
        <v>441</v>
      </c>
      <c r="B36" s="364"/>
      <c r="C36" s="364"/>
      <c r="D36" s="364"/>
      <c r="E36" s="364"/>
      <c r="F36" s="364">
        <f t="shared" si="1"/>
        <v>0</v>
      </c>
    </row>
    <row r="37" spans="1:6" x14ac:dyDescent="0.25">
      <c r="A37" s="363" t="s">
        <v>442</v>
      </c>
      <c r="B37" s="364"/>
      <c r="C37" s="364"/>
      <c r="D37" s="364"/>
      <c r="E37" s="364"/>
      <c r="F37" s="364">
        <f t="shared" si="1"/>
        <v>0</v>
      </c>
    </row>
    <row r="38" spans="1:6" x14ac:dyDescent="0.25">
      <c r="A38" s="363" t="s">
        <v>443</v>
      </c>
      <c r="B38" s="364"/>
      <c r="C38" s="364"/>
      <c r="D38" s="364"/>
      <c r="E38" s="364"/>
      <c r="F38" s="364">
        <f t="shared" si="1"/>
        <v>0</v>
      </c>
    </row>
    <row r="39" spans="1:6" x14ac:dyDescent="0.25">
      <c r="A39" s="363" t="s">
        <v>444</v>
      </c>
      <c r="B39" s="364"/>
      <c r="C39" s="364"/>
      <c r="D39" s="364"/>
      <c r="E39" s="364"/>
      <c r="F39" s="364">
        <f t="shared" si="1"/>
        <v>0</v>
      </c>
    </row>
    <row r="40" spans="1:6" x14ac:dyDescent="0.25">
      <c r="A40" s="363" t="s">
        <v>445</v>
      </c>
      <c r="B40" s="364"/>
      <c r="C40" s="364"/>
      <c r="D40" s="364"/>
      <c r="E40" s="364"/>
      <c r="F40" s="364">
        <f t="shared" si="1"/>
        <v>0</v>
      </c>
    </row>
    <row r="41" spans="1:6" x14ac:dyDescent="0.25">
      <c r="A41" s="365" t="s">
        <v>75</v>
      </c>
      <c r="B41" s="366">
        <f>SUM(B35:B40)</f>
        <v>0</v>
      </c>
      <c r="C41" s="365">
        <f>SUM(C35:C40)</f>
        <v>0</v>
      </c>
      <c r="D41" s="365">
        <f>SUM(D35:D40)</f>
        <v>0</v>
      </c>
      <c r="E41" s="365">
        <f>SUM(E35:E40)</f>
        <v>0</v>
      </c>
      <c r="F41" s="366">
        <f>SUM(F35:F40)</f>
        <v>0</v>
      </c>
    </row>
  </sheetData>
  <mergeCells count="3">
    <mergeCell ref="A3:F4"/>
    <mergeCell ref="A14:F14"/>
    <mergeCell ref="A33:F33"/>
  </mergeCells>
  <pageMargins left="0.7" right="0.7" top="0.75" bottom="0.75" header="0.3" footer="0.3"/>
  <pageSetup paperSize="9" scale="81" orientation="portrait" r:id="rId1"/>
  <headerFooter>
    <oddHeader>&amp;L&amp;"Times New Roman,Normál"&amp;12Vászoly Község Önkormányzata&amp;C&amp;"Times New Roman,Normál"&amp;12 12. melléklet
Az önkormányzat 2018. évi költségvetéséről szóló 5/2018. (II. 16.)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350" customWidth="1"/>
    <col min="2" max="2" width="31.140625" style="350" customWidth="1"/>
    <col min="3" max="3" width="11.5703125" style="350" customWidth="1"/>
    <col min="4" max="256" width="9.140625" style="350"/>
    <col min="257" max="257" width="13.28515625" style="350" customWidth="1"/>
    <col min="258" max="258" width="31.140625" style="350" customWidth="1"/>
    <col min="259" max="259" width="11.5703125" style="350" customWidth="1"/>
    <col min="260" max="512" width="9.140625" style="350"/>
    <col min="513" max="513" width="13.28515625" style="350" customWidth="1"/>
    <col min="514" max="514" width="31.140625" style="350" customWidth="1"/>
    <col min="515" max="515" width="11.5703125" style="350" customWidth="1"/>
    <col min="516" max="768" width="9.140625" style="350"/>
    <col min="769" max="769" width="13.28515625" style="350" customWidth="1"/>
    <col min="770" max="770" width="31.140625" style="350" customWidth="1"/>
    <col min="771" max="771" width="11.5703125" style="350" customWidth="1"/>
    <col min="772" max="1024" width="9.140625" style="350"/>
    <col min="1025" max="1025" width="13.28515625" style="350" customWidth="1"/>
    <col min="1026" max="1026" width="31.140625" style="350" customWidth="1"/>
    <col min="1027" max="1027" width="11.5703125" style="350" customWidth="1"/>
    <col min="1028" max="1280" width="9.140625" style="350"/>
    <col min="1281" max="1281" width="13.28515625" style="350" customWidth="1"/>
    <col min="1282" max="1282" width="31.140625" style="350" customWidth="1"/>
    <col min="1283" max="1283" width="11.5703125" style="350" customWidth="1"/>
    <col min="1284" max="1536" width="9.140625" style="350"/>
    <col min="1537" max="1537" width="13.28515625" style="350" customWidth="1"/>
    <col min="1538" max="1538" width="31.140625" style="350" customWidth="1"/>
    <col min="1539" max="1539" width="11.5703125" style="350" customWidth="1"/>
    <col min="1540" max="1792" width="9.140625" style="350"/>
    <col min="1793" max="1793" width="13.28515625" style="350" customWidth="1"/>
    <col min="1794" max="1794" width="31.140625" style="350" customWidth="1"/>
    <col min="1795" max="1795" width="11.5703125" style="350" customWidth="1"/>
    <col min="1796" max="2048" width="9.140625" style="350"/>
    <col min="2049" max="2049" width="13.28515625" style="350" customWidth="1"/>
    <col min="2050" max="2050" width="31.140625" style="350" customWidth="1"/>
    <col min="2051" max="2051" width="11.5703125" style="350" customWidth="1"/>
    <col min="2052" max="2304" width="9.140625" style="350"/>
    <col min="2305" max="2305" width="13.28515625" style="350" customWidth="1"/>
    <col min="2306" max="2306" width="31.140625" style="350" customWidth="1"/>
    <col min="2307" max="2307" width="11.5703125" style="350" customWidth="1"/>
    <col min="2308" max="2560" width="9.140625" style="350"/>
    <col min="2561" max="2561" width="13.28515625" style="350" customWidth="1"/>
    <col min="2562" max="2562" width="31.140625" style="350" customWidth="1"/>
    <col min="2563" max="2563" width="11.5703125" style="350" customWidth="1"/>
    <col min="2564" max="2816" width="9.140625" style="350"/>
    <col min="2817" max="2817" width="13.28515625" style="350" customWidth="1"/>
    <col min="2818" max="2818" width="31.140625" style="350" customWidth="1"/>
    <col min="2819" max="2819" width="11.5703125" style="350" customWidth="1"/>
    <col min="2820" max="3072" width="9.140625" style="350"/>
    <col min="3073" max="3073" width="13.28515625" style="350" customWidth="1"/>
    <col min="3074" max="3074" width="31.140625" style="350" customWidth="1"/>
    <col min="3075" max="3075" width="11.5703125" style="350" customWidth="1"/>
    <col min="3076" max="3328" width="9.140625" style="350"/>
    <col min="3329" max="3329" width="13.28515625" style="350" customWidth="1"/>
    <col min="3330" max="3330" width="31.140625" style="350" customWidth="1"/>
    <col min="3331" max="3331" width="11.5703125" style="350" customWidth="1"/>
    <col min="3332" max="3584" width="9.140625" style="350"/>
    <col min="3585" max="3585" width="13.28515625" style="350" customWidth="1"/>
    <col min="3586" max="3586" width="31.140625" style="350" customWidth="1"/>
    <col min="3587" max="3587" width="11.5703125" style="350" customWidth="1"/>
    <col min="3588" max="3840" width="9.140625" style="350"/>
    <col min="3841" max="3841" width="13.28515625" style="350" customWidth="1"/>
    <col min="3842" max="3842" width="31.140625" style="350" customWidth="1"/>
    <col min="3843" max="3843" width="11.5703125" style="350" customWidth="1"/>
    <col min="3844" max="4096" width="9.140625" style="350"/>
    <col min="4097" max="4097" width="13.28515625" style="350" customWidth="1"/>
    <col min="4098" max="4098" width="31.140625" style="350" customWidth="1"/>
    <col min="4099" max="4099" width="11.5703125" style="350" customWidth="1"/>
    <col min="4100" max="4352" width="9.140625" style="350"/>
    <col min="4353" max="4353" width="13.28515625" style="350" customWidth="1"/>
    <col min="4354" max="4354" width="31.140625" style="350" customWidth="1"/>
    <col min="4355" max="4355" width="11.5703125" style="350" customWidth="1"/>
    <col min="4356" max="4608" width="9.140625" style="350"/>
    <col min="4609" max="4609" width="13.28515625" style="350" customWidth="1"/>
    <col min="4610" max="4610" width="31.140625" style="350" customWidth="1"/>
    <col min="4611" max="4611" width="11.5703125" style="350" customWidth="1"/>
    <col min="4612" max="4864" width="9.140625" style="350"/>
    <col min="4865" max="4865" width="13.28515625" style="350" customWidth="1"/>
    <col min="4866" max="4866" width="31.140625" style="350" customWidth="1"/>
    <col min="4867" max="4867" width="11.5703125" style="350" customWidth="1"/>
    <col min="4868" max="5120" width="9.140625" style="350"/>
    <col min="5121" max="5121" width="13.28515625" style="350" customWidth="1"/>
    <col min="5122" max="5122" width="31.140625" style="350" customWidth="1"/>
    <col min="5123" max="5123" width="11.5703125" style="350" customWidth="1"/>
    <col min="5124" max="5376" width="9.140625" style="350"/>
    <col min="5377" max="5377" width="13.28515625" style="350" customWidth="1"/>
    <col min="5378" max="5378" width="31.140625" style="350" customWidth="1"/>
    <col min="5379" max="5379" width="11.5703125" style="350" customWidth="1"/>
    <col min="5380" max="5632" width="9.140625" style="350"/>
    <col min="5633" max="5633" width="13.28515625" style="350" customWidth="1"/>
    <col min="5634" max="5634" width="31.140625" style="350" customWidth="1"/>
    <col min="5635" max="5635" width="11.5703125" style="350" customWidth="1"/>
    <col min="5636" max="5888" width="9.140625" style="350"/>
    <col min="5889" max="5889" width="13.28515625" style="350" customWidth="1"/>
    <col min="5890" max="5890" width="31.140625" style="350" customWidth="1"/>
    <col min="5891" max="5891" width="11.5703125" style="350" customWidth="1"/>
    <col min="5892" max="6144" width="9.140625" style="350"/>
    <col min="6145" max="6145" width="13.28515625" style="350" customWidth="1"/>
    <col min="6146" max="6146" width="31.140625" style="350" customWidth="1"/>
    <col min="6147" max="6147" width="11.5703125" style="350" customWidth="1"/>
    <col min="6148" max="6400" width="9.140625" style="350"/>
    <col min="6401" max="6401" width="13.28515625" style="350" customWidth="1"/>
    <col min="6402" max="6402" width="31.140625" style="350" customWidth="1"/>
    <col min="6403" max="6403" width="11.5703125" style="350" customWidth="1"/>
    <col min="6404" max="6656" width="9.140625" style="350"/>
    <col min="6657" max="6657" width="13.28515625" style="350" customWidth="1"/>
    <col min="6658" max="6658" width="31.140625" style="350" customWidth="1"/>
    <col min="6659" max="6659" width="11.5703125" style="350" customWidth="1"/>
    <col min="6660" max="6912" width="9.140625" style="350"/>
    <col min="6913" max="6913" width="13.28515625" style="350" customWidth="1"/>
    <col min="6914" max="6914" width="31.140625" style="350" customWidth="1"/>
    <col min="6915" max="6915" width="11.5703125" style="350" customWidth="1"/>
    <col min="6916" max="7168" width="9.140625" style="350"/>
    <col min="7169" max="7169" width="13.28515625" style="350" customWidth="1"/>
    <col min="7170" max="7170" width="31.140625" style="350" customWidth="1"/>
    <col min="7171" max="7171" width="11.5703125" style="350" customWidth="1"/>
    <col min="7172" max="7424" width="9.140625" style="350"/>
    <col min="7425" max="7425" width="13.28515625" style="350" customWidth="1"/>
    <col min="7426" max="7426" width="31.140625" style="350" customWidth="1"/>
    <col min="7427" max="7427" width="11.5703125" style="350" customWidth="1"/>
    <col min="7428" max="7680" width="9.140625" style="350"/>
    <col min="7681" max="7681" width="13.28515625" style="350" customWidth="1"/>
    <col min="7682" max="7682" width="31.140625" style="350" customWidth="1"/>
    <col min="7683" max="7683" width="11.5703125" style="350" customWidth="1"/>
    <col min="7684" max="7936" width="9.140625" style="350"/>
    <col min="7937" max="7937" width="13.28515625" style="350" customWidth="1"/>
    <col min="7938" max="7938" width="31.140625" style="350" customWidth="1"/>
    <col min="7939" max="7939" width="11.5703125" style="350" customWidth="1"/>
    <col min="7940" max="8192" width="9.140625" style="350"/>
    <col min="8193" max="8193" width="13.28515625" style="350" customWidth="1"/>
    <col min="8194" max="8194" width="31.140625" style="350" customWidth="1"/>
    <col min="8195" max="8195" width="11.5703125" style="350" customWidth="1"/>
    <col min="8196" max="8448" width="9.140625" style="350"/>
    <col min="8449" max="8449" width="13.28515625" style="350" customWidth="1"/>
    <col min="8450" max="8450" width="31.140625" style="350" customWidth="1"/>
    <col min="8451" max="8451" width="11.5703125" style="350" customWidth="1"/>
    <col min="8452" max="8704" width="9.140625" style="350"/>
    <col min="8705" max="8705" width="13.28515625" style="350" customWidth="1"/>
    <col min="8706" max="8706" width="31.140625" style="350" customWidth="1"/>
    <col min="8707" max="8707" width="11.5703125" style="350" customWidth="1"/>
    <col min="8708" max="8960" width="9.140625" style="350"/>
    <col min="8961" max="8961" width="13.28515625" style="350" customWidth="1"/>
    <col min="8962" max="8962" width="31.140625" style="350" customWidth="1"/>
    <col min="8963" max="8963" width="11.5703125" style="350" customWidth="1"/>
    <col min="8964" max="9216" width="9.140625" style="350"/>
    <col min="9217" max="9217" width="13.28515625" style="350" customWidth="1"/>
    <col min="9218" max="9218" width="31.140625" style="350" customWidth="1"/>
    <col min="9219" max="9219" width="11.5703125" style="350" customWidth="1"/>
    <col min="9220" max="9472" width="9.140625" style="350"/>
    <col min="9473" max="9473" width="13.28515625" style="350" customWidth="1"/>
    <col min="9474" max="9474" width="31.140625" style="350" customWidth="1"/>
    <col min="9475" max="9475" width="11.5703125" style="350" customWidth="1"/>
    <col min="9476" max="9728" width="9.140625" style="350"/>
    <col min="9729" max="9729" width="13.28515625" style="350" customWidth="1"/>
    <col min="9730" max="9730" width="31.140625" style="350" customWidth="1"/>
    <col min="9731" max="9731" width="11.5703125" style="350" customWidth="1"/>
    <col min="9732" max="9984" width="9.140625" style="350"/>
    <col min="9985" max="9985" width="13.28515625" style="350" customWidth="1"/>
    <col min="9986" max="9986" width="31.140625" style="350" customWidth="1"/>
    <col min="9987" max="9987" width="11.5703125" style="350" customWidth="1"/>
    <col min="9988" max="10240" width="9.140625" style="350"/>
    <col min="10241" max="10241" width="13.28515625" style="350" customWidth="1"/>
    <col min="10242" max="10242" width="31.140625" style="350" customWidth="1"/>
    <col min="10243" max="10243" width="11.5703125" style="350" customWidth="1"/>
    <col min="10244" max="10496" width="9.140625" style="350"/>
    <col min="10497" max="10497" width="13.28515625" style="350" customWidth="1"/>
    <col min="10498" max="10498" width="31.140625" style="350" customWidth="1"/>
    <col min="10499" max="10499" width="11.5703125" style="350" customWidth="1"/>
    <col min="10500" max="10752" width="9.140625" style="350"/>
    <col min="10753" max="10753" width="13.28515625" style="350" customWidth="1"/>
    <col min="10754" max="10754" width="31.140625" style="350" customWidth="1"/>
    <col min="10755" max="10755" width="11.5703125" style="350" customWidth="1"/>
    <col min="10756" max="11008" width="9.140625" style="350"/>
    <col min="11009" max="11009" width="13.28515625" style="350" customWidth="1"/>
    <col min="11010" max="11010" width="31.140625" style="350" customWidth="1"/>
    <col min="11011" max="11011" width="11.5703125" style="350" customWidth="1"/>
    <col min="11012" max="11264" width="9.140625" style="350"/>
    <col min="11265" max="11265" width="13.28515625" style="350" customWidth="1"/>
    <col min="11266" max="11266" width="31.140625" style="350" customWidth="1"/>
    <col min="11267" max="11267" width="11.5703125" style="350" customWidth="1"/>
    <col min="11268" max="11520" width="9.140625" style="350"/>
    <col min="11521" max="11521" width="13.28515625" style="350" customWidth="1"/>
    <col min="11522" max="11522" width="31.140625" style="350" customWidth="1"/>
    <col min="11523" max="11523" width="11.5703125" style="350" customWidth="1"/>
    <col min="11524" max="11776" width="9.140625" style="350"/>
    <col min="11777" max="11777" width="13.28515625" style="350" customWidth="1"/>
    <col min="11778" max="11778" width="31.140625" style="350" customWidth="1"/>
    <col min="11779" max="11779" width="11.5703125" style="350" customWidth="1"/>
    <col min="11780" max="12032" width="9.140625" style="350"/>
    <col min="12033" max="12033" width="13.28515625" style="350" customWidth="1"/>
    <col min="12034" max="12034" width="31.140625" style="350" customWidth="1"/>
    <col min="12035" max="12035" width="11.5703125" style="350" customWidth="1"/>
    <col min="12036" max="12288" width="9.140625" style="350"/>
    <col min="12289" max="12289" width="13.28515625" style="350" customWidth="1"/>
    <col min="12290" max="12290" width="31.140625" style="350" customWidth="1"/>
    <col min="12291" max="12291" width="11.5703125" style="350" customWidth="1"/>
    <col min="12292" max="12544" width="9.140625" style="350"/>
    <col min="12545" max="12545" width="13.28515625" style="350" customWidth="1"/>
    <col min="12546" max="12546" width="31.140625" style="350" customWidth="1"/>
    <col min="12547" max="12547" width="11.5703125" style="350" customWidth="1"/>
    <col min="12548" max="12800" width="9.140625" style="350"/>
    <col min="12801" max="12801" width="13.28515625" style="350" customWidth="1"/>
    <col min="12802" max="12802" width="31.140625" style="350" customWidth="1"/>
    <col min="12803" max="12803" width="11.5703125" style="350" customWidth="1"/>
    <col min="12804" max="13056" width="9.140625" style="350"/>
    <col min="13057" max="13057" width="13.28515625" style="350" customWidth="1"/>
    <col min="13058" max="13058" width="31.140625" style="350" customWidth="1"/>
    <col min="13059" max="13059" width="11.5703125" style="350" customWidth="1"/>
    <col min="13060" max="13312" width="9.140625" style="350"/>
    <col min="13313" max="13313" width="13.28515625" style="350" customWidth="1"/>
    <col min="13314" max="13314" width="31.140625" style="350" customWidth="1"/>
    <col min="13315" max="13315" width="11.5703125" style="350" customWidth="1"/>
    <col min="13316" max="13568" width="9.140625" style="350"/>
    <col min="13569" max="13569" width="13.28515625" style="350" customWidth="1"/>
    <col min="13570" max="13570" width="31.140625" style="350" customWidth="1"/>
    <col min="13571" max="13571" width="11.5703125" style="350" customWidth="1"/>
    <col min="13572" max="13824" width="9.140625" style="350"/>
    <col min="13825" max="13825" width="13.28515625" style="350" customWidth="1"/>
    <col min="13826" max="13826" width="31.140625" style="350" customWidth="1"/>
    <col min="13827" max="13827" width="11.5703125" style="350" customWidth="1"/>
    <col min="13828" max="14080" width="9.140625" style="350"/>
    <col min="14081" max="14081" width="13.28515625" style="350" customWidth="1"/>
    <col min="14082" max="14082" width="31.140625" style="350" customWidth="1"/>
    <col min="14083" max="14083" width="11.5703125" style="350" customWidth="1"/>
    <col min="14084" max="14336" width="9.140625" style="350"/>
    <col min="14337" max="14337" width="13.28515625" style="350" customWidth="1"/>
    <col min="14338" max="14338" width="31.140625" style="350" customWidth="1"/>
    <col min="14339" max="14339" width="11.5703125" style="350" customWidth="1"/>
    <col min="14340" max="14592" width="9.140625" style="350"/>
    <col min="14593" max="14593" width="13.28515625" style="350" customWidth="1"/>
    <col min="14594" max="14594" width="31.140625" style="350" customWidth="1"/>
    <col min="14595" max="14595" width="11.5703125" style="350" customWidth="1"/>
    <col min="14596" max="14848" width="9.140625" style="350"/>
    <col min="14849" max="14849" width="13.28515625" style="350" customWidth="1"/>
    <col min="14850" max="14850" width="31.140625" style="350" customWidth="1"/>
    <col min="14851" max="14851" width="11.5703125" style="350" customWidth="1"/>
    <col min="14852" max="15104" width="9.140625" style="350"/>
    <col min="15105" max="15105" width="13.28515625" style="350" customWidth="1"/>
    <col min="15106" max="15106" width="31.140625" style="350" customWidth="1"/>
    <col min="15107" max="15107" width="11.5703125" style="350" customWidth="1"/>
    <col min="15108" max="15360" width="9.140625" style="350"/>
    <col min="15361" max="15361" width="13.28515625" style="350" customWidth="1"/>
    <col min="15362" max="15362" width="31.140625" style="350" customWidth="1"/>
    <col min="15363" max="15363" width="11.5703125" style="350" customWidth="1"/>
    <col min="15364" max="15616" width="9.140625" style="350"/>
    <col min="15617" max="15617" width="13.28515625" style="350" customWidth="1"/>
    <col min="15618" max="15618" width="31.140625" style="350" customWidth="1"/>
    <col min="15619" max="15619" width="11.5703125" style="350" customWidth="1"/>
    <col min="15620" max="15872" width="9.140625" style="350"/>
    <col min="15873" max="15873" width="13.28515625" style="350" customWidth="1"/>
    <col min="15874" max="15874" width="31.140625" style="350" customWidth="1"/>
    <col min="15875" max="15875" width="11.5703125" style="350" customWidth="1"/>
    <col min="15876" max="16128" width="9.140625" style="350"/>
    <col min="16129" max="16129" width="13.28515625" style="350" customWidth="1"/>
    <col min="16130" max="16130" width="31.140625" style="350" customWidth="1"/>
    <col min="16131" max="16131" width="11.5703125" style="350" customWidth="1"/>
    <col min="16132" max="16384" width="9.140625" style="350"/>
  </cols>
  <sheetData>
    <row r="3" spans="1:8" x14ac:dyDescent="0.25">
      <c r="A3" s="404" t="s">
        <v>463</v>
      </c>
      <c r="B3" s="404"/>
      <c r="C3" s="404"/>
      <c r="D3" s="404"/>
      <c r="E3" s="404"/>
      <c r="F3" s="404"/>
      <c r="G3" s="404"/>
      <c r="H3" s="404"/>
    </row>
    <row r="4" spans="1:8" x14ac:dyDescent="0.25">
      <c r="A4" s="404" t="s">
        <v>464</v>
      </c>
      <c r="B4" s="404"/>
      <c r="C4" s="404"/>
      <c r="D4" s="404"/>
      <c r="E4" s="404"/>
      <c r="F4" s="404"/>
      <c r="G4" s="404"/>
      <c r="H4" s="404"/>
    </row>
    <row r="5" spans="1:8" x14ac:dyDescent="0.25">
      <c r="A5" s="405"/>
      <c r="B5" s="405"/>
      <c r="C5" s="405"/>
      <c r="D5" s="405"/>
      <c r="E5" s="405"/>
      <c r="F5" s="405"/>
      <c r="G5" s="405"/>
      <c r="H5" s="405"/>
    </row>
    <row r="7" spans="1:8" x14ac:dyDescent="0.25">
      <c r="A7" s="406" t="s">
        <v>369</v>
      </c>
      <c r="B7" s="406"/>
      <c r="C7" s="407" t="s">
        <v>465</v>
      </c>
      <c r="D7" s="406" t="s">
        <v>466</v>
      </c>
      <c r="E7" s="408" t="s">
        <v>467</v>
      </c>
      <c r="F7" s="408"/>
      <c r="G7" s="408"/>
      <c r="H7" s="408"/>
    </row>
    <row r="8" spans="1:8" ht="31.5" x14ac:dyDescent="0.25">
      <c r="A8" s="409"/>
      <c r="B8" s="410" t="s">
        <v>468</v>
      </c>
      <c r="C8" s="411" t="s">
        <v>469</v>
      </c>
      <c r="D8" s="410" t="s">
        <v>469</v>
      </c>
      <c r="E8" s="410" t="s">
        <v>355</v>
      </c>
      <c r="F8" s="411" t="s">
        <v>356</v>
      </c>
      <c r="G8" s="411" t="s">
        <v>357</v>
      </c>
      <c r="H8" s="412" t="s">
        <v>470</v>
      </c>
    </row>
    <row r="9" spans="1:8" x14ac:dyDescent="0.25">
      <c r="A9" s="413"/>
      <c r="B9" s="413"/>
      <c r="C9" s="414"/>
      <c r="D9" s="413"/>
      <c r="E9" s="413"/>
      <c r="F9" s="415"/>
      <c r="G9" s="415"/>
      <c r="H9" s="413"/>
    </row>
    <row r="10" spans="1:8" x14ac:dyDescent="0.25">
      <c r="A10" s="410" t="s">
        <v>379</v>
      </c>
      <c r="B10" s="410" t="s">
        <v>380</v>
      </c>
      <c r="C10" s="411" t="s">
        <v>381</v>
      </c>
      <c r="D10" s="411" t="s">
        <v>382</v>
      </c>
      <c r="E10" s="411" t="s">
        <v>383</v>
      </c>
      <c r="F10" s="411" t="s">
        <v>411</v>
      </c>
      <c r="G10" s="411" t="s">
        <v>412</v>
      </c>
      <c r="H10" s="411" t="s">
        <v>413</v>
      </c>
    </row>
    <row r="11" spans="1:8" x14ac:dyDescent="0.25">
      <c r="A11" s="416"/>
      <c r="B11" s="416" t="s">
        <v>471</v>
      </c>
      <c r="C11" s="416"/>
      <c r="D11" s="416"/>
      <c r="E11" s="416"/>
      <c r="F11" s="416"/>
      <c r="G11" s="416"/>
      <c r="H11" s="416"/>
    </row>
    <row r="12" spans="1:8" ht="31.5" x14ac:dyDescent="0.25">
      <c r="A12" s="416" t="s">
        <v>379</v>
      </c>
      <c r="B12" s="417" t="s">
        <v>472</v>
      </c>
      <c r="C12" s="418"/>
      <c r="D12" s="418"/>
      <c r="E12" s="419"/>
      <c r="F12" s="419"/>
      <c r="G12" s="419"/>
      <c r="H12" s="419"/>
    </row>
    <row r="13" spans="1:8" x14ac:dyDescent="0.25">
      <c r="A13" s="420" t="s">
        <v>380</v>
      </c>
      <c r="B13" s="421"/>
      <c r="C13" s="421"/>
      <c r="D13" s="421"/>
      <c r="E13" s="421"/>
      <c r="F13" s="421"/>
      <c r="G13" s="421"/>
      <c r="H13" s="421"/>
    </row>
    <row r="14" spans="1:8" x14ac:dyDescent="0.25">
      <c r="A14" s="416" t="s">
        <v>381</v>
      </c>
      <c r="B14" s="422" t="s">
        <v>473</v>
      </c>
      <c r="C14" s="419"/>
      <c r="D14" s="419"/>
      <c r="E14" s="419"/>
      <c r="F14" s="419"/>
      <c r="G14" s="419"/>
      <c r="H14" s="419"/>
    </row>
    <row r="15" spans="1:8" x14ac:dyDescent="0.25">
      <c r="A15" s="416" t="s">
        <v>382</v>
      </c>
      <c r="B15" s="419"/>
      <c r="C15" s="419"/>
      <c r="D15" s="419"/>
      <c r="E15" s="419"/>
      <c r="F15" s="419"/>
      <c r="G15" s="419"/>
      <c r="H15" s="419"/>
    </row>
    <row r="16" spans="1:8" x14ac:dyDescent="0.25">
      <c r="A16" s="406" t="s">
        <v>383</v>
      </c>
      <c r="B16" s="422" t="s">
        <v>474</v>
      </c>
      <c r="C16" s="423"/>
      <c r="D16" s="423"/>
      <c r="E16" s="423"/>
      <c r="F16" s="423"/>
      <c r="G16" s="423"/>
      <c r="H16" s="423"/>
    </row>
    <row r="17" spans="1:8" ht="31.5" x14ac:dyDescent="0.25">
      <c r="A17" s="416" t="s">
        <v>411</v>
      </c>
      <c r="B17" s="417" t="s">
        <v>475</v>
      </c>
      <c r="C17" s="418"/>
      <c r="D17" s="418"/>
      <c r="E17" s="424"/>
      <c r="F17" s="424"/>
      <c r="G17" s="424"/>
      <c r="H17" s="424"/>
    </row>
    <row r="18" spans="1:8" x14ac:dyDescent="0.25">
      <c r="A18" s="420" t="s">
        <v>412</v>
      </c>
      <c r="B18" s="421"/>
      <c r="C18" s="421"/>
      <c r="D18" s="421"/>
      <c r="E18" s="425"/>
      <c r="F18" s="425"/>
      <c r="G18" s="425"/>
      <c r="H18" s="425"/>
    </row>
    <row r="19" spans="1:8" x14ac:dyDescent="0.25">
      <c r="A19" s="416" t="s">
        <v>413</v>
      </c>
      <c r="B19" s="422" t="s">
        <v>476</v>
      </c>
      <c r="C19" s="419"/>
      <c r="D19" s="419"/>
      <c r="E19" s="424"/>
      <c r="F19" s="424"/>
      <c r="G19" s="424"/>
      <c r="H19" s="424"/>
    </row>
    <row r="20" spans="1:8" x14ac:dyDescent="0.25">
      <c r="A20" s="416" t="s">
        <v>414</v>
      </c>
      <c r="B20" s="421"/>
      <c r="C20" s="421"/>
      <c r="D20" s="421"/>
      <c r="E20" s="426"/>
      <c r="F20" s="426"/>
      <c r="G20" s="426"/>
      <c r="H20" s="426"/>
    </row>
    <row r="21" spans="1:8" x14ac:dyDescent="0.25">
      <c r="A21" s="406" t="s">
        <v>415</v>
      </c>
      <c r="B21" s="427" t="s">
        <v>477</v>
      </c>
      <c r="C21" s="423"/>
      <c r="D21" s="423"/>
      <c r="E21" s="428"/>
      <c r="F21" s="428"/>
      <c r="G21" s="428"/>
      <c r="H21" s="428"/>
    </row>
    <row r="22" spans="1:8" x14ac:dyDescent="0.25">
      <c r="A22" s="416" t="s">
        <v>416</v>
      </c>
      <c r="B22" s="429" t="s">
        <v>478</v>
      </c>
      <c r="C22" s="418"/>
      <c r="D22" s="418"/>
      <c r="E22" s="424"/>
      <c r="F22" s="424"/>
      <c r="G22" s="424"/>
      <c r="H22" s="424"/>
    </row>
    <row r="23" spans="1:8" x14ac:dyDescent="0.25">
      <c r="A23" s="416" t="s">
        <v>417</v>
      </c>
      <c r="B23" s="416" t="s">
        <v>479</v>
      </c>
      <c r="C23" s="416"/>
      <c r="D23" s="416"/>
      <c r="E23" s="416"/>
      <c r="F23" s="416"/>
      <c r="G23" s="416"/>
      <c r="H23" s="416"/>
    </row>
    <row r="24" spans="1:8" ht="31.5" x14ac:dyDescent="0.25">
      <c r="A24" s="416" t="s">
        <v>480</v>
      </c>
      <c r="B24" s="417" t="s">
        <v>472</v>
      </c>
      <c r="C24" s="418"/>
      <c r="D24" s="418"/>
      <c r="E24" s="419"/>
      <c r="F24" s="419"/>
      <c r="G24" s="419"/>
      <c r="H24" s="419"/>
    </row>
    <row r="25" spans="1:8" x14ac:dyDescent="0.25">
      <c r="A25" s="420" t="s">
        <v>481</v>
      </c>
      <c r="B25" s="421"/>
      <c r="C25" s="421"/>
      <c r="D25" s="421"/>
      <c r="E25" s="421"/>
      <c r="F25" s="421"/>
      <c r="G25" s="421"/>
      <c r="H25" s="421"/>
    </row>
    <row r="26" spans="1:8" x14ac:dyDescent="0.25">
      <c r="A26" s="416" t="s">
        <v>482</v>
      </c>
      <c r="B26" s="422" t="s">
        <v>473</v>
      </c>
      <c r="C26" s="419"/>
      <c r="D26" s="419"/>
      <c r="E26" s="419"/>
      <c r="F26" s="419"/>
      <c r="G26" s="419"/>
      <c r="H26" s="419"/>
    </row>
    <row r="27" spans="1:8" x14ac:dyDescent="0.25">
      <c r="A27" s="416" t="s">
        <v>483</v>
      </c>
      <c r="B27" s="419"/>
      <c r="C27" s="419"/>
      <c r="D27" s="419"/>
      <c r="E27" s="419"/>
      <c r="F27" s="419"/>
      <c r="G27" s="419"/>
      <c r="H27" s="419"/>
    </row>
    <row r="28" spans="1:8" x14ac:dyDescent="0.25">
      <c r="A28" s="406" t="s">
        <v>484</v>
      </c>
      <c r="B28" s="422" t="s">
        <v>474</v>
      </c>
      <c r="C28" s="423"/>
      <c r="D28" s="423"/>
      <c r="E28" s="423"/>
      <c r="F28" s="423"/>
      <c r="G28" s="423"/>
      <c r="H28" s="423"/>
    </row>
    <row r="29" spans="1:8" ht="31.5" x14ac:dyDescent="0.25">
      <c r="A29" s="416" t="s">
        <v>485</v>
      </c>
      <c r="B29" s="417" t="s">
        <v>475</v>
      </c>
      <c r="C29" s="418"/>
      <c r="D29" s="418"/>
      <c r="E29" s="424"/>
      <c r="F29" s="424"/>
      <c r="G29" s="424"/>
      <c r="H29" s="424"/>
    </row>
    <row r="30" spans="1:8" x14ac:dyDescent="0.25">
      <c r="A30" s="420" t="s">
        <v>486</v>
      </c>
      <c r="B30" s="421"/>
      <c r="C30" s="421"/>
      <c r="D30" s="421"/>
      <c r="E30" s="425"/>
      <c r="F30" s="425"/>
      <c r="G30" s="425"/>
      <c r="H30" s="425"/>
    </row>
    <row r="31" spans="1:8" x14ac:dyDescent="0.25">
      <c r="A31" s="416" t="s">
        <v>487</v>
      </c>
      <c r="B31" s="419"/>
      <c r="C31" s="419"/>
      <c r="D31" s="419"/>
      <c r="E31" s="426"/>
      <c r="F31" s="426"/>
      <c r="G31" s="426"/>
      <c r="H31" s="426"/>
    </row>
    <row r="32" spans="1:8" x14ac:dyDescent="0.25">
      <c r="A32" s="416" t="s">
        <v>488</v>
      </c>
      <c r="B32" s="419"/>
      <c r="C32" s="419"/>
      <c r="D32" s="419"/>
      <c r="E32" s="426"/>
      <c r="F32" s="426"/>
      <c r="G32" s="426"/>
      <c r="H32" s="426"/>
    </row>
    <row r="33" spans="1:8" x14ac:dyDescent="0.25">
      <c r="A33" s="416" t="s">
        <v>489</v>
      </c>
      <c r="B33" s="422" t="s">
        <v>473</v>
      </c>
      <c r="C33" s="419"/>
      <c r="D33" s="419"/>
      <c r="E33" s="426"/>
      <c r="F33" s="426"/>
      <c r="G33" s="426"/>
      <c r="H33" s="426"/>
    </row>
    <row r="34" spans="1:8" x14ac:dyDescent="0.25">
      <c r="A34" s="416" t="s">
        <v>490</v>
      </c>
      <c r="B34" s="419"/>
      <c r="C34" s="419"/>
      <c r="D34" s="419"/>
      <c r="E34" s="426"/>
      <c r="F34" s="426"/>
      <c r="G34" s="426"/>
      <c r="H34" s="426"/>
    </row>
    <row r="35" spans="1:8" x14ac:dyDescent="0.25">
      <c r="A35" s="416" t="s">
        <v>491</v>
      </c>
      <c r="B35" s="419"/>
      <c r="C35" s="419"/>
      <c r="D35" s="419"/>
      <c r="E35" s="426"/>
      <c r="F35" s="426"/>
      <c r="G35" s="426"/>
      <c r="H35" s="426"/>
    </row>
    <row r="36" spans="1:8" x14ac:dyDescent="0.25">
      <c r="A36" s="416" t="s">
        <v>492</v>
      </c>
      <c r="B36" s="368"/>
      <c r="C36" s="419"/>
      <c r="D36" s="419"/>
      <c r="E36" s="426"/>
      <c r="F36" s="426"/>
      <c r="G36" s="426"/>
      <c r="H36" s="426"/>
    </row>
    <row r="37" spans="1:8" x14ac:dyDescent="0.25">
      <c r="A37" s="406" t="s">
        <v>493</v>
      </c>
      <c r="B37" s="427" t="s">
        <v>474</v>
      </c>
      <c r="C37" s="423"/>
      <c r="D37" s="423"/>
      <c r="E37" s="430"/>
      <c r="F37" s="430"/>
      <c r="G37" s="430"/>
      <c r="H37" s="430"/>
    </row>
    <row r="38" spans="1:8" x14ac:dyDescent="0.25">
      <c r="A38" s="416" t="s">
        <v>494</v>
      </c>
      <c r="B38" s="429" t="s">
        <v>495</v>
      </c>
      <c r="C38" s="418"/>
      <c r="D38" s="418"/>
      <c r="E38" s="424"/>
      <c r="F38" s="424"/>
      <c r="G38" s="424"/>
      <c r="H38" s="424"/>
    </row>
    <row r="39" spans="1:8" x14ac:dyDescent="0.25">
      <c r="A39" s="416" t="s">
        <v>496</v>
      </c>
      <c r="B39" s="429" t="s">
        <v>497</v>
      </c>
      <c r="C39" s="419"/>
      <c r="D39" s="419"/>
      <c r="E39" s="424">
        <f>E22+E38</f>
        <v>0</v>
      </c>
      <c r="F39" s="424">
        <f>F22+F38</f>
        <v>0</v>
      </c>
      <c r="G39" s="424">
        <f>G22+G38</f>
        <v>0</v>
      </c>
      <c r="H39" s="424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2018. évi költségvetéséről szóló 5/2018. (II. 16.)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A5" sqref="A5:E5"/>
    </sheetView>
  </sheetViews>
  <sheetFormatPr defaultRowHeight="15.75" x14ac:dyDescent="0.25"/>
  <cols>
    <col min="1" max="1" width="36.42578125" style="13" customWidth="1"/>
    <col min="2" max="4" width="12.5703125" style="2" customWidth="1"/>
    <col min="5" max="5" width="14.140625" style="2" customWidth="1"/>
    <col min="6" max="256" width="9.140625" style="2"/>
    <col min="257" max="257" width="40.42578125" style="2" customWidth="1"/>
    <col min="258" max="258" width="13" style="2" customWidth="1"/>
    <col min="259" max="259" width="14.28515625" style="2" customWidth="1"/>
    <col min="260" max="260" width="14.42578125" style="2" bestFit="1" customWidth="1"/>
    <col min="261" max="261" width="14.140625" style="2" customWidth="1"/>
    <col min="262" max="512" width="9.140625" style="2"/>
    <col min="513" max="513" width="40.42578125" style="2" customWidth="1"/>
    <col min="514" max="514" width="13" style="2" customWidth="1"/>
    <col min="515" max="515" width="14.28515625" style="2" customWidth="1"/>
    <col min="516" max="516" width="14.42578125" style="2" bestFit="1" customWidth="1"/>
    <col min="517" max="517" width="14.140625" style="2" customWidth="1"/>
    <col min="518" max="768" width="9.140625" style="2"/>
    <col min="769" max="769" width="40.42578125" style="2" customWidth="1"/>
    <col min="770" max="770" width="13" style="2" customWidth="1"/>
    <col min="771" max="771" width="14.28515625" style="2" customWidth="1"/>
    <col min="772" max="772" width="14.42578125" style="2" bestFit="1" customWidth="1"/>
    <col min="773" max="773" width="14.140625" style="2" customWidth="1"/>
    <col min="774" max="1024" width="9.140625" style="2"/>
    <col min="1025" max="1025" width="40.42578125" style="2" customWidth="1"/>
    <col min="1026" max="1026" width="13" style="2" customWidth="1"/>
    <col min="1027" max="1027" width="14.28515625" style="2" customWidth="1"/>
    <col min="1028" max="1028" width="14.42578125" style="2" bestFit="1" customWidth="1"/>
    <col min="1029" max="1029" width="14.140625" style="2" customWidth="1"/>
    <col min="1030" max="1280" width="9.140625" style="2"/>
    <col min="1281" max="1281" width="40.42578125" style="2" customWidth="1"/>
    <col min="1282" max="1282" width="13" style="2" customWidth="1"/>
    <col min="1283" max="1283" width="14.28515625" style="2" customWidth="1"/>
    <col min="1284" max="1284" width="14.42578125" style="2" bestFit="1" customWidth="1"/>
    <col min="1285" max="1285" width="14.140625" style="2" customWidth="1"/>
    <col min="1286" max="1536" width="9.140625" style="2"/>
    <col min="1537" max="1537" width="40.42578125" style="2" customWidth="1"/>
    <col min="1538" max="1538" width="13" style="2" customWidth="1"/>
    <col min="1539" max="1539" width="14.28515625" style="2" customWidth="1"/>
    <col min="1540" max="1540" width="14.42578125" style="2" bestFit="1" customWidth="1"/>
    <col min="1541" max="1541" width="14.140625" style="2" customWidth="1"/>
    <col min="1542" max="1792" width="9.140625" style="2"/>
    <col min="1793" max="1793" width="40.42578125" style="2" customWidth="1"/>
    <col min="1794" max="1794" width="13" style="2" customWidth="1"/>
    <col min="1795" max="1795" width="14.28515625" style="2" customWidth="1"/>
    <col min="1796" max="1796" width="14.42578125" style="2" bestFit="1" customWidth="1"/>
    <col min="1797" max="1797" width="14.140625" style="2" customWidth="1"/>
    <col min="1798" max="2048" width="9.140625" style="2"/>
    <col min="2049" max="2049" width="40.42578125" style="2" customWidth="1"/>
    <col min="2050" max="2050" width="13" style="2" customWidth="1"/>
    <col min="2051" max="2051" width="14.28515625" style="2" customWidth="1"/>
    <col min="2052" max="2052" width="14.42578125" style="2" bestFit="1" customWidth="1"/>
    <col min="2053" max="2053" width="14.140625" style="2" customWidth="1"/>
    <col min="2054" max="2304" width="9.140625" style="2"/>
    <col min="2305" max="2305" width="40.42578125" style="2" customWidth="1"/>
    <col min="2306" max="2306" width="13" style="2" customWidth="1"/>
    <col min="2307" max="2307" width="14.28515625" style="2" customWidth="1"/>
    <col min="2308" max="2308" width="14.42578125" style="2" bestFit="1" customWidth="1"/>
    <col min="2309" max="2309" width="14.140625" style="2" customWidth="1"/>
    <col min="2310" max="2560" width="9.140625" style="2"/>
    <col min="2561" max="2561" width="40.42578125" style="2" customWidth="1"/>
    <col min="2562" max="2562" width="13" style="2" customWidth="1"/>
    <col min="2563" max="2563" width="14.28515625" style="2" customWidth="1"/>
    <col min="2564" max="2564" width="14.42578125" style="2" bestFit="1" customWidth="1"/>
    <col min="2565" max="2565" width="14.140625" style="2" customWidth="1"/>
    <col min="2566" max="2816" width="9.140625" style="2"/>
    <col min="2817" max="2817" width="40.42578125" style="2" customWidth="1"/>
    <col min="2818" max="2818" width="13" style="2" customWidth="1"/>
    <col min="2819" max="2819" width="14.28515625" style="2" customWidth="1"/>
    <col min="2820" max="2820" width="14.42578125" style="2" bestFit="1" customWidth="1"/>
    <col min="2821" max="2821" width="14.140625" style="2" customWidth="1"/>
    <col min="2822" max="3072" width="9.140625" style="2"/>
    <col min="3073" max="3073" width="40.42578125" style="2" customWidth="1"/>
    <col min="3074" max="3074" width="13" style="2" customWidth="1"/>
    <col min="3075" max="3075" width="14.28515625" style="2" customWidth="1"/>
    <col min="3076" max="3076" width="14.42578125" style="2" bestFit="1" customWidth="1"/>
    <col min="3077" max="3077" width="14.140625" style="2" customWidth="1"/>
    <col min="3078" max="3328" width="9.140625" style="2"/>
    <col min="3329" max="3329" width="40.42578125" style="2" customWidth="1"/>
    <col min="3330" max="3330" width="13" style="2" customWidth="1"/>
    <col min="3331" max="3331" width="14.28515625" style="2" customWidth="1"/>
    <col min="3332" max="3332" width="14.42578125" style="2" bestFit="1" customWidth="1"/>
    <col min="3333" max="3333" width="14.140625" style="2" customWidth="1"/>
    <col min="3334" max="3584" width="9.140625" style="2"/>
    <col min="3585" max="3585" width="40.42578125" style="2" customWidth="1"/>
    <col min="3586" max="3586" width="13" style="2" customWidth="1"/>
    <col min="3587" max="3587" width="14.28515625" style="2" customWidth="1"/>
    <col min="3588" max="3588" width="14.42578125" style="2" bestFit="1" customWidth="1"/>
    <col min="3589" max="3589" width="14.140625" style="2" customWidth="1"/>
    <col min="3590" max="3840" width="9.140625" style="2"/>
    <col min="3841" max="3841" width="40.42578125" style="2" customWidth="1"/>
    <col min="3842" max="3842" width="13" style="2" customWidth="1"/>
    <col min="3843" max="3843" width="14.28515625" style="2" customWidth="1"/>
    <col min="3844" max="3844" width="14.42578125" style="2" bestFit="1" customWidth="1"/>
    <col min="3845" max="3845" width="14.140625" style="2" customWidth="1"/>
    <col min="3846" max="4096" width="9.140625" style="2"/>
    <col min="4097" max="4097" width="40.42578125" style="2" customWidth="1"/>
    <col min="4098" max="4098" width="13" style="2" customWidth="1"/>
    <col min="4099" max="4099" width="14.28515625" style="2" customWidth="1"/>
    <col min="4100" max="4100" width="14.42578125" style="2" bestFit="1" customWidth="1"/>
    <col min="4101" max="4101" width="14.140625" style="2" customWidth="1"/>
    <col min="4102" max="4352" width="9.140625" style="2"/>
    <col min="4353" max="4353" width="40.42578125" style="2" customWidth="1"/>
    <col min="4354" max="4354" width="13" style="2" customWidth="1"/>
    <col min="4355" max="4355" width="14.28515625" style="2" customWidth="1"/>
    <col min="4356" max="4356" width="14.42578125" style="2" bestFit="1" customWidth="1"/>
    <col min="4357" max="4357" width="14.140625" style="2" customWidth="1"/>
    <col min="4358" max="4608" width="9.140625" style="2"/>
    <col min="4609" max="4609" width="40.42578125" style="2" customWidth="1"/>
    <col min="4610" max="4610" width="13" style="2" customWidth="1"/>
    <col min="4611" max="4611" width="14.28515625" style="2" customWidth="1"/>
    <col min="4612" max="4612" width="14.42578125" style="2" bestFit="1" customWidth="1"/>
    <col min="4613" max="4613" width="14.140625" style="2" customWidth="1"/>
    <col min="4614" max="4864" width="9.140625" style="2"/>
    <col min="4865" max="4865" width="40.42578125" style="2" customWidth="1"/>
    <col min="4866" max="4866" width="13" style="2" customWidth="1"/>
    <col min="4867" max="4867" width="14.28515625" style="2" customWidth="1"/>
    <col min="4868" max="4868" width="14.42578125" style="2" bestFit="1" customWidth="1"/>
    <col min="4869" max="4869" width="14.140625" style="2" customWidth="1"/>
    <col min="4870" max="5120" width="9.140625" style="2"/>
    <col min="5121" max="5121" width="40.42578125" style="2" customWidth="1"/>
    <col min="5122" max="5122" width="13" style="2" customWidth="1"/>
    <col min="5123" max="5123" width="14.28515625" style="2" customWidth="1"/>
    <col min="5124" max="5124" width="14.42578125" style="2" bestFit="1" customWidth="1"/>
    <col min="5125" max="5125" width="14.140625" style="2" customWidth="1"/>
    <col min="5126" max="5376" width="9.140625" style="2"/>
    <col min="5377" max="5377" width="40.42578125" style="2" customWidth="1"/>
    <col min="5378" max="5378" width="13" style="2" customWidth="1"/>
    <col min="5379" max="5379" width="14.28515625" style="2" customWidth="1"/>
    <col min="5380" max="5380" width="14.42578125" style="2" bestFit="1" customWidth="1"/>
    <col min="5381" max="5381" width="14.140625" style="2" customWidth="1"/>
    <col min="5382" max="5632" width="9.140625" style="2"/>
    <col min="5633" max="5633" width="40.42578125" style="2" customWidth="1"/>
    <col min="5634" max="5634" width="13" style="2" customWidth="1"/>
    <col min="5635" max="5635" width="14.28515625" style="2" customWidth="1"/>
    <col min="5636" max="5636" width="14.42578125" style="2" bestFit="1" customWidth="1"/>
    <col min="5637" max="5637" width="14.140625" style="2" customWidth="1"/>
    <col min="5638" max="5888" width="9.140625" style="2"/>
    <col min="5889" max="5889" width="40.42578125" style="2" customWidth="1"/>
    <col min="5890" max="5890" width="13" style="2" customWidth="1"/>
    <col min="5891" max="5891" width="14.28515625" style="2" customWidth="1"/>
    <col min="5892" max="5892" width="14.42578125" style="2" bestFit="1" customWidth="1"/>
    <col min="5893" max="5893" width="14.140625" style="2" customWidth="1"/>
    <col min="5894" max="6144" width="9.140625" style="2"/>
    <col min="6145" max="6145" width="40.42578125" style="2" customWidth="1"/>
    <col min="6146" max="6146" width="13" style="2" customWidth="1"/>
    <col min="6147" max="6147" width="14.28515625" style="2" customWidth="1"/>
    <col min="6148" max="6148" width="14.42578125" style="2" bestFit="1" customWidth="1"/>
    <col min="6149" max="6149" width="14.140625" style="2" customWidth="1"/>
    <col min="6150" max="6400" width="9.140625" style="2"/>
    <col min="6401" max="6401" width="40.42578125" style="2" customWidth="1"/>
    <col min="6402" max="6402" width="13" style="2" customWidth="1"/>
    <col min="6403" max="6403" width="14.28515625" style="2" customWidth="1"/>
    <col min="6404" max="6404" width="14.42578125" style="2" bestFit="1" customWidth="1"/>
    <col min="6405" max="6405" width="14.140625" style="2" customWidth="1"/>
    <col min="6406" max="6656" width="9.140625" style="2"/>
    <col min="6657" max="6657" width="40.42578125" style="2" customWidth="1"/>
    <col min="6658" max="6658" width="13" style="2" customWidth="1"/>
    <col min="6659" max="6659" width="14.28515625" style="2" customWidth="1"/>
    <col min="6660" max="6660" width="14.42578125" style="2" bestFit="1" customWidth="1"/>
    <col min="6661" max="6661" width="14.140625" style="2" customWidth="1"/>
    <col min="6662" max="6912" width="9.140625" style="2"/>
    <col min="6913" max="6913" width="40.42578125" style="2" customWidth="1"/>
    <col min="6914" max="6914" width="13" style="2" customWidth="1"/>
    <col min="6915" max="6915" width="14.28515625" style="2" customWidth="1"/>
    <col min="6916" max="6916" width="14.42578125" style="2" bestFit="1" customWidth="1"/>
    <col min="6917" max="6917" width="14.140625" style="2" customWidth="1"/>
    <col min="6918" max="7168" width="9.140625" style="2"/>
    <col min="7169" max="7169" width="40.42578125" style="2" customWidth="1"/>
    <col min="7170" max="7170" width="13" style="2" customWidth="1"/>
    <col min="7171" max="7171" width="14.28515625" style="2" customWidth="1"/>
    <col min="7172" max="7172" width="14.42578125" style="2" bestFit="1" customWidth="1"/>
    <col min="7173" max="7173" width="14.140625" style="2" customWidth="1"/>
    <col min="7174" max="7424" width="9.140625" style="2"/>
    <col min="7425" max="7425" width="40.42578125" style="2" customWidth="1"/>
    <col min="7426" max="7426" width="13" style="2" customWidth="1"/>
    <col min="7427" max="7427" width="14.28515625" style="2" customWidth="1"/>
    <col min="7428" max="7428" width="14.42578125" style="2" bestFit="1" customWidth="1"/>
    <col min="7429" max="7429" width="14.140625" style="2" customWidth="1"/>
    <col min="7430" max="7680" width="9.140625" style="2"/>
    <col min="7681" max="7681" width="40.42578125" style="2" customWidth="1"/>
    <col min="7682" max="7682" width="13" style="2" customWidth="1"/>
    <col min="7683" max="7683" width="14.28515625" style="2" customWidth="1"/>
    <col min="7684" max="7684" width="14.42578125" style="2" bestFit="1" customWidth="1"/>
    <col min="7685" max="7685" width="14.140625" style="2" customWidth="1"/>
    <col min="7686" max="7936" width="9.140625" style="2"/>
    <col min="7937" max="7937" width="40.42578125" style="2" customWidth="1"/>
    <col min="7938" max="7938" width="13" style="2" customWidth="1"/>
    <col min="7939" max="7939" width="14.28515625" style="2" customWidth="1"/>
    <col min="7940" max="7940" width="14.42578125" style="2" bestFit="1" customWidth="1"/>
    <col min="7941" max="7941" width="14.140625" style="2" customWidth="1"/>
    <col min="7942" max="8192" width="9.140625" style="2"/>
    <col min="8193" max="8193" width="40.42578125" style="2" customWidth="1"/>
    <col min="8194" max="8194" width="13" style="2" customWidth="1"/>
    <col min="8195" max="8195" width="14.28515625" style="2" customWidth="1"/>
    <col min="8196" max="8196" width="14.42578125" style="2" bestFit="1" customWidth="1"/>
    <col min="8197" max="8197" width="14.140625" style="2" customWidth="1"/>
    <col min="8198" max="8448" width="9.140625" style="2"/>
    <col min="8449" max="8449" width="40.42578125" style="2" customWidth="1"/>
    <col min="8450" max="8450" width="13" style="2" customWidth="1"/>
    <col min="8451" max="8451" width="14.28515625" style="2" customWidth="1"/>
    <col min="8452" max="8452" width="14.42578125" style="2" bestFit="1" customWidth="1"/>
    <col min="8453" max="8453" width="14.140625" style="2" customWidth="1"/>
    <col min="8454" max="8704" width="9.140625" style="2"/>
    <col min="8705" max="8705" width="40.42578125" style="2" customWidth="1"/>
    <col min="8706" max="8706" width="13" style="2" customWidth="1"/>
    <col min="8707" max="8707" width="14.28515625" style="2" customWidth="1"/>
    <col min="8708" max="8708" width="14.42578125" style="2" bestFit="1" customWidth="1"/>
    <col min="8709" max="8709" width="14.140625" style="2" customWidth="1"/>
    <col min="8710" max="8960" width="9.140625" style="2"/>
    <col min="8961" max="8961" width="40.42578125" style="2" customWidth="1"/>
    <col min="8962" max="8962" width="13" style="2" customWidth="1"/>
    <col min="8963" max="8963" width="14.28515625" style="2" customWidth="1"/>
    <col min="8964" max="8964" width="14.42578125" style="2" bestFit="1" customWidth="1"/>
    <col min="8965" max="8965" width="14.140625" style="2" customWidth="1"/>
    <col min="8966" max="9216" width="9.140625" style="2"/>
    <col min="9217" max="9217" width="40.42578125" style="2" customWidth="1"/>
    <col min="9218" max="9218" width="13" style="2" customWidth="1"/>
    <col min="9219" max="9219" width="14.28515625" style="2" customWidth="1"/>
    <col min="9220" max="9220" width="14.42578125" style="2" bestFit="1" customWidth="1"/>
    <col min="9221" max="9221" width="14.140625" style="2" customWidth="1"/>
    <col min="9222" max="9472" width="9.140625" style="2"/>
    <col min="9473" max="9473" width="40.42578125" style="2" customWidth="1"/>
    <col min="9474" max="9474" width="13" style="2" customWidth="1"/>
    <col min="9475" max="9475" width="14.28515625" style="2" customWidth="1"/>
    <col min="9476" max="9476" width="14.42578125" style="2" bestFit="1" customWidth="1"/>
    <col min="9477" max="9477" width="14.140625" style="2" customWidth="1"/>
    <col min="9478" max="9728" width="9.140625" style="2"/>
    <col min="9729" max="9729" width="40.42578125" style="2" customWidth="1"/>
    <col min="9730" max="9730" width="13" style="2" customWidth="1"/>
    <col min="9731" max="9731" width="14.28515625" style="2" customWidth="1"/>
    <col min="9732" max="9732" width="14.42578125" style="2" bestFit="1" customWidth="1"/>
    <col min="9733" max="9733" width="14.140625" style="2" customWidth="1"/>
    <col min="9734" max="9984" width="9.140625" style="2"/>
    <col min="9985" max="9985" width="40.42578125" style="2" customWidth="1"/>
    <col min="9986" max="9986" width="13" style="2" customWidth="1"/>
    <col min="9987" max="9987" width="14.28515625" style="2" customWidth="1"/>
    <col min="9988" max="9988" width="14.42578125" style="2" bestFit="1" customWidth="1"/>
    <col min="9989" max="9989" width="14.140625" style="2" customWidth="1"/>
    <col min="9990" max="10240" width="9.140625" style="2"/>
    <col min="10241" max="10241" width="40.42578125" style="2" customWidth="1"/>
    <col min="10242" max="10242" width="13" style="2" customWidth="1"/>
    <col min="10243" max="10243" width="14.28515625" style="2" customWidth="1"/>
    <col min="10244" max="10244" width="14.42578125" style="2" bestFit="1" customWidth="1"/>
    <col min="10245" max="10245" width="14.140625" style="2" customWidth="1"/>
    <col min="10246" max="10496" width="9.140625" style="2"/>
    <col min="10497" max="10497" width="40.42578125" style="2" customWidth="1"/>
    <col min="10498" max="10498" width="13" style="2" customWidth="1"/>
    <col min="10499" max="10499" width="14.28515625" style="2" customWidth="1"/>
    <col min="10500" max="10500" width="14.42578125" style="2" bestFit="1" customWidth="1"/>
    <col min="10501" max="10501" width="14.140625" style="2" customWidth="1"/>
    <col min="10502" max="10752" width="9.140625" style="2"/>
    <col min="10753" max="10753" width="40.42578125" style="2" customWidth="1"/>
    <col min="10754" max="10754" width="13" style="2" customWidth="1"/>
    <col min="10755" max="10755" width="14.28515625" style="2" customWidth="1"/>
    <col min="10756" max="10756" width="14.42578125" style="2" bestFit="1" customWidth="1"/>
    <col min="10757" max="10757" width="14.140625" style="2" customWidth="1"/>
    <col min="10758" max="11008" width="9.140625" style="2"/>
    <col min="11009" max="11009" width="40.42578125" style="2" customWidth="1"/>
    <col min="11010" max="11010" width="13" style="2" customWidth="1"/>
    <col min="11011" max="11011" width="14.28515625" style="2" customWidth="1"/>
    <col min="11012" max="11012" width="14.42578125" style="2" bestFit="1" customWidth="1"/>
    <col min="11013" max="11013" width="14.140625" style="2" customWidth="1"/>
    <col min="11014" max="11264" width="9.140625" style="2"/>
    <col min="11265" max="11265" width="40.42578125" style="2" customWidth="1"/>
    <col min="11266" max="11266" width="13" style="2" customWidth="1"/>
    <col min="11267" max="11267" width="14.28515625" style="2" customWidth="1"/>
    <col min="11268" max="11268" width="14.42578125" style="2" bestFit="1" customWidth="1"/>
    <col min="11269" max="11269" width="14.140625" style="2" customWidth="1"/>
    <col min="11270" max="11520" width="9.140625" style="2"/>
    <col min="11521" max="11521" width="40.42578125" style="2" customWidth="1"/>
    <col min="11522" max="11522" width="13" style="2" customWidth="1"/>
    <col min="11523" max="11523" width="14.28515625" style="2" customWidth="1"/>
    <col min="11524" max="11524" width="14.42578125" style="2" bestFit="1" customWidth="1"/>
    <col min="11525" max="11525" width="14.140625" style="2" customWidth="1"/>
    <col min="11526" max="11776" width="9.140625" style="2"/>
    <col min="11777" max="11777" width="40.42578125" style="2" customWidth="1"/>
    <col min="11778" max="11778" width="13" style="2" customWidth="1"/>
    <col min="11779" max="11779" width="14.28515625" style="2" customWidth="1"/>
    <col min="11780" max="11780" width="14.42578125" style="2" bestFit="1" customWidth="1"/>
    <col min="11781" max="11781" width="14.140625" style="2" customWidth="1"/>
    <col min="11782" max="12032" width="9.140625" style="2"/>
    <col min="12033" max="12033" width="40.42578125" style="2" customWidth="1"/>
    <col min="12034" max="12034" width="13" style="2" customWidth="1"/>
    <col min="12035" max="12035" width="14.28515625" style="2" customWidth="1"/>
    <col min="12036" max="12036" width="14.42578125" style="2" bestFit="1" customWidth="1"/>
    <col min="12037" max="12037" width="14.140625" style="2" customWidth="1"/>
    <col min="12038" max="12288" width="9.140625" style="2"/>
    <col min="12289" max="12289" width="40.42578125" style="2" customWidth="1"/>
    <col min="12290" max="12290" width="13" style="2" customWidth="1"/>
    <col min="12291" max="12291" width="14.28515625" style="2" customWidth="1"/>
    <col min="12292" max="12292" width="14.42578125" style="2" bestFit="1" customWidth="1"/>
    <col min="12293" max="12293" width="14.140625" style="2" customWidth="1"/>
    <col min="12294" max="12544" width="9.140625" style="2"/>
    <col min="12545" max="12545" width="40.42578125" style="2" customWidth="1"/>
    <col min="12546" max="12546" width="13" style="2" customWidth="1"/>
    <col min="12547" max="12547" width="14.28515625" style="2" customWidth="1"/>
    <col min="12548" max="12548" width="14.42578125" style="2" bestFit="1" customWidth="1"/>
    <col min="12549" max="12549" width="14.140625" style="2" customWidth="1"/>
    <col min="12550" max="12800" width="9.140625" style="2"/>
    <col min="12801" max="12801" width="40.42578125" style="2" customWidth="1"/>
    <col min="12802" max="12802" width="13" style="2" customWidth="1"/>
    <col min="12803" max="12803" width="14.28515625" style="2" customWidth="1"/>
    <col min="12804" max="12804" width="14.42578125" style="2" bestFit="1" customWidth="1"/>
    <col min="12805" max="12805" width="14.140625" style="2" customWidth="1"/>
    <col min="12806" max="13056" width="9.140625" style="2"/>
    <col min="13057" max="13057" width="40.42578125" style="2" customWidth="1"/>
    <col min="13058" max="13058" width="13" style="2" customWidth="1"/>
    <col min="13059" max="13059" width="14.28515625" style="2" customWidth="1"/>
    <col min="13060" max="13060" width="14.42578125" style="2" bestFit="1" customWidth="1"/>
    <col min="13061" max="13061" width="14.140625" style="2" customWidth="1"/>
    <col min="13062" max="13312" width="9.140625" style="2"/>
    <col min="13313" max="13313" width="40.42578125" style="2" customWidth="1"/>
    <col min="13314" max="13314" width="13" style="2" customWidth="1"/>
    <col min="13315" max="13315" width="14.28515625" style="2" customWidth="1"/>
    <col min="13316" max="13316" width="14.42578125" style="2" bestFit="1" customWidth="1"/>
    <col min="13317" max="13317" width="14.140625" style="2" customWidth="1"/>
    <col min="13318" max="13568" width="9.140625" style="2"/>
    <col min="13569" max="13569" width="40.42578125" style="2" customWidth="1"/>
    <col min="13570" max="13570" width="13" style="2" customWidth="1"/>
    <col min="13571" max="13571" width="14.28515625" style="2" customWidth="1"/>
    <col min="13572" max="13572" width="14.42578125" style="2" bestFit="1" customWidth="1"/>
    <col min="13573" max="13573" width="14.140625" style="2" customWidth="1"/>
    <col min="13574" max="13824" width="9.140625" style="2"/>
    <col min="13825" max="13825" width="40.42578125" style="2" customWidth="1"/>
    <col min="13826" max="13826" width="13" style="2" customWidth="1"/>
    <col min="13827" max="13827" width="14.28515625" style="2" customWidth="1"/>
    <col min="13828" max="13828" width="14.42578125" style="2" bestFit="1" customWidth="1"/>
    <col min="13829" max="13829" width="14.140625" style="2" customWidth="1"/>
    <col min="13830" max="14080" width="9.140625" style="2"/>
    <col min="14081" max="14081" width="40.42578125" style="2" customWidth="1"/>
    <col min="14082" max="14082" width="13" style="2" customWidth="1"/>
    <col min="14083" max="14083" width="14.28515625" style="2" customWidth="1"/>
    <col min="14084" max="14084" width="14.42578125" style="2" bestFit="1" customWidth="1"/>
    <col min="14085" max="14085" width="14.140625" style="2" customWidth="1"/>
    <col min="14086" max="14336" width="9.140625" style="2"/>
    <col min="14337" max="14337" width="40.42578125" style="2" customWidth="1"/>
    <col min="14338" max="14338" width="13" style="2" customWidth="1"/>
    <col min="14339" max="14339" width="14.28515625" style="2" customWidth="1"/>
    <col min="14340" max="14340" width="14.42578125" style="2" bestFit="1" customWidth="1"/>
    <col min="14341" max="14341" width="14.140625" style="2" customWidth="1"/>
    <col min="14342" max="14592" width="9.140625" style="2"/>
    <col min="14593" max="14593" width="40.42578125" style="2" customWidth="1"/>
    <col min="14594" max="14594" width="13" style="2" customWidth="1"/>
    <col min="14595" max="14595" width="14.28515625" style="2" customWidth="1"/>
    <col min="14596" max="14596" width="14.42578125" style="2" bestFit="1" customWidth="1"/>
    <col min="14597" max="14597" width="14.140625" style="2" customWidth="1"/>
    <col min="14598" max="14848" width="9.140625" style="2"/>
    <col min="14849" max="14849" width="40.42578125" style="2" customWidth="1"/>
    <col min="14850" max="14850" width="13" style="2" customWidth="1"/>
    <col min="14851" max="14851" width="14.28515625" style="2" customWidth="1"/>
    <col min="14852" max="14852" width="14.42578125" style="2" bestFit="1" customWidth="1"/>
    <col min="14853" max="14853" width="14.140625" style="2" customWidth="1"/>
    <col min="14854" max="15104" width="9.140625" style="2"/>
    <col min="15105" max="15105" width="40.42578125" style="2" customWidth="1"/>
    <col min="15106" max="15106" width="13" style="2" customWidth="1"/>
    <col min="15107" max="15107" width="14.28515625" style="2" customWidth="1"/>
    <col min="15108" max="15108" width="14.42578125" style="2" bestFit="1" customWidth="1"/>
    <col min="15109" max="15109" width="14.140625" style="2" customWidth="1"/>
    <col min="15110" max="15360" width="9.140625" style="2"/>
    <col min="15361" max="15361" width="40.42578125" style="2" customWidth="1"/>
    <col min="15362" max="15362" width="13" style="2" customWidth="1"/>
    <col min="15363" max="15363" width="14.28515625" style="2" customWidth="1"/>
    <col min="15364" max="15364" width="14.42578125" style="2" bestFit="1" customWidth="1"/>
    <col min="15365" max="15365" width="14.140625" style="2" customWidth="1"/>
    <col min="15366" max="15616" width="9.140625" style="2"/>
    <col min="15617" max="15617" width="40.42578125" style="2" customWidth="1"/>
    <col min="15618" max="15618" width="13" style="2" customWidth="1"/>
    <col min="15619" max="15619" width="14.28515625" style="2" customWidth="1"/>
    <col min="15620" max="15620" width="14.42578125" style="2" bestFit="1" customWidth="1"/>
    <col min="15621" max="15621" width="14.140625" style="2" customWidth="1"/>
    <col min="15622" max="15872" width="9.140625" style="2"/>
    <col min="15873" max="15873" width="40.42578125" style="2" customWidth="1"/>
    <col min="15874" max="15874" width="13" style="2" customWidth="1"/>
    <col min="15875" max="15875" width="14.28515625" style="2" customWidth="1"/>
    <col min="15876" max="15876" width="14.42578125" style="2" bestFit="1" customWidth="1"/>
    <col min="15877" max="15877" width="14.140625" style="2" customWidth="1"/>
    <col min="15878" max="16128" width="9.140625" style="2"/>
    <col min="16129" max="16129" width="40.42578125" style="2" customWidth="1"/>
    <col min="16130" max="16130" width="13" style="2" customWidth="1"/>
    <col min="16131" max="16131" width="14.28515625" style="2" customWidth="1"/>
    <col min="16132" max="16132" width="14.42578125" style="2" bestFit="1" customWidth="1"/>
    <col min="16133" max="16133" width="14.140625" style="2" customWidth="1"/>
    <col min="16134" max="16384" width="9.140625" style="2"/>
  </cols>
  <sheetData>
    <row r="1" spans="1:5" hidden="1" x14ac:dyDescent="0.25">
      <c r="A1" s="1"/>
    </row>
    <row r="2" spans="1:5" hidden="1" x14ac:dyDescent="0.25">
      <c r="A2" s="1"/>
    </row>
    <row r="3" spans="1:5" x14ac:dyDescent="0.25">
      <c r="A3" s="1"/>
    </row>
    <row r="4" spans="1:5" x14ac:dyDescent="0.25">
      <c r="A4" s="1"/>
    </row>
    <row r="5" spans="1:5" x14ac:dyDescent="0.25">
      <c r="A5" s="374" t="s">
        <v>446</v>
      </c>
      <c r="B5" s="374"/>
      <c r="C5" s="374"/>
      <c r="D5" s="374"/>
      <c r="E5" s="374"/>
    </row>
    <row r="6" spans="1:5" x14ac:dyDescent="0.25">
      <c r="A6" s="1"/>
    </row>
    <row r="7" spans="1:5" s="8" customFormat="1" ht="63" x14ac:dyDescent="0.2">
      <c r="A7" s="375" t="s">
        <v>89</v>
      </c>
      <c r="B7" s="375" t="s">
        <v>331</v>
      </c>
      <c r="C7" s="376" t="s">
        <v>447</v>
      </c>
      <c r="D7" s="14" t="s">
        <v>448</v>
      </c>
      <c r="E7" s="14" t="s">
        <v>449</v>
      </c>
    </row>
    <row r="8" spans="1:5" ht="31.5" x14ac:dyDescent="0.25">
      <c r="A8" s="377" t="s">
        <v>450</v>
      </c>
      <c r="B8" s="378">
        <f>'[3]1.sz.tábla '!D5</f>
        <v>22292477</v>
      </c>
      <c r="C8" s="378">
        <v>22000000</v>
      </c>
      <c r="D8" s="378">
        <v>22500000</v>
      </c>
      <c r="E8" s="378">
        <v>23000000</v>
      </c>
    </row>
    <row r="9" spans="1:5" ht="31.5" x14ac:dyDescent="0.25">
      <c r="A9" s="377" t="s">
        <v>451</v>
      </c>
      <c r="B9" s="378">
        <f>'[3]1.sz.tábla '!D6</f>
        <v>0</v>
      </c>
      <c r="C9" s="378">
        <f>'[5]1.sz.tábla'!D5</f>
        <v>0</v>
      </c>
      <c r="D9" s="378">
        <v>0</v>
      </c>
      <c r="E9" s="378">
        <v>0</v>
      </c>
    </row>
    <row r="10" spans="1:5" x14ac:dyDescent="0.25">
      <c r="A10" s="377" t="s">
        <v>5</v>
      </c>
      <c r="B10" s="378">
        <f>'[3]1.sz.tábla '!D7</f>
        <v>10600000</v>
      </c>
      <c r="C10" s="378">
        <v>10000000</v>
      </c>
      <c r="D10" s="379">
        <v>20850000</v>
      </c>
      <c r="E10" s="212">
        <v>21050000</v>
      </c>
    </row>
    <row r="11" spans="1:5" x14ac:dyDescent="0.25">
      <c r="A11" s="377" t="s">
        <v>6</v>
      </c>
      <c r="B11" s="378">
        <f>'[3]1.sz.tábla '!D8</f>
        <v>2952500</v>
      </c>
      <c r="C11" s="378">
        <v>5000000</v>
      </c>
      <c r="D11" s="379">
        <v>6100000</v>
      </c>
      <c r="E11" s="212">
        <v>6200000</v>
      </c>
    </row>
    <row r="12" spans="1:5" x14ac:dyDescent="0.25">
      <c r="A12" s="377" t="s">
        <v>7</v>
      </c>
      <c r="B12" s="378">
        <f>'[6]1.sz.tábla'!D8</f>
        <v>0</v>
      </c>
      <c r="C12" s="378">
        <f>'[5]1.sz.tábla'!D8</f>
        <v>0</v>
      </c>
      <c r="D12" s="379">
        <v>0</v>
      </c>
      <c r="E12" s="212">
        <v>0</v>
      </c>
    </row>
    <row r="13" spans="1:5" x14ac:dyDescent="0.25">
      <c r="A13" s="399" t="s">
        <v>8</v>
      </c>
      <c r="B13" s="378">
        <f>'[6]1.sz.tábla'!D9</f>
        <v>0</v>
      </c>
      <c r="C13" s="378">
        <f>'[5]1.sz.tábla'!D9</f>
        <v>0</v>
      </c>
      <c r="D13" s="378">
        <v>0</v>
      </c>
      <c r="E13" s="378">
        <v>0</v>
      </c>
    </row>
    <row r="14" spans="1:5" ht="31.5" x14ac:dyDescent="0.25">
      <c r="A14" s="398" t="s">
        <v>9</v>
      </c>
      <c r="B14" s="378">
        <f>'[6]1.sz.tábla'!D10</f>
        <v>0</v>
      </c>
      <c r="C14" s="378">
        <f>'[5]1.sz.tábla'!D10</f>
        <v>0</v>
      </c>
      <c r="D14" s="378">
        <v>0</v>
      </c>
      <c r="E14" s="378">
        <v>0</v>
      </c>
    </row>
    <row r="15" spans="1:5" x14ac:dyDescent="0.25">
      <c r="A15" s="380" t="s">
        <v>10</v>
      </c>
      <c r="B15" s="381">
        <f>SUM(B8:B14)</f>
        <v>35844977</v>
      </c>
      <c r="C15" s="381">
        <f>SUM(C8:C13)</f>
        <v>37000000</v>
      </c>
      <c r="D15" s="382">
        <f>SUM(D8:D13)</f>
        <v>49450000</v>
      </c>
      <c r="E15" s="3">
        <f>SUM(E8:E13)</f>
        <v>50250000</v>
      </c>
    </row>
    <row r="16" spans="1:5" x14ac:dyDescent="0.25">
      <c r="A16" s="380" t="s">
        <v>452</v>
      </c>
      <c r="B16" s="383"/>
      <c r="C16" s="383"/>
      <c r="D16" s="383"/>
      <c r="E16" s="383"/>
    </row>
    <row r="17" spans="1:13" ht="47.25" x14ac:dyDescent="0.25">
      <c r="A17" s="384" t="s">
        <v>453</v>
      </c>
      <c r="B17" s="378">
        <f>'[3]1.sz.tábla '!D13</f>
        <v>100876000</v>
      </c>
      <c r="C17" s="378">
        <v>16500000</v>
      </c>
      <c r="D17" s="385">
        <v>6000000</v>
      </c>
      <c r="E17" s="386">
        <v>6500000</v>
      </c>
    </row>
    <row r="18" spans="1:13" ht="63" x14ac:dyDescent="0.25">
      <c r="A18" s="387" t="s">
        <v>454</v>
      </c>
      <c r="B18" s="378">
        <f>'[3]1.sz.tábla '!D14</f>
        <v>653076</v>
      </c>
      <c r="C18" s="378">
        <v>400000</v>
      </c>
      <c r="D18" s="4">
        <v>20000000</v>
      </c>
      <c r="E18" s="212">
        <v>20000000</v>
      </c>
    </row>
    <row r="19" spans="1:13" x14ac:dyDescent="0.25">
      <c r="A19" s="388" t="s">
        <v>455</v>
      </c>
      <c r="B19" s="381">
        <f>SUM(B17:B18)</f>
        <v>101529076</v>
      </c>
      <c r="C19" s="382">
        <f>SUM(C17:C18)</f>
        <v>16900000</v>
      </c>
      <c r="D19" s="3">
        <f>SUM(D17:D18)</f>
        <v>26000000</v>
      </c>
      <c r="E19" s="3">
        <f>SUM(E17:E18)</f>
        <v>26500000</v>
      </c>
    </row>
    <row r="20" spans="1:13" x14ac:dyDescent="0.25">
      <c r="A20" s="389" t="s">
        <v>13</v>
      </c>
      <c r="B20" s="390">
        <f>B15+B19</f>
        <v>137374053</v>
      </c>
      <c r="C20" s="391">
        <f>C15+C19</f>
        <v>53900000</v>
      </c>
      <c r="D20" s="5">
        <f>D15+D19</f>
        <v>75450000</v>
      </c>
      <c r="E20" s="5">
        <f>E15+E19</f>
        <v>76750000</v>
      </c>
    </row>
    <row r="21" spans="1:13" s="9" customFormat="1" x14ac:dyDescent="0.25">
      <c r="A21" s="392"/>
      <c r="B21" s="378"/>
      <c r="C21" s="393"/>
      <c r="D21" s="4"/>
      <c r="E21" s="211"/>
      <c r="F21" s="10"/>
      <c r="G21" s="10"/>
      <c r="H21" s="10"/>
      <c r="I21" s="10"/>
      <c r="J21" s="10"/>
      <c r="K21" s="10"/>
      <c r="L21" s="10"/>
      <c r="M21" s="10"/>
    </row>
    <row r="22" spans="1:13" s="12" customFormat="1" x14ac:dyDescent="0.25">
      <c r="A22" s="380" t="s">
        <v>456</v>
      </c>
      <c r="B22" s="381">
        <f>SUM(B23:B27)</f>
        <v>34554073</v>
      </c>
      <c r="C22" s="382">
        <f>SUM(C23:C27)</f>
        <v>31691500</v>
      </c>
      <c r="D22" s="3">
        <f>SUM(D23:D27)</f>
        <v>32255000</v>
      </c>
      <c r="E22" s="3">
        <f>SUM(E23:E27)</f>
        <v>32818500</v>
      </c>
      <c r="F22" s="11"/>
      <c r="G22" s="11"/>
      <c r="H22" s="11"/>
      <c r="I22" s="11"/>
      <c r="J22" s="11"/>
      <c r="K22" s="11"/>
      <c r="L22" s="11"/>
      <c r="M22" s="11"/>
    </row>
    <row r="23" spans="1:13" s="12" customFormat="1" x14ac:dyDescent="0.25">
      <c r="A23" s="377" t="s">
        <v>151</v>
      </c>
      <c r="B23" s="378">
        <f>'[3]3.sz.tábla '!D6</f>
        <v>7128829</v>
      </c>
      <c r="C23" s="394">
        <v>6450000</v>
      </c>
      <c r="D23" s="4">
        <v>6500000</v>
      </c>
      <c r="E23" s="395">
        <v>6550000</v>
      </c>
      <c r="F23" s="11"/>
      <c r="G23" s="11"/>
      <c r="H23" s="11"/>
      <c r="I23" s="11"/>
      <c r="J23" s="11"/>
      <c r="K23" s="11"/>
      <c r="L23" s="11"/>
      <c r="M23" s="11"/>
    </row>
    <row r="24" spans="1:13" s="9" customFormat="1" ht="31.5" x14ac:dyDescent="0.25">
      <c r="A24" s="377" t="s">
        <v>457</v>
      </c>
      <c r="B24" s="378">
        <f>'[3]3.sz.tábla '!D7</f>
        <v>1284829</v>
      </c>
      <c r="C24" s="379">
        <f>6450000*0.27</f>
        <v>1741500</v>
      </c>
      <c r="D24" s="4">
        <f>6500000*0.27</f>
        <v>1755000</v>
      </c>
      <c r="E24" s="4">
        <f>6550000*0.27</f>
        <v>1768500</v>
      </c>
      <c r="F24" s="17"/>
      <c r="G24" s="17"/>
      <c r="H24" s="17"/>
      <c r="I24" s="10"/>
      <c r="J24" s="10"/>
      <c r="K24" s="10"/>
      <c r="L24" s="10"/>
      <c r="M24" s="10"/>
    </row>
    <row r="25" spans="1:13" s="9" customFormat="1" x14ac:dyDescent="0.25">
      <c r="A25" s="377" t="s">
        <v>79</v>
      </c>
      <c r="B25" s="378">
        <f>'[3]3.sz.tábla '!D8</f>
        <v>14260000</v>
      </c>
      <c r="C25" s="379">
        <v>14000000</v>
      </c>
      <c r="D25" s="4">
        <v>14500000</v>
      </c>
      <c r="E25" s="4">
        <v>15000000</v>
      </c>
      <c r="F25" s="17"/>
      <c r="G25" s="17"/>
      <c r="H25" s="17"/>
      <c r="I25" s="10"/>
      <c r="J25" s="10"/>
      <c r="K25" s="10"/>
      <c r="L25" s="10"/>
      <c r="M25" s="10"/>
    </row>
    <row r="26" spans="1:13" s="9" customFormat="1" x14ac:dyDescent="0.25">
      <c r="A26" s="377" t="s">
        <v>157</v>
      </c>
      <c r="B26" s="378">
        <f>'[3]3.sz.tábla '!D23</f>
        <v>1885000</v>
      </c>
      <c r="C26" s="379">
        <v>2000000</v>
      </c>
      <c r="D26" s="4">
        <v>2000000</v>
      </c>
      <c r="E26" s="4">
        <v>2000000</v>
      </c>
      <c r="F26" s="17"/>
      <c r="G26" s="17"/>
      <c r="H26" s="17"/>
      <c r="I26" s="10"/>
      <c r="J26" s="10"/>
      <c r="K26" s="10"/>
      <c r="L26" s="10"/>
      <c r="M26" s="10"/>
    </row>
    <row r="27" spans="1:13" x14ac:dyDescent="0.25">
      <c r="A27" s="377" t="s">
        <v>80</v>
      </c>
      <c r="B27" s="378">
        <f>'[3]3.sz.tábla '!D26</f>
        <v>9995415</v>
      </c>
      <c r="C27" s="379">
        <v>7500000</v>
      </c>
      <c r="D27" s="4">
        <v>7500000</v>
      </c>
      <c r="E27" s="4">
        <v>7500000</v>
      </c>
    </row>
    <row r="28" spans="1:13" x14ac:dyDescent="0.25">
      <c r="A28" s="380" t="s">
        <v>458</v>
      </c>
      <c r="B28" s="381">
        <f>SUM(B29:B31)</f>
        <v>97450041</v>
      </c>
      <c r="C28" s="382">
        <f>SUM(C29:C30)</f>
        <v>18000000</v>
      </c>
      <c r="D28" s="3">
        <f>SUM(D29:D30)</f>
        <v>17500000</v>
      </c>
      <c r="E28" s="3">
        <f>SUM(E29:E30)</f>
        <v>19500000</v>
      </c>
    </row>
    <row r="29" spans="1:13" x14ac:dyDescent="0.25">
      <c r="A29" s="377" t="s">
        <v>459</v>
      </c>
      <c r="B29" s="378">
        <f>'[3]5. sz. tábla'!D4</f>
        <v>9535474</v>
      </c>
      <c r="C29" s="379">
        <v>5000000</v>
      </c>
      <c r="D29" s="4">
        <v>5500000</v>
      </c>
      <c r="E29" s="4">
        <v>6000000</v>
      </c>
    </row>
    <row r="30" spans="1:13" x14ac:dyDescent="0.25">
      <c r="A30" s="377" t="s">
        <v>460</v>
      </c>
      <c r="B30" s="378">
        <f>'[3]5. sz. tábla'!D27</f>
        <v>87888092</v>
      </c>
      <c r="C30" s="379">
        <v>13000000</v>
      </c>
      <c r="D30" s="4">
        <v>12000000</v>
      </c>
      <c r="E30" s="4">
        <v>13500000</v>
      </c>
    </row>
    <row r="31" spans="1:13" x14ac:dyDescent="0.25">
      <c r="A31" s="377" t="s">
        <v>234</v>
      </c>
      <c r="B31" s="378">
        <f>'[3]5. sz. tábla'!D36</f>
        <v>26475</v>
      </c>
      <c r="C31" s="378"/>
      <c r="D31" s="378"/>
      <c r="E31" s="378"/>
    </row>
    <row r="32" spans="1:13" x14ac:dyDescent="0.25">
      <c r="A32" s="380" t="s">
        <v>16</v>
      </c>
      <c r="B32" s="381">
        <f>SUM(B33:B34)</f>
        <v>3885359</v>
      </c>
      <c r="C32" s="381">
        <f>SUM(C33:C34)</f>
        <v>3008500</v>
      </c>
      <c r="D32" s="382">
        <f>SUM(D33:D34)</f>
        <v>24445000</v>
      </c>
      <c r="E32" s="382">
        <f>SUM(E33:E34)</f>
        <v>23131500</v>
      </c>
    </row>
    <row r="33" spans="1:5" s="9" customFormat="1" x14ac:dyDescent="0.25">
      <c r="A33" s="377" t="s">
        <v>17</v>
      </c>
      <c r="B33" s="378">
        <f>'[3]1.sz.tábla '!D26</f>
        <v>3885359</v>
      </c>
      <c r="C33" s="378">
        <f>53900000-50891500</f>
        <v>3008500</v>
      </c>
      <c r="D33" s="379">
        <f>75450000-51005000</f>
        <v>24445000</v>
      </c>
      <c r="E33" s="4">
        <f>76750000-53618500</f>
        <v>23131500</v>
      </c>
    </row>
    <row r="34" spans="1:5" s="9" customFormat="1" x14ac:dyDescent="0.25">
      <c r="A34" s="377" t="s">
        <v>461</v>
      </c>
      <c r="B34" s="378"/>
      <c r="C34" s="378"/>
      <c r="D34" s="378"/>
      <c r="E34" s="378"/>
    </row>
    <row r="35" spans="1:5" x14ac:dyDescent="0.25">
      <c r="A35" s="380" t="s">
        <v>18</v>
      </c>
      <c r="B35" s="381">
        <f>SUM(B32,B28,B22)</f>
        <v>135889473</v>
      </c>
      <c r="C35" s="381">
        <f>SUM(C32,C28,C22)</f>
        <v>52700000</v>
      </c>
      <c r="D35" s="382">
        <f>SUM(D32,D28,D22)</f>
        <v>74200000</v>
      </c>
      <c r="E35" s="3">
        <f>SUM(E32,E28,E22)</f>
        <v>75450000</v>
      </c>
    </row>
    <row r="36" spans="1:5" x14ac:dyDescent="0.25">
      <c r="A36" s="377" t="s">
        <v>19</v>
      </c>
      <c r="B36" s="378" t="e">
        <f>'[6]1.sz.tábla'!D33</f>
        <v>#REF!</v>
      </c>
      <c r="C36" s="378">
        <v>0</v>
      </c>
      <c r="D36" s="378">
        <v>0</v>
      </c>
      <c r="E36" s="378">
        <v>0</v>
      </c>
    </row>
    <row r="37" spans="1:5" ht="31.5" x14ac:dyDescent="0.25">
      <c r="A37" s="396" t="s">
        <v>462</v>
      </c>
      <c r="B37" s="378">
        <f>'[3]5. sz. tábla'!D40</f>
        <v>1484580</v>
      </c>
      <c r="C37" s="378">
        <v>1200000</v>
      </c>
      <c r="D37" s="379">
        <v>1250000</v>
      </c>
      <c r="E37" s="4">
        <v>1300000</v>
      </c>
    </row>
    <row r="38" spans="1:5" s="9" customFormat="1" x14ac:dyDescent="0.25">
      <c r="A38" s="388" t="s">
        <v>20</v>
      </c>
      <c r="B38" s="381" t="e">
        <f>SUM(B36:B37)</f>
        <v>#REF!</v>
      </c>
      <c r="C38" s="381">
        <f>SUM(C36:C37)</f>
        <v>1200000</v>
      </c>
      <c r="D38" s="381">
        <f>SUM(D36:D37)</f>
        <v>1250000</v>
      </c>
      <c r="E38" s="381">
        <f>SUM(E36:E37)</f>
        <v>1300000</v>
      </c>
    </row>
    <row r="39" spans="1:5" x14ac:dyDescent="0.25">
      <c r="A39" s="397" t="s">
        <v>21</v>
      </c>
      <c r="B39" s="390" t="e">
        <f>SUM(B35,B38)</f>
        <v>#REF!</v>
      </c>
      <c r="C39" s="390">
        <f>SUM(C35,C38)</f>
        <v>53900000</v>
      </c>
      <c r="D39" s="391">
        <f>SUM(D35,D38)</f>
        <v>75450000</v>
      </c>
      <c r="E39" s="5">
        <f>SUM(E35,E38)</f>
        <v>76750000</v>
      </c>
    </row>
    <row r="40" spans="1:5" x14ac:dyDescent="0.25">
      <c r="A40" s="403"/>
      <c r="B40" s="400"/>
      <c r="C40" s="400"/>
      <c r="D40" s="15"/>
      <c r="E40" s="212"/>
    </row>
    <row r="41" spans="1:5" x14ac:dyDescent="0.25">
      <c r="A41" s="215"/>
      <c r="B41" s="401"/>
      <c r="C41" s="212"/>
      <c r="D41" s="402"/>
      <c r="E41" s="212"/>
    </row>
  </sheetData>
  <mergeCells count="1">
    <mergeCell ref="A5:E5"/>
  </mergeCells>
  <pageMargins left="0.7" right="0.7" top="0.75" bottom="0.75" header="0.3" footer="0.3"/>
  <pageSetup paperSize="9" orientation="portrait" r:id="rId1"/>
  <headerFooter>
    <oddHeader>&amp;L&amp;"Times New Roman,Normál"&amp;12Vászoly Község Önkormányzata&amp;C&amp;"Times New Roman,Normál"&amp;12 14. melléklet
Az önkormányzat 2018. évi költségvetéséről szóló 5/2018. (II. 16.) önkormányzati rendelethez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76"/>
  <sheetViews>
    <sheetView view="pageLayout" topLeftCell="A3" zoomScaleNormal="75" zoomScaleSheetLayoutView="89" workbookViewId="0">
      <selection activeCell="A3" sqref="A3:G3"/>
    </sheetView>
  </sheetViews>
  <sheetFormatPr defaultColWidth="9" defaultRowHeight="15.75" x14ac:dyDescent="0.25"/>
  <cols>
    <col min="1" max="1" width="47.28515625" style="17" customWidth="1"/>
    <col min="2" max="2" width="15.28515625" style="17" customWidth="1"/>
    <col min="3" max="3" width="12.5703125" style="17" customWidth="1"/>
    <col min="4" max="5" width="13" style="17" customWidth="1"/>
    <col min="6" max="6" width="12.7109375" style="17" customWidth="1"/>
    <col min="7" max="7" width="15.5703125" style="17" customWidth="1"/>
    <col min="8" max="11" width="15.28515625" style="17" customWidth="1"/>
    <col min="12" max="16384" width="9" style="17"/>
  </cols>
  <sheetData>
    <row r="1" spans="1:8" hidden="1" x14ac:dyDescent="0.25">
      <c r="A1" s="15"/>
      <c r="B1" s="16"/>
    </row>
    <row r="2" spans="1:8" hidden="1" x14ac:dyDescent="0.25">
      <c r="A2" s="18"/>
    </row>
    <row r="3" spans="1:8" s="19" customFormat="1" ht="31.5" customHeight="1" x14ac:dyDescent="0.25">
      <c r="A3" s="222" t="s">
        <v>136</v>
      </c>
      <c r="B3" s="222"/>
      <c r="C3" s="222"/>
      <c r="D3" s="222"/>
      <c r="E3" s="222"/>
      <c r="F3" s="222"/>
      <c r="G3" s="222"/>
    </row>
    <row r="4" spans="1:8" s="11" customFormat="1" ht="53.25" customHeight="1" x14ac:dyDescent="0.25">
      <c r="A4" s="109" t="s">
        <v>89</v>
      </c>
      <c r="B4" s="14" t="s">
        <v>331</v>
      </c>
      <c r="C4" s="14" t="s">
        <v>334</v>
      </c>
      <c r="D4" s="14" t="s">
        <v>339</v>
      </c>
      <c r="E4" s="14" t="s">
        <v>342</v>
      </c>
      <c r="F4" s="14" t="s">
        <v>344</v>
      </c>
      <c r="G4" s="14" t="s">
        <v>333</v>
      </c>
    </row>
    <row r="5" spans="1:8" s="11" customFormat="1" ht="31.5" x14ac:dyDescent="0.25">
      <c r="A5" s="20" t="s">
        <v>3</v>
      </c>
      <c r="B5" s="5">
        <f>B6+B12+B13+B14+B15+B16</f>
        <v>22292477</v>
      </c>
      <c r="C5" s="5">
        <f>C6+C16</f>
        <v>24639888</v>
      </c>
      <c r="D5" s="5">
        <f>D6+D16</f>
        <v>33144649</v>
      </c>
      <c r="E5" s="5">
        <f>E6+E16</f>
        <v>39571369</v>
      </c>
      <c r="F5" s="5">
        <f>F6+F16</f>
        <v>39931369</v>
      </c>
      <c r="G5" s="5">
        <f>F5-E5</f>
        <v>360000</v>
      </c>
      <c r="H5" s="38"/>
    </row>
    <row r="6" spans="1:8" s="22" customFormat="1" ht="19.5" customHeight="1" x14ac:dyDescent="0.25">
      <c r="A6" s="21" t="s">
        <v>22</v>
      </c>
      <c r="B6" s="24">
        <f>SUM(B7:B9)</f>
        <v>20787610</v>
      </c>
      <c r="C6" s="24">
        <f>SUM(C7:C10)</f>
        <v>20831502</v>
      </c>
      <c r="D6" s="24">
        <f>SUM(D7:D10)</f>
        <v>20831502</v>
      </c>
      <c r="E6" s="24">
        <f>SUM(E7:E10)</f>
        <v>21301962</v>
      </c>
      <c r="F6" s="24">
        <f>SUM(F7:F10)</f>
        <v>21661962</v>
      </c>
      <c r="G6" s="24">
        <f>F6-E6</f>
        <v>360000</v>
      </c>
    </row>
    <row r="7" spans="1:8" s="22" customFormat="1" ht="16.5" customHeight="1" x14ac:dyDescent="0.25">
      <c r="A7" s="23" t="s">
        <v>23</v>
      </c>
      <c r="B7" s="24">
        <f>'2a. tábla'!E6</f>
        <v>14002610</v>
      </c>
      <c r="C7" s="24">
        <f>'2a. tábla'!F6</f>
        <v>14002610</v>
      </c>
      <c r="D7" s="24">
        <f>'2a. tábla'!G6</f>
        <v>14002610</v>
      </c>
      <c r="E7" s="24">
        <f>'2a. tábla'!H6</f>
        <v>14002610</v>
      </c>
      <c r="F7" s="24">
        <f>'2a. tábla'!I6</f>
        <v>14002610</v>
      </c>
      <c r="G7" s="24">
        <f t="shared" ref="G7:G11" si="0">F7-E7</f>
        <v>0</v>
      </c>
    </row>
    <row r="8" spans="1:8" s="22" customFormat="1" ht="31.5" x14ac:dyDescent="0.25">
      <c r="A8" s="7" t="s">
        <v>24</v>
      </c>
      <c r="B8" s="24">
        <f>'2a. tábla'!E34</f>
        <v>4985000</v>
      </c>
      <c r="C8" s="24">
        <f>'2a. tábla'!F34</f>
        <v>5028892</v>
      </c>
      <c r="D8" s="24">
        <f>'2a. tábla'!G34</f>
        <v>5028892</v>
      </c>
      <c r="E8" s="24">
        <f>'2a. tábla'!H34</f>
        <v>5072632</v>
      </c>
      <c r="F8" s="24">
        <f>'2a. tábla'!I34</f>
        <v>5072632</v>
      </c>
      <c r="G8" s="24">
        <f t="shared" si="0"/>
        <v>0</v>
      </c>
      <c r="H8" s="135"/>
    </row>
    <row r="9" spans="1:8" s="22" customFormat="1" x14ac:dyDescent="0.25">
      <c r="A9" s="7" t="s">
        <v>25</v>
      </c>
      <c r="B9" s="24">
        <f>'2a. tábla'!E42</f>
        <v>1800000</v>
      </c>
      <c r="C9" s="24">
        <f>'2a. tábla'!F42</f>
        <v>1800000</v>
      </c>
      <c r="D9" s="24">
        <f>'2a. tábla'!G42</f>
        <v>1800000</v>
      </c>
      <c r="E9" s="24">
        <f>'2a. tábla'!H42</f>
        <v>1800000</v>
      </c>
      <c r="F9" s="24">
        <f>'2a. tábla'!I42</f>
        <v>1800000</v>
      </c>
      <c r="G9" s="24">
        <f t="shared" si="0"/>
        <v>0</v>
      </c>
    </row>
    <row r="10" spans="1:8" s="11" customFormat="1" ht="31.5" x14ac:dyDescent="0.25">
      <c r="A10" s="7" t="s">
        <v>0</v>
      </c>
      <c r="B10" s="24">
        <v>0</v>
      </c>
      <c r="C10" s="24">
        <v>0</v>
      </c>
      <c r="D10" s="24">
        <v>0</v>
      </c>
      <c r="E10" s="24">
        <f>'2a. tábla'!H44</f>
        <v>426720</v>
      </c>
      <c r="F10" s="24">
        <f>'2a. tábla'!I44</f>
        <v>786720</v>
      </c>
      <c r="G10" s="24">
        <f t="shared" si="0"/>
        <v>360000</v>
      </c>
    </row>
    <row r="11" spans="1:8" s="11" customFormat="1" x14ac:dyDescent="0.25">
      <c r="A11" s="7" t="s">
        <v>1</v>
      </c>
      <c r="B11" s="24">
        <v>0</v>
      </c>
      <c r="C11" s="86">
        <v>0</v>
      </c>
      <c r="D11" s="86">
        <v>0</v>
      </c>
      <c r="E11" s="86">
        <v>0</v>
      </c>
      <c r="F11" s="86">
        <v>0</v>
      </c>
      <c r="G11" s="24">
        <f t="shared" si="0"/>
        <v>0</v>
      </c>
    </row>
    <row r="12" spans="1:8" s="11" customFormat="1" x14ac:dyDescent="0.25">
      <c r="A12" s="7" t="s">
        <v>94</v>
      </c>
      <c r="B12" s="24"/>
      <c r="C12" s="85"/>
      <c r="D12" s="85"/>
      <c r="E12" s="85"/>
      <c r="F12" s="85"/>
      <c r="G12" s="83"/>
    </row>
    <row r="13" spans="1:8" s="25" customFormat="1" ht="31.5" x14ac:dyDescent="0.25">
      <c r="A13" s="7" t="s">
        <v>26</v>
      </c>
      <c r="B13" s="24"/>
      <c r="C13" s="85"/>
      <c r="D13" s="85"/>
      <c r="E13" s="85"/>
      <c r="F13" s="85"/>
      <c r="G13" s="83"/>
    </row>
    <row r="14" spans="1:8" s="25" customFormat="1" ht="31.5" x14ac:dyDescent="0.25">
      <c r="A14" s="7" t="s">
        <v>27</v>
      </c>
      <c r="B14" s="24"/>
      <c r="C14" s="85"/>
      <c r="D14" s="85"/>
      <c r="E14" s="85"/>
      <c r="F14" s="85"/>
      <c r="G14" s="83"/>
    </row>
    <row r="15" spans="1:8" s="25" customFormat="1" ht="31.5" x14ac:dyDescent="0.25">
      <c r="A15" s="7" t="s">
        <v>28</v>
      </c>
      <c r="B15" s="24"/>
      <c r="C15" s="85"/>
      <c r="D15" s="85"/>
      <c r="E15" s="85"/>
      <c r="F15" s="85"/>
      <c r="G15" s="83"/>
    </row>
    <row r="16" spans="1:8" s="11" customFormat="1" ht="31.5" x14ac:dyDescent="0.25">
      <c r="A16" s="7" t="s">
        <v>29</v>
      </c>
      <c r="B16" s="24">
        <v>1504867</v>
      </c>
      <c r="C16" s="24">
        <f>C17-43892+14432</f>
        <v>3808386</v>
      </c>
      <c r="D16" s="110">
        <f>3808386+770762+118999+7615000</f>
        <v>12313147</v>
      </c>
      <c r="E16" s="110">
        <f>12313147+6000000-43740</f>
        <v>18269407</v>
      </c>
      <c r="F16" s="110">
        <f>12313147+6000000-43740</f>
        <v>18269407</v>
      </c>
      <c r="G16" s="83">
        <f>F16-E16</f>
        <v>0</v>
      </c>
    </row>
    <row r="17" spans="1:9" s="11" customFormat="1" ht="18" customHeight="1" x14ac:dyDescent="0.25">
      <c r="A17" s="91" t="s">
        <v>134</v>
      </c>
      <c r="B17" s="92">
        <v>1504867</v>
      </c>
      <c r="C17" s="111">
        <f>1504867+2332979</f>
        <v>3837846</v>
      </c>
      <c r="D17" s="216">
        <f>3837846+770762+118999</f>
        <v>4727607</v>
      </c>
      <c r="E17" s="216">
        <f>3837846+770762+118999</f>
        <v>4727607</v>
      </c>
      <c r="F17" s="216">
        <f>3837846+770762+118999</f>
        <v>4727607</v>
      </c>
      <c r="G17" s="136">
        <f>E17-D17</f>
        <v>0</v>
      </c>
    </row>
    <row r="18" spans="1:9" s="11" customFormat="1" ht="31.5" x14ac:dyDescent="0.25">
      <c r="A18" s="20" t="s">
        <v>4</v>
      </c>
      <c r="B18" s="5">
        <f>B19+B21+B22+B23+B24</f>
        <v>0</v>
      </c>
      <c r="C18" s="5">
        <f>C19+C21+C22+C23+C24</f>
        <v>0</v>
      </c>
      <c r="D18" s="5">
        <f>D19+D21+D22+D23+D24</f>
        <v>30000000</v>
      </c>
      <c r="E18" s="5">
        <f>E19+E21+E22+E23+E24</f>
        <v>30000000</v>
      </c>
      <c r="F18" s="5">
        <f>F19+F21+F22+F23+F24</f>
        <v>30000000</v>
      </c>
      <c r="G18" s="85">
        <f>E18-D18</f>
        <v>0</v>
      </c>
    </row>
    <row r="19" spans="1:9" s="11" customFormat="1" x14ac:dyDescent="0.25">
      <c r="A19" s="7" t="s">
        <v>30</v>
      </c>
      <c r="B19" s="24">
        <f>B20:J20</f>
        <v>0</v>
      </c>
      <c r="C19" s="24">
        <f>C20:M20</f>
        <v>0</v>
      </c>
      <c r="D19" s="24">
        <f>D20:N20</f>
        <v>30000000</v>
      </c>
      <c r="E19" s="24">
        <f>E20:O20</f>
        <v>30000000</v>
      </c>
      <c r="F19" s="24">
        <f>F20:P20</f>
        <v>30000000</v>
      </c>
      <c r="G19" s="86">
        <f>E19-D19</f>
        <v>0</v>
      </c>
      <c r="H19" s="37"/>
      <c r="I19" s="37"/>
    </row>
    <row r="20" spans="1:9" s="11" customFormat="1" x14ac:dyDescent="0.25">
      <c r="A20" s="90" t="s">
        <v>132</v>
      </c>
      <c r="B20" s="24">
        <v>0</v>
      </c>
      <c r="C20" s="84">
        <v>0</v>
      </c>
      <c r="D20" s="86">
        <v>30000000</v>
      </c>
      <c r="E20" s="86">
        <v>30000000</v>
      </c>
      <c r="F20" s="86">
        <v>30000000</v>
      </c>
      <c r="G20" s="86">
        <f>E20-D20</f>
        <v>0</v>
      </c>
    </row>
    <row r="21" spans="1:9" s="11" customFormat="1" ht="47.25" x14ac:dyDescent="0.25">
      <c r="A21" s="7" t="s">
        <v>31</v>
      </c>
      <c r="B21" s="24"/>
      <c r="C21" s="85"/>
      <c r="D21" s="85"/>
      <c r="E21" s="85"/>
      <c r="F21" s="85"/>
      <c r="G21" s="83"/>
    </row>
    <row r="22" spans="1:9" s="11" customFormat="1" ht="31.5" x14ac:dyDescent="0.25">
      <c r="A22" s="7" t="s">
        <v>32</v>
      </c>
      <c r="B22" s="24"/>
      <c r="C22" s="85"/>
      <c r="D22" s="85"/>
      <c r="E22" s="85"/>
      <c r="F22" s="85"/>
      <c r="G22" s="83"/>
    </row>
    <row r="23" spans="1:9" s="11" customFormat="1" ht="31.5" x14ac:dyDescent="0.25">
      <c r="A23" s="7" t="s">
        <v>33</v>
      </c>
      <c r="B23" s="24"/>
      <c r="C23" s="85"/>
      <c r="D23" s="85"/>
      <c r="E23" s="85"/>
      <c r="F23" s="85"/>
      <c r="G23" s="83"/>
    </row>
    <row r="24" spans="1:9" s="11" customFormat="1" ht="31.5" x14ac:dyDescent="0.25">
      <c r="A24" s="7" t="s">
        <v>95</v>
      </c>
      <c r="B24" s="24"/>
      <c r="C24" s="85"/>
      <c r="D24" s="85"/>
      <c r="E24" s="85"/>
      <c r="F24" s="85"/>
      <c r="G24" s="83"/>
    </row>
    <row r="25" spans="1:9" s="11" customFormat="1" ht="28.35" customHeight="1" x14ac:dyDescent="0.25">
      <c r="A25" s="20" t="s">
        <v>5</v>
      </c>
      <c r="B25" s="5">
        <f t="shared" ref="B25:F25" si="1">B26+B29+B37</f>
        <v>10600000</v>
      </c>
      <c r="C25" s="5">
        <f t="shared" si="1"/>
        <v>10600000</v>
      </c>
      <c r="D25" s="5">
        <f t="shared" si="1"/>
        <v>10600000</v>
      </c>
      <c r="E25" s="5">
        <f t="shared" si="1"/>
        <v>10600000</v>
      </c>
      <c r="F25" s="5">
        <f t="shared" si="1"/>
        <v>10600000</v>
      </c>
      <c r="G25" s="5">
        <f>F25-E25</f>
        <v>0</v>
      </c>
    </row>
    <row r="26" spans="1:9" s="11" customFormat="1" ht="27.75" customHeight="1" x14ac:dyDescent="0.25">
      <c r="A26" s="7" t="s">
        <v>34</v>
      </c>
      <c r="B26" s="24">
        <f t="shared" ref="B26" si="2">SUM(B27:B28)</f>
        <v>6600000</v>
      </c>
      <c r="C26" s="110">
        <v>6600000</v>
      </c>
      <c r="D26" s="110">
        <v>6600000</v>
      </c>
      <c r="E26" s="110">
        <v>6600000</v>
      </c>
      <c r="F26" s="110">
        <v>6600000</v>
      </c>
      <c r="G26" s="83">
        <f>F26-E26</f>
        <v>0</v>
      </c>
    </row>
    <row r="27" spans="1:9" s="11" customFormat="1" ht="28.35" customHeight="1" x14ac:dyDescent="0.25">
      <c r="A27" s="21" t="s">
        <v>35</v>
      </c>
      <c r="B27" s="24">
        <v>5400000</v>
      </c>
      <c r="C27" s="86">
        <v>5400000</v>
      </c>
      <c r="D27" s="86">
        <v>5400000</v>
      </c>
      <c r="E27" s="86">
        <v>5400000</v>
      </c>
      <c r="F27" s="86">
        <v>5400000</v>
      </c>
      <c r="G27" s="83">
        <f t="shared" ref="G27:G37" si="3">F27-E27</f>
        <v>0</v>
      </c>
    </row>
    <row r="28" spans="1:9" s="11" customFormat="1" ht="28.35" customHeight="1" x14ac:dyDescent="0.25">
      <c r="A28" s="21" t="s">
        <v>133</v>
      </c>
      <c r="B28" s="24">
        <v>1200000</v>
      </c>
      <c r="C28" s="86">
        <v>1200000</v>
      </c>
      <c r="D28" s="86">
        <v>1200000</v>
      </c>
      <c r="E28" s="86">
        <v>1200000</v>
      </c>
      <c r="F28" s="86">
        <v>1200000</v>
      </c>
      <c r="G28" s="83">
        <f t="shared" si="3"/>
        <v>0</v>
      </c>
    </row>
    <row r="29" spans="1:9" s="11" customFormat="1" ht="28.35" customHeight="1" x14ac:dyDescent="0.25">
      <c r="A29" s="7" t="s">
        <v>36</v>
      </c>
      <c r="B29" s="24">
        <f t="shared" ref="B29" si="4">B30+B32+B33</f>
        <v>3900000</v>
      </c>
      <c r="C29" s="110">
        <v>3900000</v>
      </c>
      <c r="D29" s="110">
        <v>3900000</v>
      </c>
      <c r="E29" s="110">
        <v>3900000</v>
      </c>
      <c r="F29" s="110">
        <v>3900000</v>
      </c>
      <c r="G29" s="83">
        <f t="shared" si="3"/>
        <v>0</v>
      </c>
    </row>
    <row r="30" spans="1:9" s="11" customFormat="1" ht="28.35" customHeight="1" x14ac:dyDescent="0.25">
      <c r="A30" s="7" t="s">
        <v>37</v>
      </c>
      <c r="B30" s="24">
        <f t="shared" ref="B30" si="5">SUM(B31)</f>
        <v>2500000</v>
      </c>
      <c r="C30" s="110">
        <v>2500000</v>
      </c>
      <c r="D30" s="110">
        <v>2500000</v>
      </c>
      <c r="E30" s="110">
        <v>2500000</v>
      </c>
      <c r="F30" s="110">
        <v>2500000</v>
      </c>
      <c r="G30" s="83">
        <f t="shared" si="3"/>
        <v>0</v>
      </c>
    </row>
    <row r="31" spans="1:9" s="11" customFormat="1" ht="28.35" customHeight="1" x14ac:dyDescent="0.25">
      <c r="A31" s="7" t="s">
        <v>38</v>
      </c>
      <c r="B31" s="24">
        <v>2500000</v>
      </c>
      <c r="C31" s="86">
        <v>2500000</v>
      </c>
      <c r="D31" s="86">
        <v>2500000</v>
      </c>
      <c r="E31" s="86">
        <v>2500000</v>
      </c>
      <c r="F31" s="86">
        <v>2500000</v>
      </c>
      <c r="G31" s="83">
        <f t="shared" si="3"/>
        <v>0</v>
      </c>
    </row>
    <row r="32" spans="1:9" s="11" customFormat="1" ht="28.35" customHeight="1" x14ac:dyDescent="0.25">
      <c r="A32" s="7" t="s">
        <v>39</v>
      </c>
      <c r="B32" s="24">
        <v>1000000</v>
      </c>
      <c r="C32" s="86">
        <v>1000000</v>
      </c>
      <c r="D32" s="86">
        <v>1000000</v>
      </c>
      <c r="E32" s="86">
        <v>1000000</v>
      </c>
      <c r="F32" s="86">
        <v>1000000</v>
      </c>
      <c r="G32" s="83">
        <f t="shared" si="3"/>
        <v>0</v>
      </c>
    </row>
    <row r="33" spans="1:7" s="11" customFormat="1" ht="28.35" customHeight="1" x14ac:dyDescent="0.25">
      <c r="A33" s="7" t="s">
        <v>40</v>
      </c>
      <c r="B33" s="24">
        <f>SUM(B34:B36)</f>
        <v>400000</v>
      </c>
      <c r="C33" s="110">
        <v>400000</v>
      </c>
      <c r="D33" s="110">
        <v>400000</v>
      </c>
      <c r="E33" s="110">
        <v>400000</v>
      </c>
      <c r="F33" s="110">
        <v>400000</v>
      </c>
      <c r="G33" s="83">
        <f t="shared" si="3"/>
        <v>0</v>
      </c>
    </row>
    <row r="34" spans="1:7" s="11" customFormat="1" ht="28.35" customHeight="1" x14ac:dyDescent="0.25">
      <c r="A34" s="7" t="s">
        <v>41</v>
      </c>
      <c r="B34" s="24">
        <v>400000</v>
      </c>
      <c r="C34" s="86">
        <v>400000</v>
      </c>
      <c r="D34" s="86">
        <v>400000</v>
      </c>
      <c r="E34" s="86">
        <v>400000</v>
      </c>
      <c r="F34" s="86">
        <v>400000</v>
      </c>
      <c r="G34" s="83">
        <f t="shared" si="3"/>
        <v>0</v>
      </c>
    </row>
    <row r="35" spans="1:7" s="11" customFormat="1" ht="28.35" customHeight="1" x14ac:dyDescent="0.25">
      <c r="A35" s="7" t="s">
        <v>42</v>
      </c>
      <c r="B35" s="24"/>
      <c r="C35" s="85"/>
      <c r="D35" s="85"/>
      <c r="E35" s="85"/>
      <c r="F35" s="85"/>
      <c r="G35" s="83"/>
    </row>
    <row r="36" spans="1:7" s="11" customFormat="1" ht="28.35" customHeight="1" x14ac:dyDescent="0.25">
      <c r="A36" s="7" t="s">
        <v>90</v>
      </c>
      <c r="B36" s="24"/>
      <c r="C36" s="85"/>
      <c r="D36" s="85"/>
      <c r="E36" s="85"/>
      <c r="F36" s="85"/>
      <c r="G36" s="83"/>
    </row>
    <row r="37" spans="1:7" s="11" customFormat="1" ht="28.35" customHeight="1" x14ac:dyDescent="0.25">
      <c r="A37" s="7" t="s">
        <v>43</v>
      </c>
      <c r="B37" s="24">
        <v>100000</v>
      </c>
      <c r="C37" s="86">
        <v>100000</v>
      </c>
      <c r="D37" s="86">
        <v>100000</v>
      </c>
      <c r="E37" s="86">
        <v>100000</v>
      </c>
      <c r="F37" s="86">
        <v>100000</v>
      </c>
      <c r="G37" s="83">
        <f t="shared" si="3"/>
        <v>0</v>
      </c>
    </row>
    <row r="38" spans="1:7" s="11" customFormat="1" ht="28.35" customHeight="1" x14ac:dyDescent="0.25">
      <c r="A38" s="20" t="s">
        <v>6</v>
      </c>
      <c r="B38" s="5">
        <f t="shared" ref="B38:F38" si="6">B39+B40+B42+B43+B45+B46+B47+B48+B49</f>
        <v>2952500</v>
      </c>
      <c r="C38" s="5">
        <f t="shared" si="6"/>
        <v>2952500</v>
      </c>
      <c r="D38" s="5">
        <f t="shared" si="6"/>
        <v>2952500</v>
      </c>
      <c r="E38" s="5">
        <f t="shared" si="6"/>
        <v>2952500</v>
      </c>
      <c r="F38" s="5">
        <f t="shared" si="6"/>
        <v>2952500</v>
      </c>
      <c r="G38" s="5">
        <f>F38-E38</f>
        <v>0</v>
      </c>
    </row>
    <row r="39" spans="1:7" s="11" customFormat="1" ht="28.35" customHeight="1" x14ac:dyDescent="0.25">
      <c r="A39" s="21" t="s">
        <v>44</v>
      </c>
      <c r="B39" s="24"/>
      <c r="C39" s="85"/>
      <c r="D39" s="85"/>
      <c r="E39" s="85"/>
      <c r="F39" s="85"/>
      <c r="G39" s="83"/>
    </row>
    <row r="40" spans="1:7" s="27" customFormat="1" ht="28.35" customHeight="1" x14ac:dyDescent="0.25">
      <c r="A40" s="21" t="s">
        <v>45</v>
      </c>
      <c r="B40" s="24">
        <v>600000</v>
      </c>
      <c r="C40" s="86">
        <v>600000</v>
      </c>
      <c r="D40" s="86">
        <v>600000</v>
      </c>
      <c r="E40" s="86">
        <v>600000</v>
      </c>
      <c r="F40" s="86">
        <v>600000</v>
      </c>
      <c r="G40" s="83">
        <f>F40-E40</f>
        <v>0</v>
      </c>
    </row>
    <row r="41" spans="1:7" s="28" customFormat="1" ht="28.35" customHeight="1" x14ac:dyDescent="0.25">
      <c r="A41" s="21" t="s">
        <v>83</v>
      </c>
      <c r="B41" s="24">
        <v>600000</v>
      </c>
      <c r="C41" s="110">
        <v>600000</v>
      </c>
      <c r="D41" s="110">
        <v>600000</v>
      </c>
      <c r="E41" s="110">
        <v>600000</v>
      </c>
      <c r="F41" s="110">
        <v>600000</v>
      </c>
      <c r="G41" s="83">
        <f>F41-E41</f>
        <v>0</v>
      </c>
    </row>
    <row r="42" spans="1:7" s="29" customFormat="1" ht="28.35" customHeight="1" x14ac:dyDescent="0.25">
      <c r="A42" s="7" t="s">
        <v>46</v>
      </c>
      <c r="B42" s="24"/>
      <c r="C42" s="86"/>
      <c r="D42" s="86"/>
      <c r="E42" s="86"/>
      <c r="F42" s="86"/>
      <c r="G42" s="83"/>
    </row>
    <row r="43" spans="1:7" s="29" customFormat="1" ht="28.35" customHeight="1" x14ac:dyDescent="0.25">
      <c r="A43" s="7" t="s">
        <v>47</v>
      </c>
      <c r="B43" s="24">
        <v>2000000</v>
      </c>
      <c r="C43" s="110">
        <v>2000000</v>
      </c>
      <c r="D43" s="110">
        <v>2000000</v>
      </c>
      <c r="E43" s="110">
        <v>2000000</v>
      </c>
      <c r="F43" s="110">
        <v>2000000</v>
      </c>
      <c r="G43" s="83">
        <f>F43-E43</f>
        <v>0</v>
      </c>
    </row>
    <row r="44" spans="1:7" s="29" customFormat="1" ht="28.35" customHeight="1" x14ac:dyDescent="0.25">
      <c r="A44" s="30" t="s">
        <v>104</v>
      </c>
      <c r="B44" s="24"/>
      <c r="C44" s="86"/>
      <c r="D44" s="86"/>
      <c r="E44" s="86"/>
      <c r="F44" s="86"/>
      <c r="G44" s="83"/>
    </row>
    <row r="45" spans="1:7" s="29" customFormat="1" ht="28.35" customHeight="1" x14ac:dyDescent="0.25">
      <c r="A45" s="30" t="s">
        <v>48</v>
      </c>
      <c r="B45" s="24"/>
      <c r="C45" s="86"/>
      <c r="D45" s="86"/>
      <c r="E45" s="86"/>
      <c r="F45" s="86"/>
      <c r="G45" s="83"/>
    </row>
    <row r="46" spans="1:7" s="29" customFormat="1" ht="28.35" customHeight="1" x14ac:dyDescent="0.25">
      <c r="A46" s="21" t="s">
        <v>49</v>
      </c>
      <c r="B46" s="24">
        <v>350000</v>
      </c>
      <c r="C46" s="86">
        <v>350000</v>
      </c>
      <c r="D46" s="86">
        <v>350000</v>
      </c>
      <c r="E46" s="86">
        <v>350000</v>
      </c>
      <c r="F46" s="86">
        <v>350000</v>
      </c>
      <c r="G46" s="83">
        <f>F46-E46</f>
        <v>0</v>
      </c>
    </row>
    <row r="47" spans="1:7" s="29" customFormat="1" ht="28.35" customHeight="1" x14ac:dyDescent="0.25">
      <c r="A47" s="21" t="s">
        <v>50</v>
      </c>
      <c r="B47" s="24"/>
      <c r="C47" s="86"/>
      <c r="D47" s="86"/>
      <c r="E47" s="86"/>
      <c r="F47" s="86"/>
      <c r="G47" s="83"/>
    </row>
    <row r="48" spans="1:7" s="29" customFormat="1" ht="28.35" customHeight="1" x14ac:dyDescent="0.25">
      <c r="A48" s="21" t="s">
        <v>51</v>
      </c>
      <c r="B48" s="24">
        <v>2500</v>
      </c>
      <c r="C48" s="86">
        <v>2500</v>
      </c>
      <c r="D48" s="86">
        <v>2500</v>
      </c>
      <c r="E48" s="86">
        <v>2500</v>
      </c>
      <c r="F48" s="86">
        <v>2500</v>
      </c>
      <c r="G48" s="83">
        <f>F48-E48</f>
        <v>0</v>
      </c>
    </row>
    <row r="49" spans="1:8" s="29" customFormat="1" ht="31.5" x14ac:dyDescent="0.25">
      <c r="A49" s="30" t="s">
        <v>91</v>
      </c>
      <c r="B49" s="24"/>
      <c r="C49" s="86"/>
      <c r="D49" s="86"/>
      <c r="E49" s="86"/>
      <c r="F49" s="86"/>
      <c r="G49" s="83"/>
    </row>
    <row r="50" spans="1:8" s="29" customFormat="1" ht="28.35" customHeight="1" x14ac:dyDescent="0.25">
      <c r="A50" s="20" t="s">
        <v>7</v>
      </c>
      <c r="B50" s="5">
        <f t="shared" ref="B50:F50" si="7">SUM(B51:B54)</f>
        <v>0</v>
      </c>
      <c r="C50" s="5">
        <f t="shared" si="7"/>
        <v>0</v>
      </c>
      <c r="D50" s="5">
        <f t="shared" si="7"/>
        <v>0</v>
      </c>
      <c r="E50" s="5">
        <f t="shared" si="7"/>
        <v>0</v>
      </c>
      <c r="F50" s="5">
        <f t="shared" si="7"/>
        <v>0</v>
      </c>
      <c r="G50" s="82">
        <v>0</v>
      </c>
    </row>
    <row r="51" spans="1:8" s="29" customFormat="1" ht="28.35" customHeight="1" x14ac:dyDescent="0.25">
      <c r="A51" s="7" t="s">
        <v>52</v>
      </c>
      <c r="B51" s="24"/>
      <c r="C51" s="86"/>
      <c r="D51" s="86"/>
      <c r="E51" s="86"/>
      <c r="F51" s="86"/>
      <c r="G51" s="83"/>
    </row>
    <row r="52" spans="1:8" s="27" customFormat="1" ht="28.35" customHeight="1" x14ac:dyDescent="0.25">
      <c r="A52" s="7" t="s">
        <v>53</v>
      </c>
      <c r="B52" s="24"/>
      <c r="C52" s="86"/>
      <c r="D52" s="86"/>
      <c r="E52" s="86"/>
      <c r="F52" s="86"/>
      <c r="G52" s="83"/>
    </row>
    <row r="53" spans="1:8" s="27" customFormat="1" ht="28.35" customHeight="1" x14ac:dyDescent="0.25">
      <c r="A53" s="31" t="s">
        <v>54</v>
      </c>
      <c r="B53" s="24"/>
      <c r="C53" s="85"/>
      <c r="D53" s="85"/>
      <c r="E53" s="85"/>
      <c r="F53" s="85"/>
      <c r="G53" s="83"/>
    </row>
    <row r="54" spans="1:8" s="29" customFormat="1" ht="28.35" customHeight="1" x14ac:dyDescent="0.25">
      <c r="A54" s="7" t="s">
        <v>55</v>
      </c>
      <c r="B54" s="24"/>
      <c r="C54" s="86"/>
      <c r="D54" s="86"/>
      <c r="E54" s="86"/>
      <c r="F54" s="86"/>
      <c r="G54" s="83"/>
    </row>
    <row r="55" spans="1:8" s="29" customFormat="1" ht="28.35" customHeight="1" x14ac:dyDescent="0.25">
      <c r="A55" s="20" t="s">
        <v>8</v>
      </c>
      <c r="B55" s="5">
        <f t="shared" ref="B55:F55" si="8">SUM(B56:B58)</f>
        <v>0</v>
      </c>
      <c r="C55" s="5">
        <f t="shared" si="8"/>
        <v>0</v>
      </c>
      <c r="D55" s="5">
        <f t="shared" si="8"/>
        <v>0</v>
      </c>
      <c r="E55" s="5">
        <f t="shared" si="8"/>
        <v>0</v>
      </c>
      <c r="F55" s="5">
        <f t="shared" si="8"/>
        <v>0</v>
      </c>
      <c r="G55" s="82">
        <f>F55-E55</f>
        <v>0</v>
      </c>
    </row>
    <row r="56" spans="1:8" s="29" customFormat="1" ht="32.25" customHeight="1" x14ac:dyDescent="0.25">
      <c r="A56" s="7" t="s">
        <v>56</v>
      </c>
      <c r="B56" s="24"/>
      <c r="C56" s="86"/>
      <c r="D56" s="86"/>
      <c r="E56" s="86"/>
      <c r="F56" s="86"/>
      <c r="G56" s="83"/>
    </row>
    <row r="57" spans="1:8" s="27" customFormat="1" ht="31.5" x14ac:dyDescent="0.25">
      <c r="A57" s="7" t="s">
        <v>57</v>
      </c>
      <c r="B57" s="24"/>
      <c r="C57" s="85"/>
      <c r="D57" s="85"/>
      <c r="E57" s="85"/>
      <c r="F57" s="85"/>
      <c r="G57" s="83"/>
    </row>
    <row r="58" spans="1:8" s="27" customFormat="1" x14ac:dyDescent="0.25">
      <c r="A58" s="7" t="s">
        <v>58</v>
      </c>
      <c r="B58" s="24"/>
      <c r="C58" s="85"/>
      <c r="D58" s="85"/>
      <c r="E58" s="85"/>
      <c r="F58" s="85"/>
      <c r="G58" s="83"/>
    </row>
    <row r="59" spans="1:8" s="29" customFormat="1" ht="28.35" customHeight="1" x14ac:dyDescent="0.25">
      <c r="A59" s="32" t="s">
        <v>9</v>
      </c>
      <c r="B59" s="5">
        <f>B60+B61+B62</f>
        <v>0</v>
      </c>
      <c r="C59" s="5">
        <f>C60+C61+C62</f>
        <v>0</v>
      </c>
      <c r="D59" s="5">
        <f>D60+D61+D62</f>
        <v>0</v>
      </c>
      <c r="E59" s="5">
        <f>E60+E61+E62</f>
        <v>0</v>
      </c>
      <c r="F59" s="5">
        <f>F60+F61+F62</f>
        <v>0</v>
      </c>
      <c r="G59" s="82">
        <v>0</v>
      </c>
    </row>
    <row r="60" spans="1:8" s="29" customFormat="1" ht="47.25" x14ac:dyDescent="0.25">
      <c r="A60" s="7" t="s">
        <v>59</v>
      </c>
      <c r="B60" s="24"/>
      <c r="C60" s="86"/>
      <c r="D60" s="86"/>
      <c r="E60" s="86"/>
      <c r="F60" s="86"/>
      <c r="G60" s="83"/>
    </row>
    <row r="61" spans="1:8" s="27" customFormat="1" ht="31.5" x14ac:dyDescent="0.25">
      <c r="A61" s="7" t="s">
        <v>60</v>
      </c>
      <c r="B61" s="24"/>
      <c r="C61" s="86"/>
      <c r="D61" s="86"/>
      <c r="E61" s="86"/>
      <c r="F61" s="86"/>
      <c r="G61" s="83"/>
    </row>
    <row r="62" spans="1:8" s="29" customFormat="1" x14ac:dyDescent="0.25">
      <c r="A62" s="7" t="s">
        <v>61</v>
      </c>
      <c r="B62" s="24"/>
      <c r="C62" s="86"/>
      <c r="D62" s="86"/>
      <c r="E62" s="86"/>
      <c r="F62" s="86"/>
      <c r="G62" s="83"/>
    </row>
    <row r="63" spans="1:8" s="29" customFormat="1" ht="28.35" customHeight="1" x14ac:dyDescent="0.25">
      <c r="A63" s="20" t="s">
        <v>10</v>
      </c>
      <c r="B63" s="5">
        <f>B59+B55+B50+B38+B25+B18+B5</f>
        <v>35844977</v>
      </c>
      <c r="C63" s="5">
        <f>C59+C55+C50+C38+C25+C18+C5</f>
        <v>38192388</v>
      </c>
      <c r="D63" s="5">
        <f>D59+D55+D50+D38+D25+D18+D5</f>
        <v>76697149</v>
      </c>
      <c r="E63" s="5">
        <f>E59+E55+E50+E38+E25+E18+E5</f>
        <v>83123869</v>
      </c>
      <c r="F63" s="5">
        <f>F59+F55+F50+F38+F25+F18+F5</f>
        <v>83483869</v>
      </c>
      <c r="G63" s="5">
        <f>F63-E63</f>
        <v>360000</v>
      </c>
    </row>
    <row r="64" spans="1:8" s="27" customFormat="1" ht="31.5" x14ac:dyDescent="0.25">
      <c r="A64" s="32" t="s">
        <v>62</v>
      </c>
      <c r="B64" s="5">
        <f>SUM(B65:B66)</f>
        <v>100876000</v>
      </c>
      <c r="C64" s="5">
        <f>SUM(C65:C66)</f>
        <v>104428660</v>
      </c>
      <c r="D64" s="5">
        <f>SUM(D65:D66)</f>
        <v>104428660</v>
      </c>
      <c r="E64" s="5">
        <f>SUM(E65:E66)</f>
        <v>104428660</v>
      </c>
      <c r="F64" s="5">
        <f>SUM(F65:F66)</f>
        <v>104428660</v>
      </c>
      <c r="G64" s="5">
        <f>F64-E64</f>
        <v>0</v>
      </c>
      <c r="H64" s="33"/>
    </row>
    <row r="65" spans="1:8" s="27" customFormat="1" ht="31.5" x14ac:dyDescent="0.25">
      <c r="A65" s="32" t="s">
        <v>123</v>
      </c>
      <c r="B65" s="26">
        <v>20000000</v>
      </c>
      <c r="C65" s="84">
        <v>23552660</v>
      </c>
      <c r="D65" s="86">
        <v>23552660</v>
      </c>
      <c r="E65" s="86">
        <v>23552660</v>
      </c>
      <c r="F65" s="86">
        <v>23552660</v>
      </c>
      <c r="G65" s="83">
        <f>E65-D65</f>
        <v>0</v>
      </c>
      <c r="H65" s="33"/>
    </row>
    <row r="66" spans="1:8" s="27" customFormat="1" ht="38.25" customHeight="1" x14ac:dyDescent="0.25">
      <c r="A66" s="7" t="s">
        <v>63</v>
      </c>
      <c r="B66" s="24">
        <v>80876000</v>
      </c>
      <c r="C66" s="86">
        <v>80876000</v>
      </c>
      <c r="D66" s="86">
        <v>80876000</v>
      </c>
      <c r="E66" s="86">
        <v>80876000</v>
      </c>
      <c r="F66" s="86">
        <v>80876000</v>
      </c>
      <c r="G66" s="83">
        <f>E66-D66</f>
        <v>0</v>
      </c>
    </row>
    <row r="67" spans="1:8" s="29" customFormat="1" ht="48.75" customHeight="1" x14ac:dyDescent="0.25">
      <c r="A67" s="32" t="s">
        <v>64</v>
      </c>
      <c r="B67" s="5">
        <f>B68+B69</f>
        <v>653076</v>
      </c>
      <c r="C67" s="5">
        <f t="shared" ref="C67:F67" si="9">C68+C69</f>
        <v>1216076</v>
      </c>
      <c r="D67" s="5">
        <f t="shared" si="9"/>
        <v>1216076</v>
      </c>
      <c r="E67" s="5">
        <f t="shared" si="9"/>
        <v>1216076</v>
      </c>
      <c r="F67" s="5">
        <f t="shared" si="9"/>
        <v>2064918</v>
      </c>
      <c r="G67" s="5">
        <f>F67-E67</f>
        <v>848842</v>
      </c>
    </row>
    <row r="68" spans="1:8" s="29" customFormat="1" ht="19.5" customHeight="1" x14ac:dyDescent="0.25">
      <c r="A68" s="7" t="s">
        <v>121</v>
      </c>
      <c r="B68" s="24"/>
      <c r="C68" s="86"/>
      <c r="D68" s="86"/>
      <c r="E68" s="86"/>
      <c r="F68" s="86"/>
      <c r="G68" s="83"/>
    </row>
    <row r="69" spans="1:8" s="29" customFormat="1" ht="19.5" customHeight="1" x14ac:dyDescent="0.25">
      <c r="A69" s="21" t="s">
        <v>122</v>
      </c>
      <c r="B69" s="24">
        <v>653076</v>
      </c>
      <c r="C69" s="86">
        <f>653076+563000</f>
        <v>1216076</v>
      </c>
      <c r="D69" s="86">
        <v>1216076</v>
      </c>
      <c r="E69" s="86">
        <v>1216076</v>
      </c>
      <c r="F69" s="86">
        <f>1216076+848842</f>
        <v>2064918</v>
      </c>
      <c r="G69" s="83">
        <f>F69-E69</f>
        <v>848842</v>
      </c>
    </row>
    <row r="70" spans="1:8" s="27" customFormat="1" ht="27" customHeight="1" x14ac:dyDescent="0.25">
      <c r="A70" s="32" t="s">
        <v>11</v>
      </c>
      <c r="B70" s="5">
        <f>B67+B64</f>
        <v>101529076</v>
      </c>
      <c r="C70" s="5">
        <f>C67+C64</f>
        <v>105644736</v>
      </c>
      <c r="D70" s="5">
        <f>D67+D64</f>
        <v>105644736</v>
      </c>
      <c r="E70" s="5">
        <f>E67+E64</f>
        <v>105644736</v>
      </c>
      <c r="F70" s="5">
        <f>F67+F64</f>
        <v>106493578</v>
      </c>
      <c r="G70" s="5">
        <f>E70-D70</f>
        <v>0</v>
      </c>
      <c r="H70" s="33"/>
    </row>
    <row r="71" spans="1:8" s="27" customFormat="1" ht="28.35" customHeight="1" x14ac:dyDescent="0.25">
      <c r="A71" s="20" t="s">
        <v>65</v>
      </c>
      <c r="B71" s="5">
        <f>B63+B70</f>
        <v>137374053</v>
      </c>
      <c r="C71" s="5">
        <f t="shared" ref="C71:F71" si="10">C63+C70</f>
        <v>143837124</v>
      </c>
      <c r="D71" s="5">
        <f t="shared" si="10"/>
        <v>182341885</v>
      </c>
      <c r="E71" s="5">
        <f t="shared" si="10"/>
        <v>188768605</v>
      </c>
      <c r="F71" s="5">
        <f t="shared" si="10"/>
        <v>189977447</v>
      </c>
      <c r="G71" s="5">
        <f>F71-E71</f>
        <v>1208842</v>
      </c>
      <c r="H71" s="33"/>
    </row>
    <row r="72" spans="1:8" s="27" customFormat="1" ht="28.35" customHeight="1" x14ac:dyDescent="0.25">
      <c r="A72" s="34" t="s">
        <v>96</v>
      </c>
      <c r="B72" s="5">
        <v>6</v>
      </c>
      <c r="C72" s="85">
        <v>6</v>
      </c>
      <c r="D72" s="85">
        <v>6</v>
      </c>
      <c r="E72" s="85">
        <v>6</v>
      </c>
      <c r="F72" s="85">
        <v>6</v>
      </c>
      <c r="G72" s="82"/>
    </row>
    <row r="73" spans="1:8" s="27" customFormat="1" ht="28.35" customHeight="1" thickBot="1" x14ac:dyDescent="0.3">
      <c r="A73" s="35" t="s">
        <v>66</v>
      </c>
      <c r="B73" s="108">
        <v>4</v>
      </c>
      <c r="C73" s="134">
        <v>4</v>
      </c>
      <c r="D73" s="134">
        <v>4</v>
      </c>
      <c r="E73" s="134">
        <v>4</v>
      </c>
      <c r="F73" s="134">
        <v>4</v>
      </c>
      <c r="G73" s="87"/>
    </row>
    <row r="74" spans="1:8" x14ac:dyDescent="0.25">
      <c r="B74" s="10"/>
    </row>
    <row r="75" spans="1:8" x14ac:dyDescent="0.25">
      <c r="B75" s="10"/>
      <c r="C75" s="36"/>
      <c r="D75" s="36"/>
      <c r="E75" s="36"/>
      <c r="F75" s="36"/>
    </row>
    <row r="76" spans="1:8" x14ac:dyDescent="0.25">
      <c r="B76" s="10"/>
    </row>
  </sheetData>
  <sheetProtection selectLockedCells="1" selectUnlockedCells="1"/>
  <mergeCells count="1">
    <mergeCell ref="A3:G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Roman,Félkövér"&amp;12 2. melléklet
Az önkormányzat 2018. évi költségvetéséről szóló 5/2018. (II. 16.) önkormányzati rendelethez&amp;R
</oddHeader>
  </headerFooter>
  <rowBreaks count="1" manualBreakCount="1">
    <brk id="3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Layout" zoomScaleNormal="100" workbookViewId="0">
      <selection sqref="A1:J1"/>
    </sheetView>
  </sheetViews>
  <sheetFormatPr defaultRowHeight="15.75" x14ac:dyDescent="0.25"/>
  <cols>
    <col min="1" max="1" width="97.42578125" style="62" bestFit="1" customWidth="1"/>
    <col min="2" max="2" width="11.7109375" style="62" bestFit="1" customWidth="1"/>
    <col min="3" max="3" width="11" style="62" bestFit="1" customWidth="1"/>
    <col min="4" max="4" width="12.7109375" style="62" bestFit="1" customWidth="1"/>
    <col min="5" max="5" width="17.42578125" style="62" bestFit="1" customWidth="1"/>
    <col min="6" max="6" width="12.140625" style="62" bestFit="1" customWidth="1"/>
    <col min="7" max="9" width="12.140625" style="62" customWidth="1"/>
    <col min="10" max="10" width="12" style="62" bestFit="1" customWidth="1"/>
    <col min="11" max="256" width="9.140625" style="62"/>
    <col min="257" max="257" width="77.5703125" style="62" customWidth="1"/>
    <col min="258" max="258" width="8.42578125" style="62" customWidth="1"/>
    <col min="259" max="259" width="9.140625" style="62"/>
    <col min="260" max="260" width="11" style="62" bestFit="1" customWidth="1"/>
    <col min="261" max="261" width="15.28515625" style="62" customWidth="1"/>
    <col min="262" max="512" width="9.140625" style="62"/>
    <col min="513" max="513" width="77.5703125" style="62" customWidth="1"/>
    <col min="514" max="514" width="8.42578125" style="62" customWidth="1"/>
    <col min="515" max="515" width="9.140625" style="62"/>
    <col min="516" max="516" width="11" style="62" bestFit="1" customWidth="1"/>
    <col min="517" max="517" width="15.28515625" style="62" customWidth="1"/>
    <col min="518" max="768" width="9.140625" style="62"/>
    <col min="769" max="769" width="77.5703125" style="62" customWidth="1"/>
    <col min="770" max="770" width="8.42578125" style="62" customWidth="1"/>
    <col min="771" max="771" width="9.140625" style="62"/>
    <col min="772" max="772" width="11" style="62" bestFit="1" customWidth="1"/>
    <col min="773" max="773" width="15.28515625" style="62" customWidth="1"/>
    <col min="774" max="1024" width="9.140625" style="62"/>
    <col min="1025" max="1025" width="77.5703125" style="62" customWidth="1"/>
    <col min="1026" max="1026" width="8.42578125" style="62" customWidth="1"/>
    <col min="1027" max="1027" width="9.140625" style="62"/>
    <col min="1028" max="1028" width="11" style="62" bestFit="1" customWidth="1"/>
    <col min="1029" max="1029" width="15.28515625" style="62" customWidth="1"/>
    <col min="1030" max="1280" width="9.140625" style="62"/>
    <col min="1281" max="1281" width="77.5703125" style="62" customWidth="1"/>
    <col min="1282" max="1282" width="8.42578125" style="62" customWidth="1"/>
    <col min="1283" max="1283" width="9.140625" style="62"/>
    <col min="1284" max="1284" width="11" style="62" bestFit="1" customWidth="1"/>
    <col min="1285" max="1285" width="15.28515625" style="62" customWidth="1"/>
    <col min="1286" max="1536" width="9.140625" style="62"/>
    <col min="1537" max="1537" width="77.5703125" style="62" customWidth="1"/>
    <col min="1538" max="1538" width="8.42578125" style="62" customWidth="1"/>
    <col min="1539" max="1539" width="9.140625" style="62"/>
    <col min="1540" max="1540" width="11" style="62" bestFit="1" customWidth="1"/>
    <col min="1541" max="1541" width="15.28515625" style="62" customWidth="1"/>
    <col min="1542" max="1792" width="9.140625" style="62"/>
    <col min="1793" max="1793" width="77.5703125" style="62" customWidth="1"/>
    <col min="1794" max="1794" width="8.42578125" style="62" customWidth="1"/>
    <col min="1795" max="1795" width="9.140625" style="62"/>
    <col min="1796" max="1796" width="11" style="62" bestFit="1" customWidth="1"/>
    <col min="1797" max="1797" width="15.28515625" style="62" customWidth="1"/>
    <col min="1798" max="2048" width="9.140625" style="62"/>
    <col min="2049" max="2049" width="77.5703125" style="62" customWidth="1"/>
    <col min="2050" max="2050" width="8.42578125" style="62" customWidth="1"/>
    <col min="2051" max="2051" width="9.140625" style="62"/>
    <col min="2052" max="2052" width="11" style="62" bestFit="1" customWidth="1"/>
    <col min="2053" max="2053" width="15.28515625" style="62" customWidth="1"/>
    <col min="2054" max="2304" width="9.140625" style="62"/>
    <col min="2305" max="2305" width="77.5703125" style="62" customWidth="1"/>
    <col min="2306" max="2306" width="8.42578125" style="62" customWidth="1"/>
    <col min="2307" max="2307" width="9.140625" style="62"/>
    <col min="2308" max="2308" width="11" style="62" bestFit="1" customWidth="1"/>
    <col min="2309" max="2309" width="15.28515625" style="62" customWidth="1"/>
    <col min="2310" max="2560" width="9.140625" style="62"/>
    <col min="2561" max="2561" width="77.5703125" style="62" customWidth="1"/>
    <col min="2562" max="2562" width="8.42578125" style="62" customWidth="1"/>
    <col min="2563" max="2563" width="9.140625" style="62"/>
    <col min="2564" max="2564" width="11" style="62" bestFit="1" customWidth="1"/>
    <col min="2565" max="2565" width="15.28515625" style="62" customWidth="1"/>
    <col min="2566" max="2816" width="9.140625" style="62"/>
    <col min="2817" max="2817" width="77.5703125" style="62" customWidth="1"/>
    <col min="2818" max="2818" width="8.42578125" style="62" customWidth="1"/>
    <col min="2819" max="2819" width="9.140625" style="62"/>
    <col min="2820" max="2820" width="11" style="62" bestFit="1" customWidth="1"/>
    <col min="2821" max="2821" width="15.28515625" style="62" customWidth="1"/>
    <col min="2822" max="3072" width="9.140625" style="62"/>
    <col min="3073" max="3073" width="77.5703125" style="62" customWidth="1"/>
    <col min="3074" max="3074" width="8.42578125" style="62" customWidth="1"/>
    <col min="3075" max="3075" width="9.140625" style="62"/>
    <col min="3076" max="3076" width="11" style="62" bestFit="1" customWidth="1"/>
    <col min="3077" max="3077" width="15.28515625" style="62" customWidth="1"/>
    <col min="3078" max="3328" width="9.140625" style="62"/>
    <col min="3329" max="3329" width="77.5703125" style="62" customWidth="1"/>
    <col min="3330" max="3330" width="8.42578125" style="62" customWidth="1"/>
    <col min="3331" max="3331" width="9.140625" style="62"/>
    <col min="3332" max="3332" width="11" style="62" bestFit="1" customWidth="1"/>
    <col min="3333" max="3333" width="15.28515625" style="62" customWidth="1"/>
    <col min="3334" max="3584" width="9.140625" style="62"/>
    <col min="3585" max="3585" width="77.5703125" style="62" customWidth="1"/>
    <col min="3586" max="3586" width="8.42578125" style="62" customWidth="1"/>
    <col min="3587" max="3587" width="9.140625" style="62"/>
    <col min="3588" max="3588" width="11" style="62" bestFit="1" customWidth="1"/>
    <col min="3589" max="3589" width="15.28515625" style="62" customWidth="1"/>
    <col min="3590" max="3840" width="9.140625" style="62"/>
    <col min="3841" max="3841" width="77.5703125" style="62" customWidth="1"/>
    <col min="3842" max="3842" width="8.42578125" style="62" customWidth="1"/>
    <col min="3843" max="3843" width="9.140625" style="62"/>
    <col min="3844" max="3844" width="11" style="62" bestFit="1" customWidth="1"/>
    <col min="3845" max="3845" width="15.28515625" style="62" customWidth="1"/>
    <col min="3846" max="4096" width="9.140625" style="62"/>
    <col min="4097" max="4097" width="77.5703125" style="62" customWidth="1"/>
    <col min="4098" max="4098" width="8.42578125" style="62" customWidth="1"/>
    <col min="4099" max="4099" width="9.140625" style="62"/>
    <col min="4100" max="4100" width="11" style="62" bestFit="1" customWidth="1"/>
    <col min="4101" max="4101" width="15.28515625" style="62" customWidth="1"/>
    <col min="4102" max="4352" width="9.140625" style="62"/>
    <col min="4353" max="4353" width="77.5703125" style="62" customWidth="1"/>
    <col min="4354" max="4354" width="8.42578125" style="62" customWidth="1"/>
    <col min="4355" max="4355" width="9.140625" style="62"/>
    <col min="4356" max="4356" width="11" style="62" bestFit="1" customWidth="1"/>
    <col min="4357" max="4357" width="15.28515625" style="62" customWidth="1"/>
    <col min="4358" max="4608" width="9.140625" style="62"/>
    <col min="4609" max="4609" width="77.5703125" style="62" customWidth="1"/>
    <col min="4610" max="4610" width="8.42578125" style="62" customWidth="1"/>
    <col min="4611" max="4611" width="9.140625" style="62"/>
    <col min="4612" max="4612" width="11" style="62" bestFit="1" customWidth="1"/>
    <col min="4613" max="4613" width="15.28515625" style="62" customWidth="1"/>
    <col min="4614" max="4864" width="9.140625" style="62"/>
    <col min="4865" max="4865" width="77.5703125" style="62" customWidth="1"/>
    <col min="4866" max="4866" width="8.42578125" style="62" customWidth="1"/>
    <col min="4867" max="4867" width="9.140625" style="62"/>
    <col min="4868" max="4868" width="11" style="62" bestFit="1" customWidth="1"/>
    <col min="4869" max="4869" width="15.28515625" style="62" customWidth="1"/>
    <col min="4870" max="5120" width="9.140625" style="62"/>
    <col min="5121" max="5121" width="77.5703125" style="62" customWidth="1"/>
    <col min="5122" max="5122" width="8.42578125" style="62" customWidth="1"/>
    <col min="5123" max="5123" width="9.140625" style="62"/>
    <col min="5124" max="5124" width="11" style="62" bestFit="1" customWidth="1"/>
    <col min="5125" max="5125" width="15.28515625" style="62" customWidth="1"/>
    <col min="5126" max="5376" width="9.140625" style="62"/>
    <col min="5377" max="5377" width="77.5703125" style="62" customWidth="1"/>
    <col min="5378" max="5378" width="8.42578125" style="62" customWidth="1"/>
    <col min="5379" max="5379" width="9.140625" style="62"/>
    <col min="5380" max="5380" width="11" style="62" bestFit="1" customWidth="1"/>
    <col min="5381" max="5381" width="15.28515625" style="62" customWidth="1"/>
    <col min="5382" max="5632" width="9.140625" style="62"/>
    <col min="5633" max="5633" width="77.5703125" style="62" customWidth="1"/>
    <col min="5634" max="5634" width="8.42578125" style="62" customWidth="1"/>
    <col min="5635" max="5635" width="9.140625" style="62"/>
    <col min="5636" max="5636" width="11" style="62" bestFit="1" customWidth="1"/>
    <col min="5637" max="5637" width="15.28515625" style="62" customWidth="1"/>
    <col min="5638" max="5888" width="9.140625" style="62"/>
    <col min="5889" max="5889" width="77.5703125" style="62" customWidth="1"/>
    <col min="5890" max="5890" width="8.42578125" style="62" customWidth="1"/>
    <col min="5891" max="5891" width="9.140625" style="62"/>
    <col min="5892" max="5892" width="11" style="62" bestFit="1" customWidth="1"/>
    <col min="5893" max="5893" width="15.28515625" style="62" customWidth="1"/>
    <col min="5894" max="6144" width="9.140625" style="62"/>
    <col min="6145" max="6145" width="77.5703125" style="62" customWidth="1"/>
    <col min="6146" max="6146" width="8.42578125" style="62" customWidth="1"/>
    <col min="6147" max="6147" width="9.140625" style="62"/>
    <col min="6148" max="6148" width="11" style="62" bestFit="1" customWidth="1"/>
    <col min="6149" max="6149" width="15.28515625" style="62" customWidth="1"/>
    <col min="6150" max="6400" width="9.140625" style="62"/>
    <col min="6401" max="6401" width="77.5703125" style="62" customWidth="1"/>
    <col min="6402" max="6402" width="8.42578125" style="62" customWidth="1"/>
    <col min="6403" max="6403" width="9.140625" style="62"/>
    <col min="6404" max="6404" width="11" style="62" bestFit="1" customWidth="1"/>
    <col min="6405" max="6405" width="15.28515625" style="62" customWidth="1"/>
    <col min="6406" max="6656" width="9.140625" style="62"/>
    <col min="6657" max="6657" width="77.5703125" style="62" customWidth="1"/>
    <col min="6658" max="6658" width="8.42578125" style="62" customWidth="1"/>
    <col min="6659" max="6659" width="9.140625" style="62"/>
    <col min="6660" max="6660" width="11" style="62" bestFit="1" customWidth="1"/>
    <col min="6661" max="6661" width="15.28515625" style="62" customWidth="1"/>
    <col min="6662" max="6912" width="9.140625" style="62"/>
    <col min="6913" max="6913" width="77.5703125" style="62" customWidth="1"/>
    <col min="6914" max="6914" width="8.42578125" style="62" customWidth="1"/>
    <col min="6915" max="6915" width="9.140625" style="62"/>
    <col min="6916" max="6916" width="11" style="62" bestFit="1" customWidth="1"/>
    <col min="6917" max="6917" width="15.28515625" style="62" customWidth="1"/>
    <col min="6918" max="7168" width="9.140625" style="62"/>
    <col min="7169" max="7169" width="77.5703125" style="62" customWidth="1"/>
    <col min="7170" max="7170" width="8.42578125" style="62" customWidth="1"/>
    <col min="7171" max="7171" width="9.140625" style="62"/>
    <col min="7172" max="7172" width="11" style="62" bestFit="1" customWidth="1"/>
    <col min="7173" max="7173" width="15.28515625" style="62" customWidth="1"/>
    <col min="7174" max="7424" width="9.140625" style="62"/>
    <col min="7425" max="7425" width="77.5703125" style="62" customWidth="1"/>
    <col min="7426" max="7426" width="8.42578125" style="62" customWidth="1"/>
    <col min="7427" max="7427" width="9.140625" style="62"/>
    <col min="7428" max="7428" width="11" style="62" bestFit="1" customWidth="1"/>
    <col min="7429" max="7429" width="15.28515625" style="62" customWidth="1"/>
    <col min="7430" max="7680" width="9.140625" style="62"/>
    <col min="7681" max="7681" width="77.5703125" style="62" customWidth="1"/>
    <col min="7682" max="7682" width="8.42578125" style="62" customWidth="1"/>
    <col min="7683" max="7683" width="9.140625" style="62"/>
    <col min="7684" max="7684" width="11" style="62" bestFit="1" customWidth="1"/>
    <col min="7685" max="7685" width="15.28515625" style="62" customWidth="1"/>
    <col min="7686" max="7936" width="9.140625" style="62"/>
    <col min="7937" max="7937" width="77.5703125" style="62" customWidth="1"/>
    <col min="7938" max="7938" width="8.42578125" style="62" customWidth="1"/>
    <col min="7939" max="7939" width="9.140625" style="62"/>
    <col min="7940" max="7940" width="11" style="62" bestFit="1" customWidth="1"/>
    <col min="7941" max="7941" width="15.28515625" style="62" customWidth="1"/>
    <col min="7942" max="8192" width="9.140625" style="62"/>
    <col min="8193" max="8193" width="77.5703125" style="62" customWidth="1"/>
    <col min="8194" max="8194" width="8.42578125" style="62" customWidth="1"/>
    <col min="8195" max="8195" width="9.140625" style="62"/>
    <col min="8196" max="8196" width="11" style="62" bestFit="1" customWidth="1"/>
    <col min="8197" max="8197" width="15.28515625" style="62" customWidth="1"/>
    <col min="8198" max="8448" width="9.140625" style="62"/>
    <col min="8449" max="8449" width="77.5703125" style="62" customWidth="1"/>
    <col min="8450" max="8450" width="8.42578125" style="62" customWidth="1"/>
    <col min="8451" max="8451" width="9.140625" style="62"/>
    <col min="8452" max="8452" width="11" style="62" bestFit="1" customWidth="1"/>
    <col min="8453" max="8453" width="15.28515625" style="62" customWidth="1"/>
    <col min="8454" max="8704" width="9.140625" style="62"/>
    <col min="8705" max="8705" width="77.5703125" style="62" customWidth="1"/>
    <col min="8706" max="8706" width="8.42578125" style="62" customWidth="1"/>
    <col min="8707" max="8707" width="9.140625" style="62"/>
    <col min="8708" max="8708" width="11" style="62" bestFit="1" customWidth="1"/>
    <col min="8709" max="8709" width="15.28515625" style="62" customWidth="1"/>
    <col min="8710" max="8960" width="9.140625" style="62"/>
    <col min="8961" max="8961" width="77.5703125" style="62" customWidth="1"/>
    <col min="8962" max="8962" width="8.42578125" style="62" customWidth="1"/>
    <col min="8963" max="8963" width="9.140625" style="62"/>
    <col min="8964" max="8964" width="11" style="62" bestFit="1" customWidth="1"/>
    <col min="8965" max="8965" width="15.28515625" style="62" customWidth="1"/>
    <col min="8966" max="9216" width="9.140625" style="62"/>
    <col min="9217" max="9217" width="77.5703125" style="62" customWidth="1"/>
    <col min="9218" max="9218" width="8.42578125" style="62" customWidth="1"/>
    <col min="9219" max="9219" width="9.140625" style="62"/>
    <col min="9220" max="9220" width="11" style="62" bestFit="1" customWidth="1"/>
    <col min="9221" max="9221" width="15.28515625" style="62" customWidth="1"/>
    <col min="9222" max="9472" width="9.140625" style="62"/>
    <col min="9473" max="9473" width="77.5703125" style="62" customWidth="1"/>
    <col min="9474" max="9474" width="8.42578125" style="62" customWidth="1"/>
    <col min="9475" max="9475" width="9.140625" style="62"/>
    <col min="9476" max="9476" width="11" style="62" bestFit="1" customWidth="1"/>
    <col min="9477" max="9477" width="15.28515625" style="62" customWidth="1"/>
    <col min="9478" max="9728" width="9.140625" style="62"/>
    <col min="9729" max="9729" width="77.5703125" style="62" customWidth="1"/>
    <col min="9730" max="9730" width="8.42578125" style="62" customWidth="1"/>
    <col min="9731" max="9731" width="9.140625" style="62"/>
    <col min="9732" max="9732" width="11" style="62" bestFit="1" customWidth="1"/>
    <col min="9733" max="9733" width="15.28515625" style="62" customWidth="1"/>
    <col min="9734" max="9984" width="9.140625" style="62"/>
    <col min="9985" max="9985" width="77.5703125" style="62" customWidth="1"/>
    <col min="9986" max="9986" width="8.42578125" style="62" customWidth="1"/>
    <col min="9987" max="9987" width="9.140625" style="62"/>
    <col min="9988" max="9988" width="11" style="62" bestFit="1" customWidth="1"/>
    <col min="9989" max="9989" width="15.28515625" style="62" customWidth="1"/>
    <col min="9990" max="10240" width="9.140625" style="62"/>
    <col min="10241" max="10241" width="77.5703125" style="62" customWidth="1"/>
    <col min="10242" max="10242" width="8.42578125" style="62" customWidth="1"/>
    <col min="10243" max="10243" width="9.140625" style="62"/>
    <col min="10244" max="10244" width="11" style="62" bestFit="1" customWidth="1"/>
    <col min="10245" max="10245" width="15.28515625" style="62" customWidth="1"/>
    <col min="10246" max="10496" width="9.140625" style="62"/>
    <col min="10497" max="10497" width="77.5703125" style="62" customWidth="1"/>
    <col min="10498" max="10498" width="8.42578125" style="62" customWidth="1"/>
    <col min="10499" max="10499" width="9.140625" style="62"/>
    <col min="10500" max="10500" width="11" style="62" bestFit="1" customWidth="1"/>
    <col min="10501" max="10501" width="15.28515625" style="62" customWidth="1"/>
    <col min="10502" max="10752" width="9.140625" style="62"/>
    <col min="10753" max="10753" width="77.5703125" style="62" customWidth="1"/>
    <col min="10754" max="10754" width="8.42578125" style="62" customWidth="1"/>
    <col min="10755" max="10755" width="9.140625" style="62"/>
    <col min="10756" max="10756" width="11" style="62" bestFit="1" customWidth="1"/>
    <col min="10757" max="10757" width="15.28515625" style="62" customWidth="1"/>
    <col min="10758" max="11008" width="9.140625" style="62"/>
    <col min="11009" max="11009" width="77.5703125" style="62" customWidth="1"/>
    <col min="11010" max="11010" width="8.42578125" style="62" customWidth="1"/>
    <col min="11011" max="11011" width="9.140625" style="62"/>
    <col min="11012" max="11012" width="11" style="62" bestFit="1" customWidth="1"/>
    <col min="11013" max="11013" width="15.28515625" style="62" customWidth="1"/>
    <col min="11014" max="11264" width="9.140625" style="62"/>
    <col min="11265" max="11265" width="77.5703125" style="62" customWidth="1"/>
    <col min="11266" max="11266" width="8.42578125" style="62" customWidth="1"/>
    <col min="11267" max="11267" width="9.140625" style="62"/>
    <col min="11268" max="11268" width="11" style="62" bestFit="1" customWidth="1"/>
    <col min="11269" max="11269" width="15.28515625" style="62" customWidth="1"/>
    <col min="11270" max="11520" width="9.140625" style="62"/>
    <col min="11521" max="11521" width="77.5703125" style="62" customWidth="1"/>
    <col min="11522" max="11522" width="8.42578125" style="62" customWidth="1"/>
    <col min="11523" max="11523" width="9.140625" style="62"/>
    <col min="11524" max="11524" width="11" style="62" bestFit="1" customWidth="1"/>
    <col min="11525" max="11525" width="15.28515625" style="62" customWidth="1"/>
    <col min="11526" max="11776" width="9.140625" style="62"/>
    <col min="11777" max="11777" width="77.5703125" style="62" customWidth="1"/>
    <col min="11778" max="11778" width="8.42578125" style="62" customWidth="1"/>
    <col min="11779" max="11779" width="9.140625" style="62"/>
    <col min="11780" max="11780" width="11" style="62" bestFit="1" customWidth="1"/>
    <col min="11781" max="11781" width="15.28515625" style="62" customWidth="1"/>
    <col min="11782" max="12032" width="9.140625" style="62"/>
    <col min="12033" max="12033" width="77.5703125" style="62" customWidth="1"/>
    <col min="12034" max="12034" width="8.42578125" style="62" customWidth="1"/>
    <col min="12035" max="12035" width="9.140625" style="62"/>
    <col min="12036" max="12036" width="11" style="62" bestFit="1" customWidth="1"/>
    <col min="12037" max="12037" width="15.28515625" style="62" customWidth="1"/>
    <col min="12038" max="12288" width="9.140625" style="62"/>
    <col min="12289" max="12289" width="77.5703125" style="62" customWidth="1"/>
    <col min="12290" max="12290" width="8.42578125" style="62" customWidth="1"/>
    <col min="12291" max="12291" width="9.140625" style="62"/>
    <col min="12292" max="12292" width="11" style="62" bestFit="1" customWidth="1"/>
    <col min="12293" max="12293" width="15.28515625" style="62" customWidth="1"/>
    <col min="12294" max="12544" width="9.140625" style="62"/>
    <col min="12545" max="12545" width="77.5703125" style="62" customWidth="1"/>
    <col min="12546" max="12546" width="8.42578125" style="62" customWidth="1"/>
    <col min="12547" max="12547" width="9.140625" style="62"/>
    <col min="12548" max="12548" width="11" style="62" bestFit="1" customWidth="1"/>
    <col min="12549" max="12549" width="15.28515625" style="62" customWidth="1"/>
    <col min="12550" max="12800" width="9.140625" style="62"/>
    <col min="12801" max="12801" width="77.5703125" style="62" customWidth="1"/>
    <col min="12802" max="12802" width="8.42578125" style="62" customWidth="1"/>
    <col min="12803" max="12803" width="9.140625" style="62"/>
    <col min="12804" max="12804" width="11" style="62" bestFit="1" customWidth="1"/>
    <col min="12805" max="12805" width="15.28515625" style="62" customWidth="1"/>
    <col min="12806" max="13056" width="9.140625" style="62"/>
    <col min="13057" max="13057" width="77.5703125" style="62" customWidth="1"/>
    <col min="13058" max="13058" width="8.42578125" style="62" customWidth="1"/>
    <col min="13059" max="13059" width="9.140625" style="62"/>
    <col min="13060" max="13060" width="11" style="62" bestFit="1" customWidth="1"/>
    <col min="13061" max="13061" width="15.28515625" style="62" customWidth="1"/>
    <col min="13062" max="13312" width="9.140625" style="62"/>
    <col min="13313" max="13313" width="77.5703125" style="62" customWidth="1"/>
    <col min="13314" max="13314" width="8.42578125" style="62" customWidth="1"/>
    <col min="13315" max="13315" width="9.140625" style="62"/>
    <col min="13316" max="13316" width="11" style="62" bestFit="1" customWidth="1"/>
    <col min="13317" max="13317" width="15.28515625" style="62" customWidth="1"/>
    <col min="13318" max="13568" width="9.140625" style="62"/>
    <col min="13569" max="13569" width="77.5703125" style="62" customWidth="1"/>
    <col min="13570" max="13570" width="8.42578125" style="62" customWidth="1"/>
    <col min="13571" max="13571" width="9.140625" style="62"/>
    <col min="13572" max="13572" width="11" style="62" bestFit="1" customWidth="1"/>
    <col min="13573" max="13573" width="15.28515625" style="62" customWidth="1"/>
    <col min="13574" max="13824" width="9.140625" style="62"/>
    <col min="13825" max="13825" width="77.5703125" style="62" customWidth="1"/>
    <col min="13826" max="13826" width="8.42578125" style="62" customWidth="1"/>
    <col min="13827" max="13827" width="9.140625" style="62"/>
    <col min="13828" max="13828" width="11" style="62" bestFit="1" customWidth="1"/>
    <col min="13829" max="13829" width="15.28515625" style="62" customWidth="1"/>
    <col min="13830" max="14080" width="9.140625" style="62"/>
    <col min="14081" max="14081" width="77.5703125" style="62" customWidth="1"/>
    <col min="14082" max="14082" width="8.42578125" style="62" customWidth="1"/>
    <col min="14083" max="14083" width="9.140625" style="62"/>
    <col min="14084" max="14084" width="11" style="62" bestFit="1" customWidth="1"/>
    <col min="14085" max="14085" width="15.28515625" style="62" customWidth="1"/>
    <col min="14086" max="14336" width="9.140625" style="62"/>
    <col min="14337" max="14337" width="77.5703125" style="62" customWidth="1"/>
    <col min="14338" max="14338" width="8.42578125" style="62" customWidth="1"/>
    <col min="14339" max="14339" width="9.140625" style="62"/>
    <col min="14340" max="14340" width="11" style="62" bestFit="1" customWidth="1"/>
    <col min="14341" max="14341" width="15.28515625" style="62" customWidth="1"/>
    <col min="14342" max="14592" width="9.140625" style="62"/>
    <col min="14593" max="14593" width="77.5703125" style="62" customWidth="1"/>
    <col min="14594" max="14594" width="8.42578125" style="62" customWidth="1"/>
    <col min="14595" max="14595" width="9.140625" style="62"/>
    <col min="14596" max="14596" width="11" style="62" bestFit="1" customWidth="1"/>
    <col min="14597" max="14597" width="15.28515625" style="62" customWidth="1"/>
    <col min="14598" max="14848" width="9.140625" style="62"/>
    <col min="14849" max="14849" width="77.5703125" style="62" customWidth="1"/>
    <col min="14850" max="14850" width="8.42578125" style="62" customWidth="1"/>
    <col min="14851" max="14851" width="9.140625" style="62"/>
    <col min="14852" max="14852" width="11" style="62" bestFit="1" customWidth="1"/>
    <col min="14853" max="14853" width="15.28515625" style="62" customWidth="1"/>
    <col min="14854" max="15104" width="9.140625" style="62"/>
    <col min="15105" max="15105" width="77.5703125" style="62" customWidth="1"/>
    <col min="15106" max="15106" width="8.42578125" style="62" customWidth="1"/>
    <col min="15107" max="15107" width="9.140625" style="62"/>
    <col min="15108" max="15108" width="11" style="62" bestFit="1" customWidth="1"/>
    <col min="15109" max="15109" width="15.28515625" style="62" customWidth="1"/>
    <col min="15110" max="15360" width="9.140625" style="62"/>
    <col min="15361" max="15361" width="77.5703125" style="62" customWidth="1"/>
    <col min="15362" max="15362" width="8.42578125" style="62" customWidth="1"/>
    <col min="15363" max="15363" width="9.140625" style="62"/>
    <col min="15364" max="15364" width="11" style="62" bestFit="1" customWidth="1"/>
    <col min="15365" max="15365" width="15.28515625" style="62" customWidth="1"/>
    <col min="15366" max="15616" width="9.140625" style="62"/>
    <col min="15617" max="15617" width="77.5703125" style="62" customWidth="1"/>
    <col min="15618" max="15618" width="8.42578125" style="62" customWidth="1"/>
    <col min="15619" max="15619" width="9.140625" style="62"/>
    <col min="15620" max="15620" width="11" style="62" bestFit="1" customWidth="1"/>
    <col min="15621" max="15621" width="15.28515625" style="62" customWidth="1"/>
    <col min="15622" max="15872" width="9.140625" style="62"/>
    <col min="15873" max="15873" width="77.5703125" style="62" customWidth="1"/>
    <col min="15874" max="15874" width="8.42578125" style="62" customWidth="1"/>
    <col min="15875" max="15875" width="9.140625" style="62"/>
    <col min="15876" max="15876" width="11" style="62" bestFit="1" customWidth="1"/>
    <col min="15877" max="15877" width="15.28515625" style="62" customWidth="1"/>
    <col min="15878" max="16128" width="9.140625" style="62"/>
    <col min="16129" max="16129" width="77.5703125" style="62" customWidth="1"/>
    <col min="16130" max="16130" width="8.42578125" style="62" customWidth="1"/>
    <col min="16131" max="16131" width="9.140625" style="62"/>
    <col min="16132" max="16132" width="11" style="62" bestFit="1" customWidth="1"/>
    <col min="16133" max="16133" width="15.28515625" style="62" customWidth="1"/>
    <col min="16134" max="16384" width="9.140625" style="62"/>
  </cols>
  <sheetData>
    <row r="1" spans="1:10" ht="31.5" customHeight="1" x14ac:dyDescent="0.25">
      <c r="A1" s="225" t="s">
        <v>291</v>
      </c>
      <c r="B1" s="225"/>
      <c r="C1" s="225"/>
      <c r="D1" s="225"/>
      <c r="E1" s="225"/>
      <c r="F1" s="225"/>
      <c r="G1" s="225"/>
      <c r="H1" s="225"/>
      <c r="I1" s="225"/>
      <c r="J1" s="225"/>
    </row>
    <row r="3" spans="1:10" x14ac:dyDescent="0.25">
      <c r="A3" s="226" t="s">
        <v>89</v>
      </c>
      <c r="B3" s="227" t="s">
        <v>144</v>
      </c>
      <c r="C3" s="226" t="s">
        <v>143</v>
      </c>
      <c r="D3" s="228" t="s">
        <v>142</v>
      </c>
      <c r="E3" s="229" t="s">
        <v>331</v>
      </c>
      <c r="F3" s="223" t="s">
        <v>334</v>
      </c>
      <c r="G3" s="223" t="s">
        <v>339</v>
      </c>
      <c r="H3" s="223" t="s">
        <v>342</v>
      </c>
      <c r="I3" s="223" t="s">
        <v>344</v>
      </c>
      <c r="J3" s="224" t="s">
        <v>335</v>
      </c>
    </row>
    <row r="4" spans="1:10" x14ac:dyDescent="0.25">
      <c r="A4" s="226"/>
      <c r="B4" s="227"/>
      <c r="C4" s="226"/>
      <c r="D4" s="228"/>
      <c r="E4" s="229"/>
      <c r="F4" s="223"/>
      <c r="G4" s="223"/>
      <c r="H4" s="223"/>
      <c r="I4" s="223"/>
      <c r="J4" s="224"/>
    </row>
    <row r="5" spans="1:10" x14ac:dyDescent="0.25">
      <c r="A5" s="95" t="s">
        <v>292</v>
      </c>
      <c r="B5" s="95"/>
      <c r="C5" s="96"/>
      <c r="D5" s="97"/>
      <c r="E5" s="196">
        <f t="shared" ref="E5:I7" si="0">E6</f>
        <v>14002610</v>
      </c>
      <c r="F5" s="196">
        <f t="shared" si="0"/>
        <v>14002610</v>
      </c>
      <c r="G5" s="196">
        <f t="shared" ref="G5:I6" si="1">G6</f>
        <v>14002610</v>
      </c>
      <c r="H5" s="196">
        <f t="shared" si="1"/>
        <v>14002610</v>
      </c>
      <c r="I5" s="196">
        <f t="shared" si="1"/>
        <v>14002610</v>
      </c>
      <c r="J5" s="192">
        <f>I5-H5</f>
        <v>0</v>
      </c>
    </row>
    <row r="6" spans="1:10" x14ac:dyDescent="0.25">
      <c r="A6" s="95" t="s">
        <v>2</v>
      </c>
      <c r="B6" s="95"/>
      <c r="C6" s="96"/>
      <c r="D6" s="97"/>
      <c r="E6" s="196">
        <f t="shared" si="0"/>
        <v>14002610</v>
      </c>
      <c r="F6" s="196">
        <f t="shared" si="0"/>
        <v>14002610</v>
      </c>
      <c r="G6" s="196">
        <f t="shared" si="1"/>
        <v>14002610</v>
      </c>
      <c r="H6" s="196">
        <f t="shared" si="1"/>
        <v>14002610</v>
      </c>
      <c r="I6" s="196">
        <f t="shared" si="1"/>
        <v>14002610</v>
      </c>
      <c r="J6" s="192">
        <f t="shared" ref="J6:J7" si="2">I6-H6</f>
        <v>0</v>
      </c>
    </row>
    <row r="7" spans="1:10" x14ac:dyDescent="0.25">
      <c r="A7" s="95" t="s">
        <v>67</v>
      </c>
      <c r="B7" s="95"/>
      <c r="C7" s="98"/>
      <c r="D7" s="97"/>
      <c r="E7" s="181">
        <f t="shared" si="0"/>
        <v>14002610</v>
      </c>
      <c r="F7" s="181">
        <f t="shared" si="0"/>
        <v>14002610</v>
      </c>
      <c r="G7" s="181">
        <f t="shared" si="0"/>
        <v>14002610</v>
      </c>
      <c r="H7" s="181">
        <f t="shared" si="0"/>
        <v>14002610</v>
      </c>
      <c r="I7" s="181">
        <f t="shared" si="0"/>
        <v>14002610</v>
      </c>
      <c r="J7" s="192">
        <f t="shared" si="2"/>
        <v>0</v>
      </c>
    </row>
    <row r="8" spans="1:10" x14ac:dyDescent="0.25">
      <c r="A8" s="101" t="s">
        <v>68</v>
      </c>
      <c r="B8" s="95"/>
      <c r="C8" s="99">
        <v>39.39</v>
      </c>
      <c r="D8" s="100">
        <v>4580000</v>
      </c>
      <c r="E8" s="178">
        <f>E10+E19+E22+E25+E30</f>
        <v>14002610</v>
      </c>
      <c r="F8" s="178">
        <f>F10+F19+F22+F25+F30</f>
        <v>14002610</v>
      </c>
      <c r="G8" s="178">
        <f>G10+G19+G22+G25+G30</f>
        <v>14002610</v>
      </c>
      <c r="H8" s="178">
        <f>H10+H19+H22+H25+H30</f>
        <v>14002610</v>
      </c>
      <c r="I8" s="178">
        <f>I10+I19+I22+I25+I30</f>
        <v>14002610</v>
      </c>
      <c r="J8" s="194">
        <f>I8-H8</f>
        <v>0</v>
      </c>
    </row>
    <row r="9" spans="1:10" x14ac:dyDescent="0.25">
      <c r="A9" s="101" t="s">
        <v>70</v>
      </c>
      <c r="B9" s="95"/>
      <c r="C9" s="98"/>
      <c r="D9" s="97"/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4">
        <f>I9-H9</f>
        <v>0</v>
      </c>
    </row>
    <row r="10" spans="1:10" x14ac:dyDescent="0.25">
      <c r="A10" s="199" t="s">
        <v>98</v>
      </c>
      <c r="B10" s="95"/>
      <c r="C10" s="98"/>
      <c r="D10" s="97"/>
      <c r="E10" s="181">
        <f>E11+E12+E13+E14+E15+E16+E17+E18</f>
        <v>7495610</v>
      </c>
      <c r="F10" s="181">
        <f>F11+F12+F13+F14+F15+F16+F17+F18</f>
        <v>7495610</v>
      </c>
      <c r="G10" s="181">
        <f>G11+G12+G13+G14+G15+G16+G17+G18</f>
        <v>7495610</v>
      </c>
      <c r="H10" s="181">
        <f>H11+H12+H13+H14+H15+H16+H17+H18</f>
        <v>7495610</v>
      </c>
      <c r="I10" s="181">
        <f>I11+I12+I13+I14+I15+I16+I17+I18</f>
        <v>7495610</v>
      </c>
      <c r="J10" s="192">
        <f>I10-H10</f>
        <v>0</v>
      </c>
    </row>
    <row r="11" spans="1:10" x14ac:dyDescent="0.25">
      <c r="A11" s="200" t="s">
        <v>69</v>
      </c>
      <c r="B11" s="95"/>
      <c r="C11" s="98"/>
      <c r="D11" s="97"/>
      <c r="E11" s="178">
        <v>787190</v>
      </c>
      <c r="F11" s="178">
        <v>787190</v>
      </c>
      <c r="G11" s="178">
        <v>787190</v>
      </c>
      <c r="H11" s="178">
        <v>787190</v>
      </c>
      <c r="I11" s="178">
        <v>787190</v>
      </c>
      <c r="J11" s="194">
        <f>I11-H11</f>
        <v>0</v>
      </c>
    </row>
    <row r="12" spans="1:10" x14ac:dyDescent="0.25">
      <c r="A12" s="200" t="s">
        <v>70</v>
      </c>
      <c r="B12" s="95"/>
      <c r="C12" s="98"/>
      <c r="D12" s="97"/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4">
        <f t="shared" ref="J12:J18" si="3">I12-H12</f>
        <v>0</v>
      </c>
    </row>
    <row r="13" spans="1:10" x14ac:dyDescent="0.25">
      <c r="A13" s="200" t="s">
        <v>71</v>
      </c>
      <c r="B13" s="95"/>
      <c r="C13" s="96"/>
      <c r="D13" s="97"/>
      <c r="E13" s="178">
        <v>5696000</v>
      </c>
      <c r="F13" s="178">
        <v>5696000</v>
      </c>
      <c r="G13" s="178">
        <v>5696000</v>
      </c>
      <c r="H13" s="178">
        <v>5696000</v>
      </c>
      <c r="I13" s="178">
        <v>5696000</v>
      </c>
      <c r="J13" s="194">
        <f t="shared" si="3"/>
        <v>0</v>
      </c>
    </row>
    <row r="14" spans="1:10" x14ac:dyDescent="0.25">
      <c r="A14" s="200" t="s">
        <v>70</v>
      </c>
      <c r="B14" s="95"/>
      <c r="C14" s="96"/>
      <c r="D14" s="97"/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4">
        <f t="shared" si="3"/>
        <v>0</v>
      </c>
    </row>
    <row r="15" spans="1:10" x14ac:dyDescent="0.25">
      <c r="A15" s="200" t="s">
        <v>72</v>
      </c>
      <c r="B15" s="95"/>
      <c r="C15" s="96"/>
      <c r="D15" s="97"/>
      <c r="E15" s="178">
        <v>0</v>
      </c>
      <c r="F15" s="178">
        <v>0</v>
      </c>
      <c r="G15" s="178">
        <v>0</v>
      </c>
      <c r="H15" s="178">
        <v>0</v>
      </c>
      <c r="I15" s="178">
        <v>0</v>
      </c>
      <c r="J15" s="194">
        <f t="shared" si="3"/>
        <v>0</v>
      </c>
    </row>
    <row r="16" spans="1:10" x14ac:dyDescent="0.25">
      <c r="A16" s="200" t="s">
        <v>70</v>
      </c>
      <c r="B16" s="95"/>
      <c r="C16" s="96"/>
      <c r="D16" s="97"/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4">
        <f t="shared" si="3"/>
        <v>0</v>
      </c>
    </row>
    <row r="17" spans="1:10" x14ac:dyDescent="0.25">
      <c r="A17" s="200" t="s">
        <v>73</v>
      </c>
      <c r="B17" s="95"/>
      <c r="C17" s="96"/>
      <c r="D17" s="97"/>
      <c r="E17" s="178">
        <v>1012420</v>
      </c>
      <c r="F17" s="178">
        <v>1012420</v>
      </c>
      <c r="G17" s="178">
        <v>1012420</v>
      </c>
      <c r="H17" s="178">
        <v>1012420</v>
      </c>
      <c r="I17" s="178">
        <v>1012420</v>
      </c>
      <c r="J17" s="194">
        <f t="shared" si="3"/>
        <v>0</v>
      </c>
    </row>
    <row r="18" spans="1:10" x14ac:dyDescent="0.25">
      <c r="A18" s="200" t="s">
        <v>70</v>
      </c>
      <c r="B18" s="95"/>
      <c r="C18" s="96"/>
      <c r="D18" s="97"/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4">
        <f t="shared" si="3"/>
        <v>0</v>
      </c>
    </row>
    <row r="19" spans="1:10" x14ac:dyDescent="0.25">
      <c r="A19" s="95" t="s">
        <v>99</v>
      </c>
      <c r="B19" s="95"/>
      <c r="C19" s="96"/>
      <c r="D19" s="97"/>
      <c r="E19" s="196">
        <f>E20+E21</f>
        <v>5000000</v>
      </c>
      <c r="F19" s="196">
        <f>F20+F21</f>
        <v>5000000</v>
      </c>
      <c r="G19" s="196">
        <f>G20+G21</f>
        <v>5000000</v>
      </c>
      <c r="H19" s="196">
        <f>H20+H21</f>
        <v>5000000</v>
      </c>
      <c r="I19" s="196">
        <f>I20+I21</f>
        <v>5000000</v>
      </c>
      <c r="J19" s="192">
        <f t="shared" ref="J19:J28" si="4">I19-H19</f>
        <v>0</v>
      </c>
    </row>
    <row r="20" spans="1:10" x14ac:dyDescent="0.25">
      <c r="A20" s="101" t="s">
        <v>92</v>
      </c>
      <c r="B20" s="101"/>
      <c r="C20" s="101"/>
      <c r="D20" s="100">
        <v>2700</v>
      </c>
      <c r="E20" s="178">
        <v>5000000</v>
      </c>
      <c r="F20" s="178">
        <v>5000000</v>
      </c>
      <c r="G20" s="178">
        <v>5000000</v>
      </c>
      <c r="H20" s="178">
        <v>5000000</v>
      </c>
      <c r="I20" s="178">
        <v>5000000</v>
      </c>
      <c r="J20" s="194">
        <f t="shared" si="4"/>
        <v>0</v>
      </c>
    </row>
    <row r="21" spans="1:10" x14ac:dyDescent="0.25">
      <c r="A21" s="200" t="s">
        <v>70</v>
      </c>
      <c r="B21" s="95"/>
      <c r="C21" s="102"/>
      <c r="D21" s="100"/>
      <c r="E21" s="178">
        <v>0</v>
      </c>
      <c r="F21" s="178">
        <v>0</v>
      </c>
      <c r="G21" s="178">
        <v>0</v>
      </c>
      <c r="H21" s="178">
        <v>0</v>
      </c>
      <c r="I21" s="178">
        <v>0</v>
      </c>
      <c r="J21" s="194">
        <f t="shared" si="4"/>
        <v>0</v>
      </c>
    </row>
    <row r="22" spans="1:10" x14ac:dyDescent="0.25">
      <c r="A22" s="95" t="s">
        <v>100</v>
      </c>
      <c r="B22" s="100"/>
      <c r="C22" s="102"/>
      <c r="D22" s="100"/>
      <c r="E22" s="181">
        <f>E23+E24</f>
        <v>45900</v>
      </c>
      <c r="F22" s="181">
        <f>F23+F24</f>
        <v>45900</v>
      </c>
      <c r="G22" s="181">
        <f>G23+G24</f>
        <v>45900</v>
      </c>
      <c r="H22" s="181">
        <f>H23+H24</f>
        <v>45900</v>
      </c>
      <c r="I22" s="181">
        <f>I23+I24</f>
        <v>45900</v>
      </c>
      <c r="J22" s="192">
        <f t="shared" si="4"/>
        <v>0</v>
      </c>
    </row>
    <row r="23" spans="1:10" x14ac:dyDescent="0.25">
      <c r="A23" s="101" t="s">
        <v>74</v>
      </c>
      <c r="B23" s="100">
        <v>2550</v>
      </c>
      <c r="C23" s="102"/>
      <c r="D23" s="103"/>
      <c r="E23" s="201">
        <v>45900</v>
      </c>
      <c r="F23" s="201">
        <v>45900</v>
      </c>
      <c r="G23" s="201">
        <v>45900</v>
      </c>
      <c r="H23" s="201">
        <v>45900</v>
      </c>
      <c r="I23" s="201">
        <v>45900</v>
      </c>
      <c r="J23" s="194">
        <f t="shared" si="4"/>
        <v>0</v>
      </c>
    </row>
    <row r="24" spans="1:10" x14ac:dyDescent="0.25">
      <c r="A24" s="200" t="s">
        <v>70</v>
      </c>
      <c r="B24" s="95"/>
      <c r="C24" s="96"/>
      <c r="D24" s="104"/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94">
        <f t="shared" si="4"/>
        <v>0</v>
      </c>
    </row>
    <row r="25" spans="1:10" x14ac:dyDescent="0.25">
      <c r="A25" s="202" t="s">
        <v>101</v>
      </c>
      <c r="B25" s="95"/>
      <c r="C25" s="102"/>
      <c r="D25" s="100"/>
      <c r="E25" s="203">
        <f>E26</f>
        <v>452000</v>
      </c>
      <c r="F25" s="203">
        <f>F26</f>
        <v>452000</v>
      </c>
      <c r="G25" s="203">
        <f>G26</f>
        <v>452000</v>
      </c>
      <c r="H25" s="203">
        <f>H26</f>
        <v>452000</v>
      </c>
      <c r="I25" s="203">
        <f>I26</f>
        <v>452000</v>
      </c>
      <c r="J25" s="192">
        <f t="shared" si="4"/>
        <v>0</v>
      </c>
    </row>
    <row r="26" spans="1:10" x14ac:dyDescent="0.25">
      <c r="A26" s="197" t="s">
        <v>102</v>
      </c>
      <c r="B26" s="95"/>
      <c r="C26" s="102"/>
      <c r="D26" s="100"/>
      <c r="E26" s="194">
        <v>452000</v>
      </c>
      <c r="F26" s="194">
        <v>452000</v>
      </c>
      <c r="G26" s="194">
        <v>452000</v>
      </c>
      <c r="H26" s="194">
        <v>452000</v>
      </c>
      <c r="I26" s="194">
        <v>452000</v>
      </c>
      <c r="J26" s="194">
        <f t="shared" si="4"/>
        <v>0</v>
      </c>
    </row>
    <row r="27" spans="1:10" x14ac:dyDescent="0.25">
      <c r="A27" s="200" t="s">
        <v>70</v>
      </c>
      <c r="B27" s="95"/>
      <c r="C27" s="102"/>
      <c r="D27" s="100"/>
      <c r="E27" s="178">
        <v>0</v>
      </c>
      <c r="F27" s="178">
        <v>0</v>
      </c>
      <c r="G27" s="178">
        <v>0</v>
      </c>
      <c r="H27" s="178">
        <v>0</v>
      </c>
      <c r="I27" s="178">
        <v>0</v>
      </c>
      <c r="J27" s="194">
        <f t="shared" si="4"/>
        <v>0</v>
      </c>
    </row>
    <row r="28" spans="1:10" x14ac:dyDescent="0.25">
      <c r="A28" s="199" t="s">
        <v>293</v>
      </c>
      <c r="B28" s="95"/>
      <c r="C28" s="96"/>
      <c r="D28" s="97"/>
      <c r="E28" s="181">
        <v>0</v>
      </c>
      <c r="F28" s="181">
        <v>0</v>
      </c>
      <c r="G28" s="181">
        <v>0</v>
      </c>
      <c r="H28" s="181">
        <v>0</v>
      </c>
      <c r="I28" s="181">
        <v>0</v>
      </c>
      <c r="J28" s="192">
        <f t="shared" si="4"/>
        <v>0</v>
      </c>
    </row>
    <row r="29" spans="1:10" x14ac:dyDescent="0.25">
      <c r="A29" s="199"/>
      <c r="B29" s="95"/>
      <c r="C29" s="96"/>
      <c r="D29" s="97"/>
      <c r="E29" s="181"/>
      <c r="F29" s="197"/>
      <c r="G29" s="197"/>
      <c r="H29" s="197"/>
      <c r="I29" s="197"/>
      <c r="J29" s="194"/>
    </row>
    <row r="30" spans="1:10" x14ac:dyDescent="0.25">
      <c r="A30" s="199" t="s">
        <v>294</v>
      </c>
      <c r="B30" s="95"/>
      <c r="C30" s="96"/>
      <c r="D30" s="97"/>
      <c r="E30" s="181">
        <v>1009100</v>
      </c>
      <c r="F30" s="181">
        <v>1009100</v>
      </c>
      <c r="G30" s="181">
        <v>1009100</v>
      </c>
      <c r="H30" s="181">
        <v>1009100</v>
      </c>
      <c r="I30" s="181">
        <v>1009100</v>
      </c>
      <c r="J30" s="192">
        <f>I30-H30</f>
        <v>0</v>
      </c>
    </row>
    <row r="31" spans="1:10" x14ac:dyDescent="0.25">
      <c r="A31" s="200"/>
      <c r="B31" s="95"/>
      <c r="C31" s="102"/>
      <c r="D31" s="100"/>
      <c r="E31" s="178"/>
      <c r="F31" s="197"/>
      <c r="G31" s="197"/>
      <c r="H31" s="197"/>
      <c r="I31" s="197"/>
      <c r="J31" s="194"/>
    </row>
    <row r="32" spans="1:10" x14ac:dyDescent="0.25">
      <c r="A32" s="95" t="s">
        <v>103</v>
      </c>
      <c r="B32" s="95"/>
      <c r="C32" s="102"/>
      <c r="D32" s="100"/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192">
        <v>0</v>
      </c>
    </row>
    <row r="33" spans="1:10" x14ac:dyDescent="0.25">
      <c r="A33" s="197"/>
      <c r="B33" s="101"/>
      <c r="C33" s="101"/>
      <c r="D33" s="100"/>
      <c r="E33" s="201"/>
      <c r="F33" s="197"/>
      <c r="G33" s="197"/>
      <c r="H33" s="197"/>
      <c r="I33" s="197"/>
      <c r="J33" s="194"/>
    </row>
    <row r="34" spans="1:10" x14ac:dyDescent="0.25">
      <c r="A34" s="95" t="s">
        <v>300</v>
      </c>
      <c r="B34" s="95"/>
      <c r="C34" s="102"/>
      <c r="D34" s="100"/>
      <c r="E34" s="97">
        <f>E36+E37+E35</f>
        <v>4985000</v>
      </c>
      <c r="F34" s="97">
        <f>F36+F37+F35</f>
        <v>5028892</v>
      </c>
      <c r="G34" s="97">
        <f>G36+G37+G35</f>
        <v>5028892</v>
      </c>
      <c r="H34" s="97">
        <f>H36+H37+H35</f>
        <v>5072632</v>
      </c>
      <c r="I34" s="97">
        <f>I36+I37+I35</f>
        <v>5072632</v>
      </c>
      <c r="J34" s="192">
        <f>I34-H34</f>
        <v>0</v>
      </c>
    </row>
    <row r="35" spans="1:10" x14ac:dyDescent="0.25">
      <c r="A35" s="95" t="s">
        <v>295</v>
      </c>
      <c r="B35" s="95"/>
      <c r="C35" s="102"/>
      <c r="D35" s="100"/>
      <c r="E35" s="97">
        <v>0</v>
      </c>
      <c r="F35" s="97">
        <v>43892</v>
      </c>
      <c r="G35" s="97">
        <v>43892</v>
      </c>
      <c r="H35" s="97">
        <f>43892+43740</f>
        <v>87632</v>
      </c>
      <c r="I35" s="97">
        <f>43892+43740</f>
        <v>87632</v>
      </c>
      <c r="J35" s="192">
        <f t="shared" ref="J35:J37" si="5">I35-H35</f>
        <v>0</v>
      </c>
    </row>
    <row r="36" spans="1:10" x14ac:dyDescent="0.25">
      <c r="A36" s="95" t="s">
        <v>296</v>
      </c>
      <c r="B36" s="95"/>
      <c r="C36" s="102"/>
      <c r="D36" s="100"/>
      <c r="E36" s="97">
        <v>1885000</v>
      </c>
      <c r="F36" s="97">
        <v>1885000</v>
      </c>
      <c r="G36" s="97">
        <v>1885000</v>
      </c>
      <c r="H36" s="97">
        <v>1885000</v>
      </c>
      <c r="I36" s="97">
        <v>1885000</v>
      </c>
      <c r="J36" s="192">
        <f t="shared" si="5"/>
        <v>0</v>
      </c>
    </row>
    <row r="37" spans="1:10" x14ac:dyDescent="0.25">
      <c r="A37" s="95" t="s">
        <v>297</v>
      </c>
      <c r="B37" s="101"/>
      <c r="C37" s="102"/>
      <c r="D37" s="100"/>
      <c r="E37" s="97">
        <f>E38</f>
        <v>3100000</v>
      </c>
      <c r="F37" s="97">
        <f>F38</f>
        <v>3100000</v>
      </c>
      <c r="G37" s="97">
        <f>G38</f>
        <v>3100000</v>
      </c>
      <c r="H37" s="97">
        <f>H38</f>
        <v>3100000</v>
      </c>
      <c r="I37" s="97">
        <f>I38</f>
        <v>3100000</v>
      </c>
      <c r="J37" s="192">
        <f t="shared" si="5"/>
        <v>0</v>
      </c>
    </row>
    <row r="38" spans="1:10" x14ac:dyDescent="0.25">
      <c r="A38" s="204" t="s">
        <v>328</v>
      </c>
      <c r="B38" s="101"/>
      <c r="C38" s="102"/>
      <c r="D38" s="100"/>
      <c r="E38" s="100">
        <v>3100000</v>
      </c>
      <c r="F38" s="100">
        <v>3100000</v>
      </c>
      <c r="G38" s="100">
        <v>3100000</v>
      </c>
      <c r="H38" s="100">
        <v>3100000</v>
      </c>
      <c r="I38" s="100">
        <v>3100000</v>
      </c>
      <c r="J38" s="194">
        <f>I38-H38</f>
        <v>0</v>
      </c>
    </row>
    <row r="39" spans="1:10" s="106" customFormat="1" x14ac:dyDescent="0.25">
      <c r="A39" s="205"/>
      <c r="B39" s="95"/>
      <c r="C39" s="105"/>
      <c r="D39" s="96"/>
      <c r="E39" s="96"/>
      <c r="F39" s="140"/>
      <c r="G39" s="140"/>
      <c r="H39" s="140"/>
      <c r="I39" s="140"/>
      <c r="J39" s="194"/>
    </row>
    <row r="40" spans="1:10" x14ac:dyDescent="0.25">
      <c r="A40" s="101"/>
      <c r="B40" s="101"/>
      <c r="C40" s="101"/>
      <c r="D40" s="100"/>
      <c r="E40" s="206"/>
      <c r="F40" s="197"/>
      <c r="G40" s="197"/>
      <c r="H40" s="197"/>
      <c r="I40" s="197"/>
      <c r="J40" s="194"/>
    </row>
    <row r="41" spans="1:10" x14ac:dyDescent="0.25">
      <c r="A41" s="96" t="s">
        <v>303</v>
      </c>
      <c r="B41" s="107"/>
      <c r="C41" s="107"/>
      <c r="D41" s="107"/>
      <c r="E41" s="203">
        <f>E42</f>
        <v>1800000</v>
      </c>
      <c r="F41" s="203">
        <f>F42</f>
        <v>1800000</v>
      </c>
      <c r="G41" s="203">
        <f>G42</f>
        <v>1800000</v>
      </c>
      <c r="H41" s="203">
        <f>H42</f>
        <v>1800000</v>
      </c>
      <c r="I41" s="203">
        <f>I42</f>
        <v>1800000</v>
      </c>
      <c r="J41" s="192">
        <f>G41-F41</f>
        <v>0</v>
      </c>
    </row>
    <row r="42" spans="1:10" x14ac:dyDescent="0.25">
      <c r="A42" s="102" t="s">
        <v>304</v>
      </c>
      <c r="B42" s="102"/>
      <c r="C42" s="102"/>
      <c r="D42" s="100"/>
      <c r="E42" s="201">
        <v>1800000</v>
      </c>
      <c r="F42" s="201">
        <v>1800000</v>
      </c>
      <c r="G42" s="201">
        <v>1800000</v>
      </c>
      <c r="H42" s="201">
        <v>1800000</v>
      </c>
      <c r="I42" s="201">
        <v>1800000</v>
      </c>
      <c r="J42" s="194">
        <f>G42-F42</f>
        <v>0</v>
      </c>
    </row>
    <row r="43" spans="1:10" x14ac:dyDescent="0.25">
      <c r="A43" s="102"/>
      <c r="B43" s="102"/>
      <c r="C43" s="102"/>
      <c r="D43" s="100"/>
      <c r="E43" s="201"/>
      <c r="F43" s="197"/>
      <c r="G43" s="197"/>
      <c r="H43" s="197"/>
      <c r="I43" s="197"/>
      <c r="J43" s="194"/>
    </row>
    <row r="44" spans="1:10" x14ac:dyDescent="0.25">
      <c r="A44" s="96" t="s">
        <v>299</v>
      </c>
      <c r="B44" s="102"/>
      <c r="C44" s="102"/>
      <c r="D44" s="100"/>
      <c r="E44" s="203">
        <v>0</v>
      </c>
      <c r="F44" s="203">
        <v>0</v>
      </c>
      <c r="G44" s="203">
        <v>0</v>
      </c>
      <c r="H44" s="203">
        <f>H45</f>
        <v>426720</v>
      </c>
      <c r="I44" s="203">
        <f>SUM(I45:I46)</f>
        <v>786720</v>
      </c>
      <c r="J44" s="192">
        <f>I44-H44</f>
        <v>360000</v>
      </c>
    </row>
    <row r="45" spans="1:10" x14ac:dyDescent="0.25">
      <c r="A45" s="102" t="s">
        <v>343</v>
      </c>
      <c r="B45" s="102"/>
      <c r="C45" s="102"/>
      <c r="D45" s="100"/>
      <c r="E45" s="201">
        <v>0</v>
      </c>
      <c r="F45" s="197">
        <v>0</v>
      </c>
      <c r="G45" s="197">
        <v>0</v>
      </c>
      <c r="H45" s="194">
        <v>426720</v>
      </c>
      <c r="I45" s="194">
        <v>426720</v>
      </c>
      <c r="J45" s="194">
        <f>I45-H45</f>
        <v>0</v>
      </c>
    </row>
    <row r="46" spans="1:10" x14ac:dyDescent="0.25">
      <c r="A46" s="102" t="s">
        <v>348</v>
      </c>
      <c r="B46" s="102"/>
      <c r="C46" s="102"/>
      <c r="D46" s="100"/>
      <c r="E46" s="201">
        <v>0</v>
      </c>
      <c r="F46" s="197">
        <v>0</v>
      </c>
      <c r="G46" s="197">
        <v>0</v>
      </c>
      <c r="H46" s="194">
        <v>0</v>
      </c>
      <c r="I46" s="194">
        <v>360000</v>
      </c>
      <c r="J46" s="194">
        <f>I46-H46</f>
        <v>360000</v>
      </c>
    </row>
    <row r="47" spans="1:10" x14ac:dyDescent="0.25">
      <c r="A47" s="102"/>
      <c r="B47" s="102"/>
      <c r="C47" s="102"/>
      <c r="D47" s="100"/>
      <c r="E47" s="201"/>
      <c r="F47" s="197"/>
      <c r="G47" s="197"/>
      <c r="H47" s="194"/>
      <c r="I47" s="194"/>
      <c r="J47" s="194"/>
    </row>
    <row r="48" spans="1:10" x14ac:dyDescent="0.25">
      <c r="A48" s="95" t="s">
        <v>75</v>
      </c>
      <c r="B48" s="206"/>
      <c r="C48" s="206"/>
      <c r="D48" s="206"/>
      <c r="E48" s="203">
        <f>E41+E34+E32+E5</f>
        <v>20787610</v>
      </c>
      <c r="F48" s="203">
        <f t="shared" ref="F48:G48" si="6">F41+F34+F32+F5</f>
        <v>20831502</v>
      </c>
      <c r="G48" s="203">
        <f t="shared" si="6"/>
        <v>20831502</v>
      </c>
      <c r="H48" s="192">
        <f>H41+H34+H32+H5+H44</f>
        <v>21301962</v>
      </c>
      <c r="I48" s="192">
        <f>I41+I34+I32+I5+I44</f>
        <v>21661962</v>
      </c>
      <c r="J48" s="203">
        <f>I48-H48</f>
        <v>360000</v>
      </c>
    </row>
    <row r="51" spans="5:5" x14ac:dyDescent="0.25">
      <c r="E51" s="63"/>
    </row>
  </sheetData>
  <mergeCells count="11">
    <mergeCell ref="F3:F4"/>
    <mergeCell ref="J3:J4"/>
    <mergeCell ref="A1:J1"/>
    <mergeCell ref="A3:A4"/>
    <mergeCell ref="B3:B4"/>
    <mergeCell ref="C3:C4"/>
    <mergeCell ref="D3:D4"/>
    <mergeCell ref="E3:E4"/>
    <mergeCell ref="G3:G4"/>
    <mergeCell ref="H3:H4"/>
    <mergeCell ref="I3:I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Roman,Félkövér"&amp;12 2/a melléklet
Az önkormányzat 2018. évi költségvetéséről szóló 5/2018. (II. 16.)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K32"/>
  <sheetViews>
    <sheetView showWhiteSpace="0" view="pageLayout" zoomScaleNormal="75" zoomScaleSheetLayoutView="80" workbookViewId="0">
      <selection activeCell="A2" sqref="A2:G3"/>
    </sheetView>
  </sheetViews>
  <sheetFormatPr defaultColWidth="9" defaultRowHeight="15.75" x14ac:dyDescent="0.25"/>
  <cols>
    <col min="1" max="1" width="45.85546875" style="76" customWidth="1"/>
    <col min="2" max="2" width="15.28515625" style="76" customWidth="1"/>
    <col min="3" max="3" width="12.7109375" style="76" customWidth="1"/>
    <col min="4" max="4" width="13.5703125" style="76" customWidth="1"/>
    <col min="5" max="5" width="13.7109375" style="76" customWidth="1"/>
    <col min="6" max="6" width="13.140625" style="76" customWidth="1"/>
    <col min="7" max="7" width="14.7109375" style="76" customWidth="1"/>
    <col min="8" max="8" width="15.28515625" style="76" customWidth="1"/>
    <col min="9" max="16384" width="9" style="76"/>
  </cols>
  <sheetData>
    <row r="2" spans="1:8" x14ac:dyDescent="0.25">
      <c r="A2" s="230" t="s">
        <v>298</v>
      </c>
      <c r="B2" s="230"/>
      <c r="C2" s="230"/>
      <c r="D2" s="230"/>
      <c r="E2" s="230"/>
      <c r="F2" s="230"/>
      <c r="G2" s="230"/>
    </row>
    <row r="3" spans="1:8" x14ac:dyDescent="0.25">
      <c r="A3" s="230"/>
      <c r="B3" s="230"/>
      <c r="C3" s="230"/>
      <c r="D3" s="230"/>
      <c r="E3" s="230"/>
      <c r="F3" s="230"/>
      <c r="G3" s="230"/>
    </row>
    <row r="4" spans="1:8" ht="51.75" customHeight="1" x14ac:dyDescent="0.25">
      <c r="A4" s="188" t="s">
        <v>89</v>
      </c>
      <c r="B4" s="14" t="s">
        <v>331</v>
      </c>
      <c r="C4" s="14" t="s">
        <v>334</v>
      </c>
      <c r="D4" s="14" t="s">
        <v>339</v>
      </c>
      <c r="E4" s="14" t="s">
        <v>342</v>
      </c>
      <c r="F4" s="14" t="s">
        <v>344</v>
      </c>
      <c r="G4" s="14" t="s">
        <v>333</v>
      </c>
    </row>
    <row r="5" spans="1:8" ht="30.75" customHeight="1" x14ac:dyDescent="0.25">
      <c r="A5" s="189" t="s">
        <v>110</v>
      </c>
      <c r="B5" s="69"/>
      <c r="C5" s="190"/>
      <c r="D5" s="190"/>
      <c r="E5" s="190"/>
      <c r="F5" s="190"/>
      <c r="G5" s="190"/>
    </row>
    <row r="6" spans="1:8" s="78" customFormat="1" ht="18.95" customHeight="1" x14ac:dyDescent="0.25">
      <c r="A6" s="191" t="s">
        <v>77</v>
      </c>
      <c r="B6" s="70">
        <v>7128829</v>
      </c>
      <c r="C6" s="77">
        <f>7128829+2181945</f>
        <v>9310774</v>
      </c>
      <c r="D6" s="77">
        <v>9310774</v>
      </c>
      <c r="E6" s="77">
        <f>9310774+50000</f>
        <v>9360774</v>
      </c>
      <c r="F6" s="77">
        <v>9360774</v>
      </c>
      <c r="G6" s="77">
        <f>F6-E6</f>
        <v>0</v>
      </c>
    </row>
    <row r="7" spans="1:8" s="78" customFormat="1" ht="18.95" customHeight="1" x14ac:dyDescent="0.25">
      <c r="A7" s="191" t="s">
        <v>78</v>
      </c>
      <c r="B7" s="70">
        <v>1284829</v>
      </c>
      <c r="C7" s="192">
        <f>1284829+151034</f>
        <v>1435863</v>
      </c>
      <c r="D7" s="192">
        <v>1435863</v>
      </c>
      <c r="E7" s="192">
        <f>1435863+9000</f>
        <v>1444863</v>
      </c>
      <c r="F7" s="192">
        <v>1444863</v>
      </c>
      <c r="G7" s="77">
        <f>F7-E7</f>
        <v>0</v>
      </c>
      <c r="H7" s="79"/>
    </row>
    <row r="8" spans="1:8" s="78" customFormat="1" ht="18.95" customHeight="1" x14ac:dyDescent="0.25">
      <c r="A8" s="191" t="s">
        <v>79</v>
      </c>
      <c r="B8" s="70">
        <f>SUM(B9:B23)</f>
        <v>14260000</v>
      </c>
      <c r="C8" s="70">
        <f>SUM(C9:C23)</f>
        <v>18292500</v>
      </c>
      <c r="D8" s="70">
        <f>SUM(D9:D23)</f>
        <v>45607903</v>
      </c>
      <c r="E8" s="70">
        <f>SUM(E9:E23)</f>
        <v>46034623</v>
      </c>
      <c r="F8" s="70">
        <f>SUM(F9:F23)</f>
        <v>45834623</v>
      </c>
      <c r="G8" s="77">
        <f>F8-E8</f>
        <v>-200000</v>
      </c>
      <c r="H8" s="79"/>
    </row>
    <row r="9" spans="1:8" ht="19.7" customHeight="1" x14ac:dyDescent="0.25">
      <c r="A9" s="193" t="s">
        <v>321</v>
      </c>
      <c r="B9" s="26">
        <v>30000</v>
      </c>
      <c r="C9" s="194">
        <v>30000</v>
      </c>
      <c r="D9" s="194">
        <v>30000</v>
      </c>
      <c r="E9" s="194">
        <v>30000</v>
      </c>
      <c r="F9" s="194">
        <v>51000</v>
      </c>
      <c r="G9" s="81">
        <f>F9-E9</f>
        <v>21000</v>
      </c>
    </row>
    <row r="10" spans="1:8" ht="19.7" customHeight="1" x14ac:dyDescent="0.25">
      <c r="A10" s="193" t="s">
        <v>320</v>
      </c>
      <c r="B10" s="26">
        <v>1900000</v>
      </c>
      <c r="C10" s="194">
        <v>1900000</v>
      </c>
      <c r="D10" s="194">
        <f>1900000+93700</f>
        <v>1993700</v>
      </c>
      <c r="E10" s="194">
        <f>1993700+336000</f>
        <v>2329700</v>
      </c>
      <c r="F10" s="194">
        <v>2329700</v>
      </c>
      <c r="G10" s="81">
        <f t="shared" ref="G10:G23" si="0">F10-E10</f>
        <v>0</v>
      </c>
    </row>
    <row r="11" spans="1:8" ht="19.7" customHeight="1" x14ac:dyDescent="0.25">
      <c r="A11" s="193" t="s">
        <v>323</v>
      </c>
      <c r="B11" s="26">
        <v>480000</v>
      </c>
      <c r="C11" s="194">
        <v>480000</v>
      </c>
      <c r="D11" s="194">
        <v>480000</v>
      </c>
      <c r="E11" s="194">
        <v>480000</v>
      </c>
      <c r="F11" s="194">
        <v>480000</v>
      </c>
      <c r="G11" s="81">
        <f t="shared" si="0"/>
        <v>0</v>
      </c>
    </row>
    <row r="12" spans="1:8" ht="19.7" customHeight="1" x14ac:dyDescent="0.25">
      <c r="A12" s="193" t="s">
        <v>324</v>
      </c>
      <c r="B12" s="26">
        <v>400000</v>
      </c>
      <c r="C12" s="194">
        <v>400000</v>
      </c>
      <c r="D12" s="194">
        <v>400000</v>
      </c>
      <c r="E12" s="194">
        <v>400000</v>
      </c>
      <c r="F12" s="194">
        <v>400000</v>
      </c>
      <c r="G12" s="81">
        <f t="shared" si="0"/>
        <v>0</v>
      </c>
    </row>
    <row r="13" spans="1:8" ht="19.7" customHeight="1" x14ac:dyDescent="0.25">
      <c r="A13" s="193" t="s">
        <v>105</v>
      </c>
      <c r="B13" s="26">
        <v>1900000</v>
      </c>
      <c r="C13" s="194">
        <v>1900000</v>
      </c>
      <c r="D13" s="194">
        <v>1900000</v>
      </c>
      <c r="E13" s="194">
        <v>1900000</v>
      </c>
      <c r="F13" s="194">
        <v>1900000</v>
      </c>
      <c r="G13" s="81">
        <f t="shared" si="0"/>
        <v>0</v>
      </c>
    </row>
    <row r="14" spans="1:8" ht="19.7" customHeight="1" x14ac:dyDescent="0.25">
      <c r="A14" s="193" t="s">
        <v>106</v>
      </c>
      <c r="B14" s="26">
        <v>0</v>
      </c>
      <c r="C14" s="194">
        <v>0</v>
      </c>
      <c r="D14" s="194">
        <v>0</v>
      </c>
      <c r="E14" s="194">
        <v>0</v>
      </c>
      <c r="F14" s="194">
        <v>0</v>
      </c>
      <c r="G14" s="81">
        <f t="shared" si="0"/>
        <v>0</v>
      </c>
    </row>
    <row r="15" spans="1:8" ht="19.7" customHeight="1" x14ac:dyDescent="0.25">
      <c r="A15" s="193" t="s">
        <v>319</v>
      </c>
      <c r="B15" s="26">
        <v>2400000</v>
      </c>
      <c r="C15" s="194">
        <v>2400000</v>
      </c>
      <c r="D15" s="194">
        <v>2400000</v>
      </c>
      <c r="E15" s="194">
        <v>2400000</v>
      </c>
      <c r="F15" s="194">
        <v>2269000</v>
      </c>
      <c r="G15" s="81">
        <f t="shared" si="0"/>
        <v>-131000</v>
      </c>
    </row>
    <row r="16" spans="1:8" ht="19.5" customHeight="1" x14ac:dyDescent="0.25">
      <c r="A16" s="193" t="s">
        <v>340</v>
      </c>
      <c r="B16" s="26">
        <v>1200000</v>
      </c>
      <c r="C16" s="194">
        <f>1200000+900000+50000</f>
        <v>2150000</v>
      </c>
      <c r="D16" s="194">
        <v>2150000</v>
      </c>
      <c r="E16" s="194">
        <v>2150000</v>
      </c>
      <c r="F16" s="194">
        <v>2150000</v>
      </c>
      <c r="G16" s="81">
        <f t="shared" si="0"/>
        <v>0</v>
      </c>
    </row>
    <row r="17" spans="1:11" ht="19.7" customHeight="1" x14ac:dyDescent="0.25">
      <c r="A17" s="193" t="s">
        <v>109</v>
      </c>
      <c r="B17" s="26">
        <v>3500000</v>
      </c>
      <c r="C17" s="194">
        <v>3500000</v>
      </c>
      <c r="D17" s="194">
        <f>3500000-500000</f>
        <v>3000000</v>
      </c>
      <c r="E17" s="194">
        <v>3000000</v>
      </c>
      <c r="F17" s="194">
        <v>3000000</v>
      </c>
      <c r="G17" s="81">
        <f t="shared" si="0"/>
        <v>0</v>
      </c>
    </row>
    <row r="18" spans="1:11" ht="19.7" customHeight="1" x14ac:dyDescent="0.25">
      <c r="A18" s="193" t="s">
        <v>353</v>
      </c>
      <c r="B18" s="26"/>
      <c r="C18" s="194"/>
      <c r="D18" s="194">
        <v>4915000</v>
      </c>
      <c r="E18" s="194">
        <v>4915000</v>
      </c>
      <c r="F18" s="194">
        <v>3712598</v>
      </c>
      <c r="G18" s="81">
        <f t="shared" si="0"/>
        <v>-1202402</v>
      </c>
    </row>
    <row r="19" spans="1:11" ht="19.7" customHeight="1" x14ac:dyDescent="0.25">
      <c r="A19" s="193" t="s">
        <v>119</v>
      </c>
      <c r="B19" s="26">
        <v>100000</v>
      </c>
      <c r="C19" s="194">
        <v>100000</v>
      </c>
      <c r="D19" s="194">
        <v>100000</v>
      </c>
      <c r="E19" s="194">
        <v>100000</v>
      </c>
      <c r="F19" s="194">
        <v>100000</v>
      </c>
      <c r="G19" s="81">
        <f t="shared" si="0"/>
        <v>0</v>
      </c>
    </row>
    <row r="20" spans="1:11" ht="19.7" customHeight="1" x14ac:dyDescent="0.25">
      <c r="A20" s="193" t="s">
        <v>325</v>
      </c>
      <c r="B20" s="26">
        <v>1500000</v>
      </c>
      <c r="C20" s="194">
        <f>1500000+13500</f>
        <v>1513500</v>
      </c>
      <c r="D20" s="194">
        <f>1513500+25299+500000</f>
        <v>2038799</v>
      </c>
      <c r="E20" s="194">
        <f>2038799+90720</f>
        <v>2129519</v>
      </c>
      <c r="F20" s="194">
        <v>2239519</v>
      </c>
      <c r="G20" s="81">
        <f t="shared" si="0"/>
        <v>110000</v>
      </c>
    </row>
    <row r="21" spans="1:11" ht="19.7" customHeight="1" x14ac:dyDescent="0.25">
      <c r="A21" s="193"/>
      <c r="B21" s="26"/>
      <c r="C21" s="194"/>
      <c r="D21" s="194"/>
      <c r="E21" s="194">
        <v>0</v>
      </c>
      <c r="F21" s="194">
        <v>1002402</v>
      </c>
      <c r="G21" s="81">
        <f t="shared" si="0"/>
        <v>1002402</v>
      </c>
    </row>
    <row r="22" spans="1:11" ht="19.7" customHeight="1" x14ac:dyDescent="0.25">
      <c r="A22" s="193" t="s">
        <v>107</v>
      </c>
      <c r="B22" s="26">
        <v>350000</v>
      </c>
      <c r="C22" s="194">
        <f>B22+3069000</f>
        <v>3419000</v>
      </c>
      <c r="D22" s="194">
        <f>3419000+22281404</f>
        <v>25700404</v>
      </c>
      <c r="E22" s="194">
        <v>25700404</v>
      </c>
      <c r="F22" s="194">
        <v>25700404</v>
      </c>
      <c r="G22" s="81">
        <f t="shared" si="0"/>
        <v>0</v>
      </c>
    </row>
    <row r="23" spans="1:11" ht="19.7" customHeight="1" x14ac:dyDescent="0.25">
      <c r="A23" s="193" t="s">
        <v>108</v>
      </c>
      <c r="B23" s="26">
        <v>500000</v>
      </c>
      <c r="C23" s="194">
        <v>500000</v>
      </c>
      <c r="D23" s="194">
        <v>500000</v>
      </c>
      <c r="E23" s="194">
        <v>500000</v>
      </c>
      <c r="F23" s="194">
        <v>500000</v>
      </c>
      <c r="G23" s="81">
        <f t="shared" si="0"/>
        <v>0</v>
      </c>
    </row>
    <row r="24" spans="1:11" s="78" customFormat="1" ht="22.5" customHeight="1" x14ac:dyDescent="0.25">
      <c r="A24" s="191" t="s">
        <v>120</v>
      </c>
      <c r="B24" s="70">
        <f>B25+B26+B27</f>
        <v>1885000</v>
      </c>
      <c r="C24" s="70">
        <f>C25+C26+C27</f>
        <v>1885000</v>
      </c>
      <c r="D24" s="70">
        <f>D25+D26+D27</f>
        <v>1885000</v>
      </c>
      <c r="E24" s="70">
        <f>E25+E26+E27</f>
        <v>1885000</v>
      </c>
      <c r="F24" s="70">
        <f>F25+F26+F27</f>
        <v>1885000</v>
      </c>
      <c r="G24" s="77">
        <f>F24-E24</f>
        <v>0</v>
      </c>
    </row>
    <row r="25" spans="1:11" s="78" customFormat="1" ht="21" customHeight="1" x14ac:dyDescent="0.25">
      <c r="A25" s="193" t="s">
        <v>322</v>
      </c>
      <c r="B25" s="26">
        <v>1885000</v>
      </c>
      <c r="C25" s="26">
        <v>1885000</v>
      </c>
      <c r="D25" s="26">
        <v>1885000</v>
      </c>
      <c r="E25" s="26">
        <v>1885000</v>
      </c>
      <c r="F25" s="26">
        <v>1885000</v>
      </c>
      <c r="G25" s="81">
        <f>F25-E25</f>
        <v>0</v>
      </c>
    </row>
    <row r="26" spans="1:11" s="78" customFormat="1" ht="18.75" customHeight="1" x14ac:dyDescent="0.25">
      <c r="A26" s="193" t="s">
        <v>130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81">
        <f t="shared" ref="G26:G27" si="1">F26-E26</f>
        <v>0</v>
      </c>
    </row>
    <row r="27" spans="1:11" ht="19.7" customHeight="1" x14ac:dyDescent="0.25">
      <c r="A27" s="193" t="s">
        <v>131</v>
      </c>
      <c r="B27" s="26">
        <v>0</v>
      </c>
      <c r="C27" s="194">
        <v>0</v>
      </c>
      <c r="D27" s="194">
        <v>0</v>
      </c>
      <c r="E27" s="194">
        <v>0</v>
      </c>
      <c r="F27" s="194">
        <v>0</v>
      </c>
      <c r="G27" s="81">
        <f t="shared" si="1"/>
        <v>0</v>
      </c>
    </row>
    <row r="28" spans="1:11" s="78" customFormat="1" ht="27" customHeight="1" x14ac:dyDescent="0.25">
      <c r="A28" s="191" t="s">
        <v>80</v>
      </c>
      <c r="B28" s="70">
        <f>B29+B30+B31</f>
        <v>9995415</v>
      </c>
      <c r="C28" s="70">
        <f t="shared" ref="C28:F28" si="2">C29+C30+C31</f>
        <v>10042915</v>
      </c>
      <c r="D28" s="70">
        <f t="shared" si="2"/>
        <v>9208702</v>
      </c>
      <c r="E28" s="70">
        <f t="shared" si="2"/>
        <v>9208702</v>
      </c>
      <c r="F28" s="70">
        <f t="shared" si="2"/>
        <v>9208702</v>
      </c>
      <c r="G28" s="70">
        <f>F28-E28</f>
        <v>0</v>
      </c>
      <c r="H28" s="71"/>
      <c r="I28" s="80"/>
      <c r="J28" s="80"/>
      <c r="K28" s="80"/>
    </row>
    <row r="29" spans="1:11" ht="31.5" x14ac:dyDescent="0.25">
      <c r="A29" s="195" t="s">
        <v>336</v>
      </c>
      <c r="B29" s="26">
        <f>'4.sz.tábla'!B4</f>
        <v>9895415</v>
      </c>
      <c r="C29" s="26">
        <f>'4.sz.tábla'!C4</f>
        <v>9895415</v>
      </c>
      <c r="D29" s="26">
        <f>'4.sz.tábla'!D4</f>
        <v>9061202</v>
      </c>
      <c r="E29" s="26">
        <v>9061202</v>
      </c>
      <c r="F29" s="26">
        <v>9061202</v>
      </c>
      <c r="G29" s="26">
        <f>F29-E29</f>
        <v>0</v>
      </c>
      <c r="H29" s="72"/>
      <c r="I29" s="73"/>
      <c r="J29" s="73"/>
      <c r="K29" s="73"/>
    </row>
    <row r="30" spans="1:11" ht="31.5" x14ac:dyDescent="0.25">
      <c r="A30" s="195" t="s">
        <v>337</v>
      </c>
      <c r="B30" s="26">
        <f>'4.sz.tábla'!B11</f>
        <v>100000</v>
      </c>
      <c r="C30" s="26">
        <f>'4.sz.tábla'!C11</f>
        <v>100000</v>
      </c>
      <c r="D30" s="26">
        <f>'4.sz.tábla'!D11</f>
        <v>100000</v>
      </c>
      <c r="E30" s="26">
        <v>100000</v>
      </c>
      <c r="F30" s="26">
        <v>100000</v>
      </c>
      <c r="G30" s="26">
        <f t="shared" ref="G30:G31" si="3">F30-E30</f>
        <v>0</v>
      </c>
      <c r="H30" s="72"/>
      <c r="I30" s="73"/>
      <c r="J30" s="73"/>
      <c r="K30" s="73"/>
    </row>
    <row r="31" spans="1:11" ht="31.5" x14ac:dyDescent="0.25">
      <c r="A31" s="195" t="s">
        <v>338</v>
      </c>
      <c r="B31" s="26">
        <v>0</v>
      </c>
      <c r="C31" s="26">
        <v>47500</v>
      </c>
      <c r="D31" s="26">
        <v>47500</v>
      </c>
      <c r="E31" s="26">
        <v>47500</v>
      </c>
      <c r="F31" s="26">
        <v>47500</v>
      </c>
      <c r="G31" s="26">
        <f t="shared" si="3"/>
        <v>0</v>
      </c>
      <c r="H31" s="72"/>
      <c r="I31" s="73"/>
      <c r="J31" s="73"/>
      <c r="K31" s="73"/>
    </row>
    <row r="32" spans="1:11" s="78" customFormat="1" ht="31.5" x14ac:dyDescent="0.25">
      <c r="A32" s="189" t="s">
        <v>81</v>
      </c>
      <c r="B32" s="70">
        <f t="shared" ref="B32:G32" si="4">B6+B7+B8+B24+B28</f>
        <v>34554073</v>
      </c>
      <c r="C32" s="70">
        <f t="shared" si="4"/>
        <v>40967052</v>
      </c>
      <c r="D32" s="70">
        <f t="shared" si="4"/>
        <v>67448242</v>
      </c>
      <c r="E32" s="70">
        <f t="shared" si="4"/>
        <v>67933962</v>
      </c>
      <c r="F32" s="70">
        <f t="shared" si="4"/>
        <v>67733962</v>
      </c>
      <c r="G32" s="70">
        <f t="shared" si="4"/>
        <v>-200000</v>
      </c>
      <c r="H32" s="74"/>
      <c r="I32" s="75"/>
      <c r="J32" s="75"/>
      <c r="K32" s="75"/>
    </row>
  </sheetData>
  <sheetProtection selectLockedCells="1" selectUnlockedCells="1"/>
  <mergeCells count="1">
    <mergeCell ref="A2:G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64" firstPageNumber="0" orientation="portrait" r:id="rId1"/>
  <headerFooter alignWithMargins="0">
    <oddHeader xml:space="preserve">&amp;L&amp;"Times New Roman,Normál"&amp;12Vászoly Község Önkormányzata
&amp;C&amp;"Times New Roman,Félkövér"&amp;12 3. melléklet
Az önkormányzat 2018. évi költségvetéséről szóló 5/2018. (II. 16.)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2"/>
  <sheetViews>
    <sheetView view="pageLayout" zoomScaleNormal="100" workbookViewId="0">
      <selection sqref="A1:G1"/>
    </sheetView>
  </sheetViews>
  <sheetFormatPr defaultColWidth="9" defaultRowHeight="15.75" x14ac:dyDescent="0.25"/>
  <cols>
    <col min="1" max="1" width="49.140625" style="61" customWidth="1"/>
    <col min="2" max="2" width="15.28515625" style="61" customWidth="1"/>
    <col min="3" max="3" width="12.140625" style="62" customWidth="1"/>
    <col min="4" max="4" width="13.140625" style="62" customWidth="1"/>
    <col min="5" max="5" width="13.85546875" style="62" customWidth="1"/>
    <col min="6" max="6" width="13.140625" style="62" customWidth="1"/>
    <col min="7" max="7" width="13.28515625" style="62" customWidth="1"/>
    <col min="8" max="8" width="15.28515625" style="62" customWidth="1"/>
    <col min="9" max="16384" width="9" style="62"/>
  </cols>
  <sheetData>
    <row r="1" spans="1:8" ht="36.75" customHeight="1" x14ac:dyDescent="0.25">
      <c r="A1" s="231" t="s">
        <v>298</v>
      </c>
      <c r="B1" s="231"/>
      <c r="C1" s="231"/>
      <c r="D1" s="231"/>
      <c r="E1" s="231"/>
      <c r="F1" s="231"/>
      <c r="G1" s="231"/>
    </row>
    <row r="3" spans="1:8" ht="47.25" x14ac:dyDescent="0.25">
      <c r="A3" s="176" t="s">
        <v>89</v>
      </c>
      <c r="B3" s="14" t="s">
        <v>331</v>
      </c>
      <c r="C3" s="14" t="s">
        <v>334</v>
      </c>
      <c r="D3" s="14" t="s">
        <v>339</v>
      </c>
      <c r="E3" s="14" t="s">
        <v>342</v>
      </c>
      <c r="F3" s="14" t="s">
        <v>344</v>
      </c>
      <c r="G3" s="14" t="s">
        <v>333</v>
      </c>
    </row>
    <row r="4" spans="1:8" ht="31.5" x14ac:dyDescent="0.25">
      <c r="A4" s="177" t="s">
        <v>111</v>
      </c>
      <c r="B4" s="66">
        <f>SUM(B5:B10)</f>
        <v>9895415</v>
      </c>
      <c r="C4" s="66">
        <f>SUM(C5:C10)</f>
        <v>9895415</v>
      </c>
      <c r="D4" s="66">
        <f>SUM(D5:D10)</f>
        <v>9061202</v>
      </c>
      <c r="E4" s="66">
        <f>SUM(E5:E10)</f>
        <v>9061202</v>
      </c>
      <c r="F4" s="66">
        <f>SUM(F5:F10)</f>
        <v>9061202</v>
      </c>
      <c r="G4" s="66">
        <f>C4-B4</f>
        <v>0</v>
      </c>
      <c r="H4" s="63"/>
    </row>
    <row r="5" spans="1:8" ht="31.5" x14ac:dyDescent="0.25">
      <c r="A5" s="171" t="s">
        <v>112</v>
      </c>
      <c r="B5" s="67">
        <v>3927195</v>
      </c>
      <c r="C5" s="178">
        <v>3927195</v>
      </c>
      <c r="D5" s="178">
        <v>3092982</v>
      </c>
      <c r="E5" s="178">
        <v>3092982</v>
      </c>
      <c r="F5" s="178">
        <v>3092982</v>
      </c>
      <c r="G5" s="178">
        <f>E5-D5</f>
        <v>0</v>
      </c>
    </row>
    <row r="6" spans="1:8" ht="28.5" customHeight="1" x14ac:dyDescent="0.25">
      <c r="A6" s="171" t="s">
        <v>138</v>
      </c>
      <c r="B6" s="67">
        <v>5295878</v>
      </c>
      <c r="C6" s="178">
        <v>5295878</v>
      </c>
      <c r="D6" s="178">
        <v>5295878</v>
      </c>
      <c r="E6" s="178">
        <v>5295878</v>
      </c>
      <c r="F6" s="178">
        <v>5295878</v>
      </c>
      <c r="G6" s="178">
        <f t="shared" ref="G6:G10" si="0">E6-D6</f>
        <v>0</v>
      </c>
    </row>
    <row r="7" spans="1:8" ht="28.5" customHeight="1" x14ac:dyDescent="0.25">
      <c r="A7" s="171" t="s">
        <v>116</v>
      </c>
      <c r="B7" s="67">
        <v>422342</v>
      </c>
      <c r="C7" s="178">
        <v>422342</v>
      </c>
      <c r="D7" s="178">
        <v>422342</v>
      </c>
      <c r="E7" s="178">
        <v>422342</v>
      </c>
      <c r="F7" s="178">
        <v>422342</v>
      </c>
      <c r="G7" s="178">
        <f t="shared" si="0"/>
        <v>0</v>
      </c>
    </row>
    <row r="8" spans="1:8" ht="28.5" customHeight="1" x14ac:dyDescent="0.25">
      <c r="A8" s="171" t="s">
        <v>141</v>
      </c>
      <c r="B8" s="67">
        <v>50000</v>
      </c>
      <c r="C8" s="178">
        <v>50000</v>
      </c>
      <c r="D8" s="178">
        <v>50000</v>
      </c>
      <c r="E8" s="178">
        <v>50000</v>
      </c>
      <c r="F8" s="178">
        <v>50000</v>
      </c>
      <c r="G8" s="178">
        <f t="shared" si="0"/>
        <v>0</v>
      </c>
    </row>
    <row r="9" spans="1:8" ht="28.5" customHeight="1" x14ac:dyDescent="0.25">
      <c r="A9" s="179" t="s">
        <v>139</v>
      </c>
      <c r="B9" s="67">
        <v>100000</v>
      </c>
      <c r="C9" s="178">
        <v>100000</v>
      </c>
      <c r="D9" s="178">
        <v>100000</v>
      </c>
      <c r="E9" s="178">
        <v>100000</v>
      </c>
      <c r="F9" s="178">
        <v>100000</v>
      </c>
      <c r="G9" s="178">
        <f t="shared" si="0"/>
        <v>0</v>
      </c>
    </row>
    <row r="10" spans="1:8" ht="28.5" customHeight="1" x14ac:dyDescent="0.25">
      <c r="A10" s="180" t="s">
        <v>140</v>
      </c>
      <c r="B10" s="67">
        <v>100000</v>
      </c>
      <c r="C10" s="178">
        <v>100000</v>
      </c>
      <c r="D10" s="178">
        <v>100000</v>
      </c>
      <c r="E10" s="178">
        <v>100000</v>
      </c>
      <c r="F10" s="178">
        <v>100000</v>
      </c>
      <c r="G10" s="178">
        <f t="shared" si="0"/>
        <v>0</v>
      </c>
    </row>
    <row r="11" spans="1:8" ht="31.5" x14ac:dyDescent="0.25">
      <c r="A11" s="177" t="s">
        <v>113</v>
      </c>
      <c r="B11" s="66">
        <v>100000</v>
      </c>
      <c r="C11" s="66">
        <v>100000</v>
      </c>
      <c r="D11" s="66">
        <v>100000</v>
      </c>
      <c r="E11" s="66">
        <v>100000</v>
      </c>
      <c r="F11" s="66">
        <v>100000</v>
      </c>
      <c r="G11" s="181">
        <f>E11-D11</f>
        <v>0</v>
      </c>
      <c r="H11" s="63"/>
    </row>
    <row r="12" spans="1:8" ht="28.5" customHeight="1" x14ac:dyDescent="0.25">
      <c r="A12" s="219" t="s">
        <v>347</v>
      </c>
      <c r="B12" s="67">
        <v>0</v>
      </c>
      <c r="C12" s="178">
        <v>0</v>
      </c>
      <c r="D12" s="178">
        <v>0</v>
      </c>
      <c r="E12" s="178">
        <v>0</v>
      </c>
      <c r="F12" s="178">
        <v>10000</v>
      </c>
      <c r="G12" s="178">
        <f>E12-D12</f>
        <v>0</v>
      </c>
    </row>
    <row r="13" spans="1:8" ht="28.5" customHeight="1" x14ac:dyDescent="0.25">
      <c r="A13" s="182"/>
      <c r="B13" s="67"/>
      <c r="C13" s="178"/>
      <c r="D13" s="178"/>
      <c r="E13" s="178"/>
      <c r="F13" s="178"/>
      <c r="G13" s="178"/>
    </row>
    <row r="14" spans="1:8" ht="28.5" customHeight="1" x14ac:dyDescent="0.25">
      <c r="A14" s="183"/>
      <c r="B14" s="67"/>
      <c r="C14" s="178"/>
      <c r="D14" s="178"/>
      <c r="E14" s="178"/>
      <c r="F14" s="178"/>
      <c r="G14" s="178"/>
    </row>
    <row r="15" spans="1:8" ht="42" customHeight="1" x14ac:dyDescent="0.25">
      <c r="A15" s="184" t="s">
        <v>114</v>
      </c>
      <c r="B15" s="68">
        <v>0</v>
      </c>
      <c r="C15" s="181">
        <v>0</v>
      </c>
      <c r="D15" s="181">
        <v>0</v>
      </c>
      <c r="E15" s="181">
        <v>0</v>
      </c>
      <c r="F15" s="181">
        <v>0</v>
      </c>
      <c r="G15" s="181">
        <v>0</v>
      </c>
    </row>
    <row r="16" spans="1:8" x14ac:dyDescent="0.25">
      <c r="A16" s="182"/>
      <c r="B16" s="67"/>
      <c r="C16" s="178"/>
      <c r="D16" s="178"/>
      <c r="E16" s="178"/>
      <c r="F16" s="178"/>
      <c r="G16" s="178"/>
    </row>
    <row r="17" spans="1:8" ht="23.25" customHeight="1" x14ac:dyDescent="0.25">
      <c r="A17" s="185" t="s">
        <v>115</v>
      </c>
      <c r="B17" s="67"/>
      <c r="C17" s="178"/>
      <c r="D17" s="178"/>
      <c r="E17" s="178"/>
      <c r="F17" s="178"/>
      <c r="G17" s="178"/>
    </row>
    <row r="18" spans="1:8" x14ac:dyDescent="0.25">
      <c r="A18" s="182"/>
      <c r="B18" s="67"/>
      <c r="C18" s="178"/>
      <c r="D18" s="178"/>
      <c r="E18" s="178"/>
      <c r="F18" s="178"/>
      <c r="G18" s="178"/>
    </row>
    <row r="19" spans="1:8" x14ac:dyDescent="0.25">
      <c r="A19" s="182"/>
      <c r="B19" s="67"/>
      <c r="C19" s="178"/>
      <c r="D19" s="178"/>
      <c r="E19" s="178"/>
      <c r="F19" s="178"/>
      <c r="G19" s="178"/>
    </row>
    <row r="20" spans="1:8" x14ac:dyDescent="0.25">
      <c r="A20" s="182"/>
      <c r="B20" s="67"/>
      <c r="C20" s="178"/>
      <c r="D20" s="178"/>
      <c r="E20" s="178"/>
      <c r="F20" s="178"/>
      <c r="G20" s="178"/>
    </row>
    <row r="21" spans="1:8" x14ac:dyDescent="0.25">
      <c r="A21" s="182"/>
      <c r="B21" s="67"/>
      <c r="C21" s="178"/>
      <c r="D21" s="178"/>
      <c r="E21" s="178"/>
      <c r="F21" s="178"/>
      <c r="G21" s="178"/>
    </row>
    <row r="22" spans="1:8" x14ac:dyDescent="0.25">
      <c r="A22" s="182"/>
      <c r="B22" s="67"/>
      <c r="C22" s="178"/>
      <c r="D22" s="178"/>
      <c r="E22" s="178"/>
      <c r="F22" s="178"/>
      <c r="G22" s="178"/>
    </row>
    <row r="23" spans="1:8" x14ac:dyDescent="0.25">
      <c r="A23" s="186" t="s">
        <v>76</v>
      </c>
      <c r="B23" s="187">
        <f>B11+B4</f>
        <v>9995415</v>
      </c>
      <c r="C23" s="187">
        <f>C11+C4</f>
        <v>9995415</v>
      </c>
      <c r="D23" s="187">
        <f>D11+D4</f>
        <v>9161202</v>
      </c>
      <c r="E23" s="187">
        <f>E11+E4</f>
        <v>9161202</v>
      </c>
      <c r="F23" s="187">
        <f>F11+F4</f>
        <v>9161202</v>
      </c>
      <c r="G23" s="187">
        <f>E23-D23</f>
        <v>0</v>
      </c>
      <c r="H23" s="63"/>
    </row>
    <row r="24" spans="1:8" x14ac:dyDescent="0.25">
      <c r="A24" s="93"/>
      <c r="B24" s="93"/>
      <c r="C24" s="94"/>
      <c r="D24" s="94"/>
      <c r="E24" s="94"/>
      <c r="F24" s="94"/>
      <c r="G24" s="94"/>
    </row>
    <row r="25" spans="1:8" x14ac:dyDescent="0.25">
      <c r="B25" s="64"/>
    </row>
    <row r="30" spans="1:8" x14ac:dyDescent="0.25">
      <c r="B30" s="65"/>
    </row>
    <row r="31" spans="1:8" x14ac:dyDescent="0.25">
      <c r="B31" s="65"/>
    </row>
    <row r="32" spans="1:8" x14ac:dyDescent="0.25">
      <c r="B32" s="65"/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scale="66" orientation="portrait" r:id="rId1"/>
  <headerFooter>
    <oddHeader xml:space="preserve">&amp;L&amp;"Times New Roman,Normál"&amp;12Vászoly Község Önkormányzata&amp;C&amp;"Times New Roman,Félkövér"&amp;12 4. melléklet
Az önkormányzat 2018. évi költségvetéséről szóló 5/2018. (II. 16.)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4"/>
  <sheetViews>
    <sheetView view="pageLayout" zoomScaleNormal="80" zoomScaleSheetLayoutView="80" workbookViewId="0">
      <selection sqref="A1:G1"/>
    </sheetView>
  </sheetViews>
  <sheetFormatPr defaultColWidth="9" defaultRowHeight="18" customHeight="1" x14ac:dyDescent="0.25"/>
  <cols>
    <col min="1" max="1" width="39.5703125" style="52" customWidth="1"/>
    <col min="2" max="2" width="13.7109375" style="53" customWidth="1"/>
    <col min="3" max="3" width="12.5703125" style="53" customWidth="1"/>
    <col min="4" max="4" width="13.42578125" style="53" customWidth="1"/>
    <col min="5" max="5" width="13.85546875" style="53" customWidth="1"/>
    <col min="6" max="6" width="12.85546875" style="53" customWidth="1"/>
    <col min="7" max="7" width="15.28515625" style="53" customWidth="1"/>
    <col min="8" max="8" width="15.28515625" style="54" customWidth="1"/>
    <col min="9" max="9" width="23.85546875" style="55" customWidth="1"/>
    <col min="10" max="16384" width="9" style="55"/>
  </cols>
  <sheetData>
    <row r="1" spans="1:8" ht="33.75" customHeight="1" x14ac:dyDescent="0.25">
      <c r="A1" s="232" t="s">
        <v>301</v>
      </c>
      <c r="B1" s="232"/>
      <c r="C1" s="232"/>
      <c r="D1" s="232"/>
      <c r="E1" s="232"/>
      <c r="F1" s="232"/>
      <c r="G1" s="232"/>
    </row>
    <row r="3" spans="1:8" ht="48.75" customHeight="1" x14ac:dyDescent="0.25">
      <c r="A3" s="163" t="s">
        <v>89</v>
      </c>
      <c r="B3" s="14" t="s">
        <v>331</v>
      </c>
      <c r="C3" s="14" t="s">
        <v>334</v>
      </c>
      <c r="D3" s="14" t="s">
        <v>339</v>
      </c>
      <c r="E3" s="14" t="s">
        <v>342</v>
      </c>
      <c r="F3" s="14" t="s">
        <v>344</v>
      </c>
      <c r="G3" s="14" t="s">
        <v>333</v>
      </c>
    </row>
    <row r="4" spans="1:8" s="42" customFormat="1" ht="22.5" customHeight="1" x14ac:dyDescent="0.25">
      <c r="A4" s="164" t="s">
        <v>145</v>
      </c>
      <c r="B4" s="165">
        <f>B6+B8+B9+B11+B13+B14+B16+B17+B18+B21</f>
        <v>9535474</v>
      </c>
      <c r="C4" s="165">
        <f>C6+C8+C9+C11+C13+C14+C15+C16+C17+C18+C21</f>
        <v>9735474</v>
      </c>
      <c r="D4" s="165">
        <f>D6+D8+D9+D11+D13+D14+D15+D16+D17+D18+D21</f>
        <v>9735474</v>
      </c>
      <c r="E4" s="165">
        <f>E6+E8+E9+E11+E13+E14+E15+E16+E17+E18+E21</f>
        <v>9735474</v>
      </c>
      <c r="F4" s="165">
        <f>SUM(F6:F21)</f>
        <v>10684474</v>
      </c>
      <c r="G4" s="165">
        <f>F4-E4</f>
        <v>949000</v>
      </c>
      <c r="H4" s="41"/>
    </row>
    <row r="5" spans="1:8" s="42" customFormat="1" ht="21.75" customHeight="1" x14ac:dyDescent="0.25">
      <c r="A5" s="233" t="s">
        <v>137</v>
      </c>
      <c r="B5" s="234"/>
      <c r="C5" s="234"/>
      <c r="D5" s="234"/>
      <c r="E5" s="234"/>
      <c r="F5" s="234"/>
      <c r="G5" s="235"/>
      <c r="H5" s="41"/>
    </row>
    <row r="6" spans="1:8" s="42" customFormat="1" ht="21.75" customHeight="1" x14ac:dyDescent="0.25">
      <c r="A6" s="167" t="s">
        <v>311</v>
      </c>
      <c r="B6" s="46">
        <v>1500000</v>
      </c>
      <c r="C6" s="46">
        <v>1500000</v>
      </c>
      <c r="D6" s="46">
        <v>1500000</v>
      </c>
      <c r="E6" s="46">
        <v>1500000</v>
      </c>
      <c r="F6" s="46">
        <v>1500000</v>
      </c>
      <c r="G6" s="46">
        <f>F6-E6</f>
        <v>0</v>
      </c>
      <c r="H6" s="41"/>
    </row>
    <row r="7" spans="1:8" s="42" customFormat="1" ht="21.75" customHeight="1" x14ac:dyDescent="0.25">
      <c r="A7" s="233"/>
      <c r="B7" s="234"/>
      <c r="C7" s="234"/>
      <c r="D7" s="234"/>
      <c r="E7" s="234"/>
      <c r="F7" s="234"/>
      <c r="G7" s="235"/>
      <c r="H7" s="41"/>
    </row>
    <row r="8" spans="1:8" s="42" customFormat="1" ht="21.75" customHeight="1" x14ac:dyDescent="0.25">
      <c r="A8" s="167" t="s">
        <v>312</v>
      </c>
      <c r="B8" s="46">
        <v>1525474</v>
      </c>
      <c r="C8" s="46">
        <v>1525474</v>
      </c>
      <c r="D8" s="46">
        <v>1525474</v>
      </c>
      <c r="E8" s="46">
        <v>1525474</v>
      </c>
      <c r="F8" s="46">
        <v>1525774</v>
      </c>
      <c r="G8" s="46">
        <f>F8-E8</f>
        <v>300</v>
      </c>
      <c r="H8" s="41"/>
    </row>
    <row r="9" spans="1:8" s="42" customFormat="1" ht="33.75" customHeight="1" x14ac:dyDescent="0.25">
      <c r="A9" s="167" t="s">
        <v>315</v>
      </c>
      <c r="B9" s="46">
        <v>5000000</v>
      </c>
      <c r="C9" s="46">
        <v>5000000</v>
      </c>
      <c r="D9" s="46">
        <v>5000000</v>
      </c>
      <c r="E9" s="46">
        <v>5000000</v>
      </c>
      <c r="F9" s="46">
        <v>5000000</v>
      </c>
      <c r="G9" s="46">
        <f>F9-E9</f>
        <v>0</v>
      </c>
      <c r="H9" s="41"/>
    </row>
    <row r="10" spans="1:8" s="42" customFormat="1" ht="21" customHeight="1" x14ac:dyDescent="0.25">
      <c r="A10" s="233" t="s">
        <v>309</v>
      </c>
      <c r="B10" s="234"/>
      <c r="C10" s="234"/>
      <c r="D10" s="234"/>
      <c r="E10" s="234"/>
      <c r="F10" s="234"/>
      <c r="G10" s="235"/>
      <c r="H10" s="41"/>
    </row>
    <row r="11" spans="1:8" s="42" customFormat="1" ht="21.75" customHeight="1" x14ac:dyDescent="0.25">
      <c r="A11" s="167" t="s">
        <v>313</v>
      </c>
      <c r="B11" s="46">
        <v>170000</v>
      </c>
      <c r="C11" s="46">
        <v>170000</v>
      </c>
      <c r="D11" s="46">
        <v>170000</v>
      </c>
      <c r="E11" s="46">
        <v>100000</v>
      </c>
      <c r="F11" s="46">
        <v>100000</v>
      </c>
      <c r="G11" s="46">
        <f>F11-E11</f>
        <v>0</v>
      </c>
      <c r="H11" s="41"/>
    </row>
    <row r="12" spans="1:8" s="42" customFormat="1" ht="21" customHeight="1" x14ac:dyDescent="0.25">
      <c r="A12" s="166" t="s">
        <v>310</v>
      </c>
      <c r="B12" s="46"/>
      <c r="C12" s="43"/>
      <c r="D12" s="43"/>
      <c r="E12" s="43"/>
      <c r="F12" s="43"/>
      <c r="G12" s="46"/>
      <c r="H12" s="41"/>
    </row>
    <row r="13" spans="1:8" s="42" customFormat="1" ht="21.75" customHeight="1" x14ac:dyDescent="0.25">
      <c r="A13" s="168" t="s">
        <v>314</v>
      </c>
      <c r="B13" s="46">
        <v>600000</v>
      </c>
      <c r="C13" s="43">
        <v>600000</v>
      </c>
      <c r="D13" s="43">
        <v>600000</v>
      </c>
      <c r="E13" s="43">
        <v>600000</v>
      </c>
      <c r="F13" s="43">
        <v>600000</v>
      </c>
      <c r="G13" s="46">
        <f>F13-E13</f>
        <v>0</v>
      </c>
      <c r="H13" s="41"/>
    </row>
    <row r="14" spans="1:8" s="42" customFormat="1" ht="22.5" customHeight="1" x14ac:dyDescent="0.25">
      <c r="A14" s="168" t="s">
        <v>124</v>
      </c>
      <c r="B14" s="46">
        <v>100000</v>
      </c>
      <c r="C14" s="43">
        <v>100000</v>
      </c>
      <c r="D14" s="43">
        <v>100000</v>
      </c>
      <c r="E14" s="43">
        <v>100000</v>
      </c>
      <c r="F14" s="43">
        <f>100000-300</f>
        <v>99700</v>
      </c>
      <c r="G14" s="46">
        <f t="shared" ref="G14:G21" si="0">F14-E14</f>
        <v>-300</v>
      </c>
      <c r="H14" s="41"/>
    </row>
    <row r="15" spans="1:8" s="42" customFormat="1" ht="21" customHeight="1" x14ac:dyDescent="0.25">
      <c r="A15" s="168" t="s">
        <v>125</v>
      </c>
      <c r="B15" s="46">
        <v>0</v>
      </c>
      <c r="C15" s="43">
        <v>200000</v>
      </c>
      <c r="D15" s="43">
        <v>200000</v>
      </c>
      <c r="E15" s="43">
        <v>100000</v>
      </c>
      <c r="F15" s="43">
        <v>100000</v>
      </c>
      <c r="G15" s="46">
        <f t="shared" si="0"/>
        <v>0</v>
      </c>
      <c r="H15" s="41"/>
    </row>
    <row r="16" spans="1:8" s="42" customFormat="1" ht="22.5" customHeight="1" x14ac:dyDescent="0.25">
      <c r="A16" s="168" t="s">
        <v>126</v>
      </c>
      <c r="B16" s="46">
        <v>180000</v>
      </c>
      <c r="C16" s="43">
        <v>180000</v>
      </c>
      <c r="D16" s="43">
        <v>180000</v>
      </c>
      <c r="E16" s="43">
        <v>180000</v>
      </c>
      <c r="F16" s="43">
        <v>180000</v>
      </c>
      <c r="G16" s="46">
        <f t="shared" si="0"/>
        <v>0</v>
      </c>
      <c r="H16" s="41"/>
    </row>
    <row r="17" spans="1:8" s="42" customFormat="1" ht="22.5" customHeight="1" x14ac:dyDescent="0.25">
      <c r="A17" s="168" t="s">
        <v>302</v>
      </c>
      <c r="B17" s="46">
        <v>100000</v>
      </c>
      <c r="C17" s="43">
        <v>100000</v>
      </c>
      <c r="D17" s="43">
        <v>100000</v>
      </c>
      <c r="E17" s="43">
        <f>100000+70000+100000</f>
        <v>270000</v>
      </c>
      <c r="F17" s="43">
        <v>270000</v>
      </c>
      <c r="G17" s="46">
        <f t="shared" si="0"/>
        <v>0</v>
      </c>
      <c r="H17" s="41"/>
    </row>
    <row r="18" spans="1:8" s="42" customFormat="1" ht="31.5" x14ac:dyDescent="0.25">
      <c r="A18" s="168" t="s">
        <v>318</v>
      </c>
      <c r="B18" s="46">
        <v>60000</v>
      </c>
      <c r="C18" s="43">
        <v>60000</v>
      </c>
      <c r="D18" s="43">
        <v>60000</v>
      </c>
      <c r="E18" s="43">
        <v>60000</v>
      </c>
      <c r="F18" s="43">
        <v>60000</v>
      </c>
      <c r="G18" s="46">
        <f t="shared" si="0"/>
        <v>0</v>
      </c>
      <c r="H18" s="41"/>
    </row>
    <row r="19" spans="1:8" s="42" customFormat="1" ht="31.5" x14ac:dyDescent="0.25">
      <c r="A19" s="170" t="s">
        <v>345</v>
      </c>
      <c r="B19" s="46">
        <v>0</v>
      </c>
      <c r="C19" s="43">
        <v>0</v>
      </c>
      <c r="D19" s="43">
        <v>0</v>
      </c>
      <c r="E19" s="43">
        <v>0</v>
      </c>
      <c r="F19" s="43">
        <v>749000</v>
      </c>
      <c r="G19" s="46">
        <f>F19-E19</f>
        <v>749000</v>
      </c>
      <c r="H19" s="41"/>
    </row>
    <row r="20" spans="1:8" s="42" customFormat="1" ht="15.75" x14ac:dyDescent="0.25">
      <c r="A20" s="170" t="s">
        <v>346</v>
      </c>
      <c r="B20" s="46">
        <v>0</v>
      </c>
      <c r="C20" s="43">
        <v>0</v>
      </c>
      <c r="D20" s="43">
        <v>0</v>
      </c>
      <c r="E20" s="43">
        <v>0</v>
      </c>
      <c r="F20" s="43">
        <v>200000</v>
      </c>
      <c r="G20" s="46">
        <f>F20-E20</f>
        <v>200000</v>
      </c>
      <c r="H20" s="41"/>
    </row>
    <row r="21" spans="1:8" s="42" customFormat="1" ht="21.75" customHeight="1" x14ac:dyDescent="0.25">
      <c r="A21" s="168" t="s">
        <v>317</v>
      </c>
      <c r="B21" s="46">
        <v>300000</v>
      </c>
      <c r="C21" s="43">
        <v>300000</v>
      </c>
      <c r="D21" s="43">
        <v>300000</v>
      </c>
      <c r="E21" s="43">
        <v>300000</v>
      </c>
      <c r="F21" s="43">
        <v>300000</v>
      </c>
      <c r="G21" s="46">
        <f t="shared" si="0"/>
        <v>0</v>
      </c>
      <c r="H21" s="41"/>
    </row>
    <row r="22" spans="1:8" s="45" customFormat="1" ht="27" customHeight="1" x14ac:dyDescent="0.25">
      <c r="A22" s="169" t="s">
        <v>146</v>
      </c>
      <c r="B22" s="47">
        <f>B23+B24+B25+B26</f>
        <v>87888092</v>
      </c>
      <c r="C22" s="47">
        <f>C23+C24+C25+C26</f>
        <v>88163092</v>
      </c>
      <c r="D22" s="47">
        <f>D23+D24+D25+D26+D27</f>
        <v>98581688</v>
      </c>
      <c r="E22" s="47">
        <f>E23+E24+E25+E26+E27</f>
        <v>98581688</v>
      </c>
      <c r="F22" s="47">
        <f>F23+F24+F25+F26+F27</f>
        <v>97832688</v>
      </c>
      <c r="G22" s="47">
        <f>F22-E22</f>
        <v>-749000</v>
      </c>
      <c r="H22" s="44"/>
    </row>
    <row r="23" spans="1:8" s="45" customFormat="1" ht="27" customHeight="1" x14ac:dyDescent="0.25">
      <c r="A23" s="170" t="s">
        <v>127</v>
      </c>
      <c r="B23" s="48">
        <v>300000</v>
      </c>
      <c r="C23" s="48">
        <v>300000</v>
      </c>
      <c r="D23" s="48">
        <v>300000</v>
      </c>
      <c r="E23" s="48">
        <v>300000</v>
      </c>
      <c r="F23" s="48">
        <v>300000</v>
      </c>
      <c r="G23" s="43">
        <f>E23-D23</f>
        <v>0</v>
      </c>
      <c r="H23" s="44"/>
    </row>
    <row r="24" spans="1:8" s="45" customFormat="1" ht="27" customHeight="1" x14ac:dyDescent="0.25">
      <c r="A24" s="170" t="s">
        <v>128</v>
      </c>
      <c r="B24" s="48">
        <v>86587092</v>
      </c>
      <c r="C24" s="48">
        <f>86587092+150000+75000+50000</f>
        <v>86862092</v>
      </c>
      <c r="D24" s="48">
        <f>86862092+30000000-22281404</f>
        <v>94580688</v>
      </c>
      <c r="E24" s="48">
        <f>86862092+30000000-22281404</f>
        <v>94580688</v>
      </c>
      <c r="F24" s="48">
        <v>94580688</v>
      </c>
      <c r="G24" s="43">
        <f>E24-D24</f>
        <v>0</v>
      </c>
      <c r="H24" s="44"/>
    </row>
    <row r="25" spans="1:8" s="45" customFormat="1" ht="27" customHeight="1" x14ac:dyDescent="0.25">
      <c r="A25" s="170" t="s">
        <v>129</v>
      </c>
      <c r="B25" s="48">
        <v>252000</v>
      </c>
      <c r="C25" s="49">
        <v>252000</v>
      </c>
      <c r="D25" s="49">
        <v>252000</v>
      </c>
      <c r="E25" s="49">
        <v>252000</v>
      </c>
      <c r="F25" s="49">
        <v>252000</v>
      </c>
      <c r="G25" s="43">
        <f t="shared" ref="G25" si="1">E25-D25</f>
        <v>0</v>
      </c>
      <c r="H25" s="44"/>
    </row>
    <row r="26" spans="1:8" s="45" customFormat="1" ht="31.5" x14ac:dyDescent="0.25">
      <c r="A26" s="170" t="s">
        <v>326</v>
      </c>
      <c r="B26" s="48">
        <v>749000</v>
      </c>
      <c r="C26" s="49">
        <v>749000</v>
      </c>
      <c r="D26" s="49">
        <v>749000</v>
      </c>
      <c r="E26" s="49">
        <v>749000</v>
      </c>
      <c r="F26" s="49">
        <v>0</v>
      </c>
      <c r="G26" s="43">
        <f>F26-E26</f>
        <v>-749000</v>
      </c>
      <c r="H26" s="44"/>
    </row>
    <row r="27" spans="1:8" s="45" customFormat="1" ht="31.5" x14ac:dyDescent="0.25">
      <c r="A27" s="170" t="s">
        <v>341</v>
      </c>
      <c r="B27" s="48">
        <v>0</v>
      </c>
      <c r="C27" s="49">
        <v>0</v>
      </c>
      <c r="D27" s="49">
        <v>2700000</v>
      </c>
      <c r="E27" s="49">
        <v>2700000</v>
      </c>
      <c r="F27" s="49">
        <v>2700000</v>
      </c>
      <c r="G27" s="43">
        <f t="shared" ref="G27" si="2">E27-D27</f>
        <v>0</v>
      </c>
      <c r="H27" s="44"/>
    </row>
    <row r="28" spans="1:8" s="45" customFormat="1" ht="22.5" customHeight="1" x14ac:dyDescent="0.25">
      <c r="A28" s="169" t="s">
        <v>147</v>
      </c>
      <c r="B28" s="47">
        <f>SUM(B29:B29)</f>
        <v>26475</v>
      </c>
      <c r="C28" s="47">
        <f>C29</f>
        <v>26475</v>
      </c>
      <c r="D28" s="47">
        <f>D29</f>
        <v>26475</v>
      </c>
      <c r="E28" s="47">
        <f>E29</f>
        <v>26475</v>
      </c>
      <c r="F28" s="47">
        <f>F29</f>
        <v>26475</v>
      </c>
      <c r="G28" s="47">
        <f>F28-E28</f>
        <v>0</v>
      </c>
      <c r="H28" s="44"/>
    </row>
    <row r="29" spans="1:8" s="45" customFormat="1" ht="31.5" customHeight="1" x14ac:dyDescent="0.25">
      <c r="A29" s="171" t="s">
        <v>316</v>
      </c>
      <c r="B29" s="48">
        <v>26475</v>
      </c>
      <c r="C29" s="48">
        <v>26475</v>
      </c>
      <c r="D29" s="48">
        <v>26475</v>
      </c>
      <c r="E29" s="48">
        <v>26475</v>
      </c>
      <c r="F29" s="48">
        <v>26475</v>
      </c>
      <c r="G29" s="43">
        <f>F29-E29</f>
        <v>0</v>
      </c>
      <c r="H29" s="44"/>
    </row>
    <row r="30" spans="1:8" s="57" customFormat="1" ht="22.5" customHeight="1" x14ac:dyDescent="0.25">
      <c r="A30" s="172" t="s">
        <v>84</v>
      </c>
      <c r="B30" s="50">
        <f t="shared" ref="B30:F30" si="3">B31+B32+B33</f>
        <v>1484580</v>
      </c>
      <c r="C30" s="50">
        <f t="shared" si="3"/>
        <v>2047580</v>
      </c>
      <c r="D30" s="50">
        <f t="shared" si="3"/>
        <v>2047580</v>
      </c>
      <c r="E30" s="50">
        <f t="shared" si="3"/>
        <v>2047580</v>
      </c>
      <c r="F30" s="50">
        <f t="shared" si="3"/>
        <v>2047580</v>
      </c>
      <c r="G30" s="50">
        <f>F30-E30</f>
        <v>0</v>
      </c>
      <c r="H30" s="56"/>
    </row>
    <row r="31" spans="1:8" s="59" customFormat="1" ht="21" customHeight="1" x14ac:dyDescent="0.25">
      <c r="A31" s="173" t="s">
        <v>85</v>
      </c>
      <c r="B31" s="51">
        <v>0</v>
      </c>
      <c r="C31" s="60">
        <v>0</v>
      </c>
      <c r="D31" s="60">
        <v>0</v>
      </c>
      <c r="E31" s="60">
        <v>0</v>
      </c>
      <c r="F31" s="60">
        <v>0</v>
      </c>
      <c r="G31" s="43">
        <f>F31-E31</f>
        <v>0</v>
      </c>
      <c r="H31" s="58"/>
    </row>
    <row r="32" spans="1:8" s="59" customFormat="1" ht="21" customHeight="1" x14ac:dyDescent="0.25">
      <c r="A32" s="173" t="s">
        <v>82</v>
      </c>
      <c r="B32" s="51">
        <v>0</v>
      </c>
      <c r="C32" s="60">
        <v>0</v>
      </c>
      <c r="D32" s="60">
        <v>0</v>
      </c>
      <c r="E32" s="60">
        <v>0</v>
      </c>
      <c r="F32" s="60">
        <v>0</v>
      </c>
      <c r="G32" s="43">
        <f t="shared" ref="G32:G33" si="4">F32-E32</f>
        <v>0</v>
      </c>
      <c r="H32" s="58"/>
    </row>
    <row r="33" spans="1:8" s="59" customFormat="1" ht="31.5" x14ac:dyDescent="0.25">
      <c r="A33" s="173" t="s">
        <v>97</v>
      </c>
      <c r="B33" s="51">
        <v>1484580</v>
      </c>
      <c r="C33" s="60">
        <f>1484580+563000</f>
        <v>2047580</v>
      </c>
      <c r="D33" s="60">
        <v>2047580</v>
      </c>
      <c r="E33" s="60">
        <v>2047580</v>
      </c>
      <c r="F33" s="60">
        <v>2047580</v>
      </c>
      <c r="G33" s="43">
        <f t="shared" si="4"/>
        <v>0</v>
      </c>
      <c r="H33" s="58"/>
    </row>
    <row r="34" spans="1:8" s="57" customFormat="1" ht="31.5" customHeight="1" x14ac:dyDescent="0.25">
      <c r="A34" s="174" t="s">
        <v>86</v>
      </c>
      <c r="B34" s="175">
        <f>B4+B22+B28+B30</f>
        <v>98934621</v>
      </c>
      <c r="C34" s="175">
        <f>C4+C22+C28+C30</f>
        <v>99972621</v>
      </c>
      <c r="D34" s="175">
        <f>D4+D22+D28+D30</f>
        <v>110391217</v>
      </c>
      <c r="E34" s="175">
        <f>E4+E22+E28+E30</f>
        <v>110391217</v>
      </c>
      <c r="F34" s="175">
        <f>F4+F22+F28+F30</f>
        <v>110591217</v>
      </c>
      <c r="G34" s="175">
        <f>F34-E34</f>
        <v>200000</v>
      </c>
      <c r="H34" s="56"/>
    </row>
  </sheetData>
  <sheetProtection selectLockedCells="1" selectUnlockedCells="1"/>
  <mergeCells count="4">
    <mergeCell ref="A1:G1"/>
    <mergeCell ref="A10:G10"/>
    <mergeCell ref="A7:G7"/>
    <mergeCell ref="A5:G5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77" firstPageNumber="0" orientation="portrait" r:id="rId1"/>
  <headerFooter alignWithMargins="0">
    <oddHeader>&amp;L&amp;"Times New Roman,Normál"&amp;12Vászoly Község Önkormányzata&amp;C&amp;"Times New Roman,Félkövér"&amp;12 5. melléklet
Az önkormányzat 2018. évi költségvetéséről szóló 5/2018. (II. 16.)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view="pageLayout" zoomScaleNormal="100" workbookViewId="0">
      <selection activeCell="A3" sqref="A3:N3"/>
    </sheetView>
  </sheetViews>
  <sheetFormatPr defaultColWidth="9.140625" defaultRowHeight="15.75" x14ac:dyDescent="0.25"/>
  <cols>
    <col min="1" max="1" width="31.7109375" style="114" customWidth="1"/>
    <col min="2" max="2" width="13.28515625" style="113" customWidth="1"/>
    <col min="3" max="3" width="11.28515625" style="113" customWidth="1"/>
    <col min="4" max="4" width="13" style="113" customWidth="1"/>
    <col min="5" max="5" width="11.5703125" style="113" customWidth="1"/>
    <col min="6" max="6" width="12.140625" style="113" customWidth="1"/>
    <col min="7" max="7" width="13" style="113" customWidth="1"/>
    <col min="8" max="8" width="37.5703125" style="114" customWidth="1"/>
    <col min="9" max="9" width="13.7109375" style="113" customWidth="1"/>
    <col min="10" max="10" width="12" style="113" customWidth="1"/>
    <col min="11" max="11" width="13" style="113" customWidth="1"/>
    <col min="12" max="12" width="13.140625" style="113" customWidth="1"/>
    <col min="13" max="13" width="12.5703125" style="113" customWidth="1"/>
    <col min="14" max="14" width="14.28515625" style="113" customWidth="1"/>
    <col min="15" max="15" width="9.140625" style="113"/>
    <col min="16" max="16" width="10.5703125" style="113" customWidth="1"/>
    <col min="17" max="17" width="9.140625" style="113"/>
    <col min="18" max="18" width="12.28515625" style="113" customWidth="1"/>
    <col min="19" max="16384" width="9.140625" style="113"/>
  </cols>
  <sheetData>
    <row r="2" spans="1:16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6" x14ac:dyDescent="0.25">
      <c r="A3" s="237" t="s">
        <v>305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5" spans="1:16" s="114" customFormat="1" ht="47.25" x14ac:dyDescent="0.25">
      <c r="A5" s="117" t="s">
        <v>148</v>
      </c>
      <c r="B5" s="14" t="s">
        <v>331</v>
      </c>
      <c r="C5" s="14" t="s">
        <v>334</v>
      </c>
      <c r="D5" s="14" t="s">
        <v>339</v>
      </c>
      <c r="E5" s="14" t="s">
        <v>342</v>
      </c>
      <c r="F5" s="14" t="s">
        <v>344</v>
      </c>
      <c r="G5" s="14" t="s">
        <v>333</v>
      </c>
      <c r="H5" s="117" t="s">
        <v>149</v>
      </c>
      <c r="I5" s="14" t="s">
        <v>331</v>
      </c>
      <c r="J5" s="14" t="s">
        <v>334</v>
      </c>
      <c r="K5" s="14" t="s">
        <v>339</v>
      </c>
      <c r="L5" s="14" t="s">
        <v>342</v>
      </c>
      <c r="M5" s="14" t="s">
        <v>344</v>
      </c>
      <c r="N5" s="14" t="s">
        <v>333</v>
      </c>
    </row>
    <row r="6" spans="1:16" ht="31.5" x14ac:dyDescent="0.25">
      <c r="A6" s="217" t="s">
        <v>150</v>
      </c>
      <c r="B6" s="81">
        <f>'2.sz.tábla'!B5</f>
        <v>22292477</v>
      </c>
      <c r="C6" s="81">
        <f>'2.sz.tábla'!C5</f>
        <v>24639888</v>
      </c>
      <c r="D6" s="81">
        <f>'2.sz.tábla'!D5</f>
        <v>33144649</v>
      </c>
      <c r="E6" s="81">
        <f>'2.sz.tábla'!E5</f>
        <v>39571369</v>
      </c>
      <c r="F6" s="81">
        <f>'2.sz.tábla'!F5</f>
        <v>39931369</v>
      </c>
      <c r="G6" s="81">
        <f>'2.sz.tábla'!G5</f>
        <v>360000</v>
      </c>
      <c r="H6" s="115" t="s">
        <v>151</v>
      </c>
      <c r="I6" s="81">
        <f>'3.sz.tábla '!B6</f>
        <v>7128829</v>
      </c>
      <c r="J6" s="81">
        <f>'3.sz.tábla '!C6</f>
        <v>9310774</v>
      </c>
      <c r="K6" s="81">
        <f>'3.sz.tábla '!D6</f>
        <v>9310774</v>
      </c>
      <c r="L6" s="81">
        <f>'3.sz.tábla '!E6</f>
        <v>9360774</v>
      </c>
      <c r="M6" s="81">
        <f>'3.sz.tábla '!F6</f>
        <v>9360774</v>
      </c>
      <c r="N6" s="81">
        <f>'3.sz.tábla '!G6</f>
        <v>0</v>
      </c>
    </row>
    <row r="7" spans="1:16" ht="31.5" x14ac:dyDescent="0.25">
      <c r="A7" s="217" t="s">
        <v>152</v>
      </c>
      <c r="B7" s="81">
        <f>'2.sz.tábla'!B25:G25</f>
        <v>10600000</v>
      </c>
      <c r="C7" s="81">
        <f>'2.sz.tábla'!C25:H25</f>
        <v>10600000</v>
      </c>
      <c r="D7" s="81">
        <f>'2.sz.tábla'!D25:I25</f>
        <v>10600000</v>
      </c>
      <c r="E7" s="81">
        <f>'2.sz.tábla'!E25:J25</f>
        <v>10600000</v>
      </c>
      <c r="F7" s="81">
        <f>'2.sz.tábla'!F25:K25</f>
        <v>10600000</v>
      </c>
      <c r="G7" s="81">
        <f>'2.sz.tábla'!G25:L25</f>
        <v>0</v>
      </c>
      <c r="H7" s="115" t="s">
        <v>153</v>
      </c>
      <c r="I7" s="115">
        <f>'3.sz.tábla '!B7</f>
        <v>1284829</v>
      </c>
      <c r="J7" s="115">
        <f>'3.sz.tábla '!C7</f>
        <v>1435863</v>
      </c>
      <c r="K7" s="115">
        <f>'3.sz.tábla '!D7</f>
        <v>1435863</v>
      </c>
      <c r="L7" s="115">
        <f>'3.sz.tábla '!E7</f>
        <v>1444863</v>
      </c>
      <c r="M7" s="115">
        <f>'3.sz.tábla '!F7</f>
        <v>1444863</v>
      </c>
      <c r="N7" s="115">
        <f>'3.sz.tábla '!G7</f>
        <v>0</v>
      </c>
    </row>
    <row r="8" spans="1:16" x14ac:dyDescent="0.25">
      <c r="A8" s="115" t="s">
        <v>154</v>
      </c>
      <c r="B8" s="81">
        <f>'2.sz.tábla'!B38</f>
        <v>2952500</v>
      </c>
      <c r="C8" s="81">
        <f>'2.sz.tábla'!C38</f>
        <v>2952500</v>
      </c>
      <c r="D8" s="81">
        <f>'2.sz.tábla'!D38</f>
        <v>2952500</v>
      </c>
      <c r="E8" s="81">
        <f>'2.sz.tábla'!E38</f>
        <v>2952500</v>
      </c>
      <c r="F8" s="81">
        <f>'2.sz.tábla'!F38</f>
        <v>2952500</v>
      </c>
      <c r="G8" s="81">
        <f>'2.sz.tábla'!G38</f>
        <v>0</v>
      </c>
      <c r="H8" s="115" t="s">
        <v>155</v>
      </c>
      <c r="I8" s="81">
        <f>'3.sz.tábla '!B8</f>
        <v>14260000</v>
      </c>
      <c r="J8" s="81">
        <f>'3.sz.tábla '!C8</f>
        <v>18292500</v>
      </c>
      <c r="K8" s="81">
        <f>'3.sz.tábla '!D8</f>
        <v>45607903</v>
      </c>
      <c r="L8" s="81">
        <f>'3.sz.tábla '!E8</f>
        <v>46034623</v>
      </c>
      <c r="M8" s="81">
        <f>'3.sz.tábla '!F8</f>
        <v>45834623</v>
      </c>
      <c r="N8" s="81">
        <f>'3.sz.tábla '!G8</f>
        <v>-200000</v>
      </c>
      <c r="P8" s="116"/>
    </row>
    <row r="9" spans="1:16" ht="47.25" x14ac:dyDescent="0.25">
      <c r="A9" s="217" t="s">
        <v>156</v>
      </c>
      <c r="B9" s="81"/>
      <c r="C9" s="81"/>
      <c r="D9" s="81"/>
      <c r="E9" s="81"/>
      <c r="F9" s="81"/>
      <c r="G9" s="81"/>
      <c r="H9" s="115" t="s">
        <v>157</v>
      </c>
      <c r="I9" s="81">
        <f>'3.sz.tábla '!B25</f>
        <v>1885000</v>
      </c>
      <c r="J9" s="81">
        <f>'3.sz.tábla '!C25</f>
        <v>1885000</v>
      </c>
      <c r="K9" s="81">
        <f>'3.sz.tábla '!D25</f>
        <v>1885000</v>
      </c>
      <c r="L9" s="81">
        <f>'3.sz.tábla '!E25</f>
        <v>1885000</v>
      </c>
      <c r="M9" s="81">
        <f>'3.sz.tábla '!F25</f>
        <v>1885000</v>
      </c>
      <c r="N9" s="81">
        <f>'3.sz.tábla '!G25</f>
        <v>0</v>
      </c>
    </row>
    <row r="10" spans="1:16" x14ac:dyDescent="0.25">
      <c r="A10" s="115"/>
      <c r="B10" s="81"/>
      <c r="C10" s="81"/>
      <c r="D10" s="81"/>
      <c r="E10" s="81"/>
      <c r="F10" s="81"/>
      <c r="G10" s="81"/>
      <c r="H10" s="115" t="s">
        <v>80</v>
      </c>
      <c r="I10" s="81">
        <f t="shared" ref="I10:N10" si="0">I12+I13+I14</f>
        <v>9995415</v>
      </c>
      <c r="J10" s="81">
        <f t="shared" si="0"/>
        <v>9995415</v>
      </c>
      <c r="K10" s="81">
        <f t="shared" si="0"/>
        <v>9161202</v>
      </c>
      <c r="L10" s="81">
        <f t="shared" si="0"/>
        <v>9161202</v>
      </c>
      <c r="M10" s="81">
        <f t="shared" si="0"/>
        <v>9161202</v>
      </c>
      <c r="N10" s="81">
        <f t="shared" si="0"/>
        <v>0</v>
      </c>
    </row>
    <row r="11" spans="1:16" x14ac:dyDescent="0.25">
      <c r="A11" s="115"/>
      <c r="B11" s="81"/>
      <c r="C11" s="81"/>
      <c r="D11" s="81"/>
      <c r="E11" s="81"/>
      <c r="F11" s="81"/>
      <c r="G11" s="81"/>
      <c r="H11" s="115" t="s">
        <v>158</v>
      </c>
      <c r="I11" s="81">
        <f>'3.sz.tábla '!B31</f>
        <v>0</v>
      </c>
      <c r="J11" s="81">
        <f>'3.sz.tábla '!C31</f>
        <v>47500</v>
      </c>
      <c r="K11" s="81">
        <f>'3.sz.tábla '!D31</f>
        <v>47500</v>
      </c>
      <c r="L11" s="81">
        <f>'3.sz.tábla '!E31</f>
        <v>47500</v>
      </c>
      <c r="M11" s="81">
        <f>'3.sz.tábla '!F31</f>
        <v>47500</v>
      </c>
      <c r="N11" s="81">
        <f>'3.sz.tábla '!G31</f>
        <v>0</v>
      </c>
    </row>
    <row r="12" spans="1:16" ht="31.5" x14ac:dyDescent="0.25">
      <c r="A12" s="217"/>
      <c r="B12" s="81"/>
      <c r="C12" s="81"/>
      <c r="D12" s="81"/>
      <c r="E12" s="81"/>
      <c r="F12" s="81"/>
      <c r="G12" s="81"/>
      <c r="H12" s="115" t="s">
        <v>159</v>
      </c>
      <c r="I12" s="81">
        <f>'3.sz.tábla '!B29</f>
        <v>9895415</v>
      </c>
      <c r="J12" s="81">
        <f>'3.sz.tábla '!C29</f>
        <v>9895415</v>
      </c>
      <c r="K12" s="81">
        <f>'3.sz.tábla '!D29</f>
        <v>9061202</v>
      </c>
      <c r="L12" s="81">
        <f>'3.sz.tábla '!E29</f>
        <v>9061202</v>
      </c>
      <c r="M12" s="81">
        <f>'3.sz.tábla '!F29</f>
        <v>9061202</v>
      </c>
      <c r="N12" s="81">
        <f>'3.sz.tábla '!G29</f>
        <v>0</v>
      </c>
    </row>
    <row r="13" spans="1:16" ht="31.5" x14ac:dyDescent="0.25">
      <c r="A13" s="218"/>
      <c r="B13" s="81"/>
      <c r="C13" s="81"/>
      <c r="D13" s="81"/>
      <c r="E13" s="81"/>
      <c r="F13" s="81"/>
      <c r="G13" s="81"/>
      <c r="H13" s="115" t="s">
        <v>160</v>
      </c>
      <c r="I13" s="115">
        <f>'3.sz.tábla '!B30</f>
        <v>100000</v>
      </c>
      <c r="J13" s="115">
        <f>'3.sz.tábla '!C30</f>
        <v>100000</v>
      </c>
      <c r="K13" s="115">
        <f>'3.sz.tábla '!D30</f>
        <v>100000</v>
      </c>
      <c r="L13" s="115">
        <f>'3.sz.tábla '!E30</f>
        <v>100000</v>
      </c>
      <c r="M13" s="115">
        <f>'3.sz.tábla '!F30</f>
        <v>100000</v>
      </c>
      <c r="N13" s="115">
        <f>'3.sz.tábla '!G30</f>
        <v>0</v>
      </c>
    </row>
    <row r="14" spans="1:16" ht="47.25" x14ac:dyDescent="0.25">
      <c r="A14" s="217"/>
      <c r="B14" s="81"/>
      <c r="C14" s="81"/>
      <c r="D14" s="81"/>
      <c r="E14" s="81"/>
      <c r="F14" s="81"/>
      <c r="G14" s="81"/>
      <c r="H14" s="115" t="s">
        <v>161</v>
      </c>
      <c r="I14" s="81"/>
      <c r="J14" s="81"/>
      <c r="K14" s="81"/>
      <c r="L14" s="81"/>
      <c r="M14" s="81"/>
      <c r="N14" s="81"/>
    </row>
    <row r="15" spans="1:16" ht="31.5" x14ac:dyDescent="0.25">
      <c r="A15" s="115"/>
      <c r="B15" s="81"/>
      <c r="C15" s="81"/>
      <c r="D15" s="81"/>
      <c r="E15" s="81"/>
      <c r="F15" s="81"/>
      <c r="G15" s="81"/>
      <c r="H15" s="115" t="s">
        <v>162</v>
      </c>
      <c r="I15" s="81">
        <f>'1.sz.tábla '!B25</f>
        <v>3885359</v>
      </c>
      <c r="J15" s="81">
        <f>'1.sz.tábla '!C25</f>
        <v>2897451</v>
      </c>
      <c r="K15" s="81">
        <f>'1.sz.tábla '!D25</f>
        <v>4502426</v>
      </c>
      <c r="L15" s="81">
        <f>'1.sz.tábla '!E25</f>
        <v>10443426</v>
      </c>
      <c r="M15" s="81">
        <f>'1.sz.tábla '!F25</f>
        <v>11652268</v>
      </c>
      <c r="N15" s="81">
        <f>'1.sz.tábla '!G25</f>
        <v>1208842</v>
      </c>
    </row>
    <row r="16" spans="1:16" s="79" customFormat="1" ht="31.5" x14ac:dyDescent="0.25">
      <c r="A16" s="117" t="s">
        <v>163</v>
      </c>
      <c r="B16" s="77">
        <f>SUM(B6:B15)</f>
        <v>35844977</v>
      </c>
      <c r="C16" s="77">
        <f>SUM(C6:C15)</f>
        <v>38192388</v>
      </c>
      <c r="D16" s="77">
        <f>SUM(D6:D15)</f>
        <v>46697149</v>
      </c>
      <c r="E16" s="77">
        <f>SUM(E6:E15)</f>
        <v>53123869</v>
      </c>
      <c r="F16" s="77">
        <f t="shared" ref="F16:G16" si="1">SUM(F6:F15)</f>
        <v>53483869</v>
      </c>
      <c r="G16" s="77">
        <f t="shared" si="1"/>
        <v>360000</v>
      </c>
      <c r="H16" s="117" t="s">
        <v>164</v>
      </c>
      <c r="I16" s="77">
        <f>I6+I7+I8+I9+I10+I15</f>
        <v>38439432</v>
      </c>
      <c r="J16" s="77">
        <f>J6+J7+J8+J9+J10+J15+J11</f>
        <v>43864503</v>
      </c>
      <c r="K16" s="77">
        <f>K6+K7+K8+K9+K10+K15+K11</f>
        <v>71950668</v>
      </c>
      <c r="L16" s="77">
        <f>L6+L7+L8+L9+L10+L15+L11</f>
        <v>78377388</v>
      </c>
      <c r="M16" s="77">
        <f t="shared" ref="M16:N16" si="2">M6+M7+M8+M9+M10+M15+M11</f>
        <v>79386230</v>
      </c>
      <c r="N16" s="77">
        <f t="shared" si="2"/>
        <v>1008842</v>
      </c>
    </row>
    <row r="17" spans="1:14" s="79" customFormat="1" x14ac:dyDescent="0.25">
      <c r="A17" s="117" t="s">
        <v>165</v>
      </c>
      <c r="B17" s="77"/>
      <c r="C17" s="77"/>
      <c r="D17" s="77"/>
      <c r="E17" s="77"/>
      <c r="F17" s="77"/>
      <c r="G17" s="81"/>
      <c r="H17" s="117" t="s">
        <v>166</v>
      </c>
      <c r="I17" s="77">
        <f t="shared" ref="I17:N17" si="3">I16-B16</f>
        <v>2594455</v>
      </c>
      <c r="J17" s="77">
        <f t="shared" si="3"/>
        <v>5672115</v>
      </c>
      <c r="K17" s="77">
        <f t="shared" si="3"/>
        <v>25253519</v>
      </c>
      <c r="L17" s="77">
        <f t="shared" si="3"/>
        <v>25253519</v>
      </c>
      <c r="M17" s="77">
        <f t="shared" si="3"/>
        <v>25902361</v>
      </c>
      <c r="N17" s="77">
        <f t="shared" si="3"/>
        <v>648842</v>
      </c>
    </row>
    <row r="18" spans="1:14" s="79" customFormat="1" ht="31.5" x14ac:dyDescent="0.25">
      <c r="A18" s="117" t="s">
        <v>167</v>
      </c>
      <c r="B18" s="77">
        <f>SUM(B19)</f>
        <v>100876000</v>
      </c>
      <c r="C18" s="77">
        <f>SUM(C19)</f>
        <v>104428660</v>
      </c>
      <c r="D18" s="77">
        <f>SUM(D19)</f>
        <v>104428660</v>
      </c>
      <c r="E18" s="77">
        <f>SUM(E19)</f>
        <v>104428660</v>
      </c>
      <c r="F18" s="77">
        <f t="shared" ref="F18:G18" si="4">SUM(F19)</f>
        <v>104428660</v>
      </c>
      <c r="G18" s="77">
        <f t="shared" si="4"/>
        <v>0</v>
      </c>
      <c r="H18" s="117" t="s">
        <v>168</v>
      </c>
      <c r="I18" s="77">
        <f>I19+I20+I21+I22</f>
        <v>1484580</v>
      </c>
      <c r="J18" s="77">
        <f>J19+J20+J21+J22</f>
        <v>2047580</v>
      </c>
      <c r="K18" s="77">
        <f>K19+K20+K21+K22</f>
        <v>2047580</v>
      </c>
      <c r="L18" s="77">
        <f>L19+L20+L21+L22</f>
        <v>2047580</v>
      </c>
      <c r="M18" s="77">
        <f t="shared" ref="M18:N18" si="5">M19+M20+M21+M22</f>
        <v>2047580</v>
      </c>
      <c r="N18" s="77">
        <f t="shared" si="5"/>
        <v>0</v>
      </c>
    </row>
    <row r="19" spans="1:14" ht="31.5" x14ac:dyDescent="0.25">
      <c r="A19" s="115" t="s">
        <v>169</v>
      </c>
      <c r="B19" s="81">
        <f>'2.sz.tábla'!B64</f>
        <v>100876000</v>
      </c>
      <c r="C19" s="81">
        <f>'2.sz.tábla'!C64</f>
        <v>104428660</v>
      </c>
      <c r="D19" s="81">
        <f>'2.sz.tábla'!D64</f>
        <v>104428660</v>
      </c>
      <c r="E19" s="81">
        <f>'2.sz.tábla'!E64</f>
        <v>104428660</v>
      </c>
      <c r="F19" s="81">
        <f>'2.sz.tábla'!F64</f>
        <v>104428660</v>
      </c>
      <c r="G19" s="81">
        <f>'2.sz.tábla'!G64</f>
        <v>0</v>
      </c>
      <c r="H19" s="115" t="s">
        <v>170</v>
      </c>
      <c r="I19" s="81">
        <f>'5. sz. tábla'!B33</f>
        <v>1484580</v>
      </c>
      <c r="J19" s="81">
        <f>'5. sz. tábla'!C33</f>
        <v>2047580</v>
      </c>
      <c r="K19" s="81">
        <f>'5. sz. tábla'!D33</f>
        <v>2047580</v>
      </c>
      <c r="L19" s="81">
        <f>'5. sz. tábla'!E33</f>
        <v>2047580</v>
      </c>
      <c r="M19" s="81">
        <f>'5. sz. tábla'!F33</f>
        <v>2047580</v>
      </c>
      <c r="N19" s="81">
        <f>'5. sz. tábla'!G33</f>
        <v>0</v>
      </c>
    </row>
    <row r="20" spans="1:14" s="79" customFormat="1" ht="31.5" x14ac:dyDescent="0.25">
      <c r="A20" s="117" t="s">
        <v>171</v>
      </c>
      <c r="B20" s="117">
        <f t="shared" ref="B20:G20" si="6">SUM(B21:B23)</f>
        <v>653076</v>
      </c>
      <c r="C20" s="117">
        <f t="shared" si="6"/>
        <v>1216076</v>
      </c>
      <c r="D20" s="117">
        <f t="shared" si="6"/>
        <v>1216076</v>
      </c>
      <c r="E20" s="117">
        <f t="shared" si="6"/>
        <v>1216076</v>
      </c>
      <c r="F20" s="117">
        <f t="shared" si="6"/>
        <v>2064918</v>
      </c>
      <c r="G20" s="117">
        <f t="shared" si="6"/>
        <v>848842</v>
      </c>
      <c r="H20" s="115" t="s">
        <v>172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4" x14ac:dyDescent="0.25">
      <c r="A21" s="115" t="s">
        <v>173</v>
      </c>
      <c r="B21" s="81">
        <f>'[2]2.sz.tábla'!B70</f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115" t="s">
        <v>174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</row>
    <row r="22" spans="1:14" x14ac:dyDescent="0.25">
      <c r="A22" s="115" t="s">
        <v>175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115" t="s">
        <v>176</v>
      </c>
      <c r="I22" s="115">
        <f>'[2]5. sz. tábla'!B27</f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</row>
    <row r="23" spans="1:14" ht="31.5" x14ac:dyDescent="0.25">
      <c r="A23" s="115" t="s">
        <v>177</v>
      </c>
      <c r="B23" s="81">
        <f>'2.sz.tábla'!B69</f>
        <v>653076</v>
      </c>
      <c r="C23" s="81">
        <f>'2.sz.tábla'!C69</f>
        <v>1216076</v>
      </c>
      <c r="D23" s="81">
        <f>'2.sz.tábla'!D69</f>
        <v>1216076</v>
      </c>
      <c r="E23" s="81">
        <f>'2.sz.tábla'!E69</f>
        <v>1216076</v>
      </c>
      <c r="F23" s="81">
        <f>'2.sz.tábla'!F69</f>
        <v>2064918</v>
      </c>
      <c r="G23" s="81">
        <f>'2.sz.tábla'!G69</f>
        <v>848842</v>
      </c>
      <c r="H23" s="115"/>
      <c r="I23" s="115"/>
      <c r="J23" s="115"/>
      <c r="K23" s="115"/>
      <c r="L23" s="115"/>
      <c r="M23" s="115"/>
      <c r="N23" s="81"/>
    </row>
    <row r="24" spans="1:14" x14ac:dyDescent="0.25">
      <c r="A24" s="117" t="s">
        <v>178</v>
      </c>
      <c r="B24" s="77">
        <f>B16+B18+B20</f>
        <v>137374053</v>
      </c>
      <c r="C24" s="77">
        <f>C16+C18+C20</f>
        <v>143837124</v>
      </c>
      <c r="D24" s="77">
        <f>D16+D18+D20</f>
        <v>152341885</v>
      </c>
      <c r="E24" s="77">
        <f>E16+E18+E20</f>
        <v>158768605</v>
      </c>
      <c r="F24" s="77">
        <f t="shared" ref="F24:G24" si="7">F16+F18+F20</f>
        <v>159977447</v>
      </c>
      <c r="G24" s="77">
        <f t="shared" si="7"/>
        <v>1208842</v>
      </c>
      <c r="H24" s="117" t="s">
        <v>179</v>
      </c>
      <c r="I24" s="77">
        <f>I16+I18</f>
        <v>39924012</v>
      </c>
      <c r="J24" s="77">
        <f>J18+J16</f>
        <v>45912083</v>
      </c>
      <c r="K24" s="77">
        <f>K18+K16</f>
        <v>73998248</v>
      </c>
      <c r="L24" s="77">
        <f t="shared" ref="L24:N24" si="8">L18+L16</f>
        <v>80424968</v>
      </c>
      <c r="M24" s="77">
        <f t="shared" si="8"/>
        <v>81433810</v>
      </c>
      <c r="N24" s="77">
        <f t="shared" si="8"/>
        <v>1008842</v>
      </c>
    </row>
    <row r="26" spans="1:14" x14ac:dyDescent="0.25">
      <c r="A26" s="236" t="s">
        <v>327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</row>
    <row r="28" spans="1:14" s="114" customFormat="1" ht="47.25" x14ac:dyDescent="0.25">
      <c r="A28" s="117" t="s">
        <v>180</v>
      </c>
      <c r="B28" s="14" t="str">
        <f>B5</f>
        <v>2018. évi eredeti előirányzat</v>
      </c>
      <c r="C28" s="14" t="str">
        <f t="shared" ref="C28:G28" si="9">C5</f>
        <v>I. Módosítás</v>
      </c>
      <c r="D28" s="14" t="str">
        <f>D5</f>
        <v>II. Módosítás</v>
      </c>
      <c r="E28" s="14" t="str">
        <f>E5</f>
        <v>III. Módosítás</v>
      </c>
      <c r="F28" s="14" t="str">
        <f>F5</f>
        <v>IV. Módosítás</v>
      </c>
      <c r="G28" s="14" t="str">
        <f t="shared" si="9"/>
        <v>Eltérés</v>
      </c>
      <c r="H28" s="117" t="s">
        <v>181</v>
      </c>
      <c r="I28" s="14" t="str">
        <f>B28</f>
        <v>2018. évi eredeti előirányzat</v>
      </c>
      <c r="J28" s="14" t="str">
        <f>C28</f>
        <v>I. Módosítás</v>
      </c>
      <c r="K28" s="14" t="str">
        <f>K5</f>
        <v>II. Módosítás</v>
      </c>
      <c r="L28" s="14" t="str">
        <f>L5</f>
        <v>III. Módosítás</v>
      </c>
      <c r="M28" s="14" t="str">
        <f>M5</f>
        <v>IV. Módosítás</v>
      </c>
      <c r="N28" s="14" t="str">
        <f t="shared" ref="N28" si="10">G28</f>
        <v>Eltérés</v>
      </c>
    </row>
    <row r="29" spans="1:14" ht="31.5" x14ac:dyDescent="0.25">
      <c r="A29" s="217" t="s">
        <v>182</v>
      </c>
      <c r="B29" s="81">
        <f>'2.sz.tábla'!B18</f>
        <v>0</v>
      </c>
      <c r="C29" s="81">
        <f>'2.sz.tábla'!C18</f>
        <v>0</v>
      </c>
      <c r="D29" s="81">
        <f>'2.sz.tábla'!D18</f>
        <v>30000000</v>
      </c>
      <c r="E29" s="81">
        <f>'2.sz.tábla'!E18</f>
        <v>30000000</v>
      </c>
      <c r="F29" s="81">
        <f>'2.sz.tábla'!F18</f>
        <v>30000000</v>
      </c>
      <c r="G29" s="81">
        <f>'2.sz.tábla'!G18</f>
        <v>0</v>
      </c>
      <c r="H29" s="115" t="s">
        <v>183</v>
      </c>
      <c r="I29" s="81">
        <f>'5. sz. tábla'!B4</f>
        <v>9535474</v>
      </c>
      <c r="J29" s="81">
        <f>'5. sz. tábla'!C4</f>
        <v>9735474</v>
      </c>
      <c r="K29" s="81">
        <f>'5. sz. tábla'!D4</f>
        <v>9735474</v>
      </c>
      <c r="L29" s="81">
        <f>'5. sz. tábla'!E4</f>
        <v>9735474</v>
      </c>
      <c r="M29" s="81">
        <f>'5. sz. tábla'!F4</f>
        <v>10684474</v>
      </c>
      <c r="N29" s="81">
        <f>'5. sz. tábla'!G4</f>
        <v>949000</v>
      </c>
    </row>
    <row r="30" spans="1:14" x14ac:dyDescent="0.25">
      <c r="A30" s="115" t="s">
        <v>184</v>
      </c>
      <c r="B30" s="81">
        <f>'[2]2.sz.tábla'!B52</f>
        <v>0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115" t="s">
        <v>185</v>
      </c>
      <c r="I30" s="115"/>
      <c r="J30" s="115"/>
      <c r="K30" s="115"/>
      <c r="L30" s="115"/>
      <c r="M30" s="115"/>
      <c r="N30" s="81"/>
    </row>
    <row r="31" spans="1:14" ht="31.5" x14ac:dyDescent="0.25">
      <c r="A31" s="115" t="s">
        <v>186</v>
      </c>
      <c r="B31" s="81">
        <f>'[2]1.sz.tábla '!B11</f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115" t="s">
        <v>187</v>
      </c>
      <c r="I31" s="81">
        <f>'5. sz. tábla'!B22</f>
        <v>87888092</v>
      </c>
      <c r="J31" s="81">
        <f>'5. sz. tábla'!C22</f>
        <v>88163092</v>
      </c>
      <c r="K31" s="81">
        <f>'5. sz. tábla'!D22</f>
        <v>98581688</v>
      </c>
      <c r="L31" s="81">
        <f>'5. sz. tábla'!E22</f>
        <v>98581688</v>
      </c>
      <c r="M31" s="81">
        <f>'5. sz. tábla'!F22</f>
        <v>97832688</v>
      </c>
      <c r="N31" s="81">
        <f>'5. sz. tábla'!G22</f>
        <v>-749000</v>
      </c>
    </row>
    <row r="32" spans="1:14" x14ac:dyDescent="0.25">
      <c r="A32" s="115"/>
      <c r="B32" s="81"/>
      <c r="C32" s="81"/>
      <c r="D32" s="81"/>
      <c r="E32" s="81"/>
      <c r="F32" s="81"/>
      <c r="G32" s="81"/>
      <c r="H32" s="115" t="s">
        <v>188</v>
      </c>
      <c r="I32" s="81">
        <f>'5. sz. tábla'!B29</f>
        <v>26475</v>
      </c>
      <c r="J32" s="81">
        <f>'5. sz. tábla'!C29</f>
        <v>26475</v>
      </c>
      <c r="K32" s="81">
        <f>'5. sz. tábla'!D29</f>
        <v>26475</v>
      </c>
      <c r="L32" s="81">
        <f>'5. sz. tábla'!E29</f>
        <v>26475</v>
      </c>
      <c r="M32" s="81">
        <f>'5. sz. tábla'!F29</f>
        <v>26475</v>
      </c>
      <c r="N32" s="81">
        <f>'5. sz. tábla'!G29</f>
        <v>0</v>
      </c>
    </row>
    <row r="33" spans="1:14" ht="31.5" x14ac:dyDescent="0.25">
      <c r="A33" s="115"/>
      <c r="B33" s="115"/>
      <c r="C33" s="115"/>
      <c r="D33" s="115"/>
      <c r="E33" s="115"/>
      <c r="F33" s="115"/>
      <c r="G33" s="81"/>
      <c r="H33" s="115" t="s">
        <v>189</v>
      </c>
      <c r="I33" s="115"/>
      <c r="J33" s="115"/>
      <c r="K33" s="115"/>
      <c r="L33" s="115"/>
      <c r="M33" s="115"/>
      <c r="N33" s="115"/>
    </row>
    <row r="34" spans="1:14" ht="31.5" x14ac:dyDescent="0.25">
      <c r="A34" s="115"/>
      <c r="B34" s="115"/>
      <c r="C34" s="115"/>
      <c r="D34" s="115"/>
      <c r="E34" s="115"/>
      <c r="F34" s="115"/>
      <c r="G34" s="81"/>
      <c r="H34" s="118" t="s">
        <v>190</v>
      </c>
      <c r="I34" s="119"/>
      <c r="J34" s="119"/>
      <c r="K34" s="119"/>
      <c r="L34" s="119"/>
      <c r="M34" s="119"/>
      <c r="N34" s="119"/>
    </row>
    <row r="35" spans="1:14" ht="47.25" x14ac:dyDescent="0.25">
      <c r="A35" s="115"/>
      <c r="B35" s="81"/>
      <c r="C35" s="81"/>
      <c r="D35" s="81"/>
      <c r="E35" s="81"/>
      <c r="F35" s="81"/>
      <c r="G35" s="81"/>
      <c r="H35" s="115" t="s">
        <v>191</v>
      </c>
      <c r="I35" s="81"/>
      <c r="J35" s="81"/>
      <c r="K35" s="81"/>
      <c r="L35" s="81"/>
      <c r="M35" s="81"/>
      <c r="N35" s="81"/>
    </row>
    <row r="36" spans="1:14" ht="47.25" x14ac:dyDescent="0.25">
      <c r="A36" s="115"/>
      <c r="B36" s="81"/>
      <c r="C36" s="81"/>
      <c r="D36" s="81"/>
      <c r="E36" s="81"/>
      <c r="F36" s="81"/>
      <c r="G36" s="81"/>
      <c r="H36" s="115" t="s">
        <v>192</v>
      </c>
      <c r="I36" s="81"/>
      <c r="J36" s="81"/>
      <c r="K36" s="81"/>
      <c r="L36" s="81"/>
      <c r="M36" s="81"/>
      <c r="N36" s="81"/>
    </row>
    <row r="37" spans="1:14" s="79" customFormat="1" ht="31.5" x14ac:dyDescent="0.25">
      <c r="A37" s="117" t="s">
        <v>193</v>
      </c>
      <c r="B37" s="77">
        <f>SUM(B29:B35)</f>
        <v>0</v>
      </c>
      <c r="C37" s="77">
        <f>SUM(C29:C35)</f>
        <v>0</v>
      </c>
      <c r="D37" s="77">
        <f>SUM(D29:D35)</f>
        <v>30000000</v>
      </c>
      <c r="E37" s="77">
        <f>SUM(E29:E35)</f>
        <v>30000000</v>
      </c>
      <c r="F37" s="77">
        <f t="shared" ref="F37:G37" si="11">SUM(F29:F35)</f>
        <v>30000000</v>
      </c>
      <c r="G37" s="77">
        <f t="shared" si="11"/>
        <v>0</v>
      </c>
      <c r="H37" s="117" t="s">
        <v>194</v>
      </c>
      <c r="I37" s="77">
        <f>SUM(I29:I32)</f>
        <v>97450041</v>
      </c>
      <c r="J37" s="77">
        <f>SUM(J29:J32)</f>
        <v>97925041</v>
      </c>
      <c r="K37" s="77">
        <f>SUM(K29:K32)</f>
        <v>108343637</v>
      </c>
      <c r="L37" s="77">
        <f>SUM(L29:L32)</f>
        <v>108343637</v>
      </c>
      <c r="M37" s="77">
        <f t="shared" ref="M37:N37" si="12">SUM(M29:M32)</f>
        <v>108543637</v>
      </c>
      <c r="N37" s="77">
        <f t="shared" si="12"/>
        <v>200000</v>
      </c>
    </row>
    <row r="38" spans="1:14" s="79" customFormat="1" x14ac:dyDescent="0.25">
      <c r="A38" s="117" t="s">
        <v>195</v>
      </c>
      <c r="B38" s="77"/>
      <c r="C38" s="77"/>
      <c r="D38" s="77"/>
      <c r="E38" s="77"/>
      <c r="F38" s="77"/>
      <c r="G38" s="81"/>
      <c r="H38" s="117" t="s">
        <v>196</v>
      </c>
      <c r="I38" s="77">
        <f>I37-B37</f>
        <v>97450041</v>
      </c>
      <c r="J38" s="77">
        <f>J37-C37</f>
        <v>97925041</v>
      </c>
      <c r="K38" s="77">
        <f>K37-D37</f>
        <v>78343637</v>
      </c>
      <c r="L38" s="77">
        <f>L37-E37</f>
        <v>78343637</v>
      </c>
      <c r="M38" s="77">
        <f t="shared" ref="M38:N38" si="13">M37-F37</f>
        <v>78543637</v>
      </c>
      <c r="N38" s="77">
        <f t="shared" si="13"/>
        <v>200000</v>
      </c>
    </row>
    <row r="39" spans="1:14" s="79" customFormat="1" ht="31.5" x14ac:dyDescent="0.25">
      <c r="A39" s="117" t="s">
        <v>197</v>
      </c>
      <c r="B39" s="77">
        <f>SUM(B40)</f>
        <v>100876000</v>
      </c>
      <c r="C39" s="77">
        <f t="shared" ref="C39:G39" si="14">SUM(C40)</f>
        <v>104428660</v>
      </c>
      <c r="D39" s="77">
        <f t="shared" si="14"/>
        <v>104428660</v>
      </c>
      <c r="E39" s="77">
        <f t="shared" si="14"/>
        <v>104428660</v>
      </c>
      <c r="F39" s="77">
        <f t="shared" si="14"/>
        <v>104428660</v>
      </c>
      <c r="G39" s="77">
        <f t="shared" si="14"/>
        <v>0</v>
      </c>
      <c r="H39" s="117" t="s">
        <v>198</v>
      </c>
      <c r="I39" s="77">
        <f>SUM(I40:I42)</f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1:14" x14ac:dyDescent="0.25">
      <c r="A40" s="115" t="s">
        <v>199</v>
      </c>
      <c r="B40" s="81">
        <f>'1.sz.tábla '!B13</f>
        <v>100876000</v>
      </c>
      <c r="C40" s="81">
        <f>'1.sz.tábla '!C13</f>
        <v>104428660</v>
      </c>
      <c r="D40" s="81">
        <f>'1.sz.tábla '!D13</f>
        <v>104428660</v>
      </c>
      <c r="E40" s="81">
        <f>'1.sz.tábla '!E13</f>
        <v>104428660</v>
      </c>
      <c r="F40" s="81">
        <f>'1.sz.tábla '!F13</f>
        <v>104428660</v>
      </c>
      <c r="G40" s="81">
        <f>'1.sz.tábla '!G13</f>
        <v>0</v>
      </c>
      <c r="H40" s="115" t="s">
        <v>200</v>
      </c>
      <c r="I40" s="81"/>
      <c r="J40" s="81"/>
      <c r="K40" s="81"/>
      <c r="L40" s="81"/>
      <c r="M40" s="81"/>
      <c r="N40" s="81"/>
    </row>
    <row r="41" spans="1:14" ht="31.5" x14ac:dyDescent="0.25">
      <c r="A41" s="117" t="s">
        <v>201</v>
      </c>
      <c r="B41" s="77">
        <f>SUM(B42:B43)</f>
        <v>0</v>
      </c>
      <c r="C41" s="77">
        <f>SUM(C42:C43)</f>
        <v>0</v>
      </c>
      <c r="D41" s="77">
        <f>SUM(D42:D43)</f>
        <v>0</v>
      </c>
      <c r="E41" s="77">
        <f>SUM(E42:E43)</f>
        <v>0</v>
      </c>
      <c r="F41" s="77">
        <f t="shared" ref="F41:G41" si="15">SUM(F42:F43)</f>
        <v>0</v>
      </c>
      <c r="G41" s="77">
        <f t="shared" si="15"/>
        <v>0</v>
      </c>
      <c r="H41" s="115" t="s">
        <v>202</v>
      </c>
      <c r="I41" s="81"/>
      <c r="J41" s="81"/>
      <c r="K41" s="81"/>
      <c r="L41" s="81"/>
      <c r="M41" s="81"/>
      <c r="N41" s="81"/>
    </row>
    <row r="42" spans="1:14" ht="31.5" x14ac:dyDescent="0.25">
      <c r="A42" s="115" t="s">
        <v>203</v>
      </c>
      <c r="B42" s="81"/>
      <c r="C42" s="81"/>
      <c r="D42" s="81"/>
      <c r="E42" s="81"/>
      <c r="F42" s="81"/>
      <c r="G42" s="81"/>
      <c r="H42" s="115" t="s">
        <v>204</v>
      </c>
      <c r="I42" s="81"/>
      <c r="J42" s="81"/>
      <c r="K42" s="81"/>
      <c r="L42" s="81"/>
      <c r="M42" s="81"/>
      <c r="N42" s="81"/>
    </row>
    <row r="43" spans="1:14" x14ac:dyDescent="0.25">
      <c r="A43" s="115" t="s">
        <v>205</v>
      </c>
      <c r="B43" s="81"/>
      <c r="C43" s="81"/>
      <c r="D43" s="81"/>
      <c r="E43" s="81"/>
      <c r="F43" s="81"/>
      <c r="G43" s="81"/>
      <c r="H43" s="115"/>
      <c r="I43" s="81"/>
      <c r="J43" s="81"/>
      <c r="K43" s="81"/>
      <c r="L43" s="81"/>
      <c r="M43" s="81"/>
      <c r="N43" s="81"/>
    </row>
    <row r="44" spans="1:14" s="79" customFormat="1" x14ac:dyDescent="0.25">
      <c r="A44" s="117" t="s">
        <v>206</v>
      </c>
      <c r="B44" s="77">
        <f>B37+B39+B41</f>
        <v>100876000</v>
      </c>
      <c r="C44" s="77">
        <f>C37+C39+C41</f>
        <v>104428660</v>
      </c>
      <c r="D44" s="77">
        <f>D37+D39+D41</f>
        <v>134428660</v>
      </c>
      <c r="E44" s="77">
        <f>E37+E39+E41</f>
        <v>134428660</v>
      </c>
      <c r="F44" s="77">
        <f t="shared" ref="F44:G44" si="16">F37+F39+F41</f>
        <v>134428660</v>
      </c>
      <c r="G44" s="77">
        <f t="shared" si="16"/>
        <v>0</v>
      </c>
      <c r="H44" s="117" t="s">
        <v>207</v>
      </c>
      <c r="I44" s="77">
        <f>I37+I39</f>
        <v>97450041</v>
      </c>
      <c r="J44" s="77">
        <f>J37+J39</f>
        <v>97925041</v>
      </c>
      <c r="K44" s="77">
        <f>K37+K39</f>
        <v>108343637</v>
      </c>
      <c r="L44" s="77">
        <f>L37+L39</f>
        <v>108343637</v>
      </c>
      <c r="M44" s="77">
        <f t="shared" ref="M44:N44" si="17">M37+M39</f>
        <v>108543637</v>
      </c>
      <c r="N44" s="77">
        <f t="shared" si="17"/>
        <v>200000</v>
      </c>
    </row>
    <row r="45" spans="1:14" x14ac:dyDescent="0.25">
      <c r="A45" s="120"/>
      <c r="B45" s="121"/>
      <c r="C45" s="121"/>
      <c r="D45" s="121"/>
      <c r="E45" s="121"/>
      <c r="F45" s="121"/>
      <c r="G45" s="121"/>
      <c r="H45" s="120"/>
      <c r="I45" s="121"/>
      <c r="J45" s="121"/>
      <c r="K45" s="121"/>
      <c r="L45" s="121"/>
      <c r="M45" s="121"/>
      <c r="N45" s="121"/>
    </row>
    <row r="46" spans="1:14" x14ac:dyDescent="0.25">
      <c r="A46" s="120"/>
      <c r="B46" s="121"/>
      <c r="C46" s="121"/>
      <c r="D46" s="121"/>
      <c r="E46" s="121"/>
      <c r="F46" s="121"/>
      <c r="G46" s="121"/>
      <c r="H46" s="120"/>
      <c r="I46" s="121"/>
      <c r="J46" s="121"/>
      <c r="K46" s="121"/>
      <c r="L46" s="121"/>
      <c r="M46" s="121"/>
      <c r="N46" s="121"/>
    </row>
    <row r="47" spans="1:14" x14ac:dyDescent="0.25">
      <c r="A47" s="236" t="s">
        <v>329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</row>
    <row r="49" spans="1:14" s="114" customFormat="1" ht="47.25" x14ac:dyDescent="0.25">
      <c r="A49" s="117" t="s">
        <v>208</v>
      </c>
      <c r="B49" s="14" t="str">
        <f t="shared" ref="B49:G49" si="18">B5</f>
        <v>2018. évi eredeti előirányzat</v>
      </c>
      <c r="C49" s="14" t="str">
        <f t="shared" si="18"/>
        <v>I. Módosítás</v>
      </c>
      <c r="D49" s="14" t="str">
        <f t="shared" si="18"/>
        <v>II. Módosítás</v>
      </c>
      <c r="E49" s="14" t="str">
        <f t="shared" si="18"/>
        <v>III. Módosítás</v>
      </c>
      <c r="F49" s="14" t="str">
        <f t="shared" si="18"/>
        <v>IV. Módosítás</v>
      </c>
      <c r="G49" s="14" t="str">
        <f t="shared" si="18"/>
        <v>Eltérés</v>
      </c>
      <c r="H49" s="117" t="s">
        <v>209</v>
      </c>
      <c r="I49" s="14" t="str">
        <f>B49</f>
        <v>2018. évi eredeti előirányzat</v>
      </c>
      <c r="J49" s="14" t="str">
        <f>C49</f>
        <v>I. Módosítás</v>
      </c>
      <c r="K49" s="14" t="str">
        <f>K5</f>
        <v>II. Módosítás</v>
      </c>
      <c r="L49" s="14" t="str">
        <f>L5</f>
        <v>III. Módosítás</v>
      </c>
      <c r="M49" s="14" t="str">
        <f>M5</f>
        <v>IV. Módosítás</v>
      </c>
      <c r="N49" s="14" t="str">
        <f t="shared" ref="N49" si="19">G49</f>
        <v>Eltérés</v>
      </c>
    </row>
    <row r="50" spans="1:14" x14ac:dyDescent="0.25">
      <c r="A50" s="115" t="s">
        <v>210</v>
      </c>
      <c r="B50" s="81">
        <f>B16</f>
        <v>35844977</v>
      </c>
      <c r="C50" s="81">
        <f>C16</f>
        <v>38192388</v>
      </c>
      <c r="D50" s="81">
        <f>D16</f>
        <v>46697149</v>
      </c>
      <c r="E50" s="81">
        <f>E16</f>
        <v>53123869</v>
      </c>
      <c r="F50" s="81">
        <f t="shared" ref="F50:G50" si="20">F16</f>
        <v>53483869</v>
      </c>
      <c r="G50" s="81">
        <f t="shared" si="20"/>
        <v>360000</v>
      </c>
      <c r="H50" s="115" t="s">
        <v>211</v>
      </c>
      <c r="I50" s="81">
        <f>I16</f>
        <v>38439432</v>
      </c>
      <c r="J50" s="81">
        <f>J16</f>
        <v>43864503</v>
      </c>
      <c r="K50" s="81">
        <f>K16</f>
        <v>71950668</v>
      </c>
      <c r="L50" s="81">
        <f>L16</f>
        <v>78377388</v>
      </c>
      <c r="M50" s="81">
        <f>M16</f>
        <v>79386230</v>
      </c>
      <c r="N50" s="81">
        <f t="shared" ref="N50" si="21">N16</f>
        <v>1008842</v>
      </c>
    </row>
    <row r="51" spans="1:14" ht="31.5" x14ac:dyDescent="0.25">
      <c r="A51" s="115" t="s">
        <v>212</v>
      </c>
      <c r="B51" s="81">
        <f>B37</f>
        <v>0</v>
      </c>
      <c r="C51" s="81">
        <f>C37</f>
        <v>0</v>
      </c>
      <c r="D51" s="81">
        <f>D37</f>
        <v>30000000</v>
      </c>
      <c r="E51" s="81">
        <f>E37</f>
        <v>30000000</v>
      </c>
      <c r="F51" s="81">
        <f t="shared" ref="F51:G51" si="22">F37</f>
        <v>30000000</v>
      </c>
      <c r="G51" s="81">
        <f t="shared" si="22"/>
        <v>0</v>
      </c>
      <c r="H51" s="115" t="s">
        <v>213</v>
      </c>
      <c r="I51" s="81">
        <f>I37</f>
        <v>97450041</v>
      </c>
      <c r="J51" s="81">
        <f>J37</f>
        <v>97925041</v>
      </c>
      <c r="K51" s="81">
        <f>K37</f>
        <v>108343637</v>
      </c>
      <c r="L51" s="81">
        <f>L37</f>
        <v>108343637</v>
      </c>
      <c r="M51" s="81">
        <f t="shared" ref="M51:N51" si="23">M37</f>
        <v>108543637</v>
      </c>
      <c r="N51" s="81">
        <f t="shared" si="23"/>
        <v>200000</v>
      </c>
    </row>
    <row r="52" spans="1:14" s="79" customFormat="1" ht="31.5" x14ac:dyDescent="0.25">
      <c r="A52" s="117" t="s">
        <v>10</v>
      </c>
      <c r="B52" s="77">
        <f>SUM(B50:B51)</f>
        <v>35844977</v>
      </c>
      <c r="C52" s="77">
        <f t="shared" ref="C52:G52" si="24">SUM(C50:C51)</f>
        <v>38192388</v>
      </c>
      <c r="D52" s="77">
        <f t="shared" si="24"/>
        <v>76697149</v>
      </c>
      <c r="E52" s="77">
        <f t="shared" si="24"/>
        <v>83123869</v>
      </c>
      <c r="F52" s="77">
        <f t="shared" si="24"/>
        <v>83483869</v>
      </c>
      <c r="G52" s="77">
        <f t="shared" si="24"/>
        <v>360000</v>
      </c>
      <c r="H52" s="117" t="s">
        <v>18</v>
      </c>
      <c r="I52" s="77">
        <f>SUM(I50:I51)</f>
        <v>135889473</v>
      </c>
      <c r="J52" s="77">
        <f t="shared" ref="J52:N52" si="25">SUM(J50:J51)</f>
        <v>141789544</v>
      </c>
      <c r="K52" s="77">
        <f t="shared" si="25"/>
        <v>180294305</v>
      </c>
      <c r="L52" s="77">
        <f t="shared" si="25"/>
        <v>186721025</v>
      </c>
      <c r="M52" s="77">
        <f t="shared" si="25"/>
        <v>187929867</v>
      </c>
      <c r="N52" s="77">
        <f t="shared" si="25"/>
        <v>1208842</v>
      </c>
    </row>
    <row r="53" spans="1:14" s="79" customFormat="1" x14ac:dyDescent="0.25">
      <c r="A53" s="117" t="s">
        <v>214</v>
      </c>
      <c r="B53" s="77"/>
      <c r="C53" s="77"/>
      <c r="D53" s="77"/>
      <c r="E53" s="77"/>
      <c r="F53" s="77"/>
      <c r="G53" s="77"/>
      <c r="H53" s="117" t="s">
        <v>215</v>
      </c>
      <c r="I53" s="77">
        <f>I52-B52</f>
        <v>100044496</v>
      </c>
      <c r="J53" s="77">
        <f>J52-C52</f>
        <v>103597156</v>
      </c>
      <c r="K53" s="77">
        <f>K52-D52</f>
        <v>103597156</v>
      </c>
      <c r="L53" s="77">
        <f>L52-E52</f>
        <v>103597156</v>
      </c>
      <c r="M53" s="77">
        <f t="shared" ref="M53:N53" si="26">M52-F52</f>
        <v>104445998</v>
      </c>
      <c r="N53" s="77">
        <f t="shared" si="26"/>
        <v>848842</v>
      </c>
    </row>
    <row r="54" spans="1:14" s="79" customFormat="1" ht="31.5" x14ac:dyDescent="0.25">
      <c r="A54" s="117" t="s">
        <v>216</v>
      </c>
      <c r="B54" s="77">
        <f>SUM(B55:B56)</f>
        <v>100876000</v>
      </c>
      <c r="C54" s="77">
        <f t="shared" ref="C54:G54" si="27">SUM(C55:C56)</f>
        <v>104428660</v>
      </c>
      <c r="D54" s="77">
        <f t="shared" si="27"/>
        <v>104428660</v>
      </c>
      <c r="E54" s="77">
        <f t="shared" si="27"/>
        <v>104428660</v>
      </c>
      <c r="F54" s="77">
        <f t="shared" si="27"/>
        <v>104428660</v>
      </c>
      <c r="G54" s="77">
        <f t="shared" si="27"/>
        <v>0</v>
      </c>
      <c r="H54" s="117" t="s">
        <v>217</v>
      </c>
      <c r="I54" s="77">
        <f>SUM(I55:I56)</f>
        <v>1484580</v>
      </c>
      <c r="J54" s="77">
        <f>SUM(J55:J56)</f>
        <v>2047580</v>
      </c>
      <c r="K54" s="77">
        <f>SUM(K55:K56)</f>
        <v>2047580</v>
      </c>
      <c r="L54" s="77">
        <f>SUM(L55:L56)</f>
        <v>2047580</v>
      </c>
      <c r="M54" s="77">
        <f t="shared" ref="M54:N54" si="28">SUM(M55:M56)</f>
        <v>2047580</v>
      </c>
      <c r="N54" s="77">
        <f t="shared" si="28"/>
        <v>0</v>
      </c>
    </row>
    <row r="55" spans="1:14" ht="31.5" x14ac:dyDescent="0.25">
      <c r="A55" s="115" t="s">
        <v>167</v>
      </c>
      <c r="B55" s="81">
        <f>'2.sz.tábla'!B65</f>
        <v>20000000</v>
      </c>
      <c r="C55" s="81">
        <f>'2.sz.tábla'!C65</f>
        <v>23552660</v>
      </c>
      <c r="D55" s="81">
        <f>'2.sz.tábla'!D65</f>
        <v>23552660</v>
      </c>
      <c r="E55" s="81">
        <f>'2.sz.tábla'!E65</f>
        <v>23552660</v>
      </c>
      <c r="F55" s="81">
        <f>'2.sz.tábla'!F65</f>
        <v>23552660</v>
      </c>
      <c r="G55" s="81">
        <f>'2.sz.tábla'!G65</f>
        <v>0</v>
      </c>
      <c r="H55" s="115" t="s">
        <v>218</v>
      </c>
      <c r="I55" s="81">
        <f>I18</f>
        <v>1484580</v>
      </c>
      <c r="J55" s="81">
        <f>J18</f>
        <v>2047580</v>
      </c>
      <c r="K55" s="81">
        <f>K18</f>
        <v>2047580</v>
      </c>
      <c r="L55" s="81">
        <f>L18</f>
        <v>2047580</v>
      </c>
      <c r="M55" s="81">
        <f t="shared" ref="M55:N55" si="29">M18</f>
        <v>2047580</v>
      </c>
      <c r="N55" s="81">
        <f t="shared" si="29"/>
        <v>0</v>
      </c>
    </row>
    <row r="56" spans="1:14" ht="31.5" x14ac:dyDescent="0.25">
      <c r="A56" s="115" t="s">
        <v>197</v>
      </c>
      <c r="B56" s="81">
        <f>'2.sz.tábla'!B66</f>
        <v>80876000</v>
      </c>
      <c r="C56" s="81">
        <f>'2.sz.tábla'!C66</f>
        <v>80876000</v>
      </c>
      <c r="D56" s="81">
        <f>'2.sz.tábla'!D66</f>
        <v>80876000</v>
      </c>
      <c r="E56" s="81">
        <f>'2.sz.tábla'!E66</f>
        <v>80876000</v>
      </c>
      <c r="F56" s="81">
        <f>'2.sz.tábla'!F66</f>
        <v>80876000</v>
      </c>
      <c r="G56" s="81">
        <f>'2.sz.tábla'!G66</f>
        <v>0</v>
      </c>
      <c r="H56" s="115" t="s">
        <v>219</v>
      </c>
      <c r="I56" s="81">
        <f>I39</f>
        <v>0</v>
      </c>
      <c r="J56" s="81">
        <f>J39</f>
        <v>0</v>
      </c>
      <c r="K56" s="81">
        <f t="shared" ref="K56:N56" si="30">K39</f>
        <v>0</v>
      </c>
      <c r="L56" s="81">
        <f t="shared" si="30"/>
        <v>0</v>
      </c>
      <c r="M56" s="81">
        <f t="shared" si="30"/>
        <v>0</v>
      </c>
      <c r="N56" s="81">
        <f t="shared" si="30"/>
        <v>0</v>
      </c>
    </row>
    <row r="57" spans="1:14" s="79" customFormat="1" ht="31.5" x14ac:dyDescent="0.25">
      <c r="A57" s="117" t="s">
        <v>220</v>
      </c>
      <c r="B57" s="77">
        <f>SUM(B58:B59)</f>
        <v>653076</v>
      </c>
      <c r="C57" s="77">
        <f t="shared" ref="C57:G57" si="31">SUM(C58:C59)</f>
        <v>1216076</v>
      </c>
      <c r="D57" s="77">
        <f t="shared" si="31"/>
        <v>1216076</v>
      </c>
      <c r="E57" s="77">
        <f t="shared" si="31"/>
        <v>1216076</v>
      </c>
      <c r="F57" s="77">
        <f t="shared" si="31"/>
        <v>2064918</v>
      </c>
      <c r="G57" s="77">
        <f t="shared" si="31"/>
        <v>848842</v>
      </c>
      <c r="H57" s="117"/>
      <c r="I57" s="117"/>
      <c r="J57" s="117"/>
      <c r="K57" s="117"/>
      <c r="L57" s="117"/>
      <c r="M57" s="117"/>
      <c r="N57" s="117"/>
    </row>
    <row r="58" spans="1:14" ht="31.5" x14ac:dyDescent="0.25">
      <c r="A58" s="115" t="s">
        <v>171</v>
      </c>
      <c r="B58" s="81">
        <f>B20</f>
        <v>653076</v>
      </c>
      <c r="C58" s="81">
        <f t="shared" ref="C58:G58" si="32">C20</f>
        <v>1216076</v>
      </c>
      <c r="D58" s="81">
        <f t="shared" si="32"/>
        <v>1216076</v>
      </c>
      <c r="E58" s="81">
        <f t="shared" si="32"/>
        <v>1216076</v>
      </c>
      <c r="F58" s="81">
        <f t="shared" si="32"/>
        <v>2064918</v>
      </c>
      <c r="G58" s="81">
        <f t="shared" si="32"/>
        <v>848842</v>
      </c>
      <c r="H58" s="115"/>
      <c r="I58" s="81"/>
      <c r="J58" s="81"/>
      <c r="K58" s="81"/>
      <c r="L58" s="81"/>
      <c r="M58" s="81"/>
      <c r="N58" s="81"/>
    </row>
    <row r="59" spans="1:14" ht="31.5" x14ac:dyDescent="0.25">
      <c r="A59" s="115" t="s">
        <v>201</v>
      </c>
      <c r="B59" s="81">
        <f>B41</f>
        <v>0</v>
      </c>
      <c r="C59" s="81">
        <f>C41</f>
        <v>0</v>
      </c>
      <c r="D59" s="81">
        <f>D41</f>
        <v>0</v>
      </c>
      <c r="E59" s="81">
        <f>E41</f>
        <v>0</v>
      </c>
      <c r="F59" s="81">
        <f t="shared" ref="F59:G59" si="33">F41</f>
        <v>0</v>
      </c>
      <c r="G59" s="81">
        <f t="shared" si="33"/>
        <v>0</v>
      </c>
      <c r="H59" s="117"/>
      <c r="I59" s="77"/>
      <c r="J59" s="77"/>
      <c r="K59" s="77"/>
      <c r="L59" s="77"/>
      <c r="M59" s="77"/>
      <c r="N59" s="77"/>
    </row>
    <row r="60" spans="1:14" s="79" customFormat="1" x14ac:dyDescent="0.25">
      <c r="A60" s="117" t="s">
        <v>65</v>
      </c>
      <c r="B60" s="77">
        <f>B52+B54+B57</f>
        <v>137374053</v>
      </c>
      <c r="C60" s="77">
        <f>C52+C54+C57</f>
        <v>143837124</v>
      </c>
      <c r="D60" s="77">
        <f>D52+D54+D57</f>
        <v>182341885</v>
      </c>
      <c r="E60" s="77">
        <f>E52+E54+E57</f>
        <v>188768605</v>
      </c>
      <c r="F60" s="77">
        <f t="shared" ref="F60:G60" si="34">F52+F54+F57</f>
        <v>189977447</v>
      </c>
      <c r="G60" s="77">
        <f t="shared" si="34"/>
        <v>1208842</v>
      </c>
      <c r="H60" s="117" t="s">
        <v>221</v>
      </c>
      <c r="I60" s="77">
        <f>I52+I54</f>
        <v>137374053</v>
      </c>
      <c r="J60" s="77">
        <f>J52+J54</f>
        <v>143837124</v>
      </c>
      <c r="K60" s="77">
        <f t="shared" ref="K60:L60" si="35">K52+K54</f>
        <v>182341885</v>
      </c>
      <c r="L60" s="77">
        <f t="shared" si="35"/>
        <v>188768605</v>
      </c>
      <c r="M60" s="77">
        <f t="shared" ref="M60:N60" si="36">M52+M54</f>
        <v>189977447</v>
      </c>
      <c r="N60" s="77">
        <f t="shared" si="36"/>
        <v>1208842</v>
      </c>
    </row>
    <row r="61" spans="1:14" x14ac:dyDescent="0.25">
      <c r="A61" s="114" t="s">
        <v>222</v>
      </c>
      <c r="I61" s="113">
        <f>B60-I60</f>
        <v>0</v>
      </c>
      <c r="J61" s="113">
        <f>C60-J60</f>
        <v>0</v>
      </c>
      <c r="K61" s="113">
        <f>D60-K60</f>
        <v>0</v>
      </c>
      <c r="L61" s="113">
        <f>E60-L60</f>
        <v>0</v>
      </c>
      <c r="M61" s="113">
        <f t="shared" ref="M61:N61" si="37">F60-M60</f>
        <v>0</v>
      </c>
      <c r="N61" s="113">
        <f t="shared" si="37"/>
        <v>0</v>
      </c>
    </row>
  </sheetData>
  <mergeCells count="4">
    <mergeCell ref="A2:N2"/>
    <mergeCell ref="A3:N3"/>
    <mergeCell ref="A26:N26"/>
    <mergeCell ref="A47:N47"/>
  </mergeCells>
  <pageMargins left="1.0434375" right="0.85187500000000005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2018. évi költségvetéséről szóló 5/2018. (II. 16.)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9"/>
  <sheetViews>
    <sheetView view="pageLayout" zoomScaleNormal="100" workbookViewId="0">
      <selection activeCell="A3" sqref="A3:N3"/>
    </sheetView>
  </sheetViews>
  <sheetFormatPr defaultColWidth="9.140625" defaultRowHeight="15.75" x14ac:dyDescent="0.25"/>
  <cols>
    <col min="1" max="1" width="43.28515625" style="122" customWidth="1"/>
    <col min="2" max="2" width="13.5703125" style="123" customWidth="1"/>
    <col min="3" max="3" width="11.85546875" style="123" customWidth="1"/>
    <col min="4" max="4" width="12.5703125" style="123" customWidth="1"/>
    <col min="5" max="5" width="13.140625" style="123" customWidth="1"/>
    <col min="6" max="6" width="12.7109375" style="123" customWidth="1"/>
    <col min="7" max="7" width="13.42578125" style="123" customWidth="1"/>
    <col min="8" max="8" width="43.5703125" style="123" customWidth="1"/>
    <col min="9" max="9" width="13.42578125" style="123" customWidth="1"/>
    <col min="10" max="10" width="12.140625" style="123" customWidth="1"/>
    <col min="11" max="11" width="12.28515625" style="123" customWidth="1"/>
    <col min="12" max="12" width="13.28515625" style="123" customWidth="1"/>
    <col min="13" max="13" width="12.85546875" style="123" customWidth="1"/>
    <col min="14" max="14" width="12.42578125" style="123" customWidth="1"/>
    <col min="15" max="16384" width="9.140625" style="123"/>
  </cols>
  <sheetData>
    <row r="2" spans="1:14" x14ac:dyDescent="0.25">
      <c r="H2" s="124"/>
    </row>
    <row r="3" spans="1:14" ht="15.75" customHeight="1" x14ac:dyDescent="0.25">
      <c r="A3" s="238" t="s">
        <v>306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5" spans="1:14" s="122" customFormat="1" ht="47.25" x14ac:dyDescent="0.25">
      <c r="A5" s="126" t="s">
        <v>148</v>
      </c>
      <c r="B5" s="14" t="s">
        <v>331</v>
      </c>
      <c r="C5" s="14" t="s">
        <v>334</v>
      </c>
      <c r="D5" s="14" t="s">
        <v>339</v>
      </c>
      <c r="E5" s="14" t="s">
        <v>342</v>
      </c>
      <c r="F5" s="14" t="s">
        <v>344</v>
      </c>
      <c r="G5" s="14" t="s">
        <v>333</v>
      </c>
      <c r="H5" s="126" t="s">
        <v>149</v>
      </c>
      <c r="I5" s="14" t="s">
        <v>331</v>
      </c>
      <c r="J5" s="14" t="s">
        <v>334</v>
      </c>
      <c r="K5" s="14" t="s">
        <v>339</v>
      </c>
      <c r="L5" s="14" t="s">
        <v>342</v>
      </c>
      <c r="M5" s="14" t="s">
        <v>344</v>
      </c>
      <c r="N5" s="14" t="s">
        <v>333</v>
      </c>
    </row>
    <row r="6" spans="1:14" s="122" customFormat="1" x14ac:dyDescent="0.25">
      <c r="A6" s="126" t="s">
        <v>223</v>
      </c>
      <c r="B6" s="125"/>
      <c r="C6" s="125"/>
      <c r="D6" s="125"/>
      <c r="E6" s="125"/>
      <c r="F6" s="125"/>
      <c r="G6" s="125"/>
      <c r="H6" s="126" t="s">
        <v>14</v>
      </c>
      <c r="I6" s="127"/>
      <c r="J6" s="127"/>
      <c r="K6" s="127"/>
      <c r="L6" s="127"/>
      <c r="M6" s="127"/>
      <c r="N6" s="127"/>
    </row>
    <row r="7" spans="1:14" ht="31.5" x14ac:dyDescent="0.25">
      <c r="A7" s="220" t="s">
        <v>224</v>
      </c>
      <c r="B7" s="128">
        <f>'6. sz. tábla'!B6</f>
        <v>22292477</v>
      </c>
      <c r="C7" s="128">
        <f>'6. sz. tábla'!C6</f>
        <v>24639888</v>
      </c>
      <c r="D7" s="128">
        <f>'6. sz. tábla'!D6</f>
        <v>33144649</v>
      </c>
      <c r="E7" s="128">
        <f>'6. sz. tábla'!E6</f>
        <v>39571369</v>
      </c>
      <c r="F7" s="128">
        <f>'6. sz. tábla'!F6</f>
        <v>39931369</v>
      </c>
      <c r="G7" s="128">
        <f>'6. sz. tábla'!G6</f>
        <v>360000</v>
      </c>
      <c r="H7" s="129" t="s">
        <v>151</v>
      </c>
      <c r="I7" s="128">
        <f>'6. sz. tábla'!I6</f>
        <v>7128829</v>
      </c>
      <c r="J7" s="128">
        <f>'6. sz. tábla'!J6</f>
        <v>9310774</v>
      </c>
      <c r="K7" s="128">
        <f>'6. sz. tábla'!K6</f>
        <v>9310774</v>
      </c>
      <c r="L7" s="128">
        <f>'6. sz. tábla'!L6</f>
        <v>9360774</v>
      </c>
      <c r="M7" s="128">
        <f>'6. sz. tábla'!M6</f>
        <v>9360774</v>
      </c>
      <c r="N7" s="128">
        <f>'6. sz. tábla'!N6</f>
        <v>0</v>
      </c>
    </row>
    <row r="8" spans="1:14" ht="17.25" customHeight="1" x14ac:dyDescent="0.25">
      <c r="A8" s="129" t="s">
        <v>152</v>
      </c>
      <c r="B8" s="128">
        <f>'6. sz. tábla'!B7</f>
        <v>10600000</v>
      </c>
      <c r="C8" s="128">
        <f>'6. sz. tábla'!C7</f>
        <v>10600000</v>
      </c>
      <c r="D8" s="128">
        <f>'6. sz. tábla'!D7</f>
        <v>10600000</v>
      </c>
      <c r="E8" s="128">
        <f>'6. sz. tábla'!E7</f>
        <v>10600000</v>
      </c>
      <c r="F8" s="128">
        <f>'6. sz. tábla'!F7</f>
        <v>10600000</v>
      </c>
      <c r="G8" s="128">
        <f>'6. sz. tábla'!G7</f>
        <v>0</v>
      </c>
      <c r="H8" s="129" t="s">
        <v>78</v>
      </c>
      <c r="I8" s="128">
        <f>'6. sz. tábla'!I7</f>
        <v>1284829</v>
      </c>
      <c r="J8" s="128">
        <f>'6. sz. tábla'!J7</f>
        <v>1435863</v>
      </c>
      <c r="K8" s="128">
        <f>'6. sz. tábla'!K7</f>
        <v>1435863</v>
      </c>
      <c r="L8" s="128">
        <f>'6. sz. tábla'!L7</f>
        <v>1444863</v>
      </c>
      <c r="M8" s="128">
        <f>'6. sz. tábla'!M7</f>
        <v>1444863</v>
      </c>
      <c r="N8" s="128">
        <f>'6. sz. tábla'!N7</f>
        <v>0</v>
      </c>
    </row>
    <row r="9" spans="1:14" x14ac:dyDescent="0.25">
      <c r="A9" s="129" t="s">
        <v>154</v>
      </c>
      <c r="B9" s="128">
        <f>'6. sz. tábla'!B8-'2.sz.tábla'!B41</f>
        <v>2352500</v>
      </c>
      <c r="C9" s="128">
        <f>'6. sz. tábla'!C8-'2.sz.tábla'!C41</f>
        <v>2352500</v>
      </c>
      <c r="D9" s="128">
        <f>'6. sz. tábla'!D8-'2.sz.tábla'!D41</f>
        <v>2352500</v>
      </c>
      <c r="E9" s="128">
        <f>'6. sz. tábla'!E8-'2.sz.tábla'!E41</f>
        <v>2352500</v>
      </c>
      <c r="F9" s="128">
        <f>'6. sz. tábla'!F8-'2.sz.tábla'!F41</f>
        <v>2352500</v>
      </c>
      <c r="G9" s="128">
        <f>'6. sz. tábla'!G8</f>
        <v>0</v>
      </c>
      <c r="H9" s="129" t="s">
        <v>79</v>
      </c>
      <c r="I9" s="128">
        <f>'6. sz. tábla'!I8</f>
        <v>14260000</v>
      </c>
      <c r="J9" s="128">
        <f>'6. sz. tábla'!J8</f>
        <v>18292500</v>
      </c>
      <c r="K9" s="128">
        <f>'6. sz. tábla'!K8</f>
        <v>45607903</v>
      </c>
      <c r="L9" s="128">
        <f>'6. sz. tábla'!L8</f>
        <v>46034623</v>
      </c>
      <c r="M9" s="128">
        <f>'6. sz. tábla'!M8</f>
        <v>45834623</v>
      </c>
      <c r="N9" s="128">
        <f>'6. sz. tábla'!N8</f>
        <v>-200000</v>
      </c>
    </row>
    <row r="10" spans="1:14" ht="31.5" x14ac:dyDescent="0.25">
      <c r="A10" s="217" t="s">
        <v>156</v>
      </c>
      <c r="B10" s="128">
        <f>'[2]6. sz. tábla '!B9</f>
        <v>0</v>
      </c>
      <c r="C10" s="128">
        <v>0</v>
      </c>
      <c r="D10" s="128">
        <v>0</v>
      </c>
      <c r="E10" s="128">
        <v>0</v>
      </c>
      <c r="F10" s="128">
        <v>0</v>
      </c>
      <c r="G10" s="128">
        <v>0</v>
      </c>
      <c r="H10" s="129" t="s">
        <v>157</v>
      </c>
      <c r="I10" s="128">
        <f>'6. sz. tábla'!I9</f>
        <v>1885000</v>
      </c>
      <c r="J10" s="128">
        <f>'6. sz. tábla'!J9</f>
        <v>1885000</v>
      </c>
      <c r="K10" s="128">
        <f>'6. sz. tábla'!K9</f>
        <v>1885000</v>
      </c>
      <c r="L10" s="128">
        <f>'6. sz. tábla'!L9</f>
        <v>1885000</v>
      </c>
      <c r="M10" s="128">
        <f>'6. sz. tábla'!M9</f>
        <v>1885000</v>
      </c>
      <c r="N10" s="128">
        <f>'6. sz. tábla'!N9</f>
        <v>0</v>
      </c>
    </row>
    <row r="11" spans="1:14" x14ac:dyDescent="0.25">
      <c r="A11" s="129"/>
      <c r="B11" s="128"/>
      <c r="C11" s="128"/>
      <c r="D11" s="128"/>
      <c r="E11" s="128"/>
      <c r="F11" s="128"/>
      <c r="G11" s="128"/>
      <c r="H11" s="129" t="s">
        <v>80</v>
      </c>
      <c r="I11" s="128">
        <f>I13+I12</f>
        <v>9895415</v>
      </c>
      <c r="J11" s="128">
        <f t="shared" ref="J11:M11" si="0">J13+J12</f>
        <v>9942915</v>
      </c>
      <c r="K11" s="128">
        <f t="shared" si="0"/>
        <v>9108702</v>
      </c>
      <c r="L11" s="128">
        <f t="shared" si="0"/>
        <v>9108702</v>
      </c>
      <c r="M11" s="128">
        <f t="shared" si="0"/>
        <v>9108702</v>
      </c>
      <c r="N11" s="128">
        <f>'6. sz. tábla'!N10+N12</f>
        <v>0</v>
      </c>
    </row>
    <row r="12" spans="1:14" x14ac:dyDescent="0.25">
      <c r="A12" s="129"/>
      <c r="B12" s="128"/>
      <c r="C12" s="128"/>
      <c r="D12" s="128"/>
      <c r="E12" s="128"/>
      <c r="F12" s="128"/>
      <c r="G12" s="128"/>
      <c r="H12" s="115" t="s">
        <v>158</v>
      </c>
      <c r="I12" s="128">
        <f>'6. sz. tábla'!I11</f>
        <v>0</v>
      </c>
      <c r="J12" s="128">
        <f>'6. sz. tábla'!J11</f>
        <v>47500</v>
      </c>
      <c r="K12" s="128">
        <f>'6. sz. tábla'!K11</f>
        <v>47500</v>
      </c>
      <c r="L12" s="128">
        <f>'6. sz. tábla'!L11</f>
        <v>47500</v>
      </c>
      <c r="M12" s="128">
        <f>'6. sz. tábla'!M11</f>
        <v>47500</v>
      </c>
      <c r="N12" s="128">
        <f>'6. sz. tábla'!N11</f>
        <v>0</v>
      </c>
    </row>
    <row r="13" spans="1:14" ht="31.5" x14ac:dyDescent="0.25">
      <c r="A13" s="129"/>
      <c r="B13" s="128"/>
      <c r="C13" s="128"/>
      <c r="D13" s="128"/>
      <c r="E13" s="128"/>
      <c r="F13" s="128"/>
      <c r="G13" s="128"/>
      <c r="H13" s="115" t="s">
        <v>159</v>
      </c>
      <c r="I13" s="128">
        <f>'6. sz. tábla'!I12</f>
        <v>9895415</v>
      </c>
      <c r="J13" s="128">
        <f>'6. sz. tábla'!J12</f>
        <v>9895415</v>
      </c>
      <c r="K13" s="128">
        <f>'6. sz. tábla'!K12</f>
        <v>9061202</v>
      </c>
      <c r="L13" s="128">
        <f>'6. sz. tábla'!L12</f>
        <v>9061202</v>
      </c>
      <c r="M13" s="128">
        <f>'6. sz. tábla'!M12</f>
        <v>9061202</v>
      </c>
      <c r="N13" s="128">
        <f>'6. sz. tábla'!N12</f>
        <v>0</v>
      </c>
    </row>
    <row r="14" spans="1:14" ht="31.5" x14ac:dyDescent="0.25">
      <c r="A14" s="220"/>
      <c r="B14" s="128"/>
      <c r="C14" s="130"/>
      <c r="D14" s="130"/>
      <c r="E14" s="130"/>
      <c r="F14" s="130"/>
      <c r="G14" s="128"/>
      <c r="H14" s="115" t="s">
        <v>160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</row>
    <row r="15" spans="1:14" ht="30.75" customHeight="1" x14ac:dyDescent="0.25">
      <c r="A15" s="217"/>
      <c r="B15" s="128"/>
      <c r="C15" s="128"/>
      <c r="D15" s="128"/>
      <c r="E15" s="128"/>
      <c r="F15" s="128"/>
      <c r="G15" s="128"/>
      <c r="H15" s="115" t="s">
        <v>161</v>
      </c>
      <c r="I15" s="128">
        <f>'6. sz. tábla'!I14</f>
        <v>0</v>
      </c>
      <c r="J15" s="128">
        <f>'6. sz. tábla'!J14</f>
        <v>0</v>
      </c>
      <c r="K15" s="128">
        <f>'6. sz. tábla'!K14</f>
        <v>0</v>
      </c>
      <c r="L15" s="128">
        <f>'6. sz. tábla'!L14</f>
        <v>0</v>
      </c>
      <c r="M15" s="128">
        <f>'6. sz. tábla'!M14</f>
        <v>0</v>
      </c>
      <c r="N15" s="128">
        <f>'6. sz. tábla'!N14</f>
        <v>0</v>
      </c>
    </row>
    <row r="16" spans="1:14" x14ac:dyDescent="0.25">
      <c r="A16" s="129"/>
      <c r="B16" s="128"/>
      <c r="C16" s="128"/>
      <c r="D16" s="128"/>
      <c r="E16" s="128"/>
      <c r="F16" s="128"/>
      <c r="G16" s="128"/>
      <c r="H16" s="115" t="s">
        <v>162</v>
      </c>
      <c r="I16" s="128">
        <f>'6. sz. tábla'!I15</f>
        <v>3885359</v>
      </c>
      <c r="J16" s="128">
        <f>'6. sz. tábla'!J15</f>
        <v>2897451</v>
      </c>
      <c r="K16" s="128">
        <f>'6. sz. tábla'!K15</f>
        <v>4502426</v>
      </c>
      <c r="L16" s="128">
        <f>'6. sz. tábla'!L15</f>
        <v>10443426</v>
      </c>
      <c r="M16" s="128">
        <f>'6. sz. tábla'!M15</f>
        <v>11652268</v>
      </c>
      <c r="N16" s="128">
        <f>'6. sz. tábla'!N15</f>
        <v>1208842</v>
      </c>
    </row>
    <row r="17" spans="1:14" s="132" customFormat="1" ht="31.5" x14ac:dyDescent="0.25">
      <c r="A17" s="126" t="s">
        <v>225</v>
      </c>
      <c r="B17" s="131">
        <f>SUM(B7:B16)</f>
        <v>35244977</v>
      </c>
      <c r="C17" s="131">
        <f t="shared" ref="C17:G17" si="1">SUM(C7:C16)</f>
        <v>37592388</v>
      </c>
      <c r="D17" s="131">
        <f t="shared" si="1"/>
        <v>46097149</v>
      </c>
      <c r="E17" s="131">
        <f t="shared" si="1"/>
        <v>52523869</v>
      </c>
      <c r="F17" s="131">
        <f t="shared" si="1"/>
        <v>52883869</v>
      </c>
      <c r="G17" s="131">
        <f t="shared" si="1"/>
        <v>360000</v>
      </c>
      <c r="H17" s="126" t="s">
        <v>226</v>
      </c>
      <c r="I17" s="131">
        <f>I7+I8+I9+I10+I11+I16</f>
        <v>38339432</v>
      </c>
      <c r="J17" s="131">
        <f>J7+J8+J9+J10+J11+J16</f>
        <v>43764503</v>
      </c>
      <c r="K17" s="131">
        <f>K7+K8+K9+K10+K11+K16</f>
        <v>71850668</v>
      </c>
      <c r="L17" s="131">
        <f>L7+L8+L9+L10+L11+L16</f>
        <v>78277388</v>
      </c>
      <c r="M17" s="131">
        <f t="shared" ref="M17:N17" si="2">M7+M8+M9+M10+M11+M16</f>
        <v>79286230</v>
      </c>
      <c r="N17" s="131">
        <f t="shared" si="2"/>
        <v>1008842</v>
      </c>
    </row>
    <row r="18" spans="1:14" x14ac:dyDescent="0.25">
      <c r="A18" s="127" t="s">
        <v>227</v>
      </c>
      <c r="B18" s="128">
        <f>'6. sz. tábla'!B19</f>
        <v>100876000</v>
      </c>
      <c r="C18" s="128">
        <f>'6. sz. tábla'!C19</f>
        <v>104428660</v>
      </c>
      <c r="D18" s="128">
        <f>'6. sz. tábla'!D19</f>
        <v>104428660</v>
      </c>
      <c r="E18" s="128">
        <f>'6. sz. tábla'!E19</f>
        <v>104428660</v>
      </c>
      <c r="F18" s="128">
        <f>'6. sz. tábla'!F19</f>
        <v>104428660</v>
      </c>
      <c r="G18" s="128">
        <f>'6. sz. tábla'!G19</f>
        <v>0</v>
      </c>
      <c r="H18" s="127" t="s">
        <v>228</v>
      </c>
      <c r="I18" s="128">
        <f>'5. sz. tábla'!B33</f>
        <v>1484580</v>
      </c>
      <c r="J18" s="128">
        <f>'5. sz. tábla'!C33</f>
        <v>2047580</v>
      </c>
      <c r="K18" s="128">
        <f>'5. sz. tábla'!D33</f>
        <v>2047580</v>
      </c>
      <c r="L18" s="128">
        <f>'5. sz. tábla'!E33</f>
        <v>2047580</v>
      </c>
      <c r="M18" s="128">
        <f>'5. sz. tábla'!F33</f>
        <v>2047580</v>
      </c>
      <c r="N18" s="128">
        <f>'5. sz. tábla'!G33</f>
        <v>0</v>
      </c>
    </row>
    <row r="19" spans="1:14" ht="47.25" x14ac:dyDescent="0.25">
      <c r="A19" s="126" t="s">
        <v>229</v>
      </c>
      <c r="B19" s="131">
        <f>B17+B18</f>
        <v>136120977</v>
      </c>
      <c r="C19" s="131">
        <f>C17+C18</f>
        <v>142021048</v>
      </c>
      <c r="D19" s="131">
        <f>D17+D18</f>
        <v>150525809</v>
      </c>
      <c r="E19" s="131">
        <f t="shared" ref="E19:G19" si="3">E17+E18</f>
        <v>156952529</v>
      </c>
      <c r="F19" s="131">
        <f t="shared" si="3"/>
        <v>157312529</v>
      </c>
      <c r="G19" s="131">
        <f t="shared" si="3"/>
        <v>360000</v>
      </c>
      <c r="H19" s="126" t="s">
        <v>230</v>
      </c>
      <c r="I19" s="131">
        <f>I17+I18</f>
        <v>39824012</v>
      </c>
      <c r="J19" s="131">
        <f t="shared" ref="J19:N19" si="4">J17+J18</f>
        <v>45812083</v>
      </c>
      <c r="K19" s="131">
        <f t="shared" si="4"/>
        <v>73898248</v>
      </c>
      <c r="L19" s="131">
        <f t="shared" si="4"/>
        <v>80324968</v>
      </c>
      <c r="M19" s="131">
        <f t="shared" si="4"/>
        <v>81333810</v>
      </c>
      <c r="N19" s="131">
        <f t="shared" si="4"/>
        <v>1008842</v>
      </c>
    </row>
    <row r="20" spans="1:14" x14ac:dyDescent="0.25">
      <c r="A20" s="126" t="s">
        <v>231</v>
      </c>
      <c r="B20" s="131"/>
      <c r="C20" s="131"/>
      <c r="D20" s="131"/>
      <c r="E20" s="131"/>
      <c r="F20" s="131"/>
      <c r="G20" s="128"/>
      <c r="H20" s="131" t="s">
        <v>15</v>
      </c>
      <c r="I20" s="128"/>
      <c r="J20" s="128"/>
      <c r="K20" s="128"/>
      <c r="L20" s="128"/>
      <c r="M20" s="128"/>
      <c r="N20" s="128"/>
    </row>
    <row r="21" spans="1:14" ht="31.5" x14ac:dyDescent="0.25">
      <c r="A21" s="217" t="s">
        <v>182</v>
      </c>
      <c r="B21" s="128">
        <f>'6. sz. tábla'!B29</f>
        <v>0</v>
      </c>
      <c r="C21" s="128">
        <f>'6. sz. tábla'!C29</f>
        <v>0</v>
      </c>
      <c r="D21" s="128">
        <f>'6. sz. tábla'!D29</f>
        <v>30000000</v>
      </c>
      <c r="E21" s="128">
        <f>'6. sz. tábla'!E29</f>
        <v>30000000</v>
      </c>
      <c r="F21" s="128">
        <f>'6. sz. tábla'!F29</f>
        <v>30000000</v>
      </c>
      <c r="G21" s="128">
        <f>'6. sz. tábla'!G29</f>
        <v>0</v>
      </c>
      <c r="H21" s="129" t="s">
        <v>183</v>
      </c>
      <c r="I21" s="128">
        <f>'6. sz. tábla'!I29</f>
        <v>9535474</v>
      </c>
      <c r="J21" s="128">
        <f>'6. sz. tábla'!J29</f>
        <v>9735474</v>
      </c>
      <c r="K21" s="128">
        <f>'6. sz. tábla'!K29</f>
        <v>9735474</v>
      </c>
      <c r="L21" s="128">
        <f>'6. sz. tábla'!L29</f>
        <v>9735474</v>
      </c>
      <c r="M21" s="128">
        <f>'6. sz. tábla'!M29</f>
        <v>10684474</v>
      </c>
      <c r="N21" s="128">
        <f>'6. sz. tábla'!N29</f>
        <v>949000</v>
      </c>
    </row>
    <row r="22" spans="1:14" x14ac:dyDescent="0.25">
      <c r="A22" s="115" t="s">
        <v>232</v>
      </c>
      <c r="B22" s="128">
        <f>'[2]6. sz. tábla '!B30-B51</f>
        <v>0</v>
      </c>
      <c r="C22" s="128">
        <v>0</v>
      </c>
      <c r="D22" s="128">
        <v>0</v>
      </c>
      <c r="E22" s="128">
        <v>0</v>
      </c>
      <c r="F22" s="128">
        <v>0</v>
      </c>
      <c r="G22" s="128">
        <v>0</v>
      </c>
      <c r="H22" s="129" t="s">
        <v>185</v>
      </c>
      <c r="I22" s="128"/>
      <c r="J22" s="128"/>
      <c r="K22" s="128"/>
      <c r="L22" s="128"/>
      <c r="M22" s="128"/>
      <c r="N22" s="128"/>
    </row>
    <row r="23" spans="1:14" ht="31.5" x14ac:dyDescent="0.25">
      <c r="A23" s="115" t="s">
        <v>233</v>
      </c>
      <c r="B23" s="128">
        <f>'[2]6. sz. tábla '!B31-B52</f>
        <v>0</v>
      </c>
      <c r="C23" s="128">
        <v>0</v>
      </c>
      <c r="D23" s="128">
        <v>0</v>
      </c>
      <c r="E23" s="128">
        <v>0</v>
      </c>
      <c r="F23" s="128">
        <v>0</v>
      </c>
      <c r="G23" s="128">
        <v>0</v>
      </c>
      <c r="H23" s="129" t="s">
        <v>187</v>
      </c>
      <c r="I23" s="128">
        <f>'6. sz. tábla'!I31</f>
        <v>87888092</v>
      </c>
      <c r="J23" s="128">
        <f>'6. sz. tábla'!J31</f>
        <v>88163092</v>
      </c>
      <c r="K23" s="128">
        <f>'6. sz. tábla'!K31</f>
        <v>98581688</v>
      </c>
      <c r="L23" s="128">
        <f>'6. sz. tábla'!L31</f>
        <v>98581688</v>
      </c>
      <c r="M23" s="128">
        <f>'6. sz. tábla'!M31</f>
        <v>97832688</v>
      </c>
      <c r="N23" s="128">
        <f>'6. sz. tábla'!N31</f>
        <v>-749000</v>
      </c>
    </row>
    <row r="24" spans="1:14" x14ac:dyDescent="0.25">
      <c r="A24" s="129"/>
      <c r="B24" s="128"/>
      <c r="C24" s="128"/>
      <c r="D24" s="128"/>
      <c r="E24" s="128"/>
      <c r="F24" s="128"/>
      <c r="G24" s="128"/>
      <c r="H24" s="129" t="s">
        <v>234</v>
      </c>
      <c r="I24" s="128">
        <v>0</v>
      </c>
      <c r="J24" s="128">
        <v>0</v>
      </c>
      <c r="K24" s="128">
        <v>0</v>
      </c>
      <c r="L24" s="128">
        <v>0</v>
      </c>
      <c r="M24" s="128">
        <v>0</v>
      </c>
      <c r="N24" s="128">
        <f>'6. sz. tábla'!N32</f>
        <v>0</v>
      </c>
    </row>
    <row r="25" spans="1:14" ht="31.5" x14ac:dyDescent="0.25">
      <c r="A25" s="129"/>
      <c r="B25" s="128"/>
      <c r="C25" s="128"/>
      <c r="D25" s="128"/>
      <c r="E25" s="128"/>
      <c r="F25" s="128"/>
      <c r="G25" s="128"/>
      <c r="H25" s="129" t="s">
        <v>235</v>
      </c>
      <c r="I25" s="128"/>
      <c r="J25" s="128"/>
      <c r="K25" s="128"/>
      <c r="L25" s="128"/>
      <c r="M25" s="128"/>
      <c r="N25" s="128"/>
    </row>
    <row r="26" spans="1:14" ht="31.5" x14ac:dyDescent="0.25">
      <c r="A26" s="129"/>
      <c r="B26" s="128"/>
      <c r="C26" s="128"/>
      <c r="D26" s="128"/>
      <c r="E26" s="128"/>
      <c r="F26" s="128"/>
      <c r="G26" s="128"/>
      <c r="H26" s="133" t="s">
        <v>236</v>
      </c>
      <c r="I26" s="128"/>
      <c r="J26" s="128"/>
      <c r="K26" s="128"/>
      <c r="L26" s="128"/>
      <c r="M26" s="128"/>
      <c r="N26" s="128"/>
    </row>
    <row r="27" spans="1:14" ht="30.75" customHeight="1" x14ac:dyDescent="0.25">
      <c r="A27" s="127"/>
      <c r="B27" s="128"/>
      <c r="C27" s="128"/>
      <c r="D27" s="128"/>
      <c r="E27" s="128"/>
      <c r="F27" s="128"/>
      <c r="G27" s="128"/>
      <c r="H27" s="129" t="s">
        <v>237</v>
      </c>
      <c r="I27" s="128"/>
      <c r="J27" s="128"/>
      <c r="K27" s="128"/>
      <c r="L27" s="128"/>
      <c r="M27" s="128"/>
      <c r="N27" s="128"/>
    </row>
    <row r="28" spans="1:14" s="132" customFormat="1" ht="31.5" x14ac:dyDescent="0.25">
      <c r="A28" s="126" t="s">
        <v>238</v>
      </c>
      <c r="B28" s="131">
        <f>SUM(B21:B27)</f>
        <v>0</v>
      </c>
      <c r="C28" s="131">
        <f>SUM(C21:C27)</f>
        <v>0</v>
      </c>
      <c r="D28" s="131">
        <f>SUM(D21:D27)</f>
        <v>30000000</v>
      </c>
      <c r="E28" s="131">
        <f t="shared" ref="E28:G28" si="5">SUM(E21:E27)</f>
        <v>30000000</v>
      </c>
      <c r="F28" s="131">
        <f t="shared" si="5"/>
        <v>30000000</v>
      </c>
      <c r="G28" s="131">
        <f t="shared" si="5"/>
        <v>0</v>
      </c>
      <c r="H28" s="126" t="s">
        <v>226</v>
      </c>
      <c r="I28" s="131">
        <f t="shared" ref="I28:N28" si="6">SUM(I21:I27)</f>
        <v>97423566</v>
      </c>
      <c r="J28" s="131">
        <f t="shared" si="6"/>
        <v>97898566</v>
      </c>
      <c r="K28" s="131">
        <f t="shared" si="6"/>
        <v>108317162</v>
      </c>
      <c r="L28" s="131">
        <f t="shared" si="6"/>
        <v>108317162</v>
      </c>
      <c r="M28" s="131">
        <f t="shared" si="6"/>
        <v>108517162</v>
      </c>
      <c r="N28" s="131">
        <f t="shared" si="6"/>
        <v>200000</v>
      </c>
    </row>
    <row r="29" spans="1:14" ht="15" customHeight="1" x14ac:dyDescent="0.25">
      <c r="A29" s="127" t="s">
        <v>227</v>
      </c>
      <c r="B29" s="128">
        <f>'2.sz.tábla'!B67</f>
        <v>653076</v>
      </c>
      <c r="C29" s="128">
        <f>'6. sz. tábla'!C58</f>
        <v>1216076</v>
      </c>
      <c r="D29" s="128">
        <f>'6. sz. tábla'!D58</f>
        <v>1216076</v>
      </c>
      <c r="E29" s="128">
        <f>'6. sz. tábla'!E58</f>
        <v>1216076</v>
      </c>
      <c r="F29" s="128">
        <f>'6. sz. tábla'!F58</f>
        <v>2064918</v>
      </c>
      <c r="G29" s="128">
        <f>'6. sz. tábla'!G58</f>
        <v>848842</v>
      </c>
      <c r="H29" s="127" t="s">
        <v>228</v>
      </c>
      <c r="I29" s="128"/>
      <c r="J29" s="128"/>
      <c r="K29" s="128"/>
      <c r="L29" s="128"/>
      <c r="M29" s="128"/>
      <c r="N29" s="128"/>
    </row>
    <row r="30" spans="1:14" ht="47.25" x14ac:dyDescent="0.25">
      <c r="A30" s="126" t="s">
        <v>239</v>
      </c>
      <c r="B30" s="131">
        <f>B28+B29</f>
        <v>653076</v>
      </c>
      <c r="C30" s="131">
        <f t="shared" ref="C30:G30" si="7">C28+C29</f>
        <v>1216076</v>
      </c>
      <c r="D30" s="131">
        <f t="shared" si="7"/>
        <v>31216076</v>
      </c>
      <c r="E30" s="131">
        <f t="shared" si="7"/>
        <v>31216076</v>
      </c>
      <c r="F30" s="131">
        <f t="shared" si="7"/>
        <v>32064918</v>
      </c>
      <c r="G30" s="131">
        <f t="shared" si="7"/>
        <v>848842</v>
      </c>
      <c r="H30" s="126" t="s">
        <v>240</v>
      </c>
      <c r="I30" s="131">
        <f>I28+I29</f>
        <v>97423566</v>
      </c>
      <c r="J30" s="131">
        <f>J28+J29</f>
        <v>97898566</v>
      </c>
      <c r="K30" s="131">
        <f>K28+K29</f>
        <v>108317162</v>
      </c>
      <c r="L30" s="131">
        <f>L28+L29</f>
        <v>108317162</v>
      </c>
      <c r="M30" s="131">
        <f t="shared" ref="M30:N30" si="8">M28+M29</f>
        <v>108517162</v>
      </c>
      <c r="N30" s="131">
        <f t="shared" si="8"/>
        <v>200000</v>
      </c>
    </row>
    <row r="31" spans="1:14" x14ac:dyDescent="0.25">
      <c r="B31" s="123">
        <f>B30+B19</f>
        <v>136774053</v>
      </c>
      <c r="C31" s="123">
        <f>C30+C19</f>
        <v>143237124</v>
      </c>
      <c r="D31" s="123">
        <f>D30+D19</f>
        <v>181741885</v>
      </c>
      <c r="E31" s="123">
        <f t="shared" ref="E31:G31" si="9">E30+E19</f>
        <v>188168605</v>
      </c>
      <c r="F31" s="123">
        <f t="shared" si="9"/>
        <v>189377447</v>
      </c>
      <c r="G31" s="123">
        <f t="shared" si="9"/>
        <v>1208842</v>
      </c>
      <c r="I31" s="123">
        <f>I30+I19</f>
        <v>137247578</v>
      </c>
      <c r="J31" s="123">
        <f>J30+J19</f>
        <v>143710649</v>
      </c>
      <c r="K31" s="123">
        <f>K30+K19</f>
        <v>182215410</v>
      </c>
      <c r="L31" s="123">
        <f>L30+L19</f>
        <v>188642130</v>
      </c>
      <c r="M31" s="123">
        <f t="shared" ref="M31:N31" si="10">M30+M19</f>
        <v>189850972</v>
      </c>
      <c r="N31" s="123">
        <f t="shared" si="10"/>
        <v>1208842</v>
      </c>
    </row>
    <row r="32" spans="1:14" ht="15.75" customHeight="1" x14ac:dyDescent="0.25">
      <c r="A32" s="238" t="s">
        <v>307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</row>
    <row r="34" spans="1:14" s="122" customFormat="1" ht="47.25" x14ac:dyDescent="0.25">
      <c r="A34" s="126" t="s">
        <v>148</v>
      </c>
      <c r="B34" s="14" t="str">
        <f>B5</f>
        <v>2018. évi eredeti előirányzat</v>
      </c>
      <c r="C34" s="14" t="str">
        <f t="shared" ref="C34:G34" si="11">C5</f>
        <v>I. Módosítás</v>
      </c>
      <c r="D34" s="14" t="str">
        <f t="shared" si="11"/>
        <v>II. Módosítás</v>
      </c>
      <c r="E34" s="14" t="str">
        <f t="shared" si="11"/>
        <v>III. Módosítás</v>
      </c>
      <c r="F34" s="14" t="str">
        <f t="shared" si="11"/>
        <v>IV. Módosítás</v>
      </c>
      <c r="G34" s="14" t="str">
        <f t="shared" si="11"/>
        <v>Eltérés</v>
      </c>
      <c r="H34" s="126" t="s">
        <v>149</v>
      </c>
      <c r="I34" s="14" t="str">
        <f t="shared" ref="I34:N34" si="12">B34</f>
        <v>2018. évi eredeti előirányzat</v>
      </c>
      <c r="J34" s="14" t="str">
        <f t="shared" si="12"/>
        <v>I. Módosítás</v>
      </c>
      <c r="K34" s="14" t="str">
        <f t="shared" si="12"/>
        <v>II. Módosítás</v>
      </c>
      <c r="L34" s="14" t="str">
        <f t="shared" si="12"/>
        <v>III. Módosítás</v>
      </c>
      <c r="M34" s="14" t="str">
        <f t="shared" si="12"/>
        <v>IV. Módosítás</v>
      </c>
      <c r="N34" s="14" t="str">
        <f t="shared" si="12"/>
        <v>Eltérés</v>
      </c>
    </row>
    <row r="35" spans="1:14" x14ac:dyDescent="0.25">
      <c r="A35" s="126" t="s">
        <v>223</v>
      </c>
      <c r="B35" s="125"/>
      <c r="C35" s="125"/>
      <c r="D35" s="125"/>
      <c r="E35" s="125"/>
      <c r="F35" s="125"/>
      <c r="G35" s="125"/>
      <c r="H35" s="126" t="s">
        <v>14</v>
      </c>
      <c r="I35" s="128"/>
      <c r="J35" s="128"/>
      <c r="K35" s="128"/>
      <c r="L35" s="128"/>
      <c r="M35" s="128"/>
      <c r="N35" s="128"/>
    </row>
    <row r="36" spans="1:14" ht="31.5" x14ac:dyDescent="0.25">
      <c r="A36" s="220" t="s">
        <v>224</v>
      </c>
      <c r="B36" s="128"/>
      <c r="C36" s="128"/>
      <c r="D36" s="128"/>
      <c r="E36" s="128"/>
      <c r="F36" s="128"/>
      <c r="G36" s="128"/>
      <c r="H36" s="129" t="s">
        <v>151</v>
      </c>
      <c r="I36" s="128"/>
      <c r="J36" s="128"/>
      <c r="K36" s="128"/>
      <c r="L36" s="128"/>
      <c r="M36" s="128"/>
      <c r="N36" s="128"/>
    </row>
    <row r="37" spans="1:14" x14ac:dyDescent="0.25">
      <c r="A37" s="129" t="s">
        <v>152</v>
      </c>
      <c r="B37" s="128"/>
      <c r="C37" s="128"/>
      <c r="D37" s="128"/>
      <c r="E37" s="128"/>
      <c r="F37" s="128"/>
      <c r="G37" s="128"/>
      <c r="H37" s="129" t="s">
        <v>78</v>
      </c>
      <c r="I37" s="128"/>
      <c r="J37" s="128"/>
      <c r="K37" s="128"/>
      <c r="L37" s="128"/>
      <c r="M37" s="128"/>
      <c r="N37" s="128"/>
    </row>
    <row r="38" spans="1:14" x14ac:dyDescent="0.25">
      <c r="A38" s="129" t="s">
        <v>154</v>
      </c>
      <c r="B38" s="128">
        <f>'2.sz.tábla'!B41</f>
        <v>600000</v>
      </c>
      <c r="C38" s="128">
        <f>'2.sz.tábla'!C41</f>
        <v>600000</v>
      </c>
      <c r="D38" s="128">
        <f>'2.sz.tábla'!D41</f>
        <v>600000</v>
      </c>
      <c r="E38" s="128">
        <f>'2.sz.tábla'!E41</f>
        <v>600000</v>
      </c>
      <c r="F38" s="128">
        <f>'2.sz.tábla'!F41</f>
        <v>600000</v>
      </c>
      <c r="G38" s="128">
        <f>'2.sz.tábla'!G41</f>
        <v>0</v>
      </c>
      <c r="H38" s="129" t="s">
        <v>79</v>
      </c>
      <c r="I38" s="128"/>
      <c r="J38" s="128"/>
      <c r="K38" s="128"/>
      <c r="L38" s="128"/>
      <c r="M38" s="128"/>
      <c r="N38" s="128"/>
    </row>
    <row r="39" spans="1:14" ht="31.5" x14ac:dyDescent="0.25">
      <c r="A39" s="217" t="s">
        <v>156</v>
      </c>
      <c r="B39" s="128"/>
      <c r="C39" s="128"/>
      <c r="D39" s="128"/>
      <c r="E39" s="128"/>
      <c r="F39" s="128"/>
      <c r="G39" s="128"/>
      <c r="H39" s="129" t="s">
        <v>157</v>
      </c>
      <c r="I39" s="128"/>
      <c r="J39" s="128"/>
      <c r="K39" s="128"/>
      <c r="L39" s="128"/>
      <c r="M39" s="128"/>
      <c r="N39" s="128"/>
    </row>
    <row r="40" spans="1:14" x14ac:dyDescent="0.25">
      <c r="A40" s="129"/>
      <c r="B40" s="128"/>
      <c r="C40" s="128"/>
      <c r="D40" s="128"/>
      <c r="E40" s="128"/>
      <c r="F40" s="128"/>
      <c r="G40" s="128"/>
      <c r="H40" s="129" t="s">
        <v>80</v>
      </c>
      <c r="I40" s="128"/>
      <c r="J40" s="128"/>
      <c r="K40" s="128"/>
      <c r="L40" s="128"/>
      <c r="M40" s="128"/>
      <c r="N40" s="128"/>
    </row>
    <row r="41" spans="1:14" x14ac:dyDescent="0.25">
      <c r="A41" s="129"/>
      <c r="B41" s="128"/>
      <c r="C41" s="128"/>
      <c r="D41" s="128"/>
      <c r="E41" s="128"/>
      <c r="F41" s="128"/>
      <c r="G41" s="128"/>
      <c r="H41" s="115" t="s">
        <v>158</v>
      </c>
      <c r="I41" s="128"/>
      <c r="J41" s="128"/>
      <c r="K41" s="128"/>
      <c r="L41" s="128"/>
      <c r="M41" s="128"/>
      <c r="N41" s="128"/>
    </row>
    <row r="42" spans="1:14" ht="31.5" x14ac:dyDescent="0.25">
      <c r="A42" s="129"/>
      <c r="B42" s="128"/>
      <c r="C42" s="128"/>
      <c r="D42" s="128"/>
      <c r="E42" s="128"/>
      <c r="F42" s="128"/>
      <c r="G42" s="128"/>
      <c r="H42" s="115" t="s">
        <v>159</v>
      </c>
      <c r="I42" s="128"/>
      <c r="J42" s="128"/>
      <c r="K42" s="128"/>
      <c r="L42" s="128"/>
      <c r="M42" s="128"/>
      <c r="N42" s="128"/>
    </row>
    <row r="43" spans="1:14" ht="31.5" x14ac:dyDescent="0.25">
      <c r="A43" s="220"/>
      <c r="B43" s="128"/>
      <c r="C43" s="130"/>
      <c r="D43" s="130"/>
      <c r="E43" s="130"/>
      <c r="F43" s="130"/>
      <c r="G43" s="128"/>
      <c r="H43" s="115" t="s">
        <v>160</v>
      </c>
      <c r="I43" s="128">
        <f>'4.sz.tábla'!B11</f>
        <v>100000</v>
      </c>
      <c r="J43" s="128">
        <f>'4.sz.tábla'!C11</f>
        <v>100000</v>
      </c>
      <c r="K43" s="128">
        <f>'4.sz.tábla'!D11</f>
        <v>100000</v>
      </c>
      <c r="L43" s="128">
        <f>'4.sz.tábla'!E11</f>
        <v>100000</v>
      </c>
      <c r="M43" s="128">
        <f>'4.sz.tábla'!F11</f>
        <v>100000</v>
      </c>
      <c r="N43" s="128">
        <f>'4.sz.tábla'!G11</f>
        <v>0</v>
      </c>
    </row>
    <row r="44" spans="1:14" ht="30" customHeight="1" x14ac:dyDescent="0.25">
      <c r="A44" s="217"/>
      <c r="B44" s="128"/>
      <c r="C44" s="128"/>
      <c r="D44" s="128"/>
      <c r="E44" s="128"/>
      <c r="F44" s="128"/>
      <c r="G44" s="128"/>
      <c r="H44" s="115" t="s">
        <v>161</v>
      </c>
      <c r="I44" s="128"/>
      <c r="J44" s="128"/>
      <c r="K44" s="128"/>
      <c r="L44" s="128"/>
      <c r="M44" s="128"/>
      <c r="N44" s="128"/>
    </row>
    <row r="45" spans="1:14" x14ac:dyDescent="0.25">
      <c r="A45" s="129"/>
      <c r="B45" s="128"/>
      <c r="C45" s="128"/>
      <c r="D45" s="128"/>
      <c r="E45" s="128"/>
      <c r="F45" s="128"/>
      <c r="G45" s="128"/>
      <c r="H45" s="115" t="s">
        <v>162</v>
      </c>
      <c r="I45" s="128"/>
      <c r="J45" s="128"/>
      <c r="K45" s="128"/>
      <c r="L45" s="128"/>
      <c r="M45" s="128"/>
      <c r="N45" s="128"/>
    </row>
    <row r="46" spans="1:14" ht="31.5" x14ac:dyDescent="0.25">
      <c r="A46" s="126" t="s">
        <v>241</v>
      </c>
      <c r="B46" s="131"/>
      <c r="C46" s="131"/>
      <c r="D46" s="131"/>
      <c r="E46" s="131"/>
      <c r="F46" s="131"/>
      <c r="G46" s="128"/>
      <c r="H46" s="126" t="s">
        <v>242</v>
      </c>
      <c r="I46" s="131">
        <f>SUM(I36:I45)</f>
        <v>100000</v>
      </c>
      <c r="J46" s="131">
        <f>SUM(J36:J45)</f>
        <v>100000</v>
      </c>
      <c r="K46" s="131">
        <f t="shared" ref="K46:M46" si="13">SUM(K36:K45)</f>
        <v>100000</v>
      </c>
      <c r="L46" s="131">
        <f t="shared" si="13"/>
        <v>100000</v>
      </c>
      <c r="M46" s="131">
        <f t="shared" si="13"/>
        <v>100000</v>
      </c>
      <c r="N46" s="131">
        <f>SUM(N36:N45)</f>
        <v>0</v>
      </c>
    </row>
    <row r="47" spans="1:14" x14ac:dyDescent="0.25">
      <c r="A47" s="127" t="s">
        <v>227</v>
      </c>
      <c r="B47" s="128"/>
      <c r="C47" s="128"/>
      <c r="D47" s="128"/>
      <c r="E47" s="128"/>
      <c r="F47" s="128"/>
      <c r="G47" s="128"/>
      <c r="H47" s="127" t="s">
        <v>228</v>
      </c>
      <c r="I47" s="128"/>
      <c r="J47" s="128"/>
      <c r="K47" s="128"/>
      <c r="L47" s="128"/>
      <c r="M47" s="128"/>
      <c r="N47" s="128"/>
    </row>
    <row r="48" spans="1:14" ht="47.25" x14ac:dyDescent="0.25">
      <c r="A48" s="126" t="s">
        <v>243</v>
      </c>
      <c r="B48" s="131">
        <f>B38</f>
        <v>600000</v>
      </c>
      <c r="C48" s="131">
        <f t="shared" ref="C48:G48" si="14">C38</f>
        <v>600000</v>
      </c>
      <c r="D48" s="131">
        <f t="shared" si="14"/>
        <v>600000</v>
      </c>
      <c r="E48" s="131">
        <f t="shared" si="14"/>
        <v>600000</v>
      </c>
      <c r="F48" s="131">
        <f t="shared" si="14"/>
        <v>600000</v>
      </c>
      <c r="G48" s="131">
        <f t="shared" si="14"/>
        <v>0</v>
      </c>
      <c r="H48" s="126" t="s">
        <v>244</v>
      </c>
      <c r="I48" s="131">
        <f>I46+I47</f>
        <v>100000</v>
      </c>
      <c r="J48" s="131">
        <f>J46+J47</f>
        <v>100000</v>
      </c>
      <c r="K48" s="131">
        <f t="shared" ref="K48:M48" si="15">K46+K47</f>
        <v>100000</v>
      </c>
      <c r="L48" s="131">
        <f t="shared" si="15"/>
        <v>100000</v>
      </c>
      <c r="M48" s="131">
        <f t="shared" si="15"/>
        <v>100000</v>
      </c>
      <c r="N48" s="131">
        <f>N46+N47</f>
        <v>0</v>
      </c>
    </row>
    <row r="49" spans="1:14" x14ac:dyDescent="0.25">
      <c r="A49" s="126" t="s">
        <v>231</v>
      </c>
      <c r="B49" s="131"/>
      <c r="C49" s="131"/>
      <c r="D49" s="131"/>
      <c r="E49" s="131"/>
      <c r="F49" s="131"/>
      <c r="G49" s="128"/>
      <c r="H49" s="131" t="s">
        <v>15</v>
      </c>
      <c r="I49" s="128"/>
      <c r="J49" s="128"/>
      <c r="K49" s="128"/>
      <c r="L49" s="128"/>
      <c r="M49" s="128"/>
      <c r="N49" s="128"/>
    </row>
    <row r="50" spans="1:14" ht="31.5" x14ac:dyDescent="0.25">
      <c r="A50" s="217" t="s">
        <v>182</v>
      </c>
      <c r="B50" s="128"/>
      <c r="C50" s="128"/>
      <c r="D50" s="128"/>
      <c r="E50" s="128"/>
      <c r="F50" s="128"/>
      <c r="G50" s="128">
        <v>0</v>
      </c>
      <c r="H50" s="129" t="s">
        <v>183</v>
      </c>
      <c r="I50" s="128"/>
      <c r="J50" s="128"/>
      <c r="K50" s="128"/>
      <c r="L50" s="128"/>
      <c r="M50" s="128"/>
      <c r="N50" s="128"/>
    </row>
    <row r="51" spans="1:14" x14ac:dyDescent="0.25">
      <c r="A51" s="115" t="s">
        <v>232</v>
      </c>
      <c r="B51" s="128">
        <v>0</v>
      </c>
      <c r="C51" s="128">
        <v>0</v>
      </c>
      <c r="D51" s="128">
        <v>0</v>
      </c>
      <c r="E51" s="128">
        <v>0</v>
      </c>
      <c r="F51" s="128">
        <v>0</v>
      </c>
      <c r="G51" s="128">
        <v>0</v>
      </c>
      <c r="H51" s="129" t="s">
        <v>185</v>
      </c>
      <c r="I51" s="128"/>
      <c r="J51" s="128"/>
      <c r="K51" s="128"/>
      <c r="L51" s="128"/>
      <c r="M51" s="128"/>
      <c r="N51" s="128"/>
    </row>
    <row r="52" spans="1:14" ht="31.5" x14ac:dyDescent="0.25">
      <c r="A52" s="115" t="s">
        <v>233</v>
      </c>
      <c r="B52" s="128">
        <v>0</v>
      </c>
      <c r="C52" s="128">
        <v>0</v>
      </c>
      <c r="D52" s="128">
        <v>0</v>
      </c>
      <c r="E52" s="128">
        <v>0</v>
      </c>
      <c r="F52" s="128">
        <v>0</v>
      </c>
      <c r="G52" s="128">
        <v>0</v>
      </c>
      <c r="H52" s="129" t="s">
        <v>187</v>
      </c>
      <c r="I52" s="128"/>
      <c r="J52" s="128"/>
      <c r="K52" s="128"/>
      <c r="L52" s="128"/>
      <c r="M52" s="128"/>
      <c r="N52" s="128"/>
    </row>
    <row r="53" spans="1:14" x14ac:dyDescent="0.25">
      <c r="A53" s="129"/>
      <c r="B53" s="128"/>
      <c r="C53" s="128"/>
      <c r="D53" s="128"/>
      <c r="E53" s="128"/>
      <c r="F53" s="128"/>
      <c r="G53" s="128"/>
      <c r="H53" s="129" t="s">
        <v>234</v>
      </c>
      <c r="I53" s="128">
        <f>I55</f>
        <v>26475</v>
      </c>
      <c r="J53" s="128">
        <f t="shared" ref="J53:N53" si="16">J55</f>
        <v>26475</v>
      </c>
      <c r="K53" s="128">
        <f t="shared" si="16"/>
        <v>26475</v>
      </c>
      <c r="L53" s="128">
        <f t="shared" si="16"/>
        <v>26475</v>
      </c>
      <c r="M53" s="128">
        <f t="shared" si="16"/>
        <v>26475</v>
      </c>
      <c r="N53" s="128">
        <f t="shared" si="16"/>
        <v>0</v>
      </c>
    </row>
    <row r="54" spans="1:14" ht="31.5" x14ac:dyDescent="0.25">
      <c r="A54" s="129"/>
      <c r="B54" s="128"/>
      <c r="C54" s="128"/>
      <c r="D54" s="128"/>
      <c r="E54" s="128"/>
      <c r="F54" s="128"/>
      <c r="G54" s="128"/>
      <c r="H54" s="129" t="s">
        <v>235</v>
      </c>
      <c r="I54" s="128"/>
      <c r="J54" s="128"/>
      <c r="K54" s="128"/>
      <c r="L54" s="128"/>
      <c r="M54" s="128"/>
      <c r="N54" s="128"/>
    </row>
    <row r="55" spans="1:14" ht="31.5" x14ac:dyDescent="0.25">
      <c r="A55" s="129"/>
      <c r="B55" s="128"/>
      <c r="C55" s="128"/>
      <c r="D55" s="128"/>
      <c r="E55" s="128"/>
      <c r="F55" s="128"/>
      <c r="G55" s="128"/>
      <c r="H55" s="133" t="s">
        <v>236</v>
      </c>
      <c r="I55" s="128">
        <f>'5. sz. tábla'!B29</f>
        <v>26475</v>
      </c>
      <c r="J55" s="128">
        <f>'5. sz. tábla'!C29</f>
        <v>26475</v>
      </c>
      <c r="K55" s="128">
        <f>'5. sz. tábla'!D29</f>
        <v>26475</v>
      </c>
      <c r="L55" s="128">
        <f>'5. sz. tábla'!E29</f>
        <v>26475</v>
      </c>
      <c r="M55" s="128">
        <f>'5. sz. tábla'!F29</f>
        <v>26475</v>
      </c>
      <c r="N55" s="128">
        <f>'5. sz. tábla'!G29</f>
        <v>0</v>
      </c>
    </row>
    <row r="56" spans="1:14" ht="28.5" customHeight="1" x14ac:dyDescent="0.25">
      <c r="A56" s="127"/>
      <c r="B56" s="128"/>
      <c r="C56" s="128"/>
      <c r="D56" s="128"/>
      <c r="E56" s="128"/>
      <c r="F56" s="128"/>
      <c r="G56" s="128"/>
      <c r="H56" s="115" t="s">
        <v>191</v>
      </c>
      <c r="I56" s="128"/>
      <c r="J56" s="128"/>
      <c r="K56" s="128"/>
      <c r="L56" s="128"/>
      <c r="M56" s="128"/>
      <c r="N56" s="128"/>
    </row>
    <row r="57" spans="1:14" ht="27" customHeight="1" x14ac:dyDescent="0.25">
      <c r="A57" s="127"/>
      <c r="B57" s="128"/>
      <c r="C57" s="128"/>
      <c r="D57" s="128"/>
      <c r="E57" s="128"/>
      <c r="F57" s="128"/>
      <c r="G57" s="128"/>
      <c r="H57" s="115" t="s">
        <v>237</v>
      </c>
      <c r="I57" s="128"/>
      <c r="J57" s="128"/>
      <c r="K57" s="128"/>
      <c r="L57" s="128"/>
      <c r="M57" s="128"/>
      <c r="N57" s="128"/>
    </row>
    <row r="58" spans="1:14" ht="31.5" x14ac:dyDescent="0.25">
      <c r="A58" s="126" t="s">
        <v>245</v>
      </c>
      <c r="B58" s="131">
        <f>SUM(B50:B56)</f>
        <v>0</v>
      </c>
      <c r="C58" s="131">
        <f t="shared" ref="C58:G58" si="17">SUM(C50:C56)</f>
        <v>0</v>
      </c>
      <c r="D58" s="131">
        <f t="shared" si="17"/>
        <v>0</v>
      </c>
      <c r="E58" s="131">
        <f t="shared" si="17"/>
        <v>0</v>
      </c>
      <c r="F58" s="131">
        <f t="shared" si="17"/>
        <v>0</v>
      </c>
      <c r="G58" s="131">
        <f t="shared" si="17"/>
        <v>0</v>
      </c>
      <c r="H58" s="126" t="s">
        <v>246</v>
      </c>
      <c r="I58" s="131">
        <f>I53</f>
        <v>26475</v>
      </c>
      <c r="J58" s="131">
        <f t="shared" ref="J58:M58" si="18">J53</f>
        <v>26475</v>
      </c>
      <c r="K58" s="131">
        <f t="shared" si="18"/>
        <v>26475</v>
      </c>
      <c r="L58" s="131">
        <f t="shared" si="18"/>
        <v>26475</v>
      </c>
      <c r="M58" s="131">
        <f t="shared" si="18"/>
        <v>26475</v>
      </c>
      <c r="N58" s="131">
        <f>N53</f>
        <v>0</v>
      </c>
    </row>
    <row r="59" spans="1:14" x14ac:dyDescent="0.25">
      <c r="A59" s="127" t="s">
        <v>227</v>
      </c>
      <c r="B59" s="128">
        <f>'[2]2.sz.tábla'!B70</f>
        <v>0</v>
      </c>
      <c r="C59" s="128"/>
      <c r="D59" s="128"/>
      <c r="E59" s="128"/>
      <c r="F59" s="128"/>
      <c r="G59" s="128"/>
      <c r="H59" s="127" t="s">
        <v>228</v>
      </c>
      <c r="I59" s="128">
        <v>0</v>
      </c>
      <c r="J59" s="128">
        <v>0</v>
      </c>
      <c r="K59" s="128">
        <v>0</v>
      </c>
      <c r="L59" s="128">
        <v>0</v>
      </c>
      <c r="M59" s="128">
        <v>0</v>
      </c>
      <c r="N59" s="128">
        <v>0</v>
      </c>
    </row>
    <row r="60" spans="1:14" x14ac:dyDescent="0.25">
      <c r="A60" s="127"/>
      <c r="B60" s="128"/>
      <c r="C60" s="128"/>
      <c r="D60" s="128"/>
      <c r="E60" s="128"/>
      <c r="F60" s="128"/>
      <c r="G60" s="128"/>
      <c r="H60" s="129"/>
      <c r="I60" s="128"/>
      <c r="J60" s="128"/>
      <c r="K60" s="128"/>
      <c r="L60" s="128"/>
      <c r="M60" s="128"/>
      <c r="N60" s="128"/>
    </row>
    <row r="61" spans="1:14" ht="47.25" x14ac:dyDescent="0.25">
      <c r="A61" s="126" t="s">
        <v>247</v>
      </c>
      <c r="B61" s="131">
        <f>B58+B59</f>
        <v>0</v>
      </c>
      <c r="C61" s="131">
        <f t="shared" ref="C61:G61" si="19">C58+C59</f>
        <v>0</v>
      </c>
      <c r="D61" s="131">
        <f t="shared" si="19"/>
        <v>0</v>
      </c>
      <c r="E61" s="131">
        <f t="shared" si="19"/>
        <v>0</v>
      </c>
      <c r="F61" s="131">
        <f t="shared" si="19"/>
        <v>0</v>
      </c>
      <c r="G61" s="131">
        <f t="shared" si="19"/>
        <v>0</v>
      </c>
      <c r="H61" s="126" t="s">
        <v>248</v>
      </c>
      <c r="I61" s="131">
        <f>I58+I59</f>
        <v>26475</v>
      </c>
      <c r="J61" s="131">
        <f>J58+J59</f>
        <v>26475</v>
      </c>
      <c r="K61" s="131">
        <f>K58+K59</f>
        <v>26475</v>
      </c>
      <c r="L61" s="131">
        <f t="shared" ref="L61:M61" si="20">L58+L59</f>
        <v>26475</v>
      </c>
      <c r="M61" s="131">
        <f t="shared" si="20"/>
        <v>26475</v>
      </c>
      <c r="N61" s="131">
        <f t="shared" ref="N61" si="21">N58+N59</f>
        <v>0</v>
      </c>
    </row>
    <row r="62" spans="1:14" ht="15.75" customHeight="1" x14ac:dyDescent="0.25">
      <c r="A62" s="238" t="s">
        <v>308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</row>
    <row r="64" spans="1:14" s="122" customFormat="1" ht="47.25" x14ac:dyDescent="0.25">
      <c r="A64" s="126" t="s">
        <v>148</v>
      </c>
      <c r="B64" s="14" t="str">
        <f>B5</f>
        <v>2018. évi eredeti előirányzat</v>
      </c>
      <c r="C64" s="14" t="str">
        <f t="shared" ref="C64:G64" si="22">C5</f>
        <v>I. Módosítás</v>
      </c>
      <c r="D64" s="14" t="str">
        <f t="shared" si="22"/>
        <v>II. Módosítás</v>
      </c>
      <c r="E64" s="14" t="str">
        <f t="shared" si="22"/>
        <v>III. Módosítás</v>
      </c>
      <c r="F64" s="14" t="str">
        <f t="shared" si="22"/>
        <v>IV. Módosítás</v>
      </c>
      <c r="G64" s="14" t="str">
        <f t="shared" si="22"/>
        <v>Eltérés</v>
      </c>
      <c r="H64" s="126" t="s">
        <v>149</v>
      </c>
      <c r="I64" s="14" t="str">
        <f>B64</f>
        <v>2018. évi eredeti előirányzat</v>
      </c>
      <c r="J64" s="14" t="str">
        <f>C64</f>
        <v>I. Módosítás</v>
      </c>
      <c r="K64" s="14" t="str">
        <f>D64</f>
        <v>II. Módosítás</v>
      </c>
      <c r="L64" s="14" t="str">
        <f t="shared" ref="L64:M64" si="23">E64</f>
        <v>III. Módosítás</v>
      </c>
      <c r="M64" s="14" t="str">
        <f t="shared" si="23"/>
        <v>IV. Módosítás</v>
      </c>
      <c r="N64" s="14" t="str">
        <f>G64</f>
        <v>Eltérés</v>
      </c>
    </row>
    <row r="65" spans="1:14" x14ac:dyDescent="0.25">
      <c r="A65" s="126" t="s">
        <v>223</v>
      </c>
      <c r="B65" s="125"/>
      <c r="C65" s="125"/>
      <c r="D65" s="125"/>
      <c r="E65" s="125"/>
      <c r="F65" s="125"/>
      <c r="G65" s="125"/>
      <c r="H65" s="126" t="s">
        <v>14</v>
      </c>
      <c r="I65" s="128"/>
      <c r="J65" s="128"/>
      <c r="K65" s="128"/>
      <c r="L65" s="128"/>
      <c r="M65" s="128"/>
      <c r="N65" s="128"/>
    </row>
    <row r="66" spans="1:14" ht="31.5" x14ac:dyDescent="0.25">
      <c r="A66" s="220" t="s">
        <v>224</v>
      </c>
      <c r="B66" s="128">
        <v>0</v>
      </c>
      <c r="C66" s="128">
        <v>0</v>
      </c>
      <c r="D66" s="128">
        <v>0</v>
      </c>
      <c r="E66" s="128">
        <v>0</v>
      </c>
      <c r="F66" s="128">
        <v>0</v>
      </c>
      <c r="G66" s="128">
        <v>0</v>
      </c>
      <c r="H66" s="129" t="s">
        <v>151</v>
      </c>
      <c r="I66" s="128">
        <v>0</v>
      </c>
      <c r="J66" s="128">
        <v>0</v>
      </c>
      <c r="K66" s="128">
        <v>0</v>
      </c>
      <c r="L66" s="128">
        <v>0</v>
      </c>
      <c r="M66" s="128">
        <v>0</v>
      </c>
      <c r="N66" s="128">
        <f t="shared" ref="N66" si="24">N7</f>
        <v>0</v>
      </c>
    </row>
    <row r="67" spans="1:14" x14ac:dyDescent="0.25">
      <c r="A67" s="129" t="s">
        <v>152</v>
      </c>
      <c r="B67" s="128">
        <v>0</v>
      </c>
      <c r="C67" s="128">
        <v>0</v>
      </c>
      <c r="D67" s="128">
        <v>0</v>
      </c>
      <c r="E67" s="128">
        <v>0</v>
      </c>
      <c r="F67" s="128">
        <v>0</v>
      </c>
      <c r="G67" s="128">
        <v>0</v>
      </c>
      <c r="H67" s="129" t="s">
        <v>78</v>
      </c>
      <c r="I67" s="128">
        <v>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</row>
    <row r="68" spans="1:14" x14ac:dyDescent="0.25">
      <c r="A68" s="129" t="s">
        <v>154</v>
      </c>
      <c r="B68" s="128">
        <v>0</v>
      </c>
      <c r="C68" s="128">
        <v>0</v>
      </c>
      <c r="D68" s="128">
        <v>0</v>
      </c>
      <c r="E68" s="128">
        <v>0</v>
      </c>
      <c r="F68" s="128">
        <v>0</v>
      </c>
      <c r="G68" s="128">
        <v>0</v>
      </c>
      <c r="H68" s="129" t="s">
        <v>155</v>
      </c>
      <c r="I68" s="128"/>
      <c r="J68" s="128"/>
      <c r="K68" s="128"/>
      <c r="L68" s="128"/>
      <c r="M68" s="128"/>
      <c r="N68" s="128"/>
    </row>
    <row r="69" spans="1:14" ht="31.5" x14ac:dyDescent="0.25">
      <c r="A69" s="217" t="s">
        <v>156</v>
      </c>
      <c r="B69" s="128">
        <f>B10</f>
        <v>0</v>
      </c>
      <c r="C69" s="128">
        <f t="shared" ref="C69:G69" si="25">C10</f>
        <v>0</v>
      </c>
      <c r="D69" s="128">
        <f t="shared" si="25"/>
        <v>0</v>
      </c>
      <c r="E69" s="128">
        <f t="shared" si="25"/>
        <v>0</v>
      </c>
      <c r="F69" s="128">
        <f t="shared" si="25"/>
        <v>0</v>
      </c>
      <c r="G69" s="128">
        <f t="shared" si="25"/>
        <v>0</v>
      </c>
      <c r="H69" s="129" t="s">
        <v>157</v>
      </c>
      <c r="I69" s="128"/>
      <c r="J69" s="128"/>
      <c r="K69" s="128"/>
      <c r="L69" s="128"/>
      <c r="M69" s="128"/>
      <c r="N69" s="128"/>
    </row>
    <row r="70" spans="1:14" x14ac:dyDescent="0.25">
      <c r="A70" s="129"/>
      <c r="B70" s="128"/>
      <c r="C70" s="128"/>
      <c r="D70" s="128"/>
      <c r="E70" s="128"/>
      <c r="F70" s="128"/>
      <c r="G70" s="128"/>
      <c r="H70" s="129" t="s">
        <v>80</v>
      </c>
      <c r="I70" s="128"/>
      <c r="J70" s="128"/>
      <c r="K70" s="128"/>
      <c r="L70" s="128"/>
      <c r="M70" s="128"/>
      <c r="N70" s="128"/>
    </row>
    <row r="71" spans="1:14" x14ac:dyDescent="0.25">
      <c r="A71" s="129"/>
      <c r="B71" s="128"/>
      <c r="C71" s="128"/>
      <c r="D71" s="128"/>
      <c r="E71" s="128"/>
      <c r="F71" s="128"/>
      <c r="G71" s="128"/>
      <c r="H71" s="115" t="s">
        <v>158</v>
      </c>
      <c r="I71" s="128"/>
      <c r="J71" s="128"/>
      <c r="K71" s="128"/>
      <c r="L71" s="128"/>
      <c r="M71" s="128"/>
      <c r="N71" s="128"/>
    </row>
    <row r="72" spans="1:14" ht="31.5" x14ac:dyDescent="0.25">
      <c r="A72" s="129"/>
      <c r="B72" s="128"/>
      <c r="C72" s="128"/>
      <c r="D72" s="128"/>
      <c r="E72" s="128"/>
      <c r="F72" s="128"/>
      <c r="G72" s="128"/>
      <c r="H72" s="115" t="s">
        <v>159</v>
      </c>
      <c r="I72" s="128"/>
      <c r="J72" s="128"/>
      <c r="K72" s="128"/>
      <c r="L72" s="128"/>
      <c r="M72" s="128"/>
      <c r="N72" s="128"/>
    </row>
    <row r="73" spans="1:14" ht="31.5" x14ac:dyDescent="0.25">
      <c r="A73" s="220"/>
      <c r="B73" s="128"/>
      <c r="C73" s="130"/>
      <c r="D73" s="130"/>
      <c r="E73" s="130"/>
      <c r="F73" s="130"/>
      <c r="G73" s="130"/>
      <c r="H73" s="115" t="s">
        <v>160</v>
      </c>
      <c r="I73" s="128"/>
      <c r="J73" s="128"/>
      <c r="K73" s="128"/>
      <c r="L73" s="128"/>
      <c r="M73" s="128"/>
      <c r="N73" s="128"/>
    </row>
    <row r="74" spans="1:14" ht="31.5" x14ac:dyDescent="0.25">
      <c r="A74" s="217"/>
      <c r="B74" s="128"/>
      <c r="C74" s="128"/>
      <c r="D74" s="128"/>
      <c r="E74" s="128"/>
      <c r="F74" s="128"/>
      <c r="G74" s="128"/>
      <c r="H74" s="115" t="s">
        <v>161</v>
      </c>
      <c r="I74" s="128"/>
      <c r="J74" s="128"/>
      <c r="K74" s="128"/>
      <c r="L74" s="128"/>
      <c r="M74" s="128"/>
      <c r="N74" s="128"/>
    </row>
    <row r="75" spans="1:14" x14ac:dyDescent="0.25">
      <c r="A75" s="129"/>
      <c r="B75" s="128"/>
      <c r="C75" s="128"/>
      <c r="D75" s="128"/>
      <c r="E75" s="128"/>
      <c r="F75" s="128"/>
      <c r="G75" s="128"/>
      <c r="H75" s="115" t="s">
        <v>162</v>
      </c>
      <c r="I75" s="128"/>
      <c r="J75" s="128"/>
      <c r="K75" s="128"/>
      <c r="L75" s="128"/>
      <c r="M75" s="128"/>
      <c r="N75" s="128"/>
    </row>
    <row r="76" spans="1:14" ht="47.25" x14ac:dyDescent="0.25">
      <c r="A76" s="126" t="s">
        <v>249</v>
      </c>
      <c r="B76" s="131">
        <f>SUM(B66:B75)</f>
        <v>0</v>
      </c>
      <c r="C76" s="131">
        <f>SUM(C66:C75)</f>
        <v>0</v>
      </c>
      <c r="D76" s="131">
        <f>SUM(D66:D75)</f>
        <v>0</v>
      </c>
      <c r="E76" s="131">
        <f t="shared" ref="E76:G76" si="26">SUM(E66:E75)</f>
        <v>0</v>
      </c>
      <c r="F76" s="131">
        <f t="shared" si="26"/>
        <v>0</v>
      </c>
      <c r="G76" s="131">
        <f t="shared" si="26"/>
        <v>0</v>
      </c>
      <c r="H76" s="126" t="s">
        <v>250</v>
      </c>
      <c r="I76" s="131">
        <f>SUM(I66:I75)</f>
        <v>0</v>
      </c>
      <c r="J76" s="131">
        <f t="shared" ref="J76:N76" si="27">SUM(J66:J75)</f>
        <v>0</v>
      </c>
      <c r="K76" s="131">
        <f t="shared" si="27"/>
        <v>0</v>
      </c>
      <c r="L76" s="131">
        <f t="shared" si="27"/>
        <v>0</v>
      </c>
      <c r="M76" s="131">
        <f t="shared" si="27"/>
        <v>0</v>
      </c>
      <c r="N76" s="131">
        <f t="shared" si="27"/>
        <v>0</v>
      </c>
    </row>
    <row r="77" spans="1:14" x14ac:dyDescent="0.25">
      <c r="A77" s="127" t="s">
        <v>227</v>
      </c>
      <c r="B77" s="128"/>
      <c r="C77" s="128"/>
      <c r="D77" s="128"/>
      <c r="E77" s="128"/>
      <c r="F77" s="128"/>
      <c r="G77" s="128"/>
      <c r="H77" s="127" t="s">
        <v>228</v>
      </c>
      <c r="I77" s="128"/>
      <c r="J77" s="128"/>
      <c r="K77" s="128"/>
      <c r="L77" s="128"/>
      <c r="M77" s="128"/>
      <c r="N77" s="128"/>
    </row>
    <row r="78" spans="1:14" ht="47.25" x14ac:dyDescent="0.25">
      <c r="A78" s="126" t="s">
        <v>251</v>
      </c>
      <c r="B78" s="131">
        <f>B76+B77</f>
        <v>0</v>
      </c>
      <c r="C78" s="131">
        <f>C76+C77</f>
        <v>0</v>
      </c>
      <c r="D78" s="131">
        <f>D76+D77</f>
        <v>0</v>
      </c>
      <c r="E78" s="131">
        <f t="shared" ref="E78:G78" si="28">E76+E77</f>
        <v>0</v>
      </c>
      <c r="F78" s="131">
        <f t="shared" si="28"/>
        <v>0</v>
      </c>
      <c r="G78" s="131">
        <f t="shared" si="28"/>
        <v>0</v>
      </c>
      <c r="H78" s="126" t="s">
        <v>252</v>
      </c>
      <c r="I78" s="131">
        <f>I76+I77</f>
        <v>0</v>
      </c>
      <c r="J78" s="131">
        <f>J76+J77</f>
        <v>0</v>
      </c>
      <c r="K78" s="131">
        <f>K76+K77</f>
        <v>0</v>
      </c>
      <c r="L78" s="131">
        <f t="shared" ref="L78:N78" si="29">L76+L77</f>
        <v>0</v>
      </c>
      <c r="M78" s="131">
        <f t="shared" si="29"/>
        <v>0</v>
      </c>
      <c r="N78" s="131">
        <f t="shared" si="29"/>
        <v>0</v>
      </c>
    </row>
    <row r="79" spans="1:14" x14ac:dyDescent="0.25">
      <c r="A79" s="126" t="s">
        <v>231</v>
      </c>
      <c r="B79" s="131"/>
      <c r="C79" s="131"/>
      <c r="D79" s="131"/>
      <c r="E79" s="131"/>
      <c r="F79" s="131"/>
      <c r="G79" s="131"/>
      <c r="H79" s="131" t="s">
        <v>15</v>
      </c>
      <c r="I79" s="128"/>
      <c r="J79" s="128"/>
      <c r="K79" s="128"/>
      <c r="L79" s="128"/>
      <c r="M79" s="128"/>
      <c r="N79" s="128"/>
    </row>
    <row r="80" spans="1:14" ht="31.5" x14ac:dyDescent="0.25">
      <c r="A80" s="217" t="s">
        <v>182</v>
      </c>
      <c r="B80" s="131"/>
      <c r="C80" s="131"/>
      <c r="D80" s="131"/>
      <c r="E80" s="131"/>
      <c r="F80" s="131"/>
      <c r="G80" s="131"/>
      <c r="H80" s="129" t="s">
        <v>183</v>
      </c>
      <c r="I80" s="128"/>
      <c r="J80" s="128"/>
      <c r="K80" s="128"/>
      <c r="L80" s="128"/>
      <c r="M80" s="128"/>
      <c r="N80" s="128"/>
    </row>
    <row r="81" spans="1:14" x14ac:dyDescent="0.25">
      <c r="A81" s="115" t="s">
        <v>232</v>
      </c>
      <c r="B81" s="128"/>
      <c r="C81" s="128"/>
      <c r="D81" s="128"/>
      <c r="E81" s="128"/>
      <c r="F81" s="128"/>
      <c r="G81" s="128"/>
      <c r="H81" s="129" t="s">
        <v>185</v>
      </c>
      <c r="I81" s="128"/>
      <c r="J81" s="128"/>
      <c r="K81" s="128"/>
      <c r="L81" s="128"/>
      <c r="M81" s="128"/>
      <c r="N81" s="128"/>
    </row>
    <row r="82" spans="1:14" ht="31.5" x14ac:dyDescent="0.25">
      <c r="A82" s="115" t="s">
        <v>233</v>
      </c>
      <c r="B82" s="126"/>
      <c r="C82" s="126"/>
      <c r="D82" s="126"/>
      <c r="E82" s="126"/>
      <c r="F82" s="126"/>
      <c r="G82" s="126"/>
      <c r="H82" s="129" t="s">
        <v>187</v>
      </c>
      <c r="I82" s="128"/>
      <c r="J82" s="128"/>
      <c r="K82" s="128"/>
      <c r="L82" s="128"/>
      <c r="M82" s="128"/>
      <c r="N82" s="128"/>
    </row>
    <row r="83" spans="1:14" x14ac:dyDescent="0.25">
      <c r="A83" s="129"/>
      <c r="B83" s="128"/>
      <c r="C83" s="128"/>
      <c r="D83" s="128"/>
      <c r="E83" s="128"/>
      <c r="F83" s="128"/>
      <c r="G83" s="128"/>
      <c r="H83" s="129" t="s">
        <v>234</v>
      </c>
      <c r="I83" s="128"/>
      <c r="J83" s="128"/>
      <c r="K83" s="128"/>
      <c r="L83" s="128"/>
      <c r="M83" s="128"/>
      <c r="N83" s="128"/>
    </row>
    <row r="84" spans="1:14" ht="31.5" x14ac:dyDescent="0.25">
      <c r="A84" s="126" t="s">
        <v>245</v>
      </c>
      <c r="B84" s="131">
        <f>SUM(B80:B82)</f>
        <v>0</v>
      </c>
      <c r="C84" s="131">
        <f>SUM(C80:C82)</f>
        <v>0</v>
      </c>
      <c r="D84" s="131">
        <f>SUM(D80:D82)</f>
        <v>0</v>
      </c>
      <c r="E84" s="131">
        <f t="shared" ref="E84:G84" si="30">SUM(E80:E82)</f>
        <v>0</v>
      </c>
      <c r="F84" s="131">
        <f t="shared" si="30"/>
        <v>0</v>
      </c>
      <c r="G84" s="131">
        <f t="shared" si="30"/>
        <v>0</v>
      </c>
      <c r="H84" s="129" t="s">
        <v>235</v>
      </c>
      <c r="I84" s="128"/>
      <c r="J84" s="128"/>
      <c r="K84" s="128"/>
      <c r="L84" s="128"/>
      <c r="M84" s="128"/>
      <c r="N84" s="128"/>
    </row>
    <row r="85" spans="1:14" ht="31.5" x14ac:dyDescent="0.25">
      <c r="A85" s="127" t="s">
        <v>227</v>
      </c>
      <c r="B85" s="128"/>
      <c r="C85" s="128"/>
      <c r="D85" s="128"/>
      <c r="E85" s="128"/>
      <c r="F85" s="128"/>
      <c r="G85" s="128"/>
      <c r="H85" s="133" t="s">
        <v>236</v>
      </c>
      <c r="I85" s="128"/>
      <c r="J85" s="128"/>
      <c r="K85" s="128"/>
      <c r="L85" s="128"/>
      <c r="M85" s="128"/>
      <c r="N85" s="128"/>
    </row>
    <row r="86" spans="1:14" ht="31.5" x14ac:dyDescent="0.25">
      <c r="A86" s="127"/>
      <c r="B86" s="128"/>
      <c r="C86" s="128"/>
      <c r="D86" s="128"/>
      <c r="E86" s="128"/>
      <c r="F86" s="128"/>
      <c r="G86" s="128"/>
      <c r="H86" s="115" t="s">
        <v>192</v>
      </c>
      <c r="I86" s="128"/>
      <c r="J86" s="128"/>
      <c r="K86" s="128"/>
      <c r="L86" s="128"/>
      <c r="M86" s="128"/>
      <c r="N86" s="128"/>
    </row>
    <row r="87" spans="1:14" ht="47.25" x14ac:dyDescent="0.25">
      <c r="A87" s="126" t="s">
        <v>253</v>
      </c>
      <c r="B87" s="131">
        <f>SUM(B80:B86)</f>
        <v>0</v>
      </c>
      <c r="C87" s="131">
        <f>SUM(C80:C86)</f>
        <v>0</v>
      </c>
      <c r="D87" s="131">
        <f>SUM(D80:D86)</f>
        <v>0</v>
      </c>
      <c r="E87" s="131">
        <f t="shared" ref="E87:G87" si="31">SUM(E80:E86)</f>
        <v>0</v>
      </c>
      <c r="F87" s="131">
        <f t="shared" si="31"/>
        <v>0</v>
      </c>
      <c r="G87" s="131">
        <f t="shared" si="31"/>
        <v>0</v>
      </c>
      <c r="H87" s="126" t="s">
        <v>254</v>
      </c>
      <c r="I87" s="131">
        <f>SUM(I80:I86)</f>
        <v>0</v>
      </c>
      <c r="J87" s="131">
        <f>SUM(J80:J86)</f>
        <v>0</v>
      </c>
      <c r="K87" s="131">
        <f>SUM(K80:K86)</f>
        <v>0</v>
      </c>
      <c r="L87" s="131">
        <f t="shared" ref="L87:N87" si="32">SUM(L80:L86)</f>
        <v>0</v>
      </c>
      <c r="M87" s="131">
        <f t="shared" si="32"/>
        <v>0</v>
      </c>
      <c r="N87" s="131">
        <f t="shared" si="32"/>
        <v>0</v>
      </c>
    </row>
    <row r="88" spans="1:14" x14ac:dyDescent="0.25">
      <c r="B88" s="123">
        <f>B87+B78+B61+B48+B30+B19</f>
        <v>137374053</v>
      </c>
      <c r="C88" s="123">
        <f t="shared" ref="C88:G88" si="33">C87+C78+C61+C48+C30+C19</f>
        <v>143837124</v>
      </c>
      <c r="D88" s="123">
        <f t="shared" si="33"/>
        <v>182341885</v>
      </c>
      <c r="E88" s="123">
        <f t="shared" si="33"/>
        <v>188768605</v>
      </c>
      <c r="F88" s="123">
        <f t="shared" si="33"/>
        <v>189977447</v>
      </c>
      <c r="G88" s="123">
        <f t="shared" si="33"/>
        <v>1208842</v>
      </c>
      <c r="I88" s="123">
        <f>I87+I78+I61+I48+I30+I19</f>
        <v>137374053</v>
      </c>
      <c r="J88" s="123">
        <f>J87+J78+J61+J48+J30+J19</f>
        <v>143837124</v>
      </c>
      <c r="K88" s="123">
        <f>K87+K78+K61+K48+K30+K19</f>
        <v>182341885</v>
      </c>
      <c r="L88" s="123">
        <f t="shared" ref="L88:N88" si="34">L87+L78+L61+L48+L30+L19</f>
        <v>188768605</v>
      </c>
      <c r="M88" s="123">
        <f t="shared" si="34"/>
        <v>189977447</v>
      </c>
      <c r="N88" s="123">
        <f t="shared" si="34"/>
        <v>1208842</v>
      </c>
    </row>
    <row r="89" spans="1:14" x14ac:dyDescent="0.25">
      <c r="A89" s="122" t="s">
        <v>255</v>
      </c>
    </row>
  </sheetData>
  <mergeCells count="3">
    <mergeCell ref="A3:N3"/>
    <mergeCell ref="A32:N32"/>
    <mergeCell ref="A62:N62"/>
  </mergeCells>
  <pageMargins left="0.9055118110236221" right="0.70866141732283472" top="0.94488188976377963" bottom="0.74803149606299213" header="0.51181102362204722" footer="0.31496062992125984"/>
  <pageSetup paperSize="9" scale="53" orientation="landscape" r:id="rId1"/>
  <headerFooter>
    <oddHeader>&amp;L&amp;"Times New Roman,Normál"&amp;12Vászoly Község Önkormányzata&amp;C&amp;"Times New Roman,Normál"&amp;12 7. melléklet
Az önkormányzat 2018. évi költségvetéséről szóló 5/2018. (II. 16.) önkormányzati rendelethez</oddHeader>
  </headerFooter>
  <rowBreaks count="3" manualBreakCount="3">
    <brk id="31" max="13" man="1"/>
    <brk id="61" max="13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B15" sqref="B15:C15"/>
    </sheetView>
  </sheetViews>
  <sheetFormatPr defaultRowHeight="15.75" x14ac:dyDescent="0.25"/>
  <cols>
    <col min="1" max="1" width="44.7109375" style="162" customWidth="1"/>
    <col min="2" max="2" width="12.42578125" style="62" bestFit="1" customWidth="1"/>
    <col min="3" max="4" width="14" style="62" bestFit="1" customWidth="1"/>
    <col min="5" max="6" width="12.42578125" style="62" bestFit="1" customWidth="1"/>
    <col min="7" max="7" width="12.140625" style="62" bestFit="1" customWidth="1"/>
    <col min="8" max="8" width="13.7109375" style="62" bestFit="1" customWidth="1"/>
    <col min="9" max="9" width="12.140625" style="62" bestFit="1" customWidth="1"/>
    <col min="10" max="10" width="13.140625" style="62" bestFit="1" customWidth="1"/>
    <col min="11" max="12" width="12.140625" style="62" bestFit="1" customWidth="1"/>
    <col min="13" max="13" width="12.42578125" style="62" bestFit="1" customWidth="1"/>
    <col min="14" max="14" width="14" style="145" bestFit="1" customWidth="1"/>
    <col min="15" max="15" width="13.5703125" style="62" customWidth="1"/>
    <col min="16" max="16" width="12.140625" style="62" bestFit="1" customWidth="1"/>
    <col min="17" max="17" width="11.7109375" style="62" bestFit="1" customWidth="1"/>
    <col min="18" max="256" width="9.140625" style="62"/>
    <col min="257" max="257" width="51" style="62" customWidth="1"/>
    <col min="258" max="259" width="11.85546875" style="62" bestFit="1" customWidth="1"/>
    <col min="260" max="265" width="13.28515625" style="62" bestFit="1" customWidth="1"/>
    <col min="266" max="266" width="16.140625" style="62" bestFit="1" customWidth="1"/>
    <col min="267" max="269" width="13.28515625" style="62" bestFit="1" customWidth="1"/>
    <col min="270" max="270" width="14.140625" style="62" bestFit="1" customWidth="1"/>
    <col min="271" max="512" width="9.140625" style="62"/>
    <col min="513" max="513" width="51" style="62" customWidth="1"/>
    <col min="514" max="515" width="11.85546875" style="62" bestFit="1" customWidth="1"/>
    <col min="516" max="521" width="13.28515625" style="62" bestFit="1" customWidth="1"/>
    <col min="522" max="522" width="16.140625" style="62" bestFit="1" customWidth="1"/>
    <col min="523" max="525" width="13.28515625" style="62" bestFit="1" customWidth="1"/>
    <col min="526" max="526" width="14.140625" style="62" bestFit="1" customWidth="1"/>
    <col min="527" max="768" width="9.140625" style="62"/>
    <col min="769" max="769" width="51" style="62" customWidth="1"/>
    <col min="770" max="771" width="11.85546875" style="62" bestFit="1" customWidth="1"/>
    <col min="772" max="777" width="13.28515625" style="62" bestFit="1" customWidth="1"/>
    <col min="778" max="778" width="16.140625" style="62" bestFit="1" customWidth="1"/>
    <col min="779" max="781" width="13.28515625" style="62" bestFit="1" customWidth="1"/>
    <col min="782" max="782" width="14.140625" style="62" bestFit="1" customWidth="1"/>
    <col min="783" max="1024" width="9.140625" style="62"/>
    <col min="1025" max="1025" width="51" style="62" customWidth="1"/>
    <col min="1026" max="1027" width="11.85546875" style="62" bestFit="1" customWidth="1"/>
    <col min="1028" max="1033" width="13.28515625" style="62" bestFit="1" customWidth="1"/>
    <col min="1034" max="1034" width="16.140625" style="62" bestFit="1" customWidth="1"/>
    <col min="1035" max="1037" width="13.28515625" style="62" bestFit="1" customWidth="1"/>
    <col min="1038" max="1038" width="14.140625" style="62" bestFit="1" customWidth="1"/>
    <col min="1039" max="1280" width="9.140625" style="62"/>
    <col min="1281" max="1281" width="51" style="62" customWidth="1"/>
    <col min="1282" max="1283" width="11.85546875" style="62" bestFit="1" customWidth="1"/>
    <col min="1284" max="1289" width="13.28515625" style="62" bestFit="1" customWidth="1"/>
    <col min="1290" max="1290" width="16.140625" style="62" bestFit="1" customWidth="1"/>
    <col min="1291" max="1293" width="13.28515625" style="62" bestFit="1" customWidth="1"/>
    <col min="1294" max="1294" width="14.140625" style="62" bestFit="1" customWidth="1"/>
    <col min="1295" max="1536" width="9.140625" style="62"/>
    <col min="1537" max="1537" width="51" style="62" customWidth="1"/>
    <col min="1538" max="1539" width="11.85546875" style="62" bestFit="1" customWidth="1"/>
    <col min="1540" max="1545" width="13.28515625" style="62" bestFit="1" customWidth="1"/>
    <col min="1546" max="1546" width="16.140625" style="62" bestFit="1" customWidth="1"/>
    <col min="1547" max="1549" width="13.28515625" style="62" bestFit="1" customWidth="1"/>
    <col min="1550" max="1550" width="14.140625" style="62" bestFit="1" customWidth="1"/>
    <col min="1551" max="1792" width="9.140625" style="62"/>
    <col min="1793" max="1793" width="51" style="62" customWidth="1"/>
    <col min="1794" max="1795" width="11.85546875" style="62" bestFit="1" customWidth="1"/>
    <col min="1796" max="1801" width="13.28515625" style="62" bestFit="1" customWidth="1"/>
    <col min="1802" max="1802" width="16.140625" style="62" bestFit="1" customWidth="1"/>
    <col min="1803" max="1805" width="13.28515625" style="62" bestFit="1" customWidth="1"/>
    <col min="1806" max="1806" width="14.140625" style="62" bestFit="1" customWidth="1"/>
    <col min="1807" max="2048" width="9.140625" style="62"/>
    <col min="2049" max="2049" width="51" style="62" customWidth="1"/>
    <col min="2050" max="2051" width="11.85546875" style="62" bestFit="1" customWidth="1"/>
    <col min="2052" max="2057" width="13.28515625" style="62" bestFit="1" customWidth="1"/>
    <col min="2058" max="2058" width="16.140625" style="62" bestFit="1" customWidth="1"/>
    <col min="2059" max="2061" width="13.28515625" style="62" bestFit="1" customWidth="1"/>
    <col min="2062" max="2062" width="14.140625" style="62" bestFit="1" customWidth="1"/>
    <col min="2063" max="2304" width="9.140625" style="62"/>
    <col min="2305" max="2305" width="51" style="62" customWidth="1"/>
    <col min="2306" max="2307" width="11.85546875" style="62" bestFit="1" customWidth="1"/>
    <col min="2308" max="2313" width="13.28515625" style="62" bestFit="1" customWidth="1"/>
    <col min="2314" max="2314" width="16.140625" style="62" bestFit="1" customWidth="1"/>
    <col min="2315" max="2317" width="13.28515625" style="62" bestFit="1" customWidth="1"/>
    <col min="2318" max="2318" width="14.140625" style="62" bestFit="1" customWidth="1"/>
    <col min="2319" max="2560" width="9.140625" style="62"/>
    <col min="2561" max="2561" width="51" style="62" customWidth="1"/>
    <col min="2562" max="2563" width="11.85546875" style="62" bestFit="1" customWidth="1"/>
    <col min="2564" max="2569" width="13.28515625" style="62" bestFit="1" customWidth="1"/>
    <col min="2570" max="2570" width="16.140625" style="62" bestFit="1" customWidth="1"/>
    <col min="2571" max="2573" width="13.28515625" style="62" bestFit="1" customWidth="1"/>
    <col min="2574" max="2574" width="14.140625" style="62" bestFit="1" customWidth="1"/>
    <col min="2575" max="2816" width="9.140625" style="62"/>
    <col min="2817" max="2817" width="51" style="62" customWidth="1"/>
    <col min="2818" max="2819" width="11.85546875" style="62" bestFit="1" customWidth="1"/>
    <col min="2820" max="2825" width="13.28515625" style="62" bestFit="1" customWidth="1"/>
    <col min="2826" max="2826" width="16.140625" style="62" bestFit="1" customWidth="1"/>
    <col min="2827" max="2829" width="13.28515625" style="62" bestFit="1" customWidth="1"/>
    <col min="2830" max="2830" width="14.140625" style="62" bestFit="1" customWidth="1"/>
    <col min="2831" max="3072" width="9.140625" style="62"/>
    <col min="3073" max="3073" width="51" style="62" customWidth="1"/>
    <col min="3074" max="3075" width="11.85546875" style="62" bestFit="1" customWidth="1"/>
    <col min="3076" max="3081" width="13.28515625" style="62" bestFit="1" customWidth="1"/>
    <col min="3082" max="3082" width="16.140625" style="62" bestFit="1" customWidth="1"/>
    <col min="3083" max="3085" width="13.28515625" style="62" bestFit="1" customWidth="1"/>
    <col min="3086" max="3086" width="14.140625" style="62" bestFit="1" customWidth="1"/>
    <col min="3087" max="3328" width="9.140625" style="62"/>
    <col min="3329" max="3329" width="51" style="62" customWidth="1"/>
    <col min="3330" max="3331" width="11.85546875" style="62" bestFit="1" customWidth="1"/>
    <col min="3332" max="3337" width="13.28515625" style="62" bestFit="1" customWidth="1"/>
    <col min="3338" max="3338" width="16.140625" style="62" bestFit="1" customWidth="1"/>
    <col min="3339" max="3341" width="13.28515625" style="62" bestFit="1" customWidth="1"/>
    <col min="3342" max="3342" width="14.140625" style="62" bestFit="1" customWidth="1"/>
    <col min="3343" max="3584" width="9.140625" style="62"/>
    <col min="3585" max="3585" width="51" style="62" customWidth="1"/>
    <col min="3586" max="3587" width="11.85546875" style="62" bestFit="1" customWidth="1"/>
    <col min="3588" max="3593" width="13.28515625" style="62" bestFit="1" customWidth="1"/>
    <col min="3594" max="3594" width="16.140625" style="62" bestFit="1" customWidth="1"/>
    <col min="3595" max="3597" width="13.28515625" style="62" bestFit="1" customWidth="1"/>
    <col min="3598" max="3598" width="14.140625" style="62" bestFit="1" customWidth="1"/>
    <col min="3599" max="3840" width="9.140625" style="62"/>
    <col min="3841" max="3841" width="51" style="62" customWidth="1"/>
    <col min="3842" max="3843" width="11.85546875" style="62" bestFit="1" customWidth="1"/>
    <col min="3844" max="3849" width="13.28515625" style="62" bestFit="1" customWidth="1"/>
    <col min="3850" max="3850" width="16.140625" style="62" bestFit="1" customWidth="1"/>
    <col min="3851" max="3853" width="13.28515625" style="62" bestFit="1" customWidth="1"/>
    <col min="3854" max="3854" width="14.140625" style="62" bestFit="1" customWidth="1"/>
    <col min="3855" max="4096" width="9.140625" style="62"/>
    <col min="4097" max="4097" width="51" style="62" customWidth="1"/>
    <col min="4098" max="4099" width="11.85546875" style="62" bestFit="1" customWidth="1"/>
    <col min="4100" max="4105" width="13.28515625" style="62" bestFit="1" customWidth="1"/>
    <col min="4106" max="4106" width="16.140625" style="62" bestFit="1" customWidth="1"/>
    <col min="4107" max="4109" width="13.28515625" style="62" bestFit="1" customWidth="1"/>
    <col min="4110" max="4110" width="14.140625" style="62" bestFit="1" customWidth="1"/>
    <col min="4111" max="4352" width="9.140625" style="62"/>
    <col min="4353" max="4353" width="51" style="62" customWidth="1"/>
    <col min="4354" max="4355" width="11.85546875" style="62" bestFit="1" customWidth="1"/>
    <col min="4356" max="4361" width="13.28515625" style="62" bestFit="1" customWidth="1"/>
    <col min="4362" max="4362" width="16.140625" style="62" bestFit="1" customWidth="1"/>
    <col min="4363" max="4365" width="13.28515625" style="62" bestFit="1" customWidth="1"/>
    <col min="4366" max="4366" width="14.140625" style="62" bestFit="1" customWidth="1"/>
    <col min="4367" max="4608" width="9.140625" style="62"/>
    <col min="4609" max="4609" width="51" style="62" customWidth="1"/>
    <col min="4610" max="4611" width="11.85546875" style="62" bestFit="1" customWidth="1"/>
    <col min="4612" max="4617" width="13.28515625" style="62" bestFit="1" customWidth="1"/>
    <col min="4618" max="4618" width="16.140625" style="62" bestFit="1" customWidth="1"/>
    <col min="4619" max="4621" width="13.28515625" style="62" bestFit="1" customWidth="1"/>
    <col min="4622" max="4622" width="14.140625" style="62" bestFit="1" customWidth="1"/>
    <col min="4623" max="4864" width="9.140625" style="62"/>
    <col min="4865" max="4865" width="51" style="62" customWidth="1"/>
    <col min="4866" max="4867" width="11.85546875" style="62" bestFit="1" customWidth="1"/>
    <col min="4868" max="4873" width="13.28515625" style="62" bestFit="1" customWidth="1"/>
    <col min="4874" max="4874" width="16.140625" style="62" bestFit="1" customWidth="1"/>
    <col min="4875" max="4877" width="13.28515625" style="62" bestFit="1" customWidth="1"/>
    <col min="4878" max="4878" width="14.140625" style="62" bestFit="1" customWidth="1"/>
    <col min="4879" max="5120" width="9.140625" style="62"/>
    <col min="5121" max="5121" width="51" style="62" customWidth="1"/>
    <col min="5122" max="5123" width="11.85546875" style="62" bestFit="1" customWidth="1"/>
    <col min="5124" max="5129" width="13.28515625" style="62" bestFit="1" customWidth="1"/>
    <col min="5130" max="5130" width="16.140625" style="62" bestFit="1" customWidth="1"/>
    <col min="5131" max="5133" width="13.28515625" style="62" bestFit="1" customWidth="1"/>
    <col min="5134" max="5134" width="14.140625" style="62" bestFit="1" customWidth="1"/>
    <col min="5135" max="5376" width="9.140625" style="62"/>
    <col min="5377" max="5377" width="51" style="62" customWidth="1"/>
    <col min="5378" max="5379" width="11.85546875" style="62" bestFit="1" customWidth="1"/>
    <col min="5380" max="5385" width="13.28515625" style="62" bestFit="1" customWidth="1"/>
    <col min="5386" max="5386" width="16.140625" style="62" bestFit="1" customWidth="1"/>
    <col min="5387" max="5389" width="13.28515625" style="62" bestFit="1" customWidth="1"/>
    <col min="5390" max="5390" width="14.140625" style="62" bestFit="1" customWidth="1"/>
    <col min="5391" max="5632" width="9.140625" style="62"/>
    <col min="5633" max="5633" width="51" style="62" customWidth="1"/>
    <col min="5634" max="5635" width="11.85546875" style="62" bestFit="1" customWidth="1"/>
    <col min="5636" max="5641" width="13.28515625" style="62" bestFit="1" customWidth="1"/>
    <col min="5642" max="5642" width="16.140625" style="62" bestFit="1" customWidth="1"/>
    <col min="5643" max="5645" width="13.28515625" style="62" bestFit="1" customWidth="1"/>
    <col min="5646" max="5646" width="14.140625" style="62" bestFit="1" customWidth="1"/>
    <col min="5647" max="5888" width="9.140625" style="62"/>
    <col min="5889" max="5889" width="51" style="62" customWidth="1"/>
    <col min="5890" max="5891" width="11.85546875" style="62" bestFit="1" customWidth="1"/>
    <col min="5892" max="5897" width="13.28515625" style="62" bestFit="1" customWidth="1"/>
    <col min="5898" max="5898" width="16.140625" style="62" bestFit="1" customWidth="1"/>
    <col min="5899" max="5901" width="13.28515625" style="62" bestFit="1" customWidth="1"/>
    <col min="5902" max="5902" width="14.140625" style="62" bestFit="1" customWidth="1"/>
    <col min="5903" max="6144" width="9.140625" style="62"/>
    <col min="6145" max="6145" width="51" style="62" customWidth="1"/>
    <col min="6146" max="6147" width="11.85546875" style="62" bestFit="1" customWidth="1"/>
    <col min="6148" max="6153" width="13.28515625" style="62" bestFit="1" customWidth="1"/>
    <col min="6154" max="6154" width="16.140625" style="62" bestFit="1" customWidth="1"/>
    <col min="6155" max="6157" width="13.28515625" style="62" bestFit="1" customWidth="1"/>
    <col min="6158" max="6158" width="14.140625" style="62" bestFit="1" customWidth="1"/>
    <col min="6159" max="6400" width="9.140625" style="62"/>
    <col min="6401" max="6401" width="51" style="62" customWidth="1"/>
    <col min="6402" max="6403" width="11.85546875" style="62" bestFit="1" customWidth="1"/>
    <col min="6404" max="6409" width="13.28515625" style="62" bestFit="1" customWidth="1"/>
    <col min="6410" max="6410" width="16.140625" style="62" bestFit="1" customWidth="1"/>
    <col min="6411" max="6413" width="13.28515625" style="62" bestFit="1" customWidth="1"/>
    <col min="6414" max="6414" width="14.140625" style="62" bestFit="1" customWidth="1"/>
    <col min="6415" max="6656" width="9.140625" style="62"/>
    <col min="6657" max="6657" width="51" style="62" customWidth="1"/>
    <col min="6658" max="6659" width="11.85546875" style="62" bestFit="1" customWidth="1"/>
    <col min="6660" max="6665" width="13.28515625" style="62" bestFit="1" customWidth="1"/>
    <col min="6666" max="6666" width="16.140625" style="62" bestFit="1" customWidth="1"/>
    <col min="6667" max="6669" width="13.28515625" style="62" bestFit="1" customWidth="1"/>
    <col min="6670" max="6670" width="14.140625" style="62" bestFit="1" customWidth="1"/>
    <col min="6671" max="6912" width="9.140625" style="62"/>
    <col min="6913" max="6913" width="51" style="62" customWidth="1"/>
    <col min="6914" max="6915" width="11.85546875" style="62" bestFit="1" customWidth="1"/>
    <col min="6916" max="6921" width="13.28515625" style="62" bestFit="1" customWidth="1"/>
    <col min="6922" max="6922" width="16.140625" style="62" bestFit="1" customWidth="1"/>
    <col min="6923" max="6925" width="13.28515625" style="62" bestFit="1" customWidth="1"/>
    <col min="6926" max="6926" width="14.140625" style="62" bestFit="1" customWidth="1"/>
    <col min="6927" max="7168" width="9.140625" style="62"/>
    <col min="7169" max="7169" width="51" style="62" customWidth="1"/>
    <col min="7170" max="7171" width="11.85546875" style="62" bestFit="1" customWidth="1"/>
    <col min="7172" max="7177" width="13.28515625" style="62" bestFit="1" customWidth="1"/>
    <col min="7178" max="7178" width="16.140625" style="62" bestFit="1" customWidth="1"/>
    <col min="7179" max="7181" width="13.28515625" style="62" bestFit="1" customWidth="1"/>
    <col min="7182" max="7182" width="14.140625" style="62" bestFit="1" customWidth="1"/>
    <col min="7183" max="7424" width="9.140625" style="62"/>
    <col min="7425" max="7425" width="51" style="62" customWidth="1"/>
    <col min="7426" max="7427" width="11.85546875" style="62" bestFit="1" customWidth="1"/>
    <col min="7428" max="7433" width="13.28515625" style="62" bestFit="1" customWidth="1"/>
    <col min="7434" max="7434" width="16.140625" style="62" bestFit="1" customWidth="1"/>
    <col min="7435" max="7437" width="13.28515625" style="62" bestFit="1" customWidth="1"/>
    <col min="7438" max="7438" width="14.140625" style="62" bestFit="1" customWidth="1"/>
    <col min="7439" max="7680" width="9.140625" style="62"/>
    <col min="7681" max="7681" width="51" style="62" customWidth="1"/>
    <col min="7682" max="7683" width="11.85546875" style="62" bestFit="1" customWidth="1"/>
    <col min="7684" max="7689" width="13.28515625" style="62" bestFit="1" customWidth="1"/>
    <col min="7690" max="7690" width="16.140625" style="62" bestFit="1" customWidth="1"/>
    <col min="7691" max="7693" width="13.28515625" style="62" bestFit="1" customWidth="1"/>
    <col min="7694" max="7694" width="14.140625" style="62" bestFit="1" customWidth="1"/>
    <col min="7695" max="7936" width="9.140625" style="62"/>
    <col min="7937" max="7937" width="51" style="62" customWidth="1"/>
    <col min="7938" max="7939" width="11.85546875" style="62" bestFit="1" customWidth="1"/>
    <col min="7940" max="7945" width="13.28515625" style="62" bestFit="1" customWidth="1"/>
    <col min="7946" max="7946" width="16.140625" style="62" bestFit="1" customWidth="1"/>
    <col min="7947" max="7949" width="13.28515625" style="62" bestFit="1" customWidth="1"/>
    <col min="7950" max="7950" width="14.140625" style="62" bestFit="1" customWidth="1"/>
    <col min="7951" max="8192" width="9.140625" style="62"/>
    <col min="8193" max="8193" width="51" style="62" customWidth="1"/>
    <col min="8194" max="8195" width="11.85546875" style="62" bestFit="1" customWidth="1"/>
    <col min="8196" max="8201" width="13.28515625" style="62" bestFit="1" customWidth="1"/>
    <col min="8202" max="8202" width="16.140625" style="62" bestFit="1" customWidth="1"/>
    <col min="8203" max="8205" width="13.28515625" style="62" bestFit="1" customWidth="1"/>
    <col min="8206" max="8206" width="14.140625" style="62" bestFit="1" customWidth="1"/>
    <col min="8207" max="8448" width="9.140625" style="62"/>
    <col min="8449" max="8449" width="51" style="62" customWidth="1"/>
    <col min="8450" max="8451" width="11.85546875" style="62" bestFit="1" customWidth="1"/>
    <col min="8452" max="8457" width="13.28515625" style="62" bestFit="1" customWidth="1"/>
    <col min="8458" max="8458" width="16.140625" style="62" bestFit="1" customWidth="1"/>
    <col min="8459" max="8461" width="13.28515625" style="62" bestFit="1" customWidth="1"/>
    <col min="8462" max="8462" width="14.140625" style="62" bestFit="1" customWidth="1"/>
    <col min="8463" max="8704" width="9.140625" style="62"/>
    <col min="8705" max="8705" width="51" style="62" customWidth="1"/>
    <col min="8706" max="8707" width="11.85546875" style="62" bestFit="1" customWidth="1"/>
    <col min="8708" max="8713" width="13.28515625" style="62" bestFit="1" customWidth="1"/>
    <col min="8714" max="8714" width="16.140625" style="62" bestFit="1" customWidth="1"/>
    <col min="8715" max="8717" width="13.28515625" style="62" bestFit="1" customWidth="1"/>
    <col min="8718" max="8718" width="14.140625" style="62" bestFit="1" customWidth="1"/>
    <col min="8719" max="8960" width="9.140625" style="62"/>
    <col min="8961" max="8961" width="51" style="62" customWidth="1"/>
    <col min="8962" max="8963" width="11.85546875" style="62" bestFit="1" customWidth="1"/>
    <col min="8964" max="8969" width="13.28515625" style="62" bestFit="1" customWidth="1"/>
    <col min="8970" max="8970" width="16.140625" style="62" bestFit="1" customWidth="1"/>
    <col min="8971" max="8973" width="13.28515625" style="62" bestFit="1" customWidth="1"/>
    <col min="8974" max="8974" width="14.140625" style="62" bestFit="1" customWidth="1"/>
    <col min="8975" max="9216" width="9.140625" style="62"/>
    <col min="9217" max="9217" width="51" style="62" customWidth="1"/>
    <col min="9218" max="9219" width="11.85546875" style="62" bestFit="1" customWidth="1"/>
    <col min="9220" max="9225" width="13.28515625" style="62" bestFit="1" customWidth="1"/>
    <col min="9226" max="9226" width="16.140625" style="62" bestFit="1" customWidth="1"/>
    <col min="9227" max="9229" width="13.28515625" style="62" bestFit="1" customWidth="1"/>
    <col min="9230" max="9230" width="14.140625" style="62" bestFit="1" customWidth="1"/>
    <col min="9231" max="9472" width="9.140625" style="62"/>
    <col min="9473" max="9473" width="51" style="62" customWidth="1"/>
    <col min="9474" max="9475" width="11.85546875" style="62" bestFit="1" customWidth="1"/>
    <col min="9476" max="9481" width="13.28515625" style="62" bestFit="1" customWidth="1"/>
    <col min="9482" max="9482" width="16.140625" style="62" bestFit="1" customWidth="1"/>
    <col min="9483" max="9485" width="13.28515625" style="62" bestFit="1" customWidth="1"/>
    <col min="9486" max="9486" width="14.140625" style="62" bestFit="1" customWidth="1"/>
    <col min="9487" max="9728" width="9.140625" style="62"/>
    <col min="9729" max="9729" width="51" style="62" customWidth="1"/>
    <col min="9730" max="9731" width="11.85546875" style="62" bestFit="1" customWidth="1"/>
    <col min="9732" max="9737" width="13.28515625" style="62" bestFit="1" customWidth="1"/>
    <col min="9738" max="9738" width="16.140625" style="62" bestFit="1" customWidth="1"/>
    <col min="9739" max="9741" width="13.28515625" style="62" bestFit="1" customWidth="1"/>
    <col min="9742" max="9742" width="14.140625" style="62" bestFit="1" customWidth="1"/>
    <col min="9743" max="9984" width="9.140625" style="62"/>
    <col min="9985" max="9985" width="51" style="62" customWidth="1"/>
    <col min="9986" max="9987" width="11.85546875" style="62" bestFit="1" customWidth="1"/>
    <col min="9988" max="9993" width="13.28515625" style="62" bestFit="1" customWidth="1"/>
    <col min="9994" max="9994" width="16.140625" style="62" bestFit="1" customWidth="1"/>
    <col min="9995" max="9997" width="13.28515625" style="62" bestFit="1" customWidth="1"/>
    <col min="9998" max="9998" width="14.140625" style="62" bestFit="1" customWidth="1"/>
    <col min="9999" max="10240" width="9.140625" style="62"/>
    <col min="10241" max="10241" width="51" style="62" customWidth="1"/>
    <col min="10242" max="10243" width="11.85546875" style="62" bestFit="1" customWidth="1"/>
    <col min="10244" max="10249" width="13.28515625" style="62" bestFit="1" customWidth="1"/>
    <col min="10250" max="10250" width="16.140625" style="62" bestFit="1" customWidth="1"/>
    <col min="10251" max="10253" width="13.28515625" style="62" bestFit="1" customWidth="1"/>
    <col min="10254" max="10254" width="14.140625" style="62" bestFit="1" customWidth="1"/>
    <col min="10255" max="10496" width="9.140625" style="62"/>
    <col min="10497" max="10497" width="51" style="62" customWidth="1"/>
    <col min="10498" max="10499" width="11.85546875" style="62" bestFit="1" customWidth="1"/>
    <col min="10500" max="10505" width="13.28515625" style="62" bestFit="1" customWidth="1"/>
    <col min="10506" max="10506" width="16.140625" style="62" bestFit="1" customWidth="1"/>
    <col min="10507" max="10509" width="13.28515625" style="62" bestFit="1" customWidth="1"/>
    <col min="10510" max="10510" width="14.140625" style="62" bestFit="1" customWidth="1"/>
    <col min="10511" max="10752" width="9.140625" style="62"/>
    <col min="10753" max="10753" width="51" style="62" customWidth="1"/>
    <col min="10754" max="10755" width="11.85546875" style="62" bestFit="1" customWidth="1"/>
    <col min="10756" max="10761" width="13.28515625" style="62" bestFit="1" customWidth="1"/>
    <col min="10762" max="10762" width="16.140625" style="62" bestFit="1" customWidth="1"/>
    <col min="10763" max="10765" width="13.28515625" style="62" bestFit="1" customWidth="1"/>
    <col min="10766" max="10766" width="14.140625" style="62" bestFit="1" customWidth="1"/>
    <col min="10767" max="11008" width="9.140625" style="62"/>
    <col min="11009" max="11009" width="51" style="62" customWidth="1"/>
    <col min="11010" max="11011" width="11.85546875" style="62" bestFit="1" customWidth="1"/>
    <col min="11012" max="11017" width="13.28515625" style="62" bestFit="1" customWidth="1"/>
    <col min="11018" max="11018" width="16.140625" style="62" bestFit="1" customWidth="1"/>
    <col min="11019" max="11021" width="13.28515625" style="62" bestFit="1" customWidth="1"/>
    <col min="11022" max="11022" width="14.140625" style="62" bestFit="1" customWidth="1"/>
    <col min="11023" max="11264" width="9.140625" style="62"/>
    <col min="11265" max="11265" width="51" style="62" customWidth="1"/>
    <col min="11266" max="11267" width="11.85546875" style="62" bestFit="1" customWidth="1"/>
    <col min="11268" max="11273" width="13.28515625" style="62" bestFit="1" customWidth="1"/>
    <col min="11274" max="11274" width="16.140625" style="62" bestFit="1" customWidth="1"/>
    <col min="11275" max="11277" width="13.28515625" style="62" bestFit="1" customWidth="1"/>
    <col min="11278" max="11278" width="14.140625" style="62" bestFit="1" customWidth="1"/>
    <col min="11279" max="11520" width="9.140625" style="62"/>
    <col min="11521" max="11521" width="51" style="62" customWidth="1"/>
    <col min="11522" max="11523" width="11.85546875" style="62" bestFit="1" customWidth="1"/>
    <col min="11524" max="11529" width="13.28515625" style="62" bestFit="1" customWidth="1"/>
    <col min="11530" max="11530" width="16.140625" style="62" bestFit="1" customWidth="1"/>
    <col min="11531" max="11533" width="13.28515625" style="62" bestFit="1" customWidth="1"/>
    <col min="11534" max="11534" width="14.140625" style="62" bestFit="1" customWidth="1"/>
    <col min="11535" max="11776" width="9.140625" style="62"/>
    <col min="11777" max="11777" width="51" style="62" customWidth="1"/>
    <col min="11778" max="11779" width="11.85546875" style="62" bestFit="1" customWidth="1"/>
    <col min="11780" max="11785" width="13.28515625" style="62" bestFit="1" customWidth="1"/>
    <col min="11786" max="11786" width="16.140625" style="62" bestFit="1" customWidth="1"/>
    <col min="11787" max="11789" width="13.28515625" style="62" bestFit="1" customWidth="1"/>
    <col min="11790" max="11790" width="14.140625" style="62" bestFit="1" customWidth="1"/>
    <col min="11791" max="12032" width="9.140625" style="62"/>
    <col min="12033" max="12033" width="51" style="62" customWidth="1"/>
    <col min="12034" max="12035" width="11.85546875" style="62" bestFit="1" customWidth="1"/>
    <col min="12036" max="12041" width="13.28515625" style="62" bestFit="1" customWidth="1"/>
    <col min="12042" max="12042" width="16.140625" style="62" bestFit="1" customWidth="1"/>
    <col min="12043" max="12045" width="13.28515625" style="62" bestFit="1" customWidth="1"/>
    <col min="12046" max="12046" width="14.140625" style="62" bestFit="1" customWidth="1"/>
    <col min="12047" max="12288" width="9.140625" style="62"/>
    <col min="12289" max="12289" width="51" style="62" customWidth="1"/>
    <col min="12290" max="12291" width="11.85546875" style="62" bestFit="1" customWidth="1"/>
    <col min="12292" max="12297" width="13.28515625" style="62" bestFit="1" customWidth="1"/>
    <col min="12298" max="12298" width="16.140625" style="62" bestFit="1" customWidth="1"/>
    <col min="12299" max="12301" width="13.28515625" style="62" bestFit="1" customWidth="1"/>
    <col min="12302" max="12302" width="14.140625" style="62" bestFit="1" customWidth="1"/>
    <col min="12303" max="12544" width="9.140625" style="62"/>
    <col min="12545" max="12545" width="51" style="62" customWidth="1"/>
    <col min="12546" max="12547" width="11.85546875" style="62" bestFit="1" customWidth="1"/>
    <col min="12548" max="12553" width="13.28515625" style="62" bestFit="1" customWidth="1"/>
    <col min="12554" max="12554" width="16.140625" style="62" bestFit="1" customWidth="1"/>
    <col min="12555" max="12557" width="13.28515625" style="62" bestFit="1" customWidth="1"/>
    <col min="12558" max="12558" width="14.140625" style="62" bestFit="1" customWidth="1"/>
    <col min="12559" max="12800" width="9.140625" style="62"/>
    <col min="12801" max="12801" width="51" style="62" customWidth="1"/>
    <col min="12802" max="12803" width="11.85546875" style="62" bestFit="1" customWidth="1"/>
    <col min="12804" max="12809" width="13.28515625" style="62" bestFit="1" customWidth="1"/>
    <col min="12810" max="12810" width="16.140625" style="62" bestFit="1" customWidth="1"/>
    <col min="12811" max="12813" width="13.28515625" style="62" bestFit="1" customWidth="1"/>
    <col min="12814" max="12814" width="14.140625" style="62" bestFit="1" customWidth="1"/>
    <col min="12815" max="13056" width="9.140625" style="62"/>
    <col min="13057" max="13057" width="51" style="62" customWidth="1"/>
    <col min="13058" max="13059" width="11.85546875" style="62" bestFit="1" customWidth="1"/>
    <col min="13060" max="13065" width="13.28515625" style="62" bestFit="1" customWidth="1"/>
    <col min="13066" max="13066" width="16.140625" style="62" bestFit="1" customWidth="1"/>
    <col min="13067" max="13069" width="13.28515625" style="62" bestFit="1" customWidth="1"/>
    <col min="13070" max="13070" width="14.140625" style="62" bestFit="1" customWidth="1"/>
    <col min="13071" max="13312" width="9.140625" style="62"/>
    <col min="13313" max="13313" width="51" style="62" customWidth="1"/>
    <col min="13314" max="13315" width="11.85546875" style="62" bestFit="1" customWidth="1"/>
    <col min="13316" max="13321" width="13.28515625" style="62" bestFit="1" customWidth="1"/>
    <col min="13322" max="13322" width="16.140625" style="62" bestFit="1" customWidth="1"/>
    <col min="13323" max="13325" width="13.28515625" style="62" bestFit="1" customWidth="1"/>
    <col min="13326" max="13326" width="14.140625" style="62" bestFit="1" customWidth="1"/>
    <col min="13327" max="13568" width="9.140625" style="62"/>
    <col min="13569" max="13569" width="51" style="62" customWidth="1"/>
    <col min="13570" max="13571" width="11.85546875" style="62" bestFit="1" customWidth="1"/>
    <col min="13572" max="13577" width="13.28515625" style="62" bestFit="1" customWidth="1"/>
    <col min="13578" max="13578" width="16.140625" style="62" bestFit="1" customWidth="1"/>
    <col min="13579" max="13581" width="13.28515625" style="62" bestFit="1" customWidth="1"/>
    <col min="13582" max="13582" width="14.140625" style="62" bestFit="1" customWidth="1"/>
    <col min="13583" max="13824" width="9.140625" style="62"/>
    <col min="13825" max="13825" width="51" style="62" customWidth="1"/>
    <col min="13826" max="13827" width="11.85546875" style="62" bestFit="1" customWidth="1"/>
    <col min="13828" max="13833" width="13.28515625" style="62" bestFit="1" customWidth="1"/>
    <col min="13834" max="13834" width="16.140625" style="62" bestFit="1" customWidth="1"/>
    <col min="13835" max="13837" width="13.28515625" style="62" bestFit="1" customWidth="1"/>
    <col min="13838" max="13838" width="14.140625" style="62" bestFit="1" customWidth="1"/>
    <col min="13839" max="14080" width="9.140625" style="62"/>
    <col min="14081" max="14081" width="51" style="62" customWidth="1"/>
    <col min="14082" max="14083" width="11.85546875" style="62" bestFit="1" customWidth="1"/>
    <col min="14084" max="14089" width="13.28515625" style="62" bestFit="1" customWidth="1"/>
    <col min="14090" max="14090" width="16.140625" style="62" bestFit="1" customWidth="1"/>
    <col min="14091" max="14093" width="13.28515625" style="62" bestFit="1" customWidth="1"/>
    <col min="14094" max="14094" width="14.140625" style="62" bestFit="1" customWidth="1"/>
    <col min="14095" max="14336" width="9.140625" style="62"/>
    <col min="14337" max="14337" width="51" style="62" customWidth="1"/>
    <col min="14338" max="14339" width="11.85546875" style="62" bestFit="1" customWidth="1"/>
    <col min="14340" max="14345" width="13.28515625" style="62" bestFit="1" customWidth="1"/>
    <col min="14346" max="14346" width="16.140625" style="62" bestFit="1" customWidth="1"/>
    <col min="14347" max="14349" width="13.28515625" style="62" bestFit="1" customWidth="1"/>
    <col min="14350" max="14350" width="14.140625" style="62" bestFit="1" customWidth="1"/>
    <col min="14351" max="14592" width="9.140625" style="62"/>
    <col min="14593" max="14593" width="51" style="62" customWidth="1"/>
    <col min="14594" max="14595" width="11.85546875" style="62" bestFit="1" customWidth="1"/>
    <col min="14596" max="14601" width="13.28515625" style="62" bestFit="1" customWidth="1"/>
    <col min="14602" max="14602" width="16.140625" style="62" bestFit="1" customWidth="1"/>
    <col min="14603" max="14605" width="13.28515625" style="62" bestFit="1" customWidth="1"/>
    <col min="14606" max="14606" width="14.140625" style="62" bestFit="1" customWidth="1"/>
    <col min="14607" max="14848" width="9.140625" style="62"/>
    <col min="14849" max="14849" width="51" style="62" customWidth="1"/>
    <col min="14850" max="14851" width="11.85546875" style="62" bestFit="1" customWidth="1"/>
    <col min="14852" max="14857" width="13.28515625" style="62" bestFit="1" customWidth="1"/>
    <col min="14858" max="14858" width="16.140625" style="62" bestFit="1" customWidth="1"/>
    <col min="14859" max="14861" width="13.28515625" style="62" bestFit="1" customWidth="1"/>
    <col min="14862" max="14862" width="14.140625" style="62" bestFit="1" customWidth="1"/>
    <col min="14863" max="15104" width="9.140625" style="62"/>
    <col min="15105" max="15105" width="51" style="62" customWidth="1"/>
    <col min="15106" max="15107" width="11.85546875" style="62" bestFit="1" customWidth="1"/>
    <col min="15108" max="15113" width="13.28515625" style="62" bestFit="1" customWidth="1"/>
    <col min="15114" max="15114" width="16.140625" style="62" bestFit="1" customWidth="1"/>
    <col min="15115" max="15117" width="13.28515625" style="62" bestFit="1" customWidth="1"/>
    <col min="15118" max="15118" width="14.140625" style="62" bestFit="1" customWidth="1"/>
    <col min="15119" max="15360" width="9.140625" style="62"/>
    <col min="15361" max="15361" width="51" style="62" customWidth="1"/>
    <col min="15362" max="15363" width="11.85546875" style="62" bestFit="1" customWidth="1"/>
    <col min="15364" max="15369" width="13.28515625" style="62" bestFit="1" customWidth="1"/>
    <col min="15370" max="15370" width="16.140625" style="62" bestFit="1" customWidth="1"/>
    <col min="15371" max="15373" width="13.28515625" style="62" bestFit="1" customWidth="1"/>
    <col min="15374" max="15374" width="14.140625" style="62" bestFit="1" customWidth="1"/>
    <col min="15375" max="15616" width="9.140625" style="62"/>
    <col min="15617" max="15617" width="51" style="62" customWidth="1"/>
    <col min="15618" max="15619" width="11.85546875" style="62" bestFit="1" customWidth="1"/>
    <col min="15620" max="15625" width="13.28515625" style="62" bestFit="1" customWidth="1"/>
    <col min="15626" max="15626" width="16.140625" style="62" bestFit="1" customWidth="1"/>
    <col min="15627" max="15629" width="13.28515625" style="62" bestFit="1" customWidth="1"/>
    <col min="15630" max="15630" width="14.140625" style="62" bestFit="1" customWidth="1"/>
    <col min="15631" max="15872" width="9.140625" style="62"/>
    <col min="15873" max="15873" width="51" style="62" customWidth="1"/>
    <col min="15874" max="15875" width="11.85546875" style="62" bestFit="1" customWidth="1"/>
    <col min="15876" max="15881" width="13.28515625" style="62" bestFit="1" customWidth="1"/>
    <col min="15882" max="15882" width="16.140625" style="62" bestFit="1" customWidth="1"/>
    <col min="15883" max="15885" width="13.28515625" style="62" bestFit="1" customWidth="1"/>
    <col min="15886" max="15886" width="14.140625" style="62" bestFit="1" customWidth="1"/>
    <col min="15887" max="16128" width="9.140625" style="62"/>
    <col min="16129" max="16129" width="51" style="62" customWidth="1"/>
    <col min="16130" max="16131" width="11.85546875" style="62" bestFit="1" customWidth="1"/>
    <col min="16132" max="16137" width="13.28515625" style="62" bestFit="1" customWidth="1"/>
    <col min="16138" max="16138" width="16.140625" style="62" bestFit="1" customWidth="1"/>
    <col min="16139" max="16141" width="13.28515625" style="62" bestFit="1" customWidth="1"/>
    <col min="16142" max="16142" width="14.140625" style="62" bestFit="1" customWidth="1"/>
    <col min="16143" max="16384" width="9.140625" style="62"/>
  </cols>
  <sheetData>
    <row r="1" spans="1:17" x14ac:dyDescent="0.25">
      <c r="A1" s="137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38"/>
    </row>
    <row r="2" spans="1:17" ht="16.5" thickBot="1" x14ac:dyDescent="0.3">
      <c r="A2" s="13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239"/>
      <c r="N2" s="239"/>
    </row>
    <row r="3" spans="1:17" x14ac:dyDescent="0.25">
      <c r="A3" s="240" t="s">
        <v>330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2"/>
    </row>
    <row r="4" spans="1:17" x14ac:dyDescent="0.25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1"/>
    </row>
    <row r="5" spans="1:17" s="145" customFormat="1" x14ac:dyDescent="0.25">
      <c r="A5" s="142" t="s">
        <v>256</v>
      </c>
      <c r="B5" s="143" t="s">
        <v>257</v>
      </c>
      <c r="C5" s="143" t="s">
        <v>258</v>
      </c>
      <c r="D5" s="143" t="s">
        <v>259</v>
      </c>
      <c r="E5" s="143" t="s">
        <v>260</v>
      </c>
      <c r="F5" s="143" t="s">
        <v>261</v>
      </c>
      <c r="G5" s="143" t="s">
        <v>262</v>
      </c>
      <c r="H5" s="143" t="s">
        <v>263</v>
      </c>
      <c r="I5" s="143" t="s">
        <v>264</v>
      </c>
      <c r="J5" s="143" t="s">
        <v>265</v>
      </c>
      <c r="K5" s="143" t="s">
        <v>266</v>
      </c>
      <c r="L5" s="143" t="s">
        <v>267</v>
      </c>
      <c r="M5" s="143" t="s">
        <v>268</v>
      </c>
      <c r="N5" s="144" t="s">
        <v>75</v>
      </c>
    </row>
    <row r="6" spans="1:17" x14ac:dyDescent="0.25">
      <c r="A6" s="142" t="s">
        <v>269</v>
      </c>
      <c r="B6" s="146">
        <v>106164387</v>
      </c>
      <c r="C6" s="146">
        <f t="shared" ref="C6:M6" si="0">B36</f>
        <v>101878734</v>
      </c>
      <c r="D6" s="146">
        <f t="shared" si="0"/>
        <v>102758318</v>
      </c>
      <c r="E6" s="146">
        <f t="shared" si="0"/>
        <v>104287919</v>
      </c>
      <c r="F6" s="146">
        <f t="shared" si="0"/>
        <v>101029572</v>
      </c>
      <c r="G6" s="146">
        <f t="shared" si="0"/>
        <v>100676968</v>
      </c>
      <c r="H6" s="146">
        <f t="shared" si="0"/>
        <v>108403173</v>
      </c>
      <c r="I6" s="146">
        <f t="shared" si="0"/>
        <v>108051385</v>
      </c>
      <c r="J6" s="146">
        <f t="shared" si="0"/>
        <v>108692100</v>
      </c>
      <c r="K6" s="146">
        <f t="shared" si="0"/>
        <v>143411112</v>
      </c>
      <c r="L6" s="146">
        <f t="shared" si="0"/>
        <v>149256117</v>
      </c>
      <c r="M6" s="146">
        <f t="shared" si="0"/>
        <v>150096786</v>
      </c>
      <c r="N6" s="147">
        <v>106164387</v>
      </c>
    </row>
    <row r="7" spans="1:17" ht="31.5" x14ac:dyDescent="0.25">
      <c r="A7" s="139" t="s">
        <v>270</v>
      </c>
      <c r="B7" s="148">
        <f>1670451+180244</f>
        <v>1850695</v>
      </c>
      <c r="C7" s="148">
        <f>1670299+178958</f>
        <v>1849257</v>
      </c>
      <c r="D7" s="148">
        <f>2501803+217206</f>
        <v>2719009</v>
      </c>
      <c r="E7" s="148">
        <f>1670299+282453</f>
        <v>1952752</v>
      </c>
      <c r="F7" s="148">
        <f>1670299+355902</f>
        <v>2026201</v>
      </c>
      <c r="G7" s="148">
        <f>1670299+7875889</f>
        <v>9546188</v>
      </c>
      <c r="H7" s="148">
        <f>1670299+1180482</f>
        <v>2850781</v>
      </c>
      <c r="I7" s="148">
        <f>1670299+391381</f>
        <v>2061680</v>
      </c>
      <c r="J7" s="148">
        <f>1670299+442928</f>
        <v>2113227</v>
      </c>
      <c r="K7" s="148">
        <f>2097019+6042830</f>
        <v>8139849</v>
      </c>
      <c r="L7" s="148">
        <f>1670299+206423</f>
        <v>1876722</v>
      </c>
      <c r="M7" s="148">
        <f>2030297+206423</f>
        <v>2236720</v>
      </c>
      <c r="N7" s="147">
        <f>SUM(B7:M7)</f>
        <v>39223081</v>
      </c>
      <c r="O7" s="63">
        <f>'2.sz.tábla'!D5</f>
        <v>33144649</v>
      </c>
      <c r="P7" s="63"/>
      <c r="Q7" s="63"/>
    </row>
    <row r="8" spans="1:17" x14ac:dyDescent="0.25">
      <c r="A8" s="139" t="s">
        <v>223</v>
      </c>
      <c r="B8" s="149">
        <v>50000</v>
      </c>
      <c r="C8" s="149">
        <v>56000</v>
      </c>
      <c r="D8" s="149">
        <v>179935</v>
      </c>
      <c r="E8" s="149">
        <v>50027</v>
      </c>
      <c r="F8" s="149">
        <v>886985</v>
      </c>
      <c r="G8" s="149">
        <v>487024</v>
      </c>
      <c r="H8" s="149">
        <v>190000</v>
      </c>
      <c r="I8" s="149">
        <v>140000</v>
      </c>
      <c r="J8" s="149">
        <v>53029</v>
      </c>
      <c r="K8" s="149">
        <v>74000</v>
      </c>
      <c r="L8" s="149">
        <v>209765</v>
      </c>
      <c r="M8" s="149">
        <v>62345</v>
      </c>
      <c r="N8" s="147">
        <f t="shared" ref="N8:N18" si="1">SUM(B8:M8)</f>
        <v>2439110</v>
      </c>
      <c r="O8" s="150">
        <f>'2.sz.tábla'!D38</f>
        <v>2952500</v>
      </c>
      <c r="P8" s="63"/>
      <c r="Q8" s="63"/>
    </row>
    <row r="9" spans="1:17" x14ac:dyDescent="0.25">
      <c r="A9" s="139" t="s">
        <v>271</v>
      </c>
      <c r="B9" s="149">
        <v>214634</v>
      </c>
      <c r="C9" s="149">
        <v>693120</v>
      </c>
      <c r="D9" s="149">
        <v>3684604</v>
      </c>
      <c r="E9" s="149">
        <v>171570</v>
      </c>
      <c r="F9" s="149">
        <v>415541</v>
      </c>
      <c r="G9" s="149">
        <v>1311813</v>
      </c>
      <c r="H9" s="149">
        <v>252650</v>
      </c>
      <c r="I9" s="149">
        <v>687145</v>
      </c>
      <c r="J9" s="149">
        <v>4727024</v>
      </c>
      <c r="K9" s="149">
        <v>490307</v>
      </c>
      <c r="L9" s="149">
        <v>136997</v>
      </c>
      <c r="M9" s="149">
        <v>258854</v>
      </c>
      <c r="N9" s="147">
        <f t="shared" si="1"/>
        <v>13044259</v>
      </c>
      <c r="O9" s="150">
        <f>'2.sz.tábla'!D25</f>
        <v>10600000</v>
      </c>
      <c r="P9" s="63"/>
      <c r="Q9" s="63"/>
    </row>
    <row r="10" spans="1:17" x14ac:dyDescent="0.25">
      <c r="A10" s="139" t="s">
        <v>272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7">
        <f t="shared" si="1"/>
        <v>0</v>
      </c>
      <c r="O10" s="63"/>
      <c r="P10" s="63"/>
      <c r="Q10" s="63"/>
    </row>
    <row r="11" spans="1:17" x14ac:dyDescent="0.25">
      <c r="A11" s="151" t="s">
        <v>273</v>
      </c>
      <c r="B11" s="152">
        <f>SUM(B7:B10)</f>
        <v>2115329</v>
      </c>
      <c r="C11" s="152">
        <f t="shared" ref="C11:M11" si="2">SUM(C7:C10)</f>
        <v>2598377</v>
      </c>
      <c r="D11" s="152">
        <f t="shared" si="2"/>
        <v>6583548</v>
      </c>
      <c r="E11" s="152">
        <f t="shared" si="2"/>
        <v>2174349</v>
      </c>
      <c r="F11" s="152">
        <f t="shared" si="2"/>
        <v>3328727</v>
      </c>
      <c r="G11" s="152">
        <f t="shared" si="2"/>
        <v>11345025</v>
      </c>
      <c r="H11" s="152">
        <f t="shared" si="2"/>
        <v>3293431</v>
      </c>
      <c r="I11" s="152">
        <f t="shared" si="2"/>
        <v>2888825</v>
      </c>
      <c r="J11" s="152">
        <f t="shared" si="2"/>
        <v>6893280</v>
      </c>
      <c r="K11" s="152">
        <f t="shared" si="2"/>
        <v>8704156</v>
      </c>
      <c r="L11" s="152">
        <f t="shared" si="2"/>
        <v>2223484</v>
      </c>
      <c r="M11" s="152">
        <f t="shared" si="2"/>
        <v>2557919</v>
      </c>
      <c r="N11" s="147">
        <f t="shared" si="1"/>
        <v>54706450</v>
      </c>
      <c r="O11" s="153">
        <f>SUM(O7:O10)</f>
        <v>46697149</v>
      </c>
      <c r="P11" s="63"/>
      <c r="Q11" s="63"/>
    </row>
    <row r="12" spans="1:17" ht="31.5" x14ac:dyDescent="0.25">
      <c r="A12" s="139" t="s">
        <v>274</v>
      </c>
      <c r="B12" s="149"/>
      <c r="C12" s="149"/>
      <c r="D12" s="149"/>
      <c r="E12" s="149"/>
      <c r="F12" s="149"/>
      <c r="G12" s="149"/>
      <c r="H12" s="149"/>
      <c r="I12" s="149"/>
      <c r="J12" s="149">
        <v>30000000</v>
      </c>
      <c r="K12" s="149"/>
      <c r="L12" s="149"/>
      <c r="M12" s="149"/>
      <c r="N12" s="147">
        <f t="shared" si="1"/>
        <v>30000000</v>
      </c>
      <c r="O12" s="63">
        <f>'2.sz.tábla'!D18</f>
        <v>30000000</v>
      </c>
      <c r="P12" s="63"/>
      <c r="Q12" s="63"/>
    </row>
    <row r="13" spans="1:17" x14ac:dyDescent="0.25">
      <c r="A13" s="139" t="s">
        <v>275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7">
        <f t="shared" si="1"/>
        <v>0</v>
      </c>
      <c r="O13" s="63">
        <f>'[2]1.sz.tábla '!C9</f>
        <v>0</v>
      </c>
      <c r="P13" s="63"/>
      <c r="Q13" s="63"/>
    </row>
    <row r="14" spans="1:17" x14ac:dyDescent="0.25">
      <c r="A14" s="139" t="s">
        <v>276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7">
        <f t="shared" si="1"/>
        <v>0</v>
      </c>
      <c r="O14" s="63">
        <f>'[2]1.sz.tábla '!C11</f>
        <v>0</v>
      </c>
      <c r="P14" s="63"/>
      <c r="Q14" s="63"/>
    </row>
    <row r="15" spans="1:17" x14ac:dyDescent="0.25">
      <c r="A15" s="151" t="s">
        <v>277</v>
      </c>
      <c r="B15" s="152">
        <f t="shared" ref="B15:M15" si="3">SUM(B12:B14)</f>
        <v>0</v>
      </c>
      <c r="C15" s="152">
        <f t="shared" si="3"/>
        <v>0</v>
      </c>
      <c r="D15" s="152">
        <f t="shared" si="3"/>
        <v>0</v>
      </c>
      <c r="E15" s="152">
        <f t="shared" si="3"/>
        <v>0</v>
      </c>
      <c r="F15" s="152">
        <f t="shared" si="3"/>
        <v>0</v>
      </c>
      <c r="G15" s="152">
        <f t="shared" si="3"/>
        <v>0</v>
      </c>
      <c r="H15" s="152">
        <f t="shared" si="3"/>
        <v>0</v>
      </c>
      <c r="I15" s="152">
        <f t="shared" si="3"/>
        <v>0</v>
      </c>
      <c r="J15" s="152">
        <f t="shared" si="3"/>
        <v>30000000</v>
      </c>
      <c r="K15" s="152">
        <f t="shared" si="3"/>
        <v>0</v>
      </c>
      <c r="L15" s="152">
        <f t="shared" si="3"/>
        <v>0</v>
      </c>
      <c r="M15" s="152">
        <f t="shared" si="3"/>
        <v>0</v>
      </c>
      <c r="N15" s="147">
        <f t="shared" si="1"/>
        <v>30000000</v>
      </c>
      <c r="O15" s="154">
        <f>O12</f>
        <v>30000000</v>
      </c>
      <c r="P15" s="63"/>
      <c r="Q15" s="63"/>
    </row>
    <row r="16" spans="1:17" s="145" customFormat="1" x14ac:dyDescent="0.25">
      <c r="A16" s="142" t="s">
        <v>10</v>
      </c>
      <c r="B16" s="155">
        <f t="shared" ref="B16:M16" si="4">SUM(B11,B15)</f>
        <v>2115329</v>
      </c>
      <c r="C16" s="155">
        <f t="shared" si="4"/>
        <v>2598377</v>
      </c>
      <c r="D16" s="155">
        <f t="shared" si="4"/>
        <v>6583548</v>
      </c>
      <c r="E16" s="155">
        <f t="shared" si="4"/>
        <v>2174349</v>
      </c>
      <c r="F16" s="155">
        <f t="shared" si="4"/>
        <v>3328727</v>
      </c>
      <c r="G16" s="155">
        <f t="shared" si="4"/>
        <v>11345025</v>
      </c>
      <c r="H16" s="155">
        <f t="shared" si="4"/>
        <v>3293431</v>
      </c>
      <c r="I16" s="155">
        <f t="shared" si="4"/>
        <v>2888825</v>
      </c>
      <c r="J16" s="155">
        <f t="shared" si="4"/>
        <v>36893280</v>
      </c>
      <c r="K16" s="155">
        <f t="shared" si="4"/>
        <v>8704156</v>
      </c>
      <c r="L16" s="155">
        <f t="shared" si="4"/>
        <v>2223484</v>
      </c>
      <c r="M16" s="155">
        <f t="shared" si="4"/>
        <v>2557919</v>
      </c>
      <c r="N16" s="147">
        <f t="shared" si="1"/>
        <v>84706450</v>
      </c>
      <c r="O16" s="153">
        <f>O11+O15</f>
        <v>76697149</v>
      </c>
      <c r="P16" s="63"/>
      <c r="Q16" s="63"/>
    </row>
    <row r="17" spans="1:17" ht="31.5" x14ac:dyDescent="0.25">
      <c r="A17" s="139" t="s">
        <v>278</v>
      </c>
      <c r="B17" s="149">
        <v>72564</v>
      </c>
      <c r="C17" s="149">
        <v>70524</v>
      </c>
      <c r="D17" s="149">
        <v>70524</v>
      </c>
      <c r="E17" s="149">
        <v>111308</v>
      </c>
      <c r="F17" s="149">
        <v>83609</v>
      </c>
      <c r="G17" s="149">
        <v>69811</v>
      </c>
      <c r="H17" s="149">
        <v>83068</v>
      </c>
      <c r="I17" s="149">
        <v>108870</v>
      </c>
      <c r="J17" s="149">
        <v>108871</v>
      </c>
      <c r="K17" s="149">
        <v>58864</v>
      </c>
      <c r="L17" s="149">
        <v>38346</v>
      </c>
      <c r="M17" s="149">
        <v>888792</v>
      </c>
      <c r="N17" s="147">
        <f t="shared" si="1"/>
        <v>1765151</v>
      </c>
      <c r="O17" s="63">
        <f>'2.sz.tábla'!D67</f>
        <v>1216076</v>
      </c>
      <c r="P17" s="63"/>
      <c r="Q17" s="63"/>
    </row>
    <row r="18" spans="1:17" x14ac:dyDescent="0.25">
      <c r="A18" s="139" t="s">
        <v>279</v>
      </c>
      <c r="B18" s="149">
        <f>'1.sz.tábla '!B13</f>
        <v>100876000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7">
        <f t="shared" si="1"/>
        <v>100876000</v>
      </c>
      <c r="O18" s="63">
        <f>'[2]1.sz.tábla '!C13</f>
        <v>37329264</v>
      </c>
      <c r="P18" s="63"/>
      <c r="Q18" s="63"/>
    </row>
    <row r="19" spans="1:17" x14ac:dyDescent="0.25">
      <c r="A19" s="142" t="s">
        <v>13</v>
      </c>
      <c r="B19" s="68">
        <f>SUM(B16:B18)</f>
        <v>103063893</v>
      </c>
      <c r="C19" s="68">
        <f t="shared" ref="C19:M19" si="5">SUM(C16:C18)</f>
        <v>2668901</v>
      </c>
      <c r="D19" s="68">
        <f t="shared" si="5"/>
        <v>6654072</v>
      </c>
      <c r="E19" s="68">
        <f t="shared" si="5"/>
        <v>2285657</v>
      </c>
      <c r="F19" s="68">
        <f t="shared" si="5"/>
        <v>3412336</v>
      </c>
      <c r="G19" s="68">
        <f t="shared" si="5"/>
        <v>11414836</v>
      </c>
      <c r="H19" s="68">
        <f t="shared" si="5"/>
        <v>3376499</v>
      </c>
      <c r="I19" s="68">
        <f t="shared" si="5"/>
        <v>2997695</v>
      </c>
      <c r="J19" s="68">
        <f t="shared" si="5"/>
        <v>37002151</v>
      </c>
      <c r="K19" s="68">
        <f t="shared" si="5"/>
        <v>8763020</v>
      </c>
      <c r="L19" s="68">
        <f t="shared" si="5"/>
        <v>2261830</v>
      </c>
      <c r="M19" s="68">
        <f t="shared" si="5"/>
        <v>3446711</v>
      </c>
      <c r="N19" s="156">
        <f>SUM(N16:N18)</f>
        <v>187347601</v>
      </c>
      <c r="O19" s="153">
        <f>O16+O17+O18</f>
        <v>115242489</v>
      </c>
      <c r="P19" s="63"/>
      <c r="Q19" s="63"/>
    </row>
    <row r="20" spans="1:17" x14ac:dyDescent="0.25">
      <c r="A20" s="139" t="s">
        <v>280</v>
      </c>
      <c r="B20" s="149">
        <v>562511</v>
      </c>
      <c r="C20" s="149">
        <v>522229</v>
      </c>
      <c r="D20" s="149">
        <v>518199</v>
      </c>
      <c r="E20" s="149">
        <v>691094</v>
      </c>
      <c r="F20" s="149">
        <v>642246</v>
      </c>
      <c r="G20" s="149">
        <v>642692</v>
      </c>
      <c r="H20" s="149">
        <v>598093</v>
      </c>
      <c r="I20" s="149">
        <v>718586</v>
      </c>
      <c r="J20" s="149">
        <v>718585</v>
      </c>
      <c r="K20" s="149">
        <v>1032602</v>
      </c>
      <c r="L20" s="149">
        <v>128440</v>
      </c>
      <c r="M20" s="149">
        <v>1729442</v>
      </c>
      <c r="N20" s="157">
        <f>SUM(B20:M20)</f>
        <v>8504719</v>
      </c>
      <c r="O20" s="158">
        <f>'3.sz.tábla '!D6</f>
        <v>9310774</v>
      </c>
      <c r="P20" s="63"/>
      <c r="Q20" s="63"/>
    </row>
    <row r="21" spans="1:17" x14ac:dyDescent="0.25">
      <c r="A21" s="139" t="s">
        <v>281</v>
      </c>
      <c r="B21" s="149">
        <v>120000</v>
      </c>
      <c r="C21" s="149">
        <v>85000</v>
      </c>
      <c r="D21" s="149">
        <v>86000</v>
      </c>
      <c r="E21" s="149">
        <v>99000</v>
      </c>
      <c r="F21" s="149">
        <v>120000</v>
      </c>
      <c r="G21" s="149">
        <v>96000</v>
      </c>
      <c r="H21" s="149">
        <v>112880</v>
      </c>
      <c r="I21" s="149">
        <v>108000</v>
      </c>
      <c r="J21" s="149">
        <v>108000</v>
      </c>
      <c r="K21" s="149">
        <v>96000</v>
      </c>
      <c r="L21" s="149">
        <v>84000</v>
      </c>
      <c r="M21" s="149">
        <v>320000</v>
      </c>
      <c r="N21" s="157">
        <f t="shared" ref="N21:N33" si="6">SUM(B21:M21)</f>
        <v>1434880</v>
      </c>
      <c r="O21" s="158">
        <f>'3.sz.tábla '!D7</f>
        <v>1435863</v>
      </c>
      <c r="P21" s="63"/>
      <c r="Q21" s="63"/>
    </row>
    <row r="22" spans="1:17" x14ac:dyDescent="0.25">
      <c r="A22" s="139" t="s">
        <v>282</v>
      </c>
      <c r="B22" s="149">
        <v>53296</v>
      </c>
      <c r="C22" s="149">
        <v>1111564</v>
      </c>
      <c r="D22" s="149">
        <v>3252169</v>
      </c>
      <c r="E22" s="149">
        <v>1616448</v>
      </c>
      <c r="F22" s="149">
        <v>685854</v>
      </c>
      <c r="G22" s="149">
        <v>1985439</v>
      </c>
      <c r="H22" s="149">
        <v>994315</v>
      </c>
      <c r="I22" s="149">
        <v>949201</v>
      </c>
      <c r="J22" s="149">
        <v>404094</v>
      </c>
      <c r="K22" s="149">
        <v>596530</v>
      </c>
      <c r="L22" s="149">
        <v>211786</v>
      </c>
      <c r="M22" s="149">
        <v>61992</v>
      </c>
      <c r="N22" s="157">
        <f t="shared" si="6"/>
        <v>11922688</v>
      </c>
      <c r="O22" s="158">
        <f>'3.sz.tábla '!D8</f>
        <v>45607903</v>
      </c>
      <c r="P22" s="63"/>
      <c r="Q22" s="63"/>
    </row>
    <row r="23" spans="1:17" x14ac:dyDescent="0.25">
      <c r="A23" s="139" t="s">
        <v>283</v>
      </c>
      <c r="B23" s="149">
        <v>100000</v>
      </c>
      <c r="C23" s="149"/>
      <c r="D23" s="149"/>
      <c r="E23" s="149">
        <v>100000</v>
      </c>
      <c r="F23" s="149"/>
      <c r="G23" s="149">
        <v>70000</v>
      </c>
      <c r="H23" s="149"/>
      <c r="I23" s="149"/>
      <c r="J23" s="149"/>
      <c r="K23" s="149">
        <v>50000</v>
      </c>
      <c r="L23" s="149">
        <v>40000</v>
      </c>
      <c r="M23" s="149">
        <v>1090000</v>
      </c>
      <c r="N23" s="157">
        <f t="shared" si="6"/>
        <v>1450000</v>
      </c>
      <c r="O23" s="158">
        <f>'3.sz.tábla '!D24</f>
        <v>1885000</v>
      </c>
      <c r="P23" s="63"/>
      <c r="Q23" s="63"/>
    </row>
    <row r="24" spans="1:17" x14ac:dyDescent="0.25">
      <c r="A24" s="139" t="s">
        <v>284</v>
      </c>
      <c r="B24" s="149"/>
      <c r="C24" s="149"/>
      <c r="D24" s="149"/>
      <c r="E24" s="149"/>
      <c r="F24" s="149"/>
      <c r="G24" s="149"/>
      <c r="H24" s="149"/>
      <c r="I24" s="149"/>
      <c r="J24" s="149">
        <v>50000</v>
      </c>
      <c r="K24" s="149">
        <v>50000</v>
      </c>
      <c r="L24" s="149"/>
      <c r="M24" s="149"/>
      <c r="N24" s="157">
        <f t="shared" si="6"/>
        <v>100000</v>
      </c>
      <c r="O24" s="158">
        <f>'4.sz.tábla'!D11</f>
        <v>100000</v>
      </c>
      <c r="P24" s="63"/>
      <c r="Q24" s="63"/>
    </row>
    <row r="25" spans="1:17" x14ac:dyDescent="0.25">
      <c r="A25" s="139" t="s">
        <v>285</v>
      </c>
      <c r="B25" s="149">
        <v>25000</v>
      </c>
      <c r="C25" s="149"/>
      <c r="D25" s="149"/>
      <c r="E25" s="149">
        <v>1765294</v>
      </c>
      <c r="F25" s="149">
        <f>47500+441323+1636333</f>
        <v>2125156</v>
      </c>
      <c r="G25" s="149">
        <v>768689</v>
      </c>
      <c r="H25" s="149">
        <v>1190931</v>
      </c>
      <c r="I25" s="149">
        <v>472323</v>
      </c>
      <c r="J25" s="149">
        <v>768589</v>
      </c>
      <c r="K25" s="149">
        <v>768589</v>
      </c>
      <c r="L25" s="149">
        <v>768589</v>
      </c>
      <c r="M25" s="149">
        <v>555542</v>
      </c>
      <c r="N25" s="157">
        <f t="shared" si="6"/>
        <v>9208702</v>
      </c>
      <c r="O25" s="158">
        <f>'3.sz.tábla '!D28</f>
        <v>9208702</v>
      </c>
      <c r="P25" s="63"/>
      <c r="Q25" s="63"/>
    </row>
    <row r="26" spans="1:17" x14ac:dyDescent="0.25">
      <c r="A26" s="139" t="s">
        <v>16</v>
      </c>
      <c r="B26" s="149">
        <v>3885359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>
        <v>-212695</v>
      </c>
      <c r="N26" s="157">
        <f t="shared" si="6"/>
        <v>3672664</v>
      </c>
      <c r="O26" s="158">
        <f>'[2]1.sz.tábla '!C26</f>
        <v>3097542</v>
      </c>
      <c r="P26" s="63"/>
      <c r="Q26" s="63"/>
    </row>
    <row r="27" spans="1:17" x14ac:dyDescent="0.25">
      <c r="A27" s="151" t="s">
        <v>286</v>
      </c>
      <c r="B27" s="152">
        <f>SUM(B20:B26)</f>
        <v>4746166</v>
      </c>
      <c r="C27" s="152">
        <f t="shared" ref="C27:M27" si="7">SUM(C20:C26)</f>
        <v>1718793</v>
      </c>
      <c r="D27" s="152">
        <f t="shared" si="7"/>
        <v>3856368</v>
      </c>
      <c r="E27" s="152">
        <f t="shared" si="7"/>
        <v>4271836</v>
      </c>
      <c r="F27" s="152">
        <f t="shared" si="7"/>
        <v>3573256</v>
      </c>
      <c r="G27" s="152">
        <f t="shared" si="7"/>
        <v>3562820</v>
      </c>
      <c r="H27" s="152">
        <f t="shared" si="7"/>
        <v>2896219</v>
      </c>
      <c r="I27" s="152">
        <f t="shared" si="7"/>
        <v>2248110</v>
      </c>
      <c r="J27" s="152">
        <f t="shared" si="7"/>
        <v>2049268</v>
      </c>
      <c r="K27" s="152">
        <f t="shared" si="7"/>
        <v>2593721</v>
      </c>
      <c r="L27" s="152">
        <f t="shared" si="7"/>
        <v>1232815</v>
      </c>
      <c r="M27" s="152">
        <f t="shared" si="7"/>
        <v>3544281</v>
      </c>
      <c r="N27" s="157">
        <f>SUM(B27:M27)</f>
        <v>36293653</v>
      </c>
      <c r="O27" s="153">
        <f>SUM(O20:O26)</f>
        <v>70645784</v>
      </c>
      <c r="P27" s="63"/>
      <c r="Q27" s="63"/>
    </row>
    <row r="28" spans="1:17" x14ac:dyDescent="0.25">
      <c r="A28" s="139" t="s">
        <v>87</v>
      </c>
      <c r="B28" s="149">
        <v>1525774</v>
      </c>
      <c r="C28" s="149"/>
      <c r="D28" s="149">
        <v>42225</v>
      </c>
      <c r="E28" s="149">
        <v>305860</v>
      </c>
      <c r="F28" s="149">
        <v>81600</v>
      </c>
      <c r="G28" s="149">
        <v>56000</v>
      </c>
      <c r="H28" s="149">
        <v>749000</v>
      </c>
      <c r="I28" s="149"/>
      <c r="J28" s="149"/>
      <c r="K28" s="149"/>
      <c r="L28" s="149"/>
      <c r="M28" s="149">
        <v>537180</v>
      </c>
      <c r="N28" s="157">
        <f>SUM(B28:M28)</f>
        <v>3297639</v>
      </c>
      <c r="O28" s="158">
        <f>'5. sz. tábla'!D4</f>
        <v>9735474</v>
      </c>
      <c r="P28" s="63"/>
      <c r="Q28" s="63"/>
    </row>
    <row r="29" spans="1:17" x14ac:dyDescent="0.25">
      <c r="A29" s="139" t="s">
        <v>88</v>
      </c>
      <c r="B29" s="149">
        <v>129042</v>
      </c>
      <c r="C29" s="149"/>
      <c r="D29" s="149">
        <v>323850</v>
      </c>
      <c r="E29" s="149">
        <v>855000</v>
      </c>
      <c r="F29" s="149"/>
      <c r="G29" s="149"/>
      <c r="H29" s="149"/>
      <c r="I29" s="149"/>
      <c r="J29" s="149">
        <v>125000</v>
      </c>
      <c r="K29" s="149">
        <v>265430</v>
      </c>
      <c r="L29" s="149">
        <v>150000</v>
      </c>
      <c r="M29" s="149">
        <v>19204589</v>
      </c>
      <c r="N29" s="157">
        <f t="shared" si="6"/>
        <v>21052911</v>
      </c>
      <c r="O29" s="158">
        <f>'5. sz. tábla'!D22</f>
        <v>98581688</v>
      </c>
      <c r="P29" s="63"/>
      <c r="Q29" s="63"/>
    </row>
    <row r="30" spans="1:17" x14ac:dyDescent="0.25">
      <c r="A30" s="139" t="s">
        <v>117</v>
      </c>
      <c r="B30" s="149"/>
      <c r="C30" s="149"/>
      <c r="D30" s="149"/>
      <c r="E30" s="149"/>
      <c r="F30" s="149">
        <v>26475</v>
      </c>
      <c r="G30" s="149"/>
      <c r="H30" s="149"/>
      <c r="I30" s="149"/>
      <c r="J30" s="149"/>
      <c r="K30" s="149"/>
      <c r="L30" s="149"/>
      <c r="M30" s="149"/>
      <c r="N30" s="157">
        <f t="shared" si="6"/>
        <v>26475</v>
      </c>
      <c r="O30" s="158">
        <f>'5. sz. tábla'!D28</f>
        <v>26475</v>
      </c>
      <c r="P30" s="63"/>
      <c r="Q30" s="63"/>
    </row>
    <row r="31" spans="1:17" x14ac:dyDescent="0.25">
      <c r="A31" s="151" t="s">
        <v>287</v>
      </c>
      <c r="B31" s="152">
        <f>B28+B29+B30</f>
        <v>1654816</v>
      </c>
      <c r="C31" s="152">
        <f t="shared" ref="C31:L31" si="8">SUM(C28:C30)</f>
        <v>0</v>
      </c>
      <c r="D31" s="152">
        <f t="shared" si="8"/>
        <v>366075</v>
      </c>
      <c r="E31" s="152">
        <f t="shared" si="8"/>
        <v>1160860</v>
      </c>
      <c r="F31" s="152">
        <f t="shared" si="8"/>
        <v>108075</v>
      </c>
      <c r="G31" s="152">
        <f t="shared" si="8"/>
        <v>56000</v>
      </c>
      <c r="H31" s="152">
        <f t="shared" si="8"/>
        <v>749000</v>
      </c>
      <c r="I31" s="152">
        <f t="shared" si="8"/>
        <v>0</v>
      </c>
      <c r="J31" s="152">
        <f t="shared" si="8"/>
        <v>125000</v>
      </c>
      <c r="K31" s="152">
        <f t="shared" si="8"/>
        <v>265430</v>
      </c>
      <c r="L31" s="152">
        <f t="shared" si="8"/>
        <v>150000</v>
      </c>
      <c r="M31" s="152">
        <f>SUM(M28:M30)</f>
        <v>19741769</v>
      </c>
      <c r="N31" s="157">
        <f>SUM(B31:M31)</f>
        <v>24377025</v>
      </c>
      <c r="O31" s="153">
        <f>SUM(O28:O30)</f>
        <v>108343637</v>
      </c>
      <c r="P31" s="63"/>
      <c r="Q31" s="63"/>
    </row>
    <row r="32" spans="1:17" x14ac:dyDescent="0.25">
      <c r="A32" s="142" t="s">
        <v>18</v>
      </c>
      <c r="B32" s="155">
        <f>SUM(B31,B27)</f>
        <v>6400982</v>
      </c>
      <c r="C32" s="155">
        <f t="shared" ref="C32:M32" si="9">SUM(C31,C27)</f>
        <v>1718793</v>
      </c>
      <c r="D32" s="155">
        <f t="shared" si="9"/>
        <v>4222443</v>
      </c>
      <c r="E32" s="155">
        <f t="shared" si="9"/>
        <v>5432696</v>
      </c>
      <c r="F32" s="155">
        <f t="shared" si="9"/>
        <v>3681331</v>
      </c>
      <c r="G32" s="155">
        <f t="shared" si="9"/>
        <v>3618820</v>
      </c>
      <c r="H32" s="155">
        <f t="shared" si="9"/>
        <v>3645219</v>
      </c>
      <c r="I32" s="155">
        <f t="shared" si="9"/>
        <v>2248110</v>
      </c>
      <c r="J32" s="155">
        <f t="shared" si="9"/>
        <v>2174268</v>
      </c>
      <c r="K32" s="155">
        <f t="shared" si="9"/>
        <v>2859151</v>
      </c>
      <c r="L32" s="155">
        <f t="shared" si="9"/>
        <v>1382815</v>
      </c>
      <c r="M32" s="155">
        <f t="shared" si="9"/>
        <v>23286050</v>
      </c>
      <c r="N32" s="157">
        <f>SUM(B32:M32)</f>
        <v>60670678</v>
      </c>
      <c r="O32" s="153">
        <f>O27+O31</f>
        <v>178989421</v>
      </c>
      <c r="P32" s="63"/>
      <c r="Q32" s="63"/>
    </row>
    <row r="33" spans="1:17" ht="31.5" x14ac:dyDescent="0.25">
      <c r="A33" s="142" t="s">
        <v>288</v>
      </c>
      <c r="B33" s="155">
        <v>72564</v>
      </c>
      <c r="C33" s="155">
        <v>70524</v>
      </c>
      <c r="D33" s="155">
        <v>902028</v>
      </c>
      <c r="E33" s="155">
        <v>111308</v>
      </c>
      <c r="F33" s="155">
        <v>83609</v>
      </c>
      <c r="G33" s="155">
        <v>69811</v>
      </c>
      <c r="H33" s="155">
        <v>83068</v>
      </c>
      <c r="I33" s="155">
        <v>108870</v>
      </c>
      <c r="J33" s="155">
        <v>108871</v>
      </c>
      <c r="K33" s="155">
        <v>58864</v>
      </c>
      <c r="L33" s="155">
        <v>38346</v>
      </c>
      <c r="M33" s="155">
        <v>39950</v>
      </c>
      <c r="N33" s="157">
        <f t="shared" si="6"/>
        <v>1747813</v>
      </c>
      <c r="O33" s="158">
        <f>'1.sz.tábla '!D34</f>
        <v>2047580</v>
      </c>
      <c r="P33" s="63"/>
      <c r="Q33" s="63"/>
    </row>
    <row r="34" spans="1:17" x14ac:dyDescent="0.25">
      <c r="A34" s="142" t="s">
        <v>21</v>
      </c>
      <c r="B34" s="155">
        <f>SUM(B32:B33)</f>
        <v>6473546</v>
      </c>
      <c r="C34" s="155">
        <f t="shared" ref="C34:M34" si="10">SUM(C32:C33)</f>
        <v>1789317</v>
      </c>
      <c r="D34" s="155">
        <f t="shared" si="10"/>
        <v>5124471</v>
      </c>
      <c r="E34" s="155">
        <f t="shared" si="10"/>
        <v>5544004</v>
      </c>
      <c r="F34" s="155">
        <f t="shared" si="10"/>
        <v>3764940</v>
      </c>
      <c r="G34" s="155">
        <f t="shared" si="10"/>
        <v>3688631</v>
      </c>
      <c r="H34" s="155">
        <f t="shared" si="10"/>
        <v>3728287</v>
      </c>
      <c r="I34" s="155">
        <f t="shared" si="10"/>
        <v>2356980</v>
      </c>
      <c r="J34" s="155">
        <f t="shared" si="10"/>
        <v>2283139</v>
      </c>
      <c r="K34" s="155">
        <f t="shared" si="10"/>
        <v>2918015</v>
      </c>
      <c r="L34" s="155">
        <f t="shared" si="10"/>
        <v>1421161</v>
      </c>
      <c r="M34" s="155">
        <f t="shared" si="10"/>
        <v>23326000</v>
      </c>
      <c r="N34" s="157">
        <f>SUM(B34:M34)</f>
        <v>62418491</v>
      </c>
      <c r="O34" s="153">
        <f>O32+O33</f>
        <v>181037001</v>
      </c>
      <c r="P34" s="63"/>
      <c r="Q34" s="63"/>
    </row>
    <row r="35" spans="1:17" x14ac:dyDescent="0.25">
      <c r="A35" s="142" t="s">
        <v>289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7">
        <f>SUM(B35:M35)</f>
        <v>0</v>
      </c>
    </row>
    <row r="36" spans="1:17" ht="16.5" thickBot="1" x14ac:dyDescent="0.3">
      <c r="A36" s="159" t="s">
        <v>290</v>
      </c>
      <c r="B36" s="160">
        <f>B6+B16+B17-B34</f>
        <v>101878734</v>
      </c>
      <c r="C36" s="160">
        <f t="shared" ref="C36:M36" si="11">C6+C16+C17-C34</f>
        <v>102758318</v>
      </c>
      <c r="D36" s="160">
        <f t="shared" si="11"/>
        <v>104287919</v>
      </c>
      <c r="E36" s="160">
        <f t="shared" si="11"/>
        <v>101029572</v>
      </c>
      <c r="F36" s="160">
        <f t="shared" si="11"/>
        <v>100676968</v>
      </c>
      <c r="G36" s="160">
        <f t="shared" si="11"/>
        <v>108403173</v>
      </c>
      <c r="H36" s="160">
        <f t="shared" si="11"/>
        <v>108051385</v>
      </c>
      <c r="I36" s="160">
        <f t="shared" si="11"/>
        <v>108692100</v>
      </c>
      <c r="J36" s="160">
        <f t="shared" si="11"/>
        <v>143411112</v>
      </c>
      <c r="K36" s="160">
        <f t="shared" si="11"/>
        <v>149256117</v>
      </c>
      <c r="L36" s="160">
        <f t="shared" si="11"/>
        <v>150096786</v>
      </c>
      <c r="M36" s="160">
        <f t="shared" si="11"/>
        <v>130217497</v>
      </c>
      <c r="N36" s="161">
        <f>+N6+N16+N17-N34</f>
        <v>130217497</v>
      </c>
      <c r="O36" s="63">
        <f>O19-O34</f>
        <v>-65794512</v>
      </c>
    </row>
    <row r="38" spans="1:17" x14ac:dyDescent="0.25">
      <c r="N38" s="153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2018. évi költségvetéséről szóló 5/2018. (II. 16.)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'2.sz.tábla'!Nyomtatási_cím</vt:lpstr>
      <vt:lpstr>'1.sz.tábla '!Nyomtatási_terület</vt:lpstr>
      <vt:lpstr>'10.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2019-03-12T14:33:14Z</cp:lastPrinted>
  <dcterms:created xsi:type="dcterms:W3CDTF">2014-05-27T12:51:39Z</dcterms:created>
  <dcterms:modified xsi:type="dcterms:W3CDTF">2019-03-12T14:44:24Z</dcterms:modified>
</cp:coreProperties>
</file>