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nzugy2\Desktop\Hevesi Alexandra\2020. év\Pénzesgyőr\2020. évi költségvetés\Költségvetés módosítás\"/>
    </mc:Choice>
  </mc:AlternateContent>
  <xr:revisionPtr revIDLastSave="0" documentId="13_ncr:1_{ACE21F7F-9A69-4182-8E6D-55FE10F5858D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1. Pénzesgyőr" sheetId="1" r:id="rId1"/>
    <sheet name="2.1 kötelező" sheetId="5" r:id="rId2"/>
    <sheet name="2.2 önként vállalt" sheetId="2" r:id="rId3"/>
    <sheet name="2.3 államigazgatási" sheetId="6" r:id="rId4"/>
    <sheet name="3. adosságot keletkeztető ügyel" sheetId="7" r:id="rId5"/>
    <sheet name="4. saját bevételek bemutatása" sheetId="8" r:id="rId6"/>
    <sheet name="5.beruhási kiadások bemutatása" sheetId="9" r:id="rId7"/>
    <sheet name="6. felújítások bemutatása" sheetId="10" r:id="rId8"/>
    <sheet name="7. EU-s támogatások" sheetId="11" r:id="rId9"/>
    <sheet name="9.kitekintő határozat" sheetId="13" r:id="rId10"/>
    <sheet name="10.likviditási terv" sheetId="14" r:id="rId11"/>
    <sheet name="11.adott támogatások bemutatása" sheetId="23" r:id="rId12"/>
    <sheet name="12. tartozásállomány" sheetId="24" r:id="rId13"/>
    <sheet name="13. állami támogatások" sheetId="26" r:id="rId14"/>
  </sheets>
  <calcPr calcId="181029"/>
</workbook>
</file>

<file path=xl/calcChain.xml><?xml version="1.0" encoding="utf-8"?>
<calcChain xmlns="http://schemas.openxmlformats.org/spreadsheetml/2006/main">
  <c r="J32" i="5" l="1"/>
  <c r="J32" i="2"/>
  <c r="I25" i="2" l="1"/>
  <c r="I28" i="5"/>
  <c r="E12" i="1"/>
  <c r="I30" i="5"/>
  <c r="I31" i="5"/>
  <c r="I29" i="5"/>
  <c r="I25" i="5"/>
  <c r="I21" i="5"/>
  <c r="I22" i="5"/>
  <c r="I23" i="5"/>
  <c r="I24" i="5"/>
  <c r="I20" i="5"/>
  <c r="I12" i="5"/>
  <c r="I13" i="5"/>
  <c r="I14" i="5"/>
  <c r="I15" i="5"/>
  <c r="I16" i="5"/>
  <c r="I17" i="5"/>
  <c r="I11" i="5"/>
  <c r="E28" i="5"/>
  <c r="E30" i="5"/>
  <c r="E31" i="5"/>
  <c r="E29" i="5"/>
  <c r="E25" i="5"/>
  <c r="E21" i="5"/>
  <c r="E22" i="5"/>
  <c r="E23" i="5"/>
  <c r="E20" i="5"/>
  <c r="E12" i="5"/>
  <c r="E18" i="5" s="1"/>
  <c r="E32" i="5" s="1"/>
  <c r="E13" i="5"/>
  <c r="E14" i="5"/>
  <c r="E15" i="5"/>
  <c r="E16" i="5"/>
  <c r="E17" i="5"/>
  <c r="E11" i="5"/>
  <c r="I18" i="2"/>
  <c r="E32" i="2"/>
  <c r="E18" i="2"/>
  <c r="I18" i="1"/>
  <c r="I28" i="1"/>
  <c r="I25" i="1"/>
  <c r="I15" i="1"/>
  <c r="E11" i="1"/>
  <c r="E14" i="1"/>
  <c r="E28" i="1"/>
  <c r="E25" i="1"/>
  <c r="E13" i="1"/>
  <c r="I18" i="5" l="1"/>
  <c r="I32" i="2"/>
  <c r="I32" i="5"/>
  <c r="I32" i="1"/>
  <c r="E18" i="1"/>
  <c r="E32" i="1" s="1"/>
  <c r="C14" i="1"/>
  <c r="B7" i="26" l="1"/>
  <c r="D26" i="14" l="1"/>
  <c r="E26" i="14"/>
  <c r="F26" i="14"/>
  <c r="G26" i="14"/>
  <c r="H26" i="14"/>
  <c r="I26" i="14"/>
  <c r="J26" i="14"/>
  <c r="K26" i="14"/>
  <c r="L26" i="14"/>
  <c r="M26" i="14"/>
  <c r="N26" i="14"/>
  <c r="C26" i="14"/>
  <c r="D24" i="14"/>
  <c r="E24" i="14"/>
  <c r="F24" i="14"/>
  <c r="G24" i="14"/>
  <c r="H24" i="14"/>
  <c r="I24" i="14"/>
  <c r="J24" i="14"/>
  <c r="K24" i="14"/>
  <c r="L24" i="14"/>
  <c r="M24" i="14"/>
  <c r="N24" i="14"/>
  <c r="C24" i="14"/>
  <c r="D22" i="14"/>
  <c r="E22" i="14"/>
  <c r="F22" i="14"/>
  <c r="G22" i="14"/>
  <c r="H22" i="14"/>
  <c r="I22" i="14"/>
  <c r="J22" i="14"/>
  <c r="K22" i="14"/>
  <c r="L22" i="14"/>
  <c r="M22" i="14"/>
  <c r="N22" i="14"/>
  <c r="C22" i="14"/>
  <c r="D21" i="14"/>
  <c r="E21" i="14"/>
  <c r="F21" i="14"/>
  <c r="G21" i="14"/>
  <c r="H21" i="14"/>
  <c r="I21" i="14"/>
  <c r="J21" i="14"/>
  <c r="K21" i="14"/>
  <c r="L21" i="14"/>
  <c r="M21" i="14"/>
  <c r="N21" i="14"/>
  <c r="C21" i="14"/>
  <c r="D20" i="14"/>
  <c r="E20" i="14"/>
  <c r="F20" i="14"/>
  <c r="G20" i="14"/>
  <c r="H20" i="14"/>
  <c r="I20" i="14"/>
  <c r="J20" i="14"/>
  <c r="K20" i="14"/>
  <c r="L20" i="14"/>
  <c r="M20" i="14"/>
  <c r="N20" i="14"/>
  <c r="C20" i="14"/>
  <c r="D19" i="14"/>
  <c r="E19" i="14"/>
  <c r="F19" i="14"/>
  <c r="G19" i="14"/>
  <c r="H19" i="14"/>
  <c r="I19" i="14"/>
  <c r="J19" i="14"/>
  <c r="K19" i="14"/>
  <c r="L19" i="14"/>
  <c r="M19" i="14"/>
  <c r="N19" i="14"/>
  <c r="C19" i="14"/>
  <c r="D18" i="14"/>
  <c r="E18" i="14"/>
  <c r="F18" i="14"/>
  <c r="G18" i="14"/>
  <c r="H18" i="14"/>
  <c r="I18" i="14"/>
  <c r="J18" i="14"/>
  <c r="K18" i="14"/>
  <c r="L18" i="14"/>
  <c r="M18" i="14"/>
  <c r="N18" i="14"/>
  <c r="C18" i="14"/>
  <c r="N15" i="14"/>
  <c r="D15" i="14"/>
  <c r="E15" i="14"/>
  <c r="F15" i="14"/>
  <c r="G15" i="14"/>
  <c r="H15" i="14"/>
  <c r="I15" i="14"/>
  <c r="J15" i="14"/>
  <c r="K15" i="14"/>
  <c r="L15" i="14"/>
  <c r="M15" i="14"/>
  <c r="C15" i="14"/>
  <c r="D14" i="14"/>
  <c r="E14" i="14"/>
  <c r="F14" i="14"/>
  <c r="G14" i="14"/>
  <c r="H14" i="14"/>
  <c r="I14" i="14"/>
  <c r="J14" i="14"/>
  <c r="K14" i="14"/>
  <c r="L14" i="14"/>
  <c r="M14" i="14"/>
  <c r="N14" i="14"/>
  <c r="C14" i="14"/>
  <c r="D10" i="14"/>
  <c r="E10" i="14"/>
  <c r="F10" i="14"/>
  <c r="G10" i="14"/>
  <c r="H10" i="14"/>
  <c r="I10" i="14"/>
  <c r="J10" i="14"/>
  <c r="K10" i="14"/>
  <c r="L10" i="14"/>
  <c r="M10" i="14"/>
  <c r="N10" i="14"/>
  <c r="C10" i="14"/>
  <c r="D9" i="14"/>
  <c r="E9" i="14"/>
  <c r="F9" i="14"/>
  <c r="G9" i="14"/>
  <c r="H9" i="14"/>
  <c r="I9" i="14"/>
  <c r="J9" i="14"/>
  <c r="K9" i="14"/>
  <c r="L9" i="14"/>
  <c r="M9" i="14"/>
  <c r="N9" i="14"/>
  <c r="C9" i="14"/>
  <c r="D7" i="14"/>
  <c r="E7" i="14"/>
  <c r="F7" i="14"/>
  <c r="G7" i="14"/>
  <c r="H7" i="14"/>
  <c r="I7" i="14"/>
  <c r="J7" i="14"/>
  <c r="K7" i="14"/>
  <c r="L7" i="14"/>
  <c r="M7" i="14"/>
  <c r="N7" i="14"/>
  <c r="C7" i="14"/>
  <c r="D6" i="14"/>
  <c r="E6" i="14"/>
  <c r="F6" i="14"/>
  <c r="G6" i="14"/>
  <c r="H6" i="14"/>
  <c r="I6" i="14"/>
  <c r="J6" i="14"/>
  <c r="K6" i="14"/>
  <c r="L6" i="14"/>
  <c r="M6" i="14"/>
  <c r="N6" i="14"/>
  <c r="C6" i="14"/>
  <c r="C10" i="13"/>
  <c r="G13" i="2"/>
  <c r="G21" i="2"/>
  <c r="C11" i="2"/>
  <c r="H15" i="1"/>
  <c r="D14" i="1"/>
  <c r="D13" i="1"/>
  <c r="D11" i="1"/>
  <c r="D32" i="13" l="1"/>
  <c r="D36" i="13" s="1"/>
  <c r="D38" i="13" s="1"/>
  <c r="E32" i="13"/>
  <c r="E36" i="13" s="1"/>
  <c r="E38" i="13" s="1"/>
  <c r="E10" i="13"/>
  <c r="E23" i="13" s="1"/>
  <c r="E25" i="13" s="1"/>
  <c r="D10" i="13"/>
  <c r="D23" i="13" s="1"/>
  <c r="D25" i="13" s="1"/>
  <c r="C28" i="2"/>
  <c r="O10" i="14" l="1"/>
  <c r="O6" i="14"/>
  <c r="H25" i="1" l="1"/>
  <c r="H18" i="1"/>
  <c r="O14" i="14" l="1"/>
  <c r="O27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C12" i="8"/>
  <c r="H30" i="5"/>
  <c r="H31" i="5"/>
  <c r="H29" i="5"/>
  <c r="G30" i="5"/>
  <c r="G31" i="5"/>
  <c r="G29" i="5"/>
  <c r="H21" i="5"/>
  <c r="H22" i="5"/>
  <c r="H23" i="5"/>
  <c r="H24" i="5"/>
  <c r="H20" i="5"/>
  <c r="G21" i="5"/>
  <c r="G22" i="5"/>
  <c r="G23" i="5"/>
  <c r="G24" i="5"/>
  <c r="G20" i="5"/>
  <c r="H12" i="5"/>
  <c r="H13" i="5"/>
  <c r="H14" i="5"/>
  <c r="H15" i="5"/>
  <c r="H16" i="5"/>
  <c r="H17" i="5"/>
  <c r="H11" i="5"/>
  <c r="G12" i="5"/>
  <c r="G14" i="5"/>
  <c r="G15" i="5"/>
  <c r="G16" i="5"/>
  <c r="G17" i="5"/>
  <c r="G11" i="5"/>
  <c r="D30" i="5"/>
  <c r="D31" i="5"/>
  <c r="D29" i="5"/>
  <c r="C30" i="5"/>
  <c r="C31" i="5"/>
  <c r="C29" i="5"/>
  <c r="D21" i="5"/>
  <c r="D22" i="5"/>
  <c r="D23" i="5"/>
  <c r="D24" i="5"/>
  <c r="D20" i="5"/>
  <c r="C21" i="5"/>
  <c r="C22" i="5"/>
  <c r="C23" i="5"/>
  <c r="C24" i="5"/>
  <c r="C20" i="5"/>
  <c r="D12" i="5"/>
  <c r="D13" i="5"/>
  <c r="D14" i="5"/>
  <c r="D15" i="5"/>
  <c r="D16" i="5"/>
  <c r="D17" i="5"/>
  <c r="C12" i="5"/>
  <c r="C13" i="5"/>
  <c r="C14" i="5"/>
  <c r="C15" i="5"/>
  <c r="C16" i="5"/>
  <c r="C17" i="5"/>
  <c r="C36" i="13"/>
  <c r="C38" i="13" s="1"/>
  <c r="E29" i="13"/>
  <c r="D29" i="13"/>
  <c r="C29" i="13"/>
  <c r="C23" i="13"/>
  <c r="C25" i="13" s="1"/>
  <c r="D39" i="23"/>
  <c r="B27" i="26"/>
  <c r="N16" i="14"/>
  <c r="J16" i="14"/>
  <c r="F16" i="14"/>
  <c r="L16" i="14"/>
  <c r="L29" i="14" s="1"/>
  <c r="K16" i="14"/>
  <c r="H16" i="14"/>
  <c r="G16" i="14"/>
  <c r="D16" i="14"/>
  <c r="O26" i="14"/>
  <c r="O25" i="14"/>
  <c r="O24" i="14"/>
  <c r="O23" i="14"/>
  <c r="O22" i="14"/>
  <c r="O21" i="14"/>
  <c r="O20" i="14"/>
  <c r="O19" i="14"/>
  <c r="O18" i="14"/>
  <c r="M16" i="14"/>
  <c r="I16" i="14"/>
  <c r="E16" i="14"/>
  <c r="C16" i="14"/>
  <c r="O15" i="14"/>
  <c r="O13" i="14"/>
  <c r="O12" i="14"/>
  <c r="O11" i="14"/>
  <c r="O9" i="14"/>
  <c r="O8" i="14"/>
  <c r="O7" i="14"/>
  <c r="F20" i="24"/>
  <c r="E20" i="24"/>
  <c r="D20" i="24"/>
  <c r="C20" i="24"/>
  <c r="G19" i="24"/>
  <c r="G18" i="24"/>
  <c r="G17" i="24"/>
  <c r="G16" i="24"/>
  <c r="G15" i="24"/>
  <c r="G14" i="24"/>
  <c r="D56" i="11"/>
  <c r="A51" i="11"/>
  <c r="D49" i="11"/>
  <c r="C49" i="11"/>
  <c r="B49" i="11"/>
  <c r="E48" i="11"/>
  <c r="E47" i="11"/>
  <c r="E46" i="11"/>
  <c r="E45" i="11"/>
  <c r="E44" i="11"/>
  <c r="E43" i="11"/>
  <c r="E42" i="11"/>
  <c r="D39" i="11"/>
  <c r="C39" i="11"/>
  <c r="B39" i="11"/>
  <c r="E38" i="11"/>
  <c r="E37" i="11"/>
  <c r="E36" i="11"/>
  <c r="E35" i="11"/>
  <c r="E34" i="11"/>
  <c r="E33" i="11"/>
  <c r="E32" i="11"/>
  <c r="D26" i="11"/>
  <c r="B26" i="11"/>
  <c r="E25" i="11"/>
  <c r="E20" i="11"/>
  <c r="E19" i="11"/>
  <c r="D16" i="11"/>
  <c r="C16" i="11"/>
  <c r="B16" i="11"/>
  <c r="E15" i="11"/>
  <c r="E14" i="11"/>
  <c r="E13" i="11"/>
  <c r="E12" i="11"/>
  <c r="E11" i="11"/>
  <c r="E10" i="11"/>
  <c r="E9" i="11"/>
  <c r="D18" i="11"/>
  <c r="D31" i="11" s="1"/>
  <c r="D41" i="11" s="1"/>
  <c r="C18" i="11"/>
  <c r="C31" i="11" s="1"/>
  <c r="C41" i="11" s="1"/>
  <c r="B18" i="11"/>
  <c r="B31" i="11" s="1"/>
  <c r="B41" i="11" s="1"/>
  <c r="E25" i="10"/>
  <c r="D25" i="10"/>
  <c r="B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E24" i="9"/>
  <c r="D24" i="9"/>
  <c r="B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G28" i="6"/>
  <c r="G32" i="6" s="1"/>
  <c r="F28" i="6"/>
  <c r="D28" i="6"/>
  <c r="C28" i="6"/>
  <c r="G25" i="6"/>
  <c r="F25" i="6"/>
  <c r="D25" i="6"/>
  <c r="C25" i="6"/>
  <c r="G18" i="6"/>
  <c r="D18" i="6"/>
  <c r="F18" i="6"/>
  <c r="F32" i="6" s="1"/>
  <c r="C18" i="6"/>
  <c r="C32" i="6" s="1"/>
  <c r="C28" i="1"/>
  <c r="C18" i="1"/>
  <c r="D18" i="1"/>
  <c r="H28" i="1"/>
  <c r="H32" i="1" s="1"/>
  <c r="G28" i="1"/>
  <c r="D28" i="1"/>
  <c r="G25" i="1"/>
  <c r="D25" i="1"/>
  <c r="C25" i="1"/>
  <c r="G18" i="1"/>
  <c r="H28" i="2"/>
  <c r="G28" i="2"/>
  <c r="D28" i="2"/>
  <c r="H25" i="2"/>
  <c r="G25" i="2"/>
  <c r="D25" i="2"/>
  <c r="C25" i="2"/>
  <c r="H18" i="2"/>
  <c r="H32" i="2" s="1"/>
  <c r="G18" i="2"/>
  <c r="G13" i="5"/>
  <c r="C18" i="2"/>
  <c r="C32" i="2" s="1"/>
  <c r="C11" i="5"/>
  <c r="D18" i="2"/>
  <c r="D11" i="5"/>
  <c r="D25" i="5" l="1"/>
  <c r="C32" i="1"/>
  <c r="E39" i="11"/>
  <c r="G20" i="24"/>
  <c r="G28" i="5"/>
  <c r="O28" i="14"/>
  <c r="H28" i="5"/>
  <c r="C28" i="5"/>
  <c r="G25" i="5"/>
  <c r="H25" i="5"/>
  <c r="D32" i="6"/>
  <c r="H32" i="6" s="1"/>
  <c r="E49" i="11"/>
  <c r="D32" i="2"/>
  <c r="K29" i="14"/>
  <c r="J29" i="14"/>
  <c r="D29" i="14"/>
  <c r="E29" i="14"/>
  <c r="F29" i="14"/>
  <c r="M29" i="14"/>
  <c r="G29" i="14"/>
  <c r="H29" i="14"/>
  <c r="N29" i="14"/>
  <c r="I29" i="14"/>
  <c r="O16" i="14"/>
  <c r="C29" i="14"/>
  <c r="F25" i="10"/>
  <c r="F24" i="9"/>
  <c r="G32" i="2"/>
  <c r="D18" i="5"/>
  <c r="H18" i="5"/>
  <c r="D28" i="5"/>
  <c r="D32" i="1"/>
  <c r="G32" i="1"/>
  <c r="G18" i="5"/>
  <c r="C25" i="5"/>
  <c r="C18" i="5"/>
  <c r="E16" i="11"/>
  <c r="E26" i="11"/>
  <c r="C26" i="11"/>
  <c r="G32" i="5" l="1"/>
  <c r="H32" i="5"/>
  <c r="O29" i="14"/>
  <c r="D32" i="5"/>
  <c r="J32" i="1"/>
  <c r="C32" i="5"/>
</calcChain>
</file>

<file path=xl/sharedStrings.xml><?xml version="1.0" encoding="utf-8"?>
<sst xmlns="http://schemas.openxmlformats.org/spreadsheetml/2006/main" count="609" uniqueCount="291">
  <si>
    <t>önként vállalt feladat</t>
  </si>
  <si>
    <t>adatok Ft-ban</t>
  </si>
  <si>
    <t>A</t>
  </si>
  <si>
    <t>B</t>
  </si>
  <si>
    <t>C</t>
  </si>
  <si>
    <t>D</t>
  </si>
  <si>
    <t>E</t>
  </si>
  <si>
    <t>F</t>
  </si>
  <si>
    <t>Sor-szám</t>
  </si>
  <si>
    <t>Megnevezés</t>
  </si>
  <si>
    <t>I. Működési célú bevételek</t>
  </si>
  <si>
    <t>I. Működési költségvetés</t>
  </si>
  <si>
    <t>1.) Intézményi működési bevételek</t>
  </si>
  <si>
    <t>1.) Személyi juttatások</t>
  </si>
  <si>
    <t>2.) Közhatalmi bevételek</t>
  </si>
  <si>
    <t>2.) Munkaadókat terhelő járulékok</t>
  </si>
  <si>
    <t>3.1) Működési támogatások-normatíva</t>
  </si>
  <si>
    <t>3.) Dologi kiadások</t>
  </si>
  <si>
    <t>3.2) Működési támogatások-egyéb</t>
  </si>
  <si>
    <t>4.) Ellátottak pénzbeli juttatásai</t>
  </si>
  <si>
    <t>4.) Működési célú támogatásértékű bevételek</t>
  </si>
  <si>
    <t>5.) Egyéb működési kiadások</t>
  </si>
  <si>
    <t>5.) Működési célra átvett pénzeszközök</t>
  </si>
  <si>
    <t>6.) Általános működési tartalék</t>
  </si>
  <si>
    <t>6.) Előző évi működési pénzmaradvány igénybev.</t>
  </si>
  <si>
    <t>7.) Működési céltartalék</t>
  </si>
  <si>
    <t>Működési célú bevételek összesen:</t>
  </si>
  <si>
    <t>Működési célú kiadások összesen:</t>
  </si>
  <si>
    <t>II. Felhalmozási célú bevételek</t>
  </si>
  <si>
    <t>II. Felhalmozási költségvetés</t>
  </si>
  <si>
    <t>1.) Saját felhalmozási bevételek</t>
  </si>
  <si>
    <t>1.) Beruházások</t>
  </si>
  <si>
    <t>2.) Felhalmozási támogatások</t>
  </si>
  <si>
    <t>2.) Felújítások</t>
  </si>
  <si>
    <t>3.) Felhalmozási célú támogatásértékű bevételek</t>
  </si>
  <si>
    <t>3.) Egyéb felhalmozási kiadások</t>
  </si>
  <si>
    <t>4.) Felhalmozási célra átvett pénzeszközök</t>
  </si>
  <si>
    <t>4.) Általános felhalmozási tartalék</t>
  </si>
  <si>
    <t>5.) Felhalmozási céltartalék</t>
  </si>
  <si>
    <t>Felhalm. célú bevételek összesen:</t>
  </si>
  <si>
    <t>Felhalm. célú kiadások összesen:</t>
  </si>
  <si>
    <t>III. Kölcsönök</t>
  </si>
  <si>
    <t>IV. Finanszírozási bevételek</t>
  </si>
  <si>
    <t>IV. Finanszírozási kiadások</t>
  </si>
  <si>
    <t>1.) Működési célú finanszírozási bevételek megelőlegezés</t>
  </si>
  <si>
    <t>1.) Működési célú finanszírozási kiadások</t>
  </si>
  <si>
    <t>2.) Felhalmozási célú finanszírozási bevételek</t>
  </si>
  <si>
    <t>2.) Felhalmozási célú finanszírozási kiad.</t>
  </si>
  <si>
    <t>3.) Előző évi felhalmozási pénzmaradvány igénybev.</t>
  </si>
  <si>
    <t>BEVÉTELI FŐÖSSZEG:</t>
  </si>
  <si>
    <t>KIADÁSI FŐÖSSZEG:</t>
  </si>
  <si>
    <t>kötelező feladat</t>
  </si>
  <si>
    <t>államigazgatási feladatok</t>
  </si>
  <si>
    <t>MEGNEVEZÉS</t>
  </si>
  <si>
    <t>Évek</t>
  </si>
  <si>
    <t>Összesen
(F=C+D+E)</t>
  </si>
  <si>
    <t>1.</t>
  </si>
  <si>
    <t>Nemleges</t>
  </si>
  <si>
    <t>2.</t>
  </si>
  <si>
    <t>3.</t>
  </si>
  <si>
    <t>4.</t>
  </si>
  <si>
    <t>5.</t>
  </si>
  <si>
    <t>6.</t>
  </si>
  <si>
    <t>ÖSSZES KÖTELEZETTSÉG</t>
  </si>
  <si>
    <t>2019.</t>
  </si>
  <si>
    <t>2020.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</si>
  <si>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</si>
  <si>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</si>
  <si>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</si>
  <si>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</si>
  <si>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</si>
  <si>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</si>
  <si>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</si>
  <si>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</si>
  <si>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</si>
  <si>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</si>
  <si>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</si>
  <si>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</si>
  <si>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</si>
  <si>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F=(B-D-E)</t>
  </si>
  <si>
    <t>ÖSSZESEN:</t>
  </si>
  <si>
    <t>Adatok Ft-ban</t>
  </si>
  <si>
    <t>Felújítási kiadások előirányzata felújításonként</t>
  </si>
  <si>
    <t>Felújítás  megnevezése</t>
  </si>
  <si>
    <t>Európai Uniós támogatással megvalósuló projektek</t>
  </si>
  <si>
    <t>bevételei, kiadásai, támogatások</t>
  </si>
  <si>
    <t>EU-s projekt neve, azonosítója:</t>
  </si>
  <si>
    <t>Ezer 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</si>
  <si>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</si>
  <si>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</si>
  <si>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</si>
  <si>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</si>
  <si>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</si>
  <si>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</si>
  <si>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</si>
  <si>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</si>
  <si>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</si>
  <si>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</si>
  <si>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</si>
  <si>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</si>
  <si>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</si>
  <si>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</si>
  <si>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</si>
  <si>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Támogatott neve</t>
  </si>
  <si>
    <t>Hozzájárulás  (E Ft)</t>
  </si>
  <si>
    <t>Adatszolgáltatás 
az elismert tartozásállományról</t>
  </si>
  <si>
    <t>Költségvetési szerv neve:</t>
  </si>
  <si>
    <t>30 napon túli elismert tartozásállomány összesen: ……………0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</si>
  <si>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</si>
  <si>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</si>
  <si>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</si>
  <si>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</si>
  <si>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</si>
  <si>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</si>
  <si>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</si>
  <si>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</si>
  <si>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</si>
  <si>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</si>
  <si>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</si>
  <si>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7.</t>
  </si>
  <si>
    <t>költségvetési szerv vezetője</t>
  </si>
  <si>
    <t>Éves eredeti kiadási előirányzat:                      Ft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</si>
  <si>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</si>
  <si>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</si>
  <si>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</si>
  <si>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</si>
  <si>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</si>
  <si>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</si>
  <si>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</si>
  <si>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</si>
  <si>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</si>
  <si>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</si>
  <si>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</si>
  <si>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</si>
  <si>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</t>
  </si>
  <si>
    <t>Önkormányzatok működési támogatásai</t>
  </si>
  <si>
    <t>Működési célú támogatások ÁH-on belül</t>
  </si>
  <si>
    <t>Felhalmozási célú támogatások ÁH-on belül</t>
  </si>
  <si>
    <t>Közhatalmi bevételek</t>
  </si>
  <si>
    <t>Működési bevételek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</si>
  <si>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</si>
  <si>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</si>
  <si>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</si>
  <si>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</si>
  <si>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</si>
  <si>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</si>
  <si>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</si>
  <si>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</si>
  <si>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</si>
  <si>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</si>
  <si>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</si>
  <si>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</si>
  <si>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</si>
  <si>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</si>
  <si>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</si>
  <si>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</si>
  <si>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</si>
  <si>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</si>
  <si>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</si>
  <si>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</si>
  <si>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</si>
  <si>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</si>
  <si>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</si>
  <si>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</si>
  <si>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</si>
  <si>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</si>
  <si>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</si>
  <si>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</si>
  <si>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</si>
  <si>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</si>
  <si>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</si>
  <si>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</si>
  <si>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</si>
  <si>
    <t>adatok forintban</t>
  </si>
  <si>
    <t>Jogcím</t>
  </si>
  <si>
    <t>Zöldterület gazdálkodással kapcsolatos feladatok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</si>
  <si>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</si>
  <si>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</si>
  <si>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</si>
  <si>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</si>
  <si>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Üdülőhelyi feladatok</t>
  </si>
  <si>
    <t>Szociális feladatok támogatása</t>
  </si>
  <si>
    <t>Könyvári és kulturális feladatok támogatása</t>
  </si>
  <si>
    <t>Óvodapedagógusok elismert létszáma 8 hónapra</t>
  </si>
  <si>
    <t>Óvodapedagőgusok nevelő munkáját közvetlenül segítők száma 8 hónapra</t>
  </si>
  <si>
    <t>Óvodapedagógusok elismert létszáma 4 hónapra</t>
  </si>
  <si>
    <t>Óvodapedagógusok elismert létszáma pótösszeg</t>
  </si>
  <si>
    <t>Óvodapedagógusok nevelő munkájást közvetlenül segítők száma 4 hónapra</t>
  </si>
  <si>
    <t>Óvodaműködtetés támogatása 8 hónapra</t>
  </si>
  <si>
    <t>Óvodaműködtetés támogatása 4 hónapra</t>
  </si>
  <si>
    <t>Pedagógus II. kategóriába sorolt óvódapedagógusok kiegészító támogatása</t>
  </si>
  <si>
    <t>Szociális étkeztetés</t>
  </si>
  <si>
    <t>Falugondnoki szolgálatatás</t>
  </si>
  <si>
    <t>Gyermekétkeztetés támogatása</t>
  </si>
  <si>
    <t>Sor-
szám</t>
  </si>
  <si>
    <t>Támogatott szervezet neve</t>
  </si>
  <si>
    <t>Támogatás célja</t>
  </si>
  <si>
    <t>Támogatás összge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</si>
  <si>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</si>
  <si>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</si>
  <si>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</si>
  <si>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</si>
  <si>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</si>
  <si>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</si>
  <si>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</si>
  <si>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</si>
  <si>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</si>
  <si>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</si>
  <si>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B E V É T E L E K</t>
  </si>
  <si>
    <t>Bevételi jogcím</t>
  </si>
  <si>
    <t>Önkormányzat működési támogatásai</t>
  </si>
  <si>
    <t>Működési célú támogatások államháztartáson belülről</t>
  </si>
  <si>
    <t>Felhalmozási célú támogatások államháztartáson belülről</t>
  </si>
  <si>
    <t xml:space="preserve">4. </t>
  </si>
  <si>
    <t>Közhatalmi bevételek (4.1.+4.2.+4.3.+4.4.)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</si>
  <si>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</si>
  <si>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</si>
  <si>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</si>
  <si>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</si>
  <si>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</si>
  <si>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</si>
  <si>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</si>
  <si>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</si>
  <si>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</si>
  <si>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</si>
  <si>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</si>
  <si>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</si>
  <si>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</si>
  <si>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</si>
  <si>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 xml:space="preserve">Működési bevételek </t>
  </si>
  <si>
    <t xml:space="preserve">7. </t>
  </si>
  <si>
    <t xml:space="preserve">Működési célú átvett pénzeszközök </t>
  </si>
  <si>
    <t xml:space="preserve">Felhalmozási célú átvett pénzeszközök </t>
  </si>
  <si>
    <t>KÖLTSÉGVETÉSI BEVÉTELEK ÖSSZESEN: (1+…+8)</t>
  </si>
  <si>
    <t xml:space="preserve">FINANSZÍROZÁSI BEVÉTELEK ÖSSZESEN: </t>
  </si>
  <si>
    <t>KÖLTSÉGVETÉSI ÉS FINANSZÍROZÁSI BEVÉTELEK ÖSSZESEN: (9+10)</t>
  </si>
  <si>
    <t>K I A D Á S O K</t>
  </si>
  <si>
    <t>2. sz. táblázat</t>
  </si>
  <si>
    <t>Kiadási jogcímek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</si>
  <si>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</si>
  <si>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</si>
  <si>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</si>
  <si>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</si>
  <si>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</si>
  <si>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</si>
  <si>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</si>
  <si>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</si>
  <si>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Működési tartalé</t>
  </si>
  <si>
    <t>Pénzmaradvány</t>
  </si>
  <si>
    <t>Pénzmaradvény</t>
  </si>
  <si>
    <t>Üzemeltetési anyagok</t>
  </si>
  <si>
    <t xml:space="preserve">PÉNZESGYŐR KÖZSÉGI ÖNKORMÁNYZAT BEVÉTELEINEK ÉS KIADÁSAINAK </t>
  </si>
  <si>
    <t>Pénzesgyőr Község Önkormányzata</t>
  </si>
  <si>
    <t>2.1. melléklet a …/2019.(…)önkormányzati rendelethez</t>
  </si>
  <si>
    <t>2.2. melléklet a …/2019.(…)önkormányzati rendelethez</t>
  </si>
  <si>
    <t>2021.</t>
  </si>
  <si>
    <t>Pénzesgyőr Község Önkormányzat saját bevételeinek részletezése az adósságot keletkeztető ügyletből származó tárgyévi fizetési kötelezettség megállapításához</t>
  </si>
  <si>
    <t>2020. év utáni szükséglet</t>
  </si>
  <si>
    <t>2021. évi</t>
  </si>
  <si>
    <t>2019. évi támogatás összesen")</t>
  </si>
  <si>
    <t>1. melléklet a …/2020.(…)önkormányzati rendelethez</t>
  </si>
  <si>
    <t>2019. évi teljesítés</t>
  </si>
  <si>
    <t>2020. év eredeti előirányzat</t>
  </si>
  <si>
    <t>2.3. melléklet a …/2020.(…)önkormányzati rendelethez</t>
  </si>
  <si>
    <t>3. melléklet a …/2020.(…)önkormányzati rendelethez</t>
  </si>
  <si>
    <t>4. melléklet a …/2020.(…)önkormányzati rendelethez</t>
  </si>
  <si>
    <t>5. melléklet a …/2020.(…)önkormányzati rendelethez</t>
  </si>
  <si>
    <t>6. melléklet a …/2020.(…)önkormányzati rendelethez</t>
  </si>
  <si>
    <t>vismaior</t>
  </si>
  <si>
    <t>2019.12.31-ig felhasznált összeg</t>
  </si>
  <si>
    <t>2020. évi előirányzat</t>
  </si>
  <si>
    <t>7. melléklet a …/2020.(…)önkormányzati rendelethez</t>
  </si>
  <si>
    <t>2020. év</t>
  </si>
  <si>
    <t>2021.év</t>
  </si>
  <si>
    <t>2022. év</t>
  </si>
  <si>
    <t>2020.évi</t>
  </si>
  <si>
    <t>2022. évi</t>
  </si>
  <si>
    <t>9. melléklet a …/2020.(…)önkormányzati rendelethez</t>
  </si>
  <si>
    <t>10. melléklet a …/2020.(…)önkormányzati rendelethez</t>
  </si>
  <si>
    <t>Előirányzat felhasználási terv 2020. év</t>
  </si>
  <si>
    <t>Pénzesgyőr Község Önkormányzat adósságot keletkeztető ügyletekből és kezességvállalásokból fennálló kötelezettségei</t>
  </si>
  <si>
    <t>2020.évi előirányzat</t>
  </si>
  <si>
    <t>Felhasznált érték 2019. 12.31-ig</t>
  </si>
  <si>
    <t>11. melléklet a …/2020.(…)önkormányzati rendelethez</t>
  </si>
  <si>
    <t>2020. évben céljelleggel juttatott támogatásokról")</t>
  </si>
  <si>
    <t>12. melléklet a …/2020.(…)önkormányzati rendelethez</t>
  </si>
  <si>
    <t>13. melléklet a …/2020.(…)önkormányzati rendelethez</t>
  </si>
  <si>
    <t>2020.évi általános működés és ágazati feladatok támogatásának alakulása jogcímenként</t>
  </si>
  <si>
    <t>Polgármesteri illetmény kiegészítés</t>
  </si>
  <si>
    <t>2020. évi 1. számú módosított előirányzat</t>
  </si>
  <si>
    <t>2020. ÉVI KÖLTSÉGVETÉS MÓDOSÍTÁS MÉRLEGE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</si>
</sst>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0&quot;.&quot;"/>
  </numFmts>
  <fonts count="4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sz val="8"/>
      <name val="Times New Roman"/>
      <family val="1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b/>
      <sz val="9"/>
      <name val="Garamond"/>
      <family val="1"/>
      <charset val="238"/>
    </font>
    <font>
      <sz val="7"/>
      <name val="Garamond"/>
      <family val="1"/>
      <charset val="238"/>
    </font>
    <font>
      <b/>
      <sz val="11"/>
      <color indexed="8"/>
      <name val="Calibri"/>
      <family val="2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8"/>
      <color theme="1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lightHorizontal"/>
    </fill>
    <fill>
      <patternFill patternType="darkHorizontal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/>
    <xf numFmtId="164" fontId="1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9" fillId="0" borderId="0"/>
    <xf numFmtId="0" fontId="1" fillId="0" borderId="0"/>
    <xf numFmtId="0" fontId="19" fillId="0" borderId="0"/>
  </cellStyleXfs>
  <cellXfs count="343">
    <xf numFmtId="0" fontId="0" fillId="0" borderId="0" xfId="0"/>
    <xf numFmtId="0" fontId="2" fillId="0" borderId="0" xfId="6" applyFont="1" applyAlignment="1">
      <alignment horizontal="center"/>
    </xf>
    <xf numFmtId="0" fontId="4" fillId="0" borderId="0" xfId="0" applyFont="1" applyAlignment="1"/>
    <xf numFmtId="0" fontId="2" fillId="0" borderId="0" xfId="6" applyFont="1"/>
    <xf numFmtId="0" fontId="4" fillId="0" borderId="0" xfId="0" applyFont="1" applyAlignment="1">
      <alignment horizontal="right"/>
    </xf>
    <xf numFmtId="0" fontId="2" fillId="2" borderId="1" xfId="6" applyFont="1" applyFill="1" applyBorder="1" applyAlignment="1">
      <alignment horizontal="center"/>
    </xf>
    <xf numFmtId="3" fontId="6" fillId="2" borderId="1" xfId="6" applyNumberFormat="1" applyFont="1" applyFill="1" applyBorder="1" applyAlignment="1">
      <alignment horizontal="center"/>
    </xf>
    <xf numFmtId="0" fontId="6" fillId="2" borderId="1" xfId="6" applyFont="1" applyFill="1" applyBorder="1" applyAlignment="1">
      <alignment horizontal="center"/>
    </xf>
    <xf numFmtId="0" fontId="7" fillId="0" borderId="1" xfId="6" applyFont="1" applyBorder="1" applyAlignment="1">
      <alignment horizontal="center"/>
    </xf>
    <xf numFmtId="3" fontId="8" fillId="0" borderId="1" xfId="6" applyNumberFormat="1" applyFont="1" applyBorder="1" applyAlignment="1"/>
    <xf numFmtId="3" fontId="4" fillId="0" borderId="1" xfId="6" applyNumberFormat="1" applyFont="1" applyBorder="1"/>
    <xf numFmtId="3" fontId="7" fillId="0" borderId="1" xfId="6" applyNumberFormat="1" applyFont="1" applyBorder="1"/>
    <xf numFmtId="3" fontId="4" fillId="0" borderId="1" xfId="6" applyNumberFormat="1" applyFont="1" applyBorder="1" applyAlignment="1"/>
    <xf numFmtId="3" fontId="4" fillId="0" borderId="1" xfId="6" applyNumberFormat="1" applyFont="1" applyFill="1" applyBorder="1" applyAlignment="1"/>
    <xf numFmtId="0" fontId="9" fillId="0" borderId="1" xfId="6" applyFont="1" applyBorder="1" applyAlignment="1">
      <alignment horizontal="center" vertical="center"/>
    </xf>
    <xf numFmtId="3" fontId="8" fillId="0" borderId="1" xfId="6" applyNumberFormat="1" applyFont="1" applyFill="1" applyBorder="1" applyAlignment="1">
      <alignment vertical="center"/>
    </xf>
    <xf numFmtId="3" fontId="8" fillId="0" borderId="1" xfId="6" applyNumberFormat="1" applyFont="1" applyBorder="1" applyAlignment="1">
      <alignment vertical="center"/>
    </xf>
    <xf numFmtId="3" fontId="4" fillId="0" borderId="1" xfId="6" applyNumberFormat="1" applyFont="1" applyBorder="1" applyAlignment="1">
      <alignment horizontal="left"/>
    </xf>
    <xf numFmtId="3" fontId="8" fillId="0" borderId="1" xfId="6" applyNumberFormat="1" applyFont="1" applyFill="1" applyBorder="1" applyAlignment="1">
      <alignment horizontal="left" vertical="center"/>
    </xf>
    <xf numFmtId="3" fontId="8" fillId="0" borderId="1" xfId="6" applyNumberFormat="1" applyFont="1" applyBorder="1" applyAlignment="1">
      <alignment horizontal="right" vertical="center"/>
    </xf>
    <xf numFmtId="3" fontId="8" fillId="0" borderId="1" xfId="6" applyNumberFormat="1" applyFont="1" applyFill="1" applyBorder="1" applyAlignment="1">
      <alignment horizontal="left"/>
    </xf>
    <xf numFmtId="3" fontId="8" fillId="0" borderId="1" xfId="6" applyNumberFormat="1" applyFont="1" applyBorder="1"/>
    <xf numFmtId="3" fontId="8" fillId="0" borderId="1" xfId="6" applyNumberFormat="1" applyFont="1" applyFill="1" applyBorder="1" applyAlignment="1">
      <alignment horizontal="center"/>
    </xf>
    <xf numFmtId="3" fontId="8" fillId="0" borderId="1" xfId="6" applyNumberFormat="1" applyFont="1" applyFill="1" applyBorder="1" applyAlignment="1"/>
    <xf numFmtId="3" fontId="10" fillId="0" borderId="1" xfId="6" applyNumberFormat="1" applyFont="1" applyFill="1" applyBorder="1" applyAlignment="1">
      <alignment horizontal="left"/>
    </xf>
    <xf numFmtId="3" fontId="4" fillId="0" borderId="1" xfId="6" applyNumberFormat="1" applyFont="1" applyFill="1" applyBorder="1" applyAlignment="1">
      <alignment horizontal="left"/>
    </xf>
    <xf numFmtId="0" fontId="9" fillId="2" borderId="1" xfId="6" applyFont="1" applyFill="1" applyBorder="1" applyAlignment="1">
      <alignment horizontal="center" vertical="center"/>
    </xf>
    <xf numFmtId="3" fontId="8" fillId="2" borderId="1" xfId="6" applyNumberFormat="1" applyFont="1" applyFill="1" applyBorder="1" applyAlignment="1">
      <alignment horizontal="center" vertical="center"/>
    </xf>
    <xf numFmtId="3" fontId="8" fillId="2" borderId="1" xfId="6" applyNumberFormat="1" applyFont="1" applyFill="1" applyBorder="1" applyAlignment="1">
      <alignment vertical="center"/>
    </xf>
    <xf numFmtId="3" fontId="0" fillId="0" borderId="0" xfId="0" applyNumberFormat="1"/>
    <xf numFmtId="0" fontId="3" fillId="0" borderId="0" xfId="0" applyFont="1" applyAlignment="1">
      <alignment horizontal="left"/>
    </xf>
    <xf numFmtId="165" fontId="14" fillId="0" borderId="0" xfId="5" applyNumberFormat="1" applyFont="1" applyFill="1" applyBorder="1" applyAlignment="1" applyProtection="1">
      <alignment horizontal="centerContinuous" vertical="center"/>
    </xf>
    <xf numFmtId="0" fontId="22" fillId="0" borderId="2" xfId="5" applyFont="1" applyFill="1" applyBorder="1" applyAlignment="1">
      <alignment horizontal="center" vertical="center"/>
    </xf>
    <xf numFmtId="0" fontId="22" fillId="0" borderId="3" xfId="5" applyFont="1" applyFill="1" applyBorder="1" applyAlignment="1">
      <alignment horizontal="center" vertical="center"/>
    </xf>
    <xf numFmtId="0" fontId="22" fillId="0" borderId="4" xfId="5" applyFont="1" applyFill="1" applyBorder="1" applyAlignment="1">
      <alignment horizontal="center" vertical="center"/>
    </xf>
    <xf numFmtId="0" fontId="22" fillId="0" borderId="5" xfId="5" applyFont="1" applyFill="1" applyBorder="1" applyAlignment="1">
      <alignment horizontal="center" vertical="center"/>
    </xf>
    <xf numFmtId="0" fontId="22" fillId="0" borderId="6" xfId="5" applyFont="1" applyFill="1" applyBorder="1" applyAlignment="1">
      <alignment horizontal="center" vertical="center"/>
    </xf>
    <xf numFmtId="0" fontId="22" fillId="0" borderId="7" xfId="5" applyFont="1" applyFill="1" applyBorder="1" applyAlignment="1">
      <alignment horizontal="center" vertical="center"/>
    </xf>
    <xf numFmtId="0" fontId="36" fillId="0" borderId="5" xfId="5" applyFont="1" applyFill="1" applyBorder="1"/>
    <xf numFmtId="166" fontId="22" fillId="0" borderId="8" xfId="1" applyNumberFormat="1" applyFont="1" applyFill="1" applyBorder="1"/>
    <xf numFmtId="166" fontId="22" fillId="0" borderId="9" xfId="1" applyNumberFormat="1" applyFont="1" applyFill="1" applyBorder="1"/>
    <xf numFmtId="0" fontId="22" fillId="0" borderId="10" xfId="5" applyFont="1" applyFill="1" applyBorder="1" applyProtection="1">
      <protection locked="0"/>
    </xf>
    <xf numFmtId="166" fontId="22" fillId="0" borderId="10" xfId="1" applyNumberFormat="1" applyFont="1" applyFill="1" applyBorder="1" applyProtection="1">
      <protection locked="0"/>
    </xf>
    <xf numFmtId="0" fontId="22" fillId="0" borderId="1" xfId="5" applyFont="1" applyFill="1" applyBorder="1" applyProtection="1">
      <protection locked="0"/>
    </xf>
    <xf numFmtId="166" fontId="22" fillId="0" borderId="1" xfId="1" applyNumberFormat="1" applyFont="1" applyFill="1" applyBorder="1" applyProtection="1">
      <protection locked="0"/>
    </xf>
    <xf numFmtId="0" fontId="22" fillId="0" borderId="11" xfId="5" applyFont="1" applyFill="1" applyBorder="1" applyProtection="1">
      <protection locked="0"/>
    </xf>
    <xf numFmtId="166" fontId="22" fillId="0" borderId="11" xfId="1" applyNumberFormat="1" applyFont="1" applyFill="1" applyBorder="1" applyProtection="1">
      <protection locked="0"/>
    </xf>
    <xf numFmtId="0" fontId="36" fillId="0" borderId="4" xfId="5" applyFont="1" applyFill="1" applyBorder="1" applyAlignment="1">
      <alignment horizontal="center" vertical="center"/>
    </xf>
    <xf numFmtId="166" fontId="36" fillId="0" borderId="5" xfId="5" applyNumberFormat="1" applyFont="1" applyFill="1" applyBorder="1"/>
    <xf numFmtId="166" fontId="36" fillId="0" borderId="6" xfId="5" applyNumberFormat="1" applyFont="1" applyFill="1" applyBorder="1"/>
    <xf numFmtId="167" fontId="36" fillId="0" borderId="11" xfId="5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165" fontId="0" fillId="0" borderId="0" xfId="0" applyNumberFormat="1" applyFill="1" applyAlignment="1" applyProtection="1">
      <alignment horizontal="center" vertical="center" wrapText="1"/>
    </xf>
    <xf numFmtId="0" fontId="34" fillId="0" borderId="10" xfId="5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33" fillId="0" borderId="5" xfId="5" applyFont="1" applyFill="1" applyBorder="1" applyAlignment="1" applyProtection="1">
      <alignment horizontal="center" vertical="center" wrapText="1"/>
    </xf>
    <xf numFmtId="165" fontId="14" fillId="0" borderId="0" xfId="5" applyNumberFormat="1" applyFont="1" applyFill="1" applyBorder="1" applyAlignment="1" applyProtection="1">
      <alignment horizontal="centerContinuous" vertical="center" wrapText="1"/>
    </xf>
    <xf numFmtId="0" fontId="28" fillId="0" borderId="1" xfId="5" applyFont="1" applyFill="1" applyBorder="1" applyAlignment="1" applyProtection="1">
      <alignment horizontal="left" vertical="center" wrapText="1" indent="1"/>
    </xf>
    <xf numFmtId="0" fontId="28" fillId="0" borderId="11" xfId="5" applyFont="1" applyFill="1" applyBorder="1" applyAlignment="1" applyProtection="1">
      <alignment horizontal="left" vertical="center" wrapText="1" indent="1"/>
    </xf>
    <xf numFmtId="49" fontId="28" fillId="0" borderId="2" xfId="5" applyNumberFormat="1" applyFont="1" applyFill="1" applyBorder="1" applyAlignment="1" applyProtection="1">
      <alignment horizontal="left" vertical="center" wrapText="1" indent="1"/>
    </xf>
    <xf numFmtId="49" fontId="28" fillId="0" borderId="3" xfId="5" applyNumberFormat="1" applyFont="1" applyFill="1" applyBorder="1" applyAlignment="1" applyProtection="1">
      <alignment horizontal="left" vertical="center" wrapText="1" indent="1"/>
    </xf>
    <xf numFmtId="49" fontId="28" fillId="0" borderId="7" xfId="5" applyNumberFormat="1" applyFont="1" applyFill="1" applyBorder="1" applyAlignment="1" applyProtection="1">
      <alignment horizontal="left" vertical="center" wrapText="1" indent="1"/>
    </xf>
    <xf numFmtId="0" fontId="26" fillId="0" borderId="4" xfId="5" applyFont="1" applyFill="1" applyBorder="1" applyAlignment="1" applyProtection="1">
      <alignment horizontal="left" vertical="center" wrapText="1" indent="1"/>
    </xf>
    <xf numFmtId="0" fontId="26" fillId="0" borderId="5" xfId="5" applyFont="1" applyFill="1" applyBorder="1" applyAlignment="1" applyProtection="1">
      <alignment horizontal="left" vertical="center" wrapText="1" indent="1"/>
    </xf>
    <xf numFmtId="0" fontId="17" fillId="0" borderId="4" xfId="5" applyFont="1" applyFill="1" applyBorder="1" applyAlignment="1" applyProtection="1">
      <alignment horizontal="center" vertical="center" wrapText="1"/>
    </xf>
    <xf numFmtId="0" fontId="17" fillId="0" borderId="5" xfId="5" applyFont="1" applyFill="1" applyBorder="1" applyAlignment="1" applyProtection="1">
      <alignment horizontal="center" vertical="center" wrapText="1"/>
    </xf>
    <xf numFmtId="0" fontId="26" fillId="0" borderId="5" xfId="5" applyFont="1" applyFill="1" applyBorder="1" applyAlignment="1" applyProtection="1">
      <alignment vertical="center" wrapText="1"/>
    </xf>
    <xf numFmtId="0" fontId="26" fillId="0" borderId="4" xfId="5" applyFont="1" applyFill="1" applyBorder="1" applyAlignment="1" applyProtection="1">
      <alignment horizontal="center" vertical="center" wrapText="1"/>
    </xf>
    <xf numFmtId="0" fontId="26" fillId="0" borderId="5" xfId="5" applyFont="1" applyFill="1" applyBorder="1" applyAlignment="1" applyProtection="1">
      <alignment horizontal="center" vertical="center" wrapText="1"/>
    </xf>
    <xf numFmtId="0" fontId="17" fillId="0" borderId="5" xfId="7" applyFont="1" applyFill="1" applyBorder="1" applyAlignment="1" applyProtection="1">
      <alignment horizontal="left" vertical="center" indent="1"/>
    </xf>
    <xf numFmtId="0" fontId="35" fillId="0" borderId="12" xfId="7" applyFont="1" applyFill="1" applyBorder="1" applyAlignment="1" applyProtection="1">
      <alignment horizontal="center" vertical="center" wrapText="1"/>
    </xf>
    <xf numFmtId="0" fontId="35" fillId="0" borderId="13" xfId="7" applyFont="1" applyFill="1" applyBorder="1" applyAlignment="1" applyProtection="1">
      <alignment horizontal="center" vertical="center"/>
    </xf>
    <xf numFmtId="0" fontId="35" fillId="0" borderId="14" xfId="7" applyFont="1" applyFill="1" applyBorder="1" applyAlignment="1" applyProtection="1">
      <alignment horizontal="center" vertical="center"/>
    </xf>
    <xf numFmtId="0" fontId="19" fillId="0" borderId="0" xfId="7" applyFill="1" applyProtection="1"/>
    <xf numFmtId="0" fontId="28" fillId="0" borderId="4" xfId="7" applyFont="1" applyFill="1" applyBorder="1" applyAlignment="1" applyProtection="1">
      <alignment horizontal="left" vertical="center" indent="1"/>
    </xf>
    <xf numFmtId="0" fontId="19" fillId="0" borderId="0" xfId="7" applyFill="1" applyAlignment="1" applyProtection="1">
      <alignment vertical="center"/>
    </xf>
    <xf numFmtId="0" fontId="28" fillId="0" borderId="15" xfId="7" applyFont="1" applyFill="1" applyBorder="1" applyAlignment="1" applyProtection="1">
      <alignment horizontal="left" vertical="center" indent="1"/>
    </xf>
    <xf numFmtId="165" fontId="28" fillId="0" borderId="16" xfId="7" applyNumberFormat="1" applyFont="1" applyFill="1" applyBorder="1" applyAlignment="1" applyProtection="1">
      <alignment vertical="center"/>
      <protection locked="0"/>
    </xf>
    <xf numFmtId="165" fontId="28" fillId="0" borderId="17" xfId="7" applyNumberFormat="1" applyFont="1" applyFill="1" applyBorder="1" applyAlignment="1" applyProtection="1">
      <alignment vertical="center"/>
    </xf>
    <xf numFmtId="0" fontId="28" fillId="0" borderId="2" xfId="7" applyFont="1" applyFill="1" applyBorder="1" applyAlignment="1" applyProtection="1">
      <alignment horizontal="left" vertical="center" indent="1"/>
    </xf>
    <xf numFmtId="165" fontId="28" fillId="0" borderId="1" xfId="7" applyNumberFormat="1" applyFont="1" applyFill="1" applyBorder="1" applyAlignment="1" applyProtection="1">
      <alignment vertical="center"/>
      <protection locked="0"/>
    </xf>
    <xf numFmtId="165" fontId="28" fillId="0" borderId="9" xfId="7" applyNumberFormat="1" applyFont="1" applyFill="1" applyBorder="1" applyAlignment="1" applyProtection="1">
      <alignment vertical="center"/>
    </xf>
    <xf numFmtId="0" fontId="19" fillId="0" borderId="0" xfId="7" applyFill="1" applyAlignment="1" applyProtection="1">
      <alignment vertical="center"/>
      <protection locked="0"/>
    </xf>
    <xf numFmtId="165" fontId="28" fillId="0" borderId="10" xfId="7" applyNumberFormat="1" applyFont="1" applyFill="1" applyBorder="1" applyAlignment="1" applyProtection="1">
      <alignment vertical="center"/>
      <protection locked="0"/>
    </xf>
    <xf numFmtId="165" fontId="28" fillId="0" borderId="8" xfId="7" applyNumberFormat="1" applyFont="1" applyFill="1" applyBorder="1" applyAlignment="1" applyProtection="1">
      <alignment vertical="center"/>
    </xf>
    <xf numFmtId="165" fontId="26" fillId="0" borderId="5" xfId="7" applyNumberFormat="1" applyFont="1" applyFill="1" applyBorder="1" applyAlignment="1" applyProtection="1">
      <alignment vertical="center"/>
    </xf>
    <xf numFmtId="165" fontId="26" fillId="0" borderId="6" xfId="7" applyNumberFormat="1" applyFont="1" applyFill="1" applyBorder="1" applyAlignment="1" applyProtection="1">
      <alignment vertical="center"/>
    </xf>
    <xf numFmtId="0" fontId="28" fillId="0" borderId="3" xfId="7" applyFont="1" applyFill="1" applyBorder="1" applyAlignment="1" applyProtection="1">
      <alignment horizontal="left" vertical="center" indent="1"/>
    </xf>
    <xf numFmtId="0" fontId="26" fillId="0" borderId="4" xfId="7" applyFont="1" applyFill="1" applyBorder="1" applyAlignment="1" applyProtection="1">
      <alignment horizontal="left" vertical="center" indent="1"/>
    </xf>
    <xf numFmtId="165" fontId="26" fillId="0" borderId="5" xfId="7" applyNumberFormat="1" applyFont="1" applyFill="1" applyBorder="1" applyProtection="1"/>
    <xf numFmtId="165" fontId="26" fillId="0" borderId="6" xfId="7" applyNumberFormat="1" applyFont="1" applyFill="1" applyBorder="1" applyProtection="1"/>
    <xf numFmtId="0" fontId="19" fillId="0" borderId="0" xfId="7" applyFill="1" applyProtection="1">
      <protection locked="0"/>
    </xf>
    <xf numFmtId="0" fontId="22" fillId="0" borderId="0" xfId="7" applyFont="1" applyFill="1" applyProtection="1"/>
    <xf numFmtId="0" fontId="40" fillId="0" borderId="0" xfId="7" applyFont="1" applyFill="1" applyProtection="1">
      <protection locked="0"/>
    </xf>
    <xf numFmtId="0" fontId="30" fillId="0" borderId="0" xfId="7" applyFont="1" applyFill="1" applyProtection="1">
      <protection locked="0"/>
    </xf>
    <xf numFmtId="0" fontId="33" fillId="0" borderId="5" xfId="5" applyFont="1" applyFill="1" applyBorder="1" applyAlignment="1" applyProtection="1">
      <alignment horizontal="left" vertical="center" wrapText="1" indent="1"/>
    </xf>
    <xf numFmtId="165" fontId="41" fillId="0" borderId="18" xfId="5" applyNumberFormat="1" applyFont="1" applyFill="1" applyBorder="1" applyAlignment="1" applyProtection="1">
      <alignment horizontal="left" vertical="center"/>
    </xf>
    <xf numFmtId="0" fontId="29" fillId="0" borderId="0" xfId="4" applyFont="1" applyFill="1" applyBorder="1" applyAlignment="1" applyProtection="1">
      <alignment horizontal="right"/>
    </xf>
    <xf numFmtId="0" fontId="17" fillId="0" borderId="19" xfId="5" applyFont="1" applyFill="1" applyBorder="1" applyAlignment="1" applyProtection="1">
      <alignment horizontal="center" vertical="center" wrapText="1"/>
    </xf>
    <xf numFmtId="0" fontId="33" fillId="0" borderId="20" xfId="5" applyFont="1" applyFill="1" applyBorder="1" applyAlignment="1" applyProtection="1">
      <alignment horizontal="center" vertical="center" wrapText="1"/>
    </xf>
    <xf numFmtId="0" fontId="33" fillId="0" borderId="21" xfId="5" applyFont="1" applyFill="1" applyBorder="1" applyAlignment="1" applyProtection="1">
      <alignment horizontal="center" vertical="center" wrapText="1"/>
    </xf>
    <xf numFmtId="0" fontId="33" fillId="0" borderId="22" xfId="5" applyFont="1" applyFill="1" applyBorder="1" applyAlignment="1" applyProtection="1">
      <alignment horizontal="center" vertical="center" wrapText="1"/>
    </xf>
    <xf numFmtId="0" fontId="34" fillId="0" borderId="4" xfId="5" applyFont="1" applyFill="1" applyBorder="1" applyAlignment="1" applyProtection="1">
      <alignment horizontal="center" vertical="center"/>
    </xf>
    <xf numFmtId="0" fontId="34" fillId="0" borderId="20" xfId="5" applyFont="1" applyFill="1" applyBorder="1" applyAlignment="1" applyProtection="1">
      <alignment horizontal="center" vertical="center"/>
    </xf>
    <xf numFmtId="0" fontId="34" fillId="0" borderId="2" xfId="5" applyFont="1" applyFill="1" applyBorder="1" applyAlignment="1" applyProtection="1">
      <alignment horizontal="center" vertical="center"/>
    </xf>
    <xf numFmtId="0" fontId="34" fillId="0" borderId="7" xfId="5" applyFont="1" applyFill="1" applyBorder="1" applyAlignment="1" applyProtection="1">
      <alignment horizontal="center" vertical="center"/>
    </xf>
    <xf numFmtId="166" fontId="33" fillId="0" borderId="6" xfId="1" applyNumberFormat="1" applyFont="1" applyFill="1" applyBorder="1" applyProtection="1"/>
    <xf numFmtId="0" fontId="28" fillId="0" borderId="1" xfId="7" applyFont="1" applyFill="1" applyBorder="1" applyAlignment="1" applyProtection="1">
      <alignment horizontal="left" vertical="center" indent="1"/>
    </xf>
    <xf numFmtId="0" fontId="28" fillId="0" borderId="10" xfId="7" applyFont="1" applyFill="1" applyBorder="1" applyAlignment="1" applyProtection="1">
      <alignment horizontal="left" vertical="center" wrapText="1" indent="1"/>
    </xf>
    <xf numFmtId="0" fontId="28" fillId="0" borderId="1" xfId="7" applyFont="1" applyFill="1" applyBorder="1" applyAlignment="1" applyProtection="1">
      <alignment horizontal="left" vertical="center" wrapText="1" indent="1"/>
    </xf>
    <xf numFmtId="0" fontId="28" fillId="0" borderId="10" xfId="7" applyFont="1" applyFill="1" applyBorder="1" applyAlignment="1" applyProtection="1">
      <alignment horizontal="left" vertical="center" indent="1"/>
    </xf>
    <xf numFmtId="0" fontId="17" fillId="0" borderId="5" xfId="7" applyFont="1" applyFill="1" applyBorder="1" applyAlignment="1" applyProtection="1">
      <alignment horizontal="left" indent="1"/>
    </xf>
    <xf numFmtId="166" fontId="34" fillId="0" borderId="25" xfId="1" applyNumberFormat="1" applyFont="1" applyFill="1" applyBorder="1" applyProtection="1">
      <protection locked="0"/>
    </xf>
    <xf numFmtId="166" fontId="34" fillId="0" borderId="23" xfId="1" applyNumberFormat="1" applyFont="1" applyFill="1" applyBorder="1" applyProtection="1">
      <protection locked="0"/>
    </xf>
    <xf numFmtId="166" fontId="34" fillId="0" borderId="24" xfId="1" applyNumberFormat="1" applyFont="1" applyFill="1" applyBorder="1" applyProtection="1">
      <protection locked="0"/>
    </xf>
    <xf numFmtId="0" fontId="16" fillId="0" borderId="26" xfId="5" applyFont="1" applyFill="1" applyBorder="1" applyAlignment="1" applyProtection="1">
      <alignment horizontal="center" vertical="center" wrapText="1"/>
    </xf>
    <xf numFmtId="0" fontId="16" fillId="0" borderId="26" xfId="5" applyFont="1" applyFill="1" applyBorder="1" applyAlignment="1" applyProtection="1">
      <alignment vertical="center" wrapText="1"/>
    </xf>
    <xf numFmtId="165" fontId="16" fillId="0" borderId="26" xfId="5" applyNumberFormat="1" applyFont="1" applyFill="1" applyBorder="1" applyAlignment="1" applyProtection="1">
      <alignment horizontal="right" vertical="center" wrapText="1" indent="1"/>
    </xf>
    <xf numFmtId="0" fontId="19" fillId="0" borderId="0" xfId="5" applyFont="1" applyFill="1" applyAlignment="1" applyProtection="1">
      <alignment horizontal="right" vertical="center" indent="1"/>
    </xf>
    <xf numFmtId="0" fontId="42" fillId="0" borderId="1" xfId="4" applyFont="1" applyBorder="1" applyAlignment="1">
      <alignment horizontal="justify" wrapText="1"/>
    </xf>
    <xf numFmtId="0" fontId="42" fillId="0" borderId="1" xfId="4" applyFont="1" applyBorder="1" applyAlignment="1">
      <alignment wrapText="1"/>
    </xf>
    <xf numFmtId="0" fontId="42" fillId="0" borderId="27" xfId="4" applyFont="1" applyBorder="1" applyAlignment="1">
      <alignment wrapText="1"/>
    </xf>
    <xf numFmtId="165" fontId="26" fillId="0" borderId="5" xfId="5" applyNumberFormat="1" applyFont="1" applyFill="1" applyBorder="1" applyAlignment="1" applyProtection="1">
      <alignment horizontal="right" vertical="center" wrapText="1" indent="1"/>
    </xf>
    <xf numFmtId="165" fontId="2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0" xfId="5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5" xfId="5" applyNumberFormat="1" applyFont="1" applyFill="1" applyBorder="1" applyAlignment="1" applyProtection="1">
      <alignment horizontal="right" vertical="center" wrapText="1" indent="1"/>
    </xf>
    <xf numFmtId="0" fontId="17" fillId="0" borderId="28" xfId="5" applyFont="1" applyFill="1" applyBorder="1" applyAlignment="1" applyProtection="1">
      <alignment horizontal="center" vertical="center" wrapText="1"/>
    </xf>
    <xf numFmtId="0" fontId="26" fillId="0" borderId="12" xfId="5" applyFont="1" applyFill="1" applyBorder="1" applyAlignment="1" applyProtection="1">
      <alignment horizontal="center" vertical="center" wrapText="1"/>
    </xf>
    <xf numFmtId="0" fontId="26" fillId="0" borderId="13" xfId="5" applyFont="1" applyFill="1" applyBorder="1" applyAlignment="1" applyProtection="1">
      <alignment horizontal="center" vertical="center" wrapText="1"/>
    </xf>
    <xf numFmtId="0" fontId="26" fillId="0" borderId="19" xfId="5" applyFont="1" applyFill="1" applyBorder="1" applyAlignment="1" applyProtection="1">
      <alignment horizontal="center" vertical="center" wrapText="1"/>
    </xf>
    <xf numFmtId="165" fontId="26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6" xfId="7" applyFont="1" applyFill="1" applyBorder="1" applyAlignment="1" applyProtection="1">
      <alignment horizontal="left" vertical="center" wrapText="1" indent="1"/>
    </xf>
    <xf numFmtId="0" fontId="26" fillId="0" borderId="29" xfId="5" applyFont="1" applyFill="1" applyBorder="1" applyAlignment="1" applyProtection="1">
      <alignment horizontal="left" vertical="center" wrapText="1" indent="1"/>
    </xf>
    <xf numFmtId="0" fontId="26" fillId="0" borderId="30" xfId="5" applyFont="1" applyFill="1" applyBorder="1" applyAlignment="1" applyProtection="1">
      <alignment horizontal="center" vertical="center" wrapText="1"/>
    </xf>
    <xf numFmtId="0" fontId="33" fillId="0" borderId="31" xfId="5" applyFont="1" applyFill="1" applyBorder="1" applyAlignment="1" applyProtection="1">
      <alignment vertical="center" wrapText="1"/>
    </xf>
    <xf numFmtId="165" fontId="33" fillId="0" borderId="31" xfId="5" applyNumberFormat="1" applyFont="1" applyFill="1" applyBorder="1" applyAlignment="1" applyProtection="1">
      <alignment horizontal="right" vertical="center" wrapText="1" indent="1"/>
    </xf>
    <xf numFmtId="0" fontId="28" fillId="0" borderId="26" xfId="5" applyFont="1" applyFill="1" applyBorder="1" applyAlignment="1" applyProtection="1">
      <alignment horizontal="right" vertical="center" wrapText="1" indent="1"/>
    </xf>
    <xf numFmtId="165" fontId="34" fillId="0" borderId="26" xfId="5" applyNumberFormat="1" applyFont="1" applyFill="1" applyBorder="1" applyAlignment="1" applyProtection="1">
      <alignment horizontal="right" vertical="center" wrapText="1" indent="1"/>
    </xf>
    <xf numFmtId="165" fontId="33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6" xfId="5" applyFont="1" applyFill="1" applyBorder="1" applyAlignment="1" applyProtection="1">
      <alignment horizontal="center" vertical="center"/>
    </xf>
    <xf numFmtId="165" fontId="28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ill="1" applyAlignment="1" applyProtection="1">
      <alignment vertical="center" wrapText="1"/>
    </xf>
    <xf numFmtId="165" fontId="15" fillId="0" borderId="0" xfId="0" applyNumberFormat="1" applyFont="1" applyFill="1" applyAlignment="1" applyProtection="1">
      <alignment horizontal="right" wrapText="1"/>
    </xf>
    <xf numFmtId="165" fontId="17" fillId="0" borderId="4" xfId="0" applyNumberFormat="1" applyFont="1" applyFill="1" applyBorder="1" applyAlignment="1" applyProtection="1">
      <alignment horizontal="center" vertical="center" wrapText="1"/>
    </xf>
    <xf numFmtId="165" fontId="17" fillId="0" borderId="5" xfId="0" applyNumberFormat="1" applyFont="1" applyFill="1" applyBorder="1" applyAlignment="1" applyProtection="1">
      <alignment horizontal="center" vertical="center" wrapText="1"/>
    </xf>
    <xf numFmtId="165" fontId="17" fillId="0" borderId="6" xfId="0" applyNumberFormat="1" applyFont="1" applyFill="1" applyBorder="1" applyAlignment="1" applyProtection="1">
      <alignment horizontal="center" vertical="center" wrapText="1"/>
    </xf>
    <xf numFmtId="165" fontId="26" fillId="0" borderId="29" xfId="0" applyNumberFormat="1" applyFont="1" applyFill="1" applyBorder="1" applyAlignment="1" applyProtection="1">
      <alignment horizontal="center" vertical="center" wrapText="1"/>
    </xf>
    <xf numFmtId="165" fontId="26" fillId="0" borderId="31" xfId="0" applyNumberFormat="1" applyFont="1" applyFill="1" applyBorder="1" applyAlignment="1" applyProtection="1">
      <alignment horizontal="center" vertical="center" wrapText="1"/>
    </xf>
    <xf numFmtId="165" fontId="33" fillId="0" borderId="35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left" vertical="center" wrapText="1"/>
      <protection locked="0"/>
    </xf>
    <xf numFmtId="165" fontId="28" fillId="0" borderId="1" xfId="0" applyNumberFormat="1" applyFont="1" applyFill="1" applyBorder="1" applyAlignment="1" applyProtection="1">
      <alignment vertical="center" wrapText="1"/>
      <protection locked="0"/>
    </xf>
    <xf numFmtId="49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8" fillId="0" borderId="9" xfId="0" applyNumberFormat="1" applyFont="1" applyFill="1" applyBorder="1" applyAlignment="1" applyProtection="1">
      <alignment vertical="center" wrapText="1"/>
    </xf>
    <xf numFmtId="165" fontId="0" fillId="0" borderId="15" xfId="0" applyNumberFormat="1" applyFill="1" applyBorder="1" applyAlignment="1" applyProtection="1">
      <alignment horizontal="left" vertical="center" wrapText="1"/>
      <protection locked="0"/>
    </xf>
    <xf numFmtId="165" fontId="2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28" fillId="0" borderId="11" xfId="0" applyNumberFormat="1" applyFont="1" applyFill="1" applyBorder="1" applyAlignment="1" applyProtection="1">
      <alignment vertical="center" wrapText="1"/>
      <protection locked="0"/>
    </xf>
    <xf numFmtId="49" fontId="28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28" fillId="0" borderId="36" xfId="0" applyNumberFormat="1" applyFont="1" applyFill="1" applyBorder="1" applyAlignment="1" applyProtection="1">
      <alignment vertical="center" wrapText="1"/>
    </xf>
    <xf numFmtId="165" fontId="17" fillId="0" borderId="4" xfId="0" applyNumberFormat="1" applyFont="1" applyFill="1" applyBorder="1" applyAlignment="1" applyProtection="1">
      <alignment horizontal="left" vertical="center" wrapText="1"/>
    </xf>
    <xf numFmtId="165" fontId="26" fillId="0" borderId="5" xfId="0" applyNumberFormat="1" applyFont="1" applyFill="1" applyBorder="1" applyAlignment="1" applyProtection="1">
      <alignment vertical="center" wrapText="1"/>
    </xf>
    <xf numFmtId="165" fontId="26" fillId="3" borderId="5" xfId="0" applyNumberFormat="1" applyFont="1" applyFill="1" applyBorder="1" applyAlignment="1" applyProtection="1">
      <alignment vertical="center" wrapText="1"/>
    </xf>
    <xf numFmtId="165" fontId="26" fillId="0" borderId="6" xfId="0" applyNumberFormat="1" applyFont="1" applyFill="1" applyBorder="1" applyAlignment="1" applyProtection="1">
      <alignment vertical="center" wrapText="1"/>
    </xf>
    <xf numFmtId="165" fontId="17" fillId="0" borderId="6" xfId="0" applyNumberFormat="1" applyFont="1" applyFill="1" applyBorder="1" applyAlignment="1" applyProtection="1">
      <alignment horizontal="center" wrapText="1"/>
    </xf>
    <xf numFmtId="165" fontId="26" fillId="0" borderId="35" xfId="0" applyNumberFormat="1" applyFont="1" applyFill="1" applyBorder="1" applyAlignment="1" applyProtection="1">
      <alignment horizontal="center" vertical="center" wrapText="1"/>
    </xf>
    <xf numFmtId="165" fontId="25" fillId="0" borderId="9" xfId="0" applyNumberFormat="1" applyFont="1" applyFill="1" applyBorder="1" applyAlignment="1" applyProtection="1">
      <alignment vertical="center" wrapText="1"/>
    </xf>
    <xf numFmtId="165" fontId="2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5" fontId="25" fillId="0" borderId="1" xfId="0" applyNumberFormat="1" applyFont="1" applyFill="1" applyBorder="1" applyAlignment="1" applyProtection="1">
      <alignment vertical="center" wrapText="1"/>
      <protection locked="0"/>
    </xf>
    <xf numFmtId="49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25" fillId="0" borderId="11" xfId="0" applyNumberFormat="1" applyFont="1" applyFill="1" applyBorder="1" applyAlignment="1" applyProtection="1">
      <alignment vertical="center" wrapText="1"/>
      <protection locked="0"/>
    </xf>
    <xf numFmtId="49" fontId="25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25" fillId="0" borderId="36" xfId="0" applyNumberFormat="1" applyFont="1" applyFill="1" applyBorder="1" applyAlignment="1" applyProtection="1">
      <alignment vertical="center" wrapText="1"/>
    </xf>
    <xf numFmtId="165" fontId="17" fillId="0" borderId="5" xfId="0" applyNumberFormat="1" applyFont="1" applyFill="1" applyBorder="1" applyAlignment="1" applyProtection="1">
      <alignment vertical="center" wrapText="1"/>
    </xf>
    <xf numFmtId="165" fontId="17" fillId="3" borderId="5" xfId="0" applyNumberFormat="1" applyFont="1" applyFill="1" applyBorder="1" applyAlignment="1" applyProtection="1">
      <alignment vertical="center" wrapText="1"/>
    </xf>
    <xf numFmtId="165" fontId="17" fillId="0" borderId="6" xfId="0" applyNumberFormat="1" applyFont="1" applyFill="1" applyBorder="1" applyAlignment="1" applyProtection="1">
      <alignment vertical="center" wrapText="1"/>
    </xf>
    <xf numFmtId="0" fontId="30" fillId="0" borderId="0" xfId="0" applyFont="1" applyFill="1" applyProtection="1"/>
    <xf numFmtId="0" fontId="0" fillId="0" borderId="0" xfId="0" applyFill="1" applyProtection="1"/>
    <xf numFmtId="0" fontId="35" fillId="0" borderId="12" xfId="0" applyFont="1" applyFill="1" applyBorder="1" applyAlignment="1" applyProtection="1">
      <alignment vertical="center"/>
    </xf>
    <xf numFmtId="0" fontId="35" fillId="0" borderId="13" xfId="0" applyFont="1" applyFill="1" applyBorder="1" applyAlignment="1" applyProtection="1">
      <alignment horizontal="center" vertical="center"/>
    </xf>
    <xf numFmtId="0" fontId="35" fillId="0" borderId="14" xfId="0" applyFont="1" applyFill="1" applyBorder="1" applyAlignment="1" applyProtection="1">
      <alignment horizontal="center" vertical="center"/>
    </xf>
    <xf numFmtId="49" fontId="34" fillId="0" borderId="20" xfId="0" applyNumberFormat="1" applyFont="1" applyFill="1" applyBorder="1" applyAlignment="1" applyProtection="1">
      <alignment vertical="center"/>
    </xf>
    <xf numFmtId="3" fontId="34" fillId="0" borderId="21" xfId="0" applyNumberFormat="1" applyFont="1" applyFill="1" applyBorder="1" applyAlignment="1" applyProtection="1">
      <alignment vertical="center"/>
      <protection locked="0"/>
    </xf>
    <xf numFmtId="3" fontId="34" fillId="0" borderId="22" xfId="0" applyNumberFormat="1" applyFont="1" applyFill="1" applyBorder="1" applyAlignment="1" applyProtection="1">
      <alignment vertical="center"/>
    </xf>
    <xf numFmtId="49" fontId="38" fillId="0" borderId="2" xfId="0" quotePrefix="1" applyNumberFormat="1" applyFont="1" applyFill="1" applyBorder="1" applyAlignment="1" applyProtection="1">
      <alignment horizontal="left" vertical="center" indent="1"/>
    </xf>
    <xf numFmtId="3" fontId="38" fillId="0" borderId="1" xfId="0" applyNumberFormat="1" applyFont="1" applyFill="1" applyBorder="1" applyAlignment="1" applyProtection="1">
      <alignment vertical="center"/>
      <protection locked="0"/>
    </xf>
    <xf numFmtId="3" fontId="38" fillId="0" borderId="9" xfId="0" applyNumberFormat="1" applyFont="1" applyFill="1" applyBorder="1" applyAlignment="1" applyProtection="1">
      <alignment vertical="center"/>
    </xf>
    <xf numFmtId="49" fontId="34" fillId="0" borderId="2" xfId="0" applyNumberFormat="1" applyFont="1" applyFill="1" applyBorder="1" applyAlignment="1" applyProtection="1">
      <alignment vertical="center"/>
    </xf>
    <xf numFmtId="3" fontId="34" fillId="0" borderId="1" xfId="0" applyNumberFormat="1" applyFont="1" applyFill="1" applyBorder="1" applyAlignment="1" applyProtection="1">
      <alignment vertical="center"/>
      <protection locked="0"/>
    </xf>
    <xf numFmtId="3" fontId="34" fillId="0" borderId="9" xfId="0" applyNumberFormat="1" applyFont="1" applyFill="1" applyBorder="1" applyAlignment="1" applyProtection="1">
      <alignment vertical="center"/>
    </xf>
    <xf numFmtId="49" fontId="34" fillId="0" borderId="7" xfId="0" applyNumberFormat="1" applyFont="1" applyFill="1" applyBorder="1" applyAlignment="1" applyProtection="1">
      <alignment vertical="center"/>
      <protection locked="0"/>
    </xf>
    <xf numFmtId="3" fontId="34" fillId="0" borderId="11" xfId="0" applyNumberFormat="1" applyFont="1" applyFill="1" applyBorder="1" applyAlignment="1" applyProtection="1">
      <alignment vertical="center"/>
      <protection locked="0"/>
    </xf>
    <xf numFmtId="49" fontId="35" fillId="0" borderId="4" xfId="0" applyNumberFormat="1" applyFont="1" applyFill="1" applyBorder="1" applyAlignment="1" applyProtection="1">
      <alignment vertical="center"/>
    </xf>
    <xf numFmtId="3" fontId="34" fillId="0" borderId="5" xfId="0" applyNumberFormat="1" applyFont="1" applyFill="1" applyBorder="1" applyAlignment="1" applyProtection="1">
      <alignment vertical="center"/>
    </xf>
    <xf numFmtId="3" fontId="34" fillId="0" borderId="6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34" fillId="0" borderId="2" xfId="0" applyNumberFormat="1" applyFont="1" applyFill="1" applyBorder="1" applyAlignment="1" applyProtection="1">
      <alignment horizontal="left" vertical="center"/>
    </xf>
    <xf numFmtId="49" fontId="34" fillId="0" borderId="2" xfId="0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43" fillId="0" borderId="0" xfId="0" applyFont="1" applyFill="1" applyProtection="1"/>
    <xf numFmtId="0" fontId="13" fillId="0" borderId="0" xfId="0" applyFont="1" applyFill="1" applyProtection="1"/>
    <xf numFmtId="0" fontId="40" fillId="0" borderId="0" xfId="0" applyFont="1" applyFill="1" applyProtection="1">
      <protection locked="0"/>
    </xf>
    <xf numFmtId="0" fontId="44" fillId="0" borderId="0" xfId="0" applyFont="1" applyFill="1" applyProtection="1">
      <protection locked="0"/>
    </xf>
    <xf numFmtId="0" fontId="44" fillId="0" borderId="0" xfId="0" applyFont="1" applyFill="1" applyProtection="1"/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34" fillId="0" borderId="3" xfId="0" applyFont="1" applyFill="1" applyBorder="1" applyAlignment="1" applyProtection="1">
      <alignment horizontal="center" vertical="center"/>
    </xf>
    <xf numFmtId="0" fontId="34" fillId="0" borderId="10" xfId="0" applyFont="1" applyFill="1" applyBorder="1" applyAlignment="1" applyProtection="1">
      <alignment vertical="center" wrapText="1"/>
    </xf>
    <xf numFmtId="165" fontId="34" fillId="0" borderId="10" xfId="0" applyNumberFormat="1" applyFont="1" applyFill="1" applyBorder="1" applyAlignment="1" applyProtection="1">
      <alignment vertical="center"/>
      <protection locked="0"/>
    </xf>
    <xf numFmtId="165" fontId="33" fillId="0" borderId="8" xfId="0" applyNumberFormat="1" applyFont="1" applyFill="1" applyBorder="1" applyAlignment="1" applyProtection="1">
      <alignment vertical="center"/>
    </xf>
    <xf numFmtId="0" fontId="34" fillId="0" borderId="2" xfId="0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 applyProtection="1">
      <alignment vertical="center" wrapText="1"/>
    </xf>
    <xf numFmtId="165" fontId="34" fillId="0" borderId="1" xfId="0" applyNumberFormat="1" applyFont="1" applyFill="1" applyBorder="1" applyAlignment="1" applyProtection="1">
      <alignment vertical="center"/>
      <protection locked="0"/>
    </xf>
    <xf numFmtId="165" fontId="33" fillId="0" borderId="9" xfId="0" applyNumberFormat="1" applyFont="1" applyFill="1" applyBorder="1" applyAlignment="1" applyProtection="1">
      <alignment vertical="center"/>
    </xf>
    <xf numFmtId="0" fontId="34" fillId="0" borderId="7" xfId="0" applyFont="1" applyFill="1" applyBorder="1" applyAlignment="1" applyProtection="1">
      <alignment horizontal="center" vertical="center"/>
    </xf>
    <xf numFmtId="0" fontId="34" fillId="0" borderId="11" xfId="0" applyFont="1" applyFill="1" applyBorder="1" applyAlignment="1" applyProtection="1">
      <alignment vertical="center" wrapText="1"/>
    </xf>
    <xf numFmtId="165" fontId="34" fillId="0" borderId="11" xfId="0" applyNumberFormat="1" applyFont="1" applyFill="1" applyBorder="1" applyAlignment="1" applyProtection="1">
      <alignment vertical="center"/>
      <protection locked="0"/>
    </xf>
    <xf numFmtId="165" fontId="33" fillId="0" borderId="36" xfId="0" applyNumberFormat="1" applyFont="1" applyFill="1" applyBorder="1" applyAlignment="1" applyProtection="1">
      <alignment vertical="center"/>
    </xf>
    <xf numFmtId="0" fontId="33" fillId="0" borderId="4" xfId="0" applyFont="1" applyFill="1" applyBorder="1" applyAlignment="1" applyProtection="1">
      <alignment horizontal="center" vertical="center"/>
    </xf>
    <xf numFmtId="0" fontId="35" fillId="0" borderId="5" xfId="0" applyFont="1" applyFill="1" applyBorder="1" applyAlignment="1" applyProtection="1">
      <alignment vertical="center" wrapText="1"/>
    </xf>
    <xf numFmtId="165" fontId="33" fillId="0" borderId="5" xfId="0" applyNumberFormat="1" applyFont="1" applyFill="1" applyBorder="1" applyAlignment="1" applyProtection="1">
      <alignment vertical="center"/>
    </xf>
    <xf numFmtId="165" fontId="33" fillId="0" borderId="6" xfId="0" applyNumberFormat="1" applyFont="1" applyFill="1" applyBorder="1" applyAlignment="1" applyProtection="1">
      <alignment vertical="center"/>
    </xf>
    <xf numFmtId="0" fontId="1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37" xfId="0" applyFill="1" applyBorder="1" applyProtection="1"/>
    <xf numFmtId="0" fontId="15" fillId="0" borderId="37" xfId="0" applyFont="1" applyFill="1" applyBorder="1" applyAlignment="1" applyProtection="1">
      <alignment horizontal="center"/>
    </xf>
    <xf numFmtId="0" fontId="0" fillId="0" borderId="0" xfId="0" applyFill="1" applyBorder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right"/>
    </xf>
    <xf numFmtId="0" fontId="23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horizontal="right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0" fillId="0" borderId="0" xfId="0" applyFill="1" applyAlignment="1"/>
    <xf numFmtId="0" fontId="39" fillId="0" borderId="4" xfId="0" applyFont="1" applyFill="1" applyBorder="1" applyAlignment="1" applyProtection="1">
      <alignment horizontal="center" vertical="center" wrapText="1"/>
    </xf>
    <xf numFmtId="0" fontId="39" fillId="0" borderId="6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vertical="center"/>
    </xf>
    <xf numFmtId="0" fontId="3" fillId="0" borderId="38" xfId="0" applyFont="1" applyFill="1" applyBorder="1" applyAlignment="1" applyProtection="1">
      <alignment horizontal="left" vertical="center" wrapText="1"/>
      <protection locked="0"/>
    </xf>
    <xf numFmtId="165" fontId="3" fillId="0" borderId="39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0" xfId="0" applyFont="1" applyFill="1" applyBorder="1" applyAlignment="1" applyProtection="1">
      <alignment horizontal="left" vertical="center" wrapText="1"/>
      <protection locked="0"/>
    </xf>
    <xf numFmtId="165" fontId="3" fillId="0" borderId="4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2" xfId="0" applyFont="1" applyFill="1" applyBorder="1" applyAlignment="1" applyProtection="1">
      <alignment horizontal="left" vertical="center" wrapText="1"/>
      <protection locked="0"/>
    </xf>
    <xf numFmtId="0" fontId="31" fillId="0" borderId="4" xfId="0" applyFont="1" applyFill="1" applyBorder="1" applyAlignment="1" applyProtection="1">
      <alignment vertical="center" wrapText="1"/>
    </xf>
    <xf numFmtId="165" fontId="32" fillId="0" borderId="6" xfId="0" applyNumberFormat="1" applyFont="1" applyFill="1" applyBorder="1" applyAlignment="1" applyProtection="1">
      <alignment horizontal="right" vertical="center" wrapText="1"/>
    </xf>
    <xf numFmtId="0" fontId="30" fillId="0" borderId="0" xfId="0" applyFont="1" applyAlignment="1">
      <alignment horizontal="center" wrapText="1"/>
    </xf>
    <xf numFmtId="0" fontId="0" fillId="0" borderId="0" xfId="0" applyProtection="1"/>
    <xf numFmtId="0" fontId="36" fillId="0" borderId="12" xfId="0" applyFont="1" applyBorder="1" applyAlignment="1" applyProtection="1">
      <alignment horizontal="center" vertical="center" wrapText="1"/>
    </xf>
    <xf numFmtId="0" fontId="36" fillId="0" borderId="13" xfId="0" applyFont="1" applyBorder="1" applyAlignment="1" applyProtection="1">
      <alignment horizontal="center" vertical="center"/>
    </xf>
    <xf numFmtId="0" fontId="36" fillId="0" borderId="14" xfId="0" applyFont="1" applyBorder="1" applyAlignment="1" applyProtection="1">
      <alignment horizontal="center" vertical="center" wrapText="1"/>
    </xf>
    <xf numFmtId="0" fontId="34" fillId="0" borderId="20" xfId="0" applyFont="1" applyBorder="1" applyAlignment="1" applyProtection="1">
      <alignment horizontal="right" vertical="center" indent="1"/>
    </xf>
    <xf numFmtId="0" fontId="34" fillId="0" borderId="21" xfId="0" applyFont="1" applyBorder="1" applyAlignment="1" applyProtection="1">
      <alignment horizontal="left" vertical="center" indent="1"/>
      <protection locked="0"/>
    </xf>
    <xf numFmtId="3" fontId="34" fillId="0" borderId="22" xfId="0" applyNumberFormat="1" applyFont="1" applyBorder="1" applyAlignment="1" applyProtection="1">
      <alignment horizontal="right" vertical="center" indent="1"/>
      <protection locked="0"/>
    </xf>
    <xf numFmtId="0" fontId="34" fillId="0" borderId="2" xfId="0" applyFont="1" applyBorder="1" applyAlignment="1" applyProtection="1">
      <alignment horizontal="right" vertical="center" indent="1"/>
    </xf>
    <xf numFmtId="0" fontId="34" fillId="0" borderId="1" xfId="0" applyFont="1" applyBorder="1" applyAlignment="1" applyProtection="1">
      <alignment horizontal="left" vertical="center" indent="1"/>
      <protection locked="0"/>
    </xf>
    <xf numFmtId="3" fontId="34" fillId="0" borderId="9" xfId="0" applyNumberFormat="1" applyFont="1" applyBorder="1" applyAlignment="1" applyProtection="1">
      <alignment horizontal="right" vertical="center" indent="1"/>
      <protection locked="0"/>
    </xf>
    <xf numFmtId="3" fontId="34" fillId="0" borderId="9" xfId="0" applyNumberFormat="1" applyFont="1" applyFill="1" applyBorder="1" applyAlignment="1" applyProtection="1">
      <alignment horizontal="right" vertical="center" indent="1"/>
      <protection locked="0"/>
    </xf>
    <xf numFmtId="0" fontId="34" fillId="0" borderId="7" xfId="0" applyFont="1" applyBorder="1" applyAlignment="1" applyProtection="1">
      <alignment horizontal="right" vertical="center" indent="1"/>
    </xf>
    <xf numFmtId="0" fontId="34" fillId="0" borderId="11" xfId="0" applyFont="1" applyBorder="1" applyAlignment="1" applyProtection="1">
      <alignment horizontal="left" vertical="center" indent="1"/>
      <protection locked="0"/>
    </xf>
    <xf numFmtId="3" fontId="34" fillId="0" borderId="36" xfId="0" applyNumberFormat="1" applyFont="1" applyFill="1" applyBorder="1" applyAlignment="1" applyProtection="1">
      <alignment horizontal="right" vertical="center" indent="1"/>
      <protection locked="0"/>
    </xf>
    <xf numFmtId="165" fontId="22" fillId="4" borderId="43" xfId="0" applyNumberFormat="1" applyFont="1" applyFill="1" applyBorder="1" applyAlignment="1" applyProtection="1">
      <alignment horizontal="left" vertical="center" wrapText="1" indent="2"/>
    </xf>
    <xf numFmtId="3" fontId="36" fillId="0" borderId="6" xfId="0" applyNumberFormat="1" applyFont="1" applyFill="1" applyBorder="1" applyAlignment="1" applyProtection="1">
      <alignment horizontal="right" vertical="center" indent="1"/>
    </xf>
    <xf numFmtId="0" fontId="15" fillId="0" borderId="18" xfId="0" applyFont="1" applyFill="1" applyBorder="1" applyAlignment="1" applyProtection="1">
      <alignment horizontal="right" vertical="center"/>
    </xf>
    <xf numFmtId="0" fontId="32" fillId="0" borderId="5" xfId="0" applyFont="1" applyBorder="1" applyAlignment="1" applyProtection="1">
      <alignment horizontal="left" vertical="center" wrapText="1" indent="1"/>
    </xf>
    <xf numFmtId="0" fontId="3" fillId="0" borderId="10" xfId="0" applyFont="1" applyBorder="1" applyAlignment="1" applyProtection="1">
      <alignment horizontal="left" wrapText="1" indent="1"/>
    </xf>
    <xf numFmtId="0" fontId="3" fillId="0" borderId="1" xfId="0" applyFont="1" applyBorder="1" applyAlignment="1" applyProtection="1">
      <alignment horizontal="left" wrapText="1" indent="1"/>
    </xf>
    <xf numFmtId="0" fontId="3" fillId="0" borderId="11" xfId="0" applyFont="1" applyBorder="1" applyAlignment="1" applyProtection="1">
      <alignment horizontal="left" wrapText="1" indent="1"/>
    </xf>
    <xf numFmtId="0" fontId="3" fillId="0" borderId="11" xfId="0" applyFont="1" applyBorder="1" applyAlignment="1" applyProtection="1">
      <alignment horizontal="left" vertical="center" wrapText="1" indent="1"/>
    </xf>
    <xf numFmtId="165" fontId="31" fillId="0" borderId="5" xfId="0" quotePrefix="1" applyNumberFormat="1" applyFont="1" applyBorder="1" applyAlignment="1" applyProtection="1">
      <alignment horizontal="right" vertical="center" wrapText="1" indent="1"/>
      <protection locked="0"/>
    </xf>
    <xf numFmtId="0" fontId="32" fillId="0" borderId="29" xfId="0" applyFont="1" applyBorder="1" applyAlignment="1" applyProtection="1">
      <alignment horizontal="left" vertical="center" wrapText="1" indent="1"/>
    </xf>
    <xf numFmtId="0" fontId="31" fillId="0" borderId="31" xfId="0" applyFont="1" applyBorder="1" applyAlignment="1" applyProtection="1">
      <alignment horizontal="left" vertical="center" wrapText="1" indent="1"/>
    </xf>
    <xf numFmtId="165" fontId="31" fillId="0" borderId="5" xfId="0" quotePrefix="1" applyNumberFormat="1" applyFont="1" applyBorder="1" applyAlignment="1" applyProtection="1">
      <alignment horizontal="right" vertical="center" wrapText="1" indent="1"/>
    </xf>
    <xf numFmtId="0" fontId="28" fillId="0" borderId="16" xfId="7" applyFont="1" applyFill="1" applyBorder="1" applyAlignment="1" applyProtection="1">
      <alignment horizontal="left" vertical="center" indent="1"/>
    </xf>
    <xf numFmtId="165" fontId="26" fillId="5" borderId="5" xfId="5" applyNumberFormat="1" applyFont="1" applyFill="1" applyBorder="1" applyAlignment="1" applyProtection="1">
      <alignment horizontal="right" vertical="center" wrapText="1" indent="1"/>
      <protection locked="0"/>
    </xf>
    <xf numFmtId="0" fontId="46" fillId="5" borderId="1" xfId="7" applyFont="1" applyFill="1" applyBorder="1" applyAlignment="1" applyProtection="1">
      <alignment horizontal="left" vertical="center" wrapText="1" indent="1"/>
    </xf>
    <xf numFmtId="0" fontId="0" fillId="0" borderId="0" xfId="0"/>
    <xf numFmtId="3" fontId="5" fillId="0" borderId="0" xfId="6" applyNumberFormat="1" applyFont="1" applyAlignment="1">
      <alignment horizontal="center"/>
    </xf>
    <xf numFmtId="0" fontId="2" fillId="0" borderId="0" xfId="0" applyFont="1" applyAlignment="1"/>
    <xf numFmtId="3" fontId="7" fillId="0" borderId="1" xfId="6" applyNumberFormat="1" applyFont="1" applyBorder="1" applyAlignment="1"/>
    <xf numFmtId="3" fontId="2" fillId="0" borderId="0" xfId="6" applyNumberFormat="1" applyFont="1" applyAlignment="1"/>
    <xf numFmtId="3" fontId="8" fillId="2" borderId="11" xfId="6" applyNumberFormat="1" applyFont="1" applyFill="1" applyBorder="1" applyAlignment="1">
      <alignment horizontal="center" vertical="center" wrapText="1"/>
    </xf>
    <xf numFmtId="3" fontId="8" fillId="2" borderId="10" xfId="6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/>
    <xf numFmtId="3" fontId="5" fillId="0" borderId="0" xfId="6" applyNumberFormat="1" applyFont="1" applyAlignment="1">
      <alignment horizontal="center"/>
    </xf>
    <xf numFmtId="0" fontId="2" fillId="0" borderId="0" xfId="0" applyFont="1" applyAlignment="1"/>
    <xf numFmtId="3" fontId="8" fillId="2" borderId="1" xfId="6" applyNumberFormat="1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165" fontId="14" fillId="0" borderId="0" xfId="5" applyNumberFormat="1" applyFont="1" applyFill="1" applyBorder="1" applyAlignment="1" applyProtection="1">
      <alignment horizontal="center" vertical="center" wrapText="1"/>
    </xf>
    <xf numFmtId="0" fontId="18" fillId="0" borderId="0" xfId="4" applyFont="1" applyFill="1" applyBorder="1" applyAlignment="1" applyProtection="1">
      <alignment horizontal="right"/>
    </xf>
    <xf numFmtId="0" fontId="36" fillId="0" borderId="22" xfId="5" applyFont="1" applyFill="1" applyBorder="1" applyAlignment="1">
      <alignment horizontal="center" vertical="center" wrapText="1"/>
    </xf>
    <xf numFmtId="0" fontId="36" fillId="0" borderId="36" xfId="5" applyFont="1" applyFill="1" applyBorder="1" applyAlignment="1">
      <alignment horizontal="center" vertical="center" wrapText="1"/>
    </xf>
    <xf numFmtId="0" fontId="36" fillId="0" borderId="20" xfId="5" applyFont="1" applyFill="1" applyBorder="1" applyAlignment="1">
      <alignment horizontal="center" vertical="center" wrapText="1"/>
    </xf>
    <xf numFmtId="0" fontId="36" fillId="0" borderId="7" xfId="5" applyFont="1" applyFill="1" applyBorder="1" applyAlignment="1">
      <alignment horizontal="center" vertical="center" wrapText="1"/>
    </xf>
    <xf numFmtId="0" fontId="36" fillId="0" borderId="21" xfId="5" applyFont="1" applyFill="1" applyBorder="1" applyAlignment="1">
      <alignment horizontal="center" vertical="center" wrapText="1"/>
    </xf>
    <xf numFmtId="0" fontId="36" fillId="0" borderId="11" xfId="5" applyFont="1" applyFill="1" applyBorder="1" applyAlignment="1">
      <alignment horizontal="center" vertical="center" wrapText="1"/>
    </xf>
    <xf numFmtId="0" fontId="27" fillId="0" borderId="0" xfId="4" applyFont="1" applyFill="1" applyBorder="1" applyAlignment="1" applyProtection="1">
      <alignment horizontal="right"/>
    </xf>
    <xf numFmtId="0" fontId="28" fillId="0" borderId="26" xfId="5" applyFont="1" applyFill="1" applyBorder="1" applyAlignment="1">
      <alignment horizontal="justify" vertical="center" wrapText="1"/>
    </xf>
    <xf numFmtId="0" fontId="35" fillId="0" borderId="4" xfId="5" applyFont="1" applyFill="1" applyBorder="1" applyAlignment="1" applyProtection="1">
      <alignment horizontal="left"/>
    </xf>
    <xf numFmtId="0" fontId="35" fillId="0" borderId="5" xfId="5" applyFont="1" applyFill="1" applyBorder="1" applyAlignment="1" applyProtection="1">
      <alignment horizontal="left"/>
    </xf>
    <xf numFmtId="165" fontId="30" fillId="0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4" fillId="0" borderId="44" xfId="0" applyFont="1" applyFill="1" applyBorder="1" applyAlignment="1" applyProtection="1">
      <alignment horizontal="left" indent="1"/>
      <protection locked="0"/>
    </xf>
    <xf numFmtId="0" fontId="34" fillId="0" borderId="45" xfId="0" applyFont="1" applyFill="1" applyBorder="1" applyAlignment="1" applyProtection="1">
      <alignment horizontal="left" indent="1"/>
      <protection locked="0"/>
    </xf>
    <xf numFmtId="0" fontId="34" fillId="0" borderId="46" xfId="0" applyFont="1" applyFill="1" applyBorder="1" applyAlignment="1" applyProtection="1">
      <alignment horizontal="left" indent="1"/>
      <protection locked="0"/>
    </xf>
    <xf numFmtId="0" fontId="34" fillId="0" borderId="21" xfId="0" applyFont="1" applyFill="1" applyBorder="1" applyAlignment="1" applyProtection="1">
      <alignment horizontal="right" indent="1"/>
      <protection locked="0"/>
    </xf>
    <xf numFmtId="0" fontId="34" fillId="0" borderId="22" xfId="0" applyFont="1" applyFill="1" applyBorder="1" applyAlignment="1" applyProtection="1">
      <alignment horizontal="right" indent="1"/>
      <protection locked="0"/>
    </xf>
    <xf numFmtId="0" fontId="0" fillId="0" borderId="0" xfId="0" applyFill="1" applyAlignment="1" applyProtection="1">
      <alignment horizontal="left"/>
    </xf>
    <xf numFmtId="0" fontId="37" fillId="0" borderId="0" xfId="0" applyFont="1" applyFill="1" applyBorder="1" applyAlignment="1" applyProtection="1">
      <alignment horizontal="right"/>
    </xf>
    <xf numFmtId="0" fontId="30" fillId="0" borderId="0" xfId="0" applyNumberFormat="1" applyFont="1" applyFill="1" applyBorder="1" applyAlignment="1" applyProtection="1">
      <alignment horizontal="left" vertical="center"/>
    </xf>
    <xf numFmtId="0" fontId="34" fillId="0" borderId="47" xfId="0" applyFont="1" applyFill="1" applyBorder="1" applyAlignment="1" applyProtection="1">
      <alignment horizontal="left" indent="1"/>
      <protection locked="0"/>
    </xf>
    <xf numFmtId="0" fontId="34" fillId="0" borderId="48" xfId="0" applyFont="1" applyFill="1" applyBorder="1" applyAlignment="1" applyProtection="1">
      <alignment horizontal="left" indent="1"/>
      <protection locked="0"/>
    </xf>
    <xf numFmtId="0" fontId="34" fillId="0" borderId="49" xfId="0" applyFont="1" applyFill="1" applyBorder="1" applyAlignment="1" applyProtection="1">
      <alignment horizontal="left" indent="1"/>
      <protection locked="0"/>
    </xf>
    <xf numFmtId="0" fontId="34" fillId="0" borderId="11" xfId="0" applyFont="1" applyFill="1" applyBorder="1" applyAlignment="1" applyProtection="1">
      <alignment horizontal="right" indent="1"/>
      <protection locked="0"/>
    </xf>
    <xf numFmtId="0" fontId="34" fillId="0" borderId="36" xfId="0" applyFont="1" applyFill="1" applyBorder="1" applyAlignment="1" applyProtection="1">
      <alignment horizontal="right" indent="1"/>
      <protection locked="0"/>
    </xf>
    <xf numFmtId="0" fontId="35" fillId="0" borderId="50" xfId="0" applyFont="1" applyFill="1" applyBorder="1" applyAlignment="1" applyProtection="1">
      <alignment horizontal="left" indent="1"/>
    </xf>
    <xf numFmtId="0" fontId="35" fillId="0" borderId="51" xfId="0" applyFont="1" applyFill="1" applyBorder="1" applyAlignment="1" applyProtection="1">
      <alignment horizontal="left" indent="1"/>
    </xf>
    <xf numFmtId="0" fontId="35" fillId="0" borderId="28" xfId="0" applyFont="1" applyFill="1" applyBorder="1" applyAlignment="1" applyProtection="1">
      <alignment horizontal="left" indent="1"/>
    </xf>
    <xf numFmtId="0" fontId="33" fillId="0" borderId="5" xfId="0" applyFont="1" applyFill="1" applyBorder="1" applyAlignment="1" applyProtection="1">
      <alignment horizontal="right" indent="1"/>
    </xf>
    <xf numFmtId="0" fontId="33" fillId="0" borderId="6" xfId="0" applyFont="1" applyFill="1" applyBorder="1" applyAlignment="1" applyProtection="1">
      <alignment horizontal="right" indent="1"/>
    </xf>
    <xf numFmtId="0" fontId="35" fillId="0" borderId="52" xfId="0" applyFont="1" applyFill="1" applyBorder="1" applyAlignment="1" applyProtection="1">
      <alignment horizontal="center"/>
    </xf>
    <xf numFmtId="0" fontId="35" fillId="0" borderId="26" xfId="0" applyFont="1" applyFill="1" applyBorder="1" applyAlignment="1" applyProtection="1">
      <alignment horizontal="center"/>
    </xf>
    <xf numFmtId="0" fontId="35" fillId="0" borderId="53" xfId="0" applyFont="1" applyFill="1" applyBorder="1" applyAlignment="1" applyProtection="1">
      <alignment horizontal="center"/>
    </xf>
    <xf numFmtId="0" fontId="35" fillId="0" borderId="13" xfId="0" applyFont="1" applyFill="1" applyBorder="1" applyAlignment="1" applyProtection="1">
      <alignment horizontal="center"/>
    </xf>
    <xf numFmtId="0" fontId="35" fillId="0" borderId="14" xfId="0" applyFont="1" applyFill="1" applyBorder="1" applyAlignment="1" applyProtection="1">
      <alignment horizontal="center"/>
    </xf>
    <xf numFmtId="165" fontId="41" fillId="0" borderId="18" xfId="5" applyNumberFormat="1" applyFont="1" applyFill="1" applyBorder="1" applyAlignment="1" applyProtection="1">
      <alignment horizontal="left"/>
    </xf>
    <xf numFmtId="165" fontId="16" fillId="0" borderId="0" xfId="5" applyNumberFormat="1" applyFont="1" applyFill="1" applyBorder="1" applyAlignment="1" applyProtection="1">
      <alignment horizontal="center" vertical="center"/>
    </xf>
    <xf numFmtId="165" fontId="41" fillId="0" borderId="18" xfId="5" applyNumberFormat="1" applyFont="1" applyFill="1" applyBorder="1" applyAlignment="1" applyProtection="1">
      <alignment horizontal="left" vertical="center"/>
    </xf>
    <xf numFmtId="0" fontId="30" fillId="0" borderId="0" xfId="7" applyFont="1" applyFill="1" applyAlignment="1" applyProtection="1">
      <alignment horizontal="center" wrapText="1"/>
    </xf>
    <xf numFmtId="0" fontId="30" fillId="0" borderId="0" xfId="7" applyFont="1" applyFill="1" applyAlignment="1" applyProtection="1">
      <alignment horizontal="center"/>
    </xf>
    <xf numFmtId="0" fontId="27" fillId="0" borderId="34" xfId="7" applyFont="1" applyFill="1" applyBorder="1" applyAlignment="1" applyProtection="1">
      <alignment horizontal="left" vertical="center" indent="1"/>
    </xf>
    <xf numFmtId="0" fontId="27" fillId="0" borderId="51" xfId="7" applyFont="1" applyFill="1" applyBorder="1" applyAlignment="1" applyProtection="1">
      <alignment horizontal="left" vertical="center" indent="1"/>
    </xf>
    <xf numFmtId="0" fontId="27" fillId="0" borderId="19" xfId="7" applyFont="1" applyFill="1" applyBorder="1" applyAlignment="1" applyProtection="1">
      <alignment horizontal="left" vertical="center" indent="1"/>
    </xf>
    <xf numFmtId="0" fontId="30" fillId="0" borderId="0" xfId="0" applyFont="1" applyAlignment="1">
      <alignment horizontal="center" wrapText="1"/>
    </xf>
    <xf numFmtId="0" fontId="41" fillId="0" borderId="0" xfId="0" applyFont="1" applyAlignment="1" applyProtection="1">
      <alignment horizontal="right"/>
    </xf>
    <xf numFmtId="0" fontId="35" fillId="0" borderId="50" xfId="0" applyFont="1" applyBorder="1" applyAlignment="1" applyProtection="1">
      <alignment horizontal="left" vertical="center" indent="2"/>
    </xf>
    <xf numFmtId="0" fontId="35" fillId="0" borderId="28" xfId="0" applyFont="1" applyBorder="1" applyAlignment="1" applyProtection="1">
      <alignment horizontal="left" vertical="center" indent="2"/>
    </xf>
    <xf numFmtId="0" fontId="30" fillId="0" borderId="0" xfId="0" applyFont="1" applyFill="1" applyAlignment="1">
      <alignment horizontal="center" wrapText="1"/>
    </xf>
    <xf numFmtId="0" fontId="1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center" vertical="center"/>
    </xf>
    <xf numFmtId="0" fontId="24" fillId="0" borderId="54" xfId="0" applyFont="1" applyFill="1" applyBorder="1" applyAlignment="1">
      <alignment horizontal="center" textRotation="180"/>
    </xf>
  </cellXfs>
  <cellStyles count="8">
    <cellStyle name="Ezres 2" xfId="1" xr:uid="{00000000-0005-0000-0000-000000000000}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_KVRENMUNKA" xfId="5" xr:uid="{00000000-0005-0000-0000-000005000000}"/>
    <cellStyle name="Normál_Rendelet mellékletek 2008.jav." xfId="6" xr:uid="{00000000-0005-0000-0000-000006000000}"/>
    <cellStyle name="Normál_SEGEDLETEK" xfId="7" xr:uid="{00000000-0005-0000-0000-000007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2"/>
  <sheetViews>
    <sheetView zoomScale="106" zoomScaleNormal="106" workbookViewId="0">
      <selection activeCell="I15" sqref="I15"/>
    </sheetView>
  </sheetViews>
  <sheetFormatPr defaultRowHeight="15" x14ac:dyDescent="0.25"/>
  <cols>
    <col min="2" max="2" width="33" customWidth="1"/>
    <col min="3" max="3" width="14.5703125" customWidth="1"/>
    <col min="4" max="4" width="12.85546875" customWidth="1"/>
    <col min="5" max="5" width="15" style="276" customWidth="1"/>
    <col min="6" max="6" width="33.5703125" customWidth="1"/>
    <col min="7" max="8" width="15.42578125" customWidth="1"/>
    <col min="9" max="9" width="15.42578125" style="276" customWidth="1"/>
    <col min="10" max="10" width="13.85546875" customWidth="1"/>
  </cols>
  <sheetData>
    <row r="1" spans="1:9" x14ac:dyDescent="0.25">
      <c r="A1" s="1"/>
      <c r="B1" s="283" t="s">
        <v>260</v>
      </c>
      <c r="C1" s="284"/>
      <c r="D1" s="284"/>
      <c r="F1" s="2"/>
      <c r="G1" s="3"/>
      <c r="H1" s="3"/>
      <c r="I1" s="3"/>
    </row>
    <row r="2" spans="1:9" x14ac:dyDescent="0.25">
      <c r="A2" s="1"/>
      <c r="B2" s="2"/>
      <c r="C2" s="2"/>
      <c r="D2" s="2"/>
      <c r="E2" s="2"/>
      <c r="F2" s="2"/>
      <c r="G2" s="4"/>
      <c r="H2" s="4"/>
      <c r="I2" s="4"/>
    </row>
    <row r="3" spans="1:9" ht="15.75" x14ac:dyDescent="0.25">
      <c r="A3" s="1"/>
      <c r="B3" s="285" t="s">
        <v>251</v>
      </c>
      <c r="C3" s="285"/>
      <c r="D3" s="285"/>
      <c r="E3" s="285"/>
      <c r="F3" s="285"/>
      <c r="G3" s="286"/>
      <c r="H3" s="286"/>
      <c r="I3" s="278"/>
    </row>
    <row r="4" spans="1:9" ht="15.75" x14ac:dyDescent="0.25">
      <c r="A4" s="1"/>
      <c r="B4" s="285" t="s">
        <v>290</v>
      </c>
      <c r="C4" s="285"/>
      <c r="D4" s="285"/>
      <c r="E4" s="285"/>
      <c r="F4" s="285"/>
      <c r="G4" s="286"/>
      <c r="H4" s="286"/>
      <c r="I4" s="278"/>
    </row>
    <row r="5" spans="1:9" ht="15.75" x14ac:dyDescent="0.25">
      <c r="A5" s="1"/>
      <c r="B5" s="285"/>
      <c r="C5" s="285"/>
      <c r="D5" s="285"/>
      <c r="E5" s="285"/>
      <c r="F5" s="285"/>
      <c r="G5" s="285"/>
      <c r="H5" s="285"/>
      <c r="I5" s="277"/>
    </row>
    <row r="6" spans="1:9" x14ac:dyDescent="0.25">
      <c r="A6" s="1"/>
      <c r="B6" s="280"/>
      <c r="C6" s="280"/>
      <c r="D6" s="280"/>
      <c r="E6" s="280"/>
      <c r="F6" s="280"/>
      <c r="G6" s="3"/>
      <c r="I6" s="3" t="s">
        <v>1</v>
      </c>
    </row>
    <row r="7" spans="1:9" x14ac:dyDescent="0.25">
      <c r="A7" s="5"/>
      <c r="B7" s="6" t="s">
        <v>2</v>
      </c>
      <c r="C7" s="6" t="s">
        <v>3</v>
      </c>
      <c r="D7" s="6" t="s">
        <v>4</v>
      </c>
      <c r="E7" s="6"/>
      <c r="F7" s="7" t="s">
        <v>5</v>
      </c>
      <c r="G7" s="7" t="s">
        <v>6</v>
      </c>
      <c r="H7" s="7" t="s">
        <v>7</v>
      </c>
      <c r="I7" s="7"/>
    </row>
    <row r="8" spans="1:9" ht="15" customHeight="1" x14ac:dyDescent="0.25">
      <c r="A8" s="288" t="s">
        <v>8</v>
      </c>
      <c r="B8" s="287" t="s">
        <v>9</v>
      </c>
      <c r="C8" s="287" t="s">
        <v>261</v>
      </c>
      <c r="D8" s="287" t="s">
        <v>262</v>
      </c>
      <c r="E8" s="281" t="s">
        <v>289</v>
      </c>
      <c r="F8" s="287" t="s">
        <v>9</v>
      </c>
      <c r="G8" s="287" t="s">
        <v>261</v>
      </c>
      <c r="H8" s="282" t="s">
        <v>262</v>
      </c>
      <c r="I8" s="281" t="s">
        <v>289</v>
      </c>
    </row>
    <row r="9" spans="1:9" x14ac:dyDescent="0.25">
      <c r="A9" s="289"/>
      <c r="B9" s="287"/>
      <c r="C9" s="287"/>
      <c r="D9" s="287"/>
      <c r="E9" s="282"/>
      <c r="F9" s="287"/>
      <c r="G9" s="287"/>
      <c r="H9" s="287"/>
      <c r="I9" s="282"/>
    </row>
    <row r="10" spans="1:9" x14ac:dyDescent="0.25">
      <c r="A10" s="8">
        <v>1</v>
      </c>
      <c r="B10" s="9" t="s">
        <v>10</v>
      </c>
      <c r="C10" s="10"/>
      <c r="D10" s="10"/>
      <c r="E10" s="10"/>
      <c r="F10" s="9" t="s">
        <v>11</v>
      </c>
      <c r="G10" s="11"/>
      <c r="H10" s="11"/>
      <c r="I10" s="11"/>
    </row>
    <row r="11" spans="1:9" x14ac:dyDescent="0.25">
      <c r="A11" s="8">
        <v>2</v>
      </c>
      <c r="B11" s="12" t="s">
        <v>12</v>
      </c>
      <c r="C11" s="10">
        <v>8492753</v>
      </c>
      <c r="D11" s="10">
        <f>2600000+140000+5126101</f>
        <v>7866101</v>
      </c>
      <c r="E11" s="10">
        <f>2600000+140000+5126101+96432</f>
        <v>7962533</v>
      </c>
      <c r="F11" s="12" t="s">
        <v>13</v>
      </c>
      <c r="G11" s="10">
        <v>16928531</v>
      </c>
      <c r="H11" s="10">
        <v>17294501</v>
      </c>
      <c r="I11" s="10">
        <v>17294501</v>
      </c>
    </row>
    <row r="12" spans="1:9" x14ac:dyDescent="0.25">
      <c r="A12" s="8">
        <v>3</v>
      </c>
      <c r="B12" s="12" t="s">
        <v>14</v>
      </c>
      <c r="C12" s="10">
        <v>12696691</v>
      </c>
      <c r="D12" s="10">
        <v>11072000</v>
      </c>
      <c r="E12" s="10">
        <f>11072000-1100000</f>
        <v>9972000</v>
      </c>
      <c r="F12" s="12" t="s">
        <v>15</v>
      </c>
      <c r="G12" s="10">
        <v>2828432</v>
      </c>
      <c r="H12" s="10">
        <v>2822859</v>
      </c>
      <c r="I12" s="10">
        <v>2822859</v>
      </c>
    </row>
    <row r="13" spans="1:9" x14ac:dyDescent="0.25">
      <c r="A13" s="8">
        <v>4</v>
      </c>
      <c r="B13" s="12" t="s">
        <v>16</v>
      </c>
      <c r="C13" s="10">
        <v>23060425</v>
      </c>
      <c r="D13" s="10">
        <f>14712498+8145200+1800000</f>
        <v>24657698</v>
      </c>
      <c r="E13" s="10">
        <f>14712498+8145200+1800000</f>
        <v>24657698</v>
      </c>
      <c r="F13" s="12" t="s">
        <v>17</v>
      </c>
      <c r="G13" s="10">
        <v>43065567</v>
      </c>
      <c r="H13" s="10">
        <v>31918860</v>
      </c>
      <c r="I13" s="10">
        <v>36111305</v>
      </c>
    </row>
    <row r="14" spans="1:9" x14ac:dyDescent="0.25">
      <c r="A14" s="8">
        <v>5</v>
      </c>
      <c r="B14" s="12" t="s">
        <v>18</v>
      </c>
      <c r="C14" s="10">
        <f>28585069-23060425</f>
        <v>5524644</v>
      </c>
      <c r="D14" s="10">
        <f>1909000+3930000+1350000</f>
        <v>7189000</v>
      </c>
      <c r="E14" s="10">
        <f>1909000+3930000+1350000+55360</f>
        <v>7244360</v>
      </c>
      <c r="F14" s="12" t="s">
        <v>19</v>
      </c>
      <c r="G14" s="10">
        <v>1937340</v>
      </c>
      <c r="H14" s="10">
        <v>2588000</v>
      </c>
      <c r="I14" s="10">
        <v>2588000</v>
      </c>
    </row>
    <row r="15" spans="1:9" x14ac:dyDescent="0.25">
      <c r="A15" s="8">
        <v>6</v>
      </c>
      <c r="B15" s="12" t="s">
        <v>20</v>
      </c>
      <c r="C15" s="10"/>
      <c r="D15" s="10"/>
      <c r="E15" s="10"/>
      <c r="F15" s="12" t="s">
        <v>21</v>
      </c>
      <c r="G15" s="10">
        <v>2957955</v>
      </c>
      <c r="H15" s="10">
        <f>7000000+2449350</f>
        <v>9449350</v>
      </c>
      <c r="I15" s="10">
        <f>7000000+2449350+76500</f>
        <v>9525850</v>
      </c>
    </row>
    <row r="16" spans="1:9" x14ac:dyDescent="0.25">
      <c r="A16" s="8">
        <v>7</v>
      </c>
      <c r="B16" s="12" t="s">
        <v>22</v>
      </c>
      <c r="C16" s="10">
        <v>1500000</v>
      </c>
      <c r="D16" s="10"/>
      <c r="E16" s="10"/>
      <c r="F16" s="13" t="s">
        <v>23</v>
      </c>
      <c r="G16" s="10"/>
      <c r="H16" s="10"/>
      <c r="I16" s="10">
        <v>8412474</v>
      </c>
    </row>
    <row r="17" spans="1:10" x14ac:dyDescent="0.25">
      <c r="A17" s="8">
        <v>8</v>
      </c>
      <c r="B17" s="12" t="s">
        <v>24</v>
      </c>
      <c r="C17" s="10"/>
      <c r="D17" s="10"/>
      <c r="E17" s="10"/>
      <c r="F17" s="12" t="s">
        <v>25</v>
      </c>
      <c r="G17" s="10"/>
      <c r="H17" s="10"/>
      <c r="I17" s="10"/>
    </row>
    <row r="18" spans="1:10" x14ac:dyDescent="0.25">
      <c r="A18" s="14">
        <v>9</v>
      </c>
      <c r="B18" s="15" t="s">
        <v>26</v>
      </c>
      <c r="C18" s="15">
        <f>SUM(C11:C17)</f>
        <v>51274513</v>
      </c>
      <c r="D18" s="15">
        <f>SUM(D11:D17)</f>
        <v>50784799</v>
      </c>
      <c r="E18" s="15">
        <f>SUM(E11:E17)</f>
        <v>49836591</v>
      </c>
      <c r="F18" s="16" t="s">
        <v>27</v>
      </c>
      <c r="G18" s="16">
        <f>SUM(G11:G17)</f>
        <v>67717825</v>
      </c>
      <c r="H18" s="16">
        <f>SUM(H11:H17)</f>
        <v>64073570</v>
      </c>
      <c r="I18" s="16">
        <f>SUM(I11:I17)</f>
        <v>76754989</v>
      </c>
    </row>
    <row r="19" spans="1:10" x14ac:dyDescent="0.25">
      <c r="A19" s="8">
        <v>10</v>
      </c>
      <c r="B19" s="9" t="s">
        <v>28</v>
      </c>
      <c r="C19" s="10"/>
      <c r="D19" s="10"/>
      <c r="E19" s="10"/>
      <c r="F19" s="9" t="s">
        <v>29</v>
      </c>
      <c r="G19" s="10"/>
      <c r="H19" s="10"/>
      <c r="I19" s="10"/>
    </row>
    <row r="20" spans="1:10" x14ac:dyDescent="0.25">
      <c r="A20" s="8">
        <v>11</v>
      </c>
      <c r="B20" s="12" t="s">
        <v>30</v>
      </c>
      <c r="C20" s="10">
        <v>2500000</v>
      </c>
      <c r="D20" s="10"/>
      <c r="E20" s="10">
        <v>3550000</v>
      </c>
      <c r="F20" s="12" t="s">
        <v>31</v>
      </c>
      <c r="G20" s="10">
        <v>2318867</v>
      </c>
      <c r="H20" s="10"/>
      <c r="I20" s="10">
        <v>9436783</v>
      </c>
    </row>
    <row r="21" spans="1:10" x14ac:dyDescent="0.25">
      <c r="A21" s="8">
        <v>12</v>
      </c>
      <c r="B21" s="12" t="s">
        <v>32</v>
      </c>
      <c r="C21" s="10">
        <v>25573658</v>
      </c>
      <c r="D21" s="10">
        <v>0</v>
      </c>
      <c r="E21" s="10">
        <v>9759037</v>
      </c>
      <c r="F21" s="17" t="s">
        <v>33</v>
      </c>
      <c r="G21" s="10">
        <v>3515419</v>
      </c>
      <c r="H21" s="10">
        <v>2120900</v>
      </c>
      <c r="I21" s="10">
        <v>2120900</v>
      </c>
    </row>
    <row r="22" spans="1:10" x14ac:dyDescent="0.25">
      <c r="A22" s="8">
        <v>13</v>
      </c>
      <c r="B22" s="12" t="s">
        <v>34</v>
      </c>
      <c r="C22" s="10"/>
      <c r="D22" s="10"/>
      <c r="E22" s="10"/>
      <c r="F22" s="12" t="s">
        <v>35</v>
      </c>
      <c r="G22" s="10"/>
      <c r="H22" s="10"/>
      <c r="I22" s="10"/>
    </row>
    <row r="23" spans="1:10" x14ac:dyDescent="0.25">
      <c r="A23" s="8">
        <v>14</v>
      </c>
      <c r="B23" s="12" t="s">
        <v>36</v>
      </c>
      <c r="C23" s="10"/>
      <c r="D23" s="10"/>
      <c r="E23" s="10"/>
      <c r="F23" s="12" t="s">
        <v>37</v>
      </c>
      <c r="G23" s="10"/>
      <c r="H23" s="10"/>
      <c r="I23" s="10"/>
    </row>
    <row r="24" spans="1:10" x14ac:dyDescent="0.25">
      <c r="A24" s="8">
        <v>15</v>
      </c>
      <c r="B24" s="3"/>
      <c r="C24" s="10"/>
      <c r="D24" s="10"/>
      <c r="E24" s="10"/>
      <c r="F24" s="12" t="s">
        <v>38</v>
      </c>
      <c r="G24" s="10"/>
      <c r="H24" s="10"/>
      <c r="I24" s="10"/>
    </row>
    <row r="25" spans="1:10" x14ac:dyDescent="0.25">
      <c r="A25" s="8">
        <v>16</v>
      </c>
      <c r="B25" s="18" t="s">
        <v>39</v>
      </c>
      <c r="C25" s="19">
        <f>SUM(C19:C24)</f>
        <v>28073658</v>
      </c>
      <c r="D25" s="19">
        <f>SUM(D19:D24)</f>
        <v>0</v>
      </c>
      <c r="E25" s="19">
        <f>SUM(E19:E24)</f>
        <v>13309037</v>
      </c>
      <c r="F25" s="18" t="s">
        <v>40</v>
      </c>
      <c r="G25" s="16">
        <f>SUM(G19:G24)</f>
        <v>5834286</v>
      </c>
      <c r="H25" s="16">
        <f>SUM(H19:H24)</f>
        <v>2120900</v>
      </c>
      <c r="I25" s="16">
        <f>SUM(I19:I24)</f>
        <v>11557683</v>
      </c>
    </row>
    <row r="26" spans="1:10" x14ac:dyDescent="0.25">
      <c r="A26" s="8">
        <v>17</v>
      </c>
      <c r="B26" s="20" t="s">
        <v>41</v>
      </c>
      <c r="C26" s="21">
        <v>0</v>
      </c>
      <c r="D26" s="21">
        <v>0</v>
      </c>
      <c r="E26" s="21">
        <v>0</v>
      </c>
      <c r="F26" s="20" t="s">
        <v>41</v>
      </c>
      <c r="G26" s="21">
        <v>0</v>
      </c>
      <c r="H26" s="21">
        <v>0</v>
      </c>
      <c r="I26" s="21"/>
    </row>
    <row r="27" spans="1:10" x14ac:dyDescent="0.25">
      <c r="A27" s="8">
        <v>18</v>
      </c>
      <c r="B27" s="22"/>
      <c r="C27" s="10"/>
      <c r="D27" s="10"/>
      <c r="E27" s="10"/>
      <c r="F27" s="22"/>
      <c r="G27" s="10"/>
      <c r="H27" s="10"/>
      <c r="I27" s="10"/>
    </row>
    <row r="28" spans="1:10" x14ac:dyDescent="0.25">
      <c r="A28" s="8">
        <v>19</v>
      </c>
      <c r="B28" s="23" t="s">
        <v>42</v>
      </c>
      <c r="C28" s="23">
        <f>+C29+C30+C31</f>
        <v>22267517</v>
      </c>
      <c r="D28" s="23">
        <f>+D29+D30+D31</f>
        <v>18409671</v>
      </c>
      <c r="E28" s="23">
        <f>+E29+E30+E31</f>
        <v>28167044</v>
      </c>
      <c r="F28" s="9" t="s">
        <v>43</v>
      </c>
      <c r="G28" s="21">
        <f>+G29+G30</f>
        <v>2846642</v>
      </c>
      <c r="H28" s="21">
        <f>+H29+H30</f>
        <v>3000000</v>
      </c>
      <c r="I28" s="21">
        <f>+I29+I30</f>
        <v>3000000</v>
      </c>
    </row>
    <row r="29" spans="1:10" x14ac:dyDescent="0.25">
      <c r="A29" s="8">
        <v>20</v>
      </c>
      <c r="B29" s="24" t="s">
        <v>44</v>
      </c>
      <c r="C29" s="13">
        <v>2999081</v>
      </c>
      <c r="D29" s="13">
        <v>3000000</v>
      </c>
      <c r="E29" s="13">
        <v>3000000</v>
      </c>
      <c r="F29" s="25" t="s">
        <v>45</v>
      </c>
      <c r="G29" s="10">
        <v>2846642</v>
      </c>
      <c r="H29" s="10">
        <v>3000000</v>
      </c>
      <c r="I29" s="10">
        <v>3000000</v>
      </c>
    </row>
    <row r="30" spans="1:10" x14ac:dyDescent="0.25">
      <c r="A30" s="8">
        <v>21</v>
      </c>
      <c r="B30" s="25" t="s">
        <v>46</v>
      </c>
      <c r="C30" s="13"/>
      <c r="D30" s="13"/>
      <c r="E30" s="13"/>
      <c r="F30" s="25" t="s">
        <v>47</v>
      </c>
      <c r="G30" s="10">
        <v>0</v>
      </c>
      <c r="H30" s="10"/>
      <c r="I30" s="10"/>
    </row>
    <row r="31" spans="1:10" x14ac:dyDescent="0.25">
      <c r="A31" s="8"/>
      <c r="B31" s="12" t="s">
        <v>48</v>
      </c>
      <c r="C31" s="13">
        <v>19268436</v>
      </c>
      <c r="D31" s="13">
        <v>15409671</v>
      </c>
      <c r="E31" s="13">
        <v>25167044</v>
      </c>
      <c r="F31" s="25"/>
      <c r="G31" s="10"/>
      <c r="H31" s="10"/>
      <c r="I31" s="10"/>
    </row>
    <row r="32" spans="1:10" x14ac:dyDescent="0.25">
      <c r="A32" s="26">
        <v>22</v>
      </c>
      <c r="B32" s="27" t="s">
        <v>49</v>
      </c>
      <c r="C32" s="28">
        <f>+C28+C25+C18</f>
        <v>101615688</v>
      </c>
      <c r="D32" s="28">
        <f>SUM(D18+D25+D28)</f>
        <v>69194470</v>
      </c>
      <c r="E32" s="28">
        <f>SUM(E18+E25+E28)</f>
        <v>91312672</v>
      </c>
      <c r="F32" s="27" t="s">
        <v>50</v>
      </c>
      <c r="G32" s="28">
        <f>+G28+G26+G25+G18</f>
        <v>76398753</v>
      </c>
      <c r="H32" s="28">
        <f>H18+H25+H26+H28</f>
        <v>69194470</v>
      </c>
      <c r="I32" s="28">
        <f>I18+I25+I26+I28</f>
        <v>91312672</v>
      </c>
      <c r="J32" s="29">
        <f>+H32-D32</f>
        <v>0</v>
      </c>
    </row>
  </sheetData>
  <mergeCells count="14">
    <mergeCell ref="I8:I9"/>
    <mergeCell ref="A8:A9"/>
    <mergeCell ref="B8:B9"/>
    <mergeCell ref="C8:C9"/>
    <mergeCell ref="D8:D9"/>
    <mergeCell ref="B6:F6"/>
    <mergeCell ref="E8:E9"/>
    <mergeCell ref="B1:D1"/>
    <mergeCell ref="B3:H3"/>
    <mergeCell ref="B4:H4"/>
    <mergeCell ref="B5:H5"/>
    <mergeCell ref="G8:G9"/>
    <mergeCell ref="H8:H9"/>
    <mergeCell ref="F8:F9"/>
  </mergeCells>
  <phoneticPr fontId="0" type="noConversion"/>
  <pageMargins left="0.7" right="0.7" top="0.75" bottom="0.75" header="0.3" footer="0.3"/>
  <pageSetup paperSize="9" scale="7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38"/>
  <sheetViews>
    <sheetView topLeftCell="A28" workbookViewId="0">
      <selection activeCell="J39" sqref="J39"/>
    </sheetView>
  </sheetViews>
  <sheetFormatPr defaultRowHeight="15" x14ac:dyDescent="0.25"/>
  <cols>
    <col min="1" max="1" width="6.140625" customWidth="1"/>
    <col min="2" max="2" width="14.85546875" customWidth="1"/>
    <col min="3" max="3" width="17.85546875" customWidth="1"/>
    <col min="4" max="4" width="18.85546875" customWidth="1"/>
    <col min="5" max="5" width="22.7109375" customWidth="1"/>
  </cols>
  <sheetData>
    <row r="1" spans="1:7" x14ac:dyDescent="0.25">
      <c r="A1" s="1"/>
      <c r="B1" s="283" t="s">
        <v>277</v>
      </c>
      <c r="C1" s="284"/>
      <c r="D1" s="284"/>
      <c r="E1" s="2"/>
      <c r="F1" s="3"/>
      <c r="G1" s="3"/>
    </row>
    <row r="3" spans="1:7" ht="15.75" x14ac:dyDescent="0.25">
      <c r="A3" s="328" t="s">
        <v>208</v>
      </c>
      <c r="B3" s="328"/>
      <c r="C3" s="328"/>
      <c r="D3" s="328"/>
      <c r="E3" s="328"/>
    </row>
    <row r="4" spans="1:7" ht="16.5" thickBot="1" x14ac:dyDescent="0.3">
      <c r="A4" s="329"/>
      <c r="B4" s="329"/>
      <c r="C4" s="118"/>
      <c r="D4" s="96"/>
      <c r="E4" s="263" t="s">
        <v>173</v>
      </c>
    </row>
    <row r="5" spans="1:7" ht="24.75" thickBot="1" x14ac:dyDescent="0.3">
      <c r="A5" s="64" t="s">
        <v>194</v>
      </c>
      <c r="B5" s="65" t="s">
        <v>209</v>
      </c>
      <c r="C5" s="65" t="s">
        <v>275</v>
      </c>
      <c r="D5" s="127" t="s">
        <v>258</v>
      </c>
      <c r="E5" s="98" t="s">
        <v>276</v>
      </c>
    </row>
    <row r="6" spans="1:7" ht="15.75" thickBot="1" x14ac:dyDescent="0.3">
      <c r="A6" s="67" t="s">
        <v>2</v>
      </c>
      <c r="B6" s="68" t="s">
        <v>3</v>
      </c>
      <c r="C6" s="68" t="s">
        <v>4</v>
      </c>
      <c r="D6" s="68" t="s">
        <v>5</v>
      </c>
      <c r="E6" s="130" t="s">
        <v>6</v>
      </c>
    </row>
    <row r="7" spans="1:7" ht="32.25" thickBot="1" x14ac:dyDescent="0.3">
      <c r="A7" s="62" t="s">
        <v>56</v>
      </c>
      <c r="B7" s="63" t="s">
        <v>210</v>
      </c>
      <c r="C7" s="131">
        <v>24657698</v>
      </c>
      <c r="D7" s="131">
        <v>20846720</v>
      </c>
      <c r="E7" s="131">
        <v>20846720</v>
      </c>
    </row>
    <row r="8" spans="1:7" ht="42.75" thickBot="1" x14ac:dyDescent="0.3">
      <c r="A8" s="62" t="s">
        <v>58</v>
      </c>
      <c r="B8" s="264" t="s">
        <v>211</v>
      </c>
      <c r="C8" s="274">
        <v>7189000</v>
      </c>
      <c r="D8" s="274">
        <v>7989500</v>
      </c>
      <c r="E8" s="274">
        <v>7989500</v>
      </c>
    </row>
    <row r="9" spans="1:7" ht="53.25" thickBot="1" x14ac:dyDescent="0.3">
      <c r="A9" s="62" t="s">
        <v>59</v>
      </c>
      <c r="B9" s="63" t="s">
        <v>212</v>
      </c>
      <c r="C9" s="131">
        <v>0</v>
      </c>
      <c r="D9" s="131">
        <v>6597000</v>
      </c>
      <c r="E9" s="131">
        <v>6597000</v>
      </c>
    </row>
    <row r="10" spans="1:7" ht="42.75" thickBot="1" x14ac:dyDescent="0.3">
      <c r="A10" s="62" t="s">
        <v>213</v>
      </c>
      <c r="B10" s="63" t="s">
        <v>214</v>
      </c>
      <c r="C10" s="126">
        <f>+C11+C12+C13+C14+C15+C16+C17</f>
        <v>11072000</v>
      </c>
      <c r="D10" s="126">
        <f>SUM(D11:D17)</f>
        <v>10972000</v>
      </c>
      <c r="E10" s="126">
        <f>SUM(E11:E17)</f>
        <v>10972000</v>
      </c>
    </row>
    <row r="11" spans="1:7" x14ac:dyDescent="0.25">
      <c r="A11" s="60" t="s">
        <v>215</v>
      </c>
      <c r="B11" s="265" t="s">
        <v>216</v>
      </c>
      <c r="C11" s="141">
        <v>2222000</v>
      </c>
      <c r="D11" s="141">
        <v>1111000</v>
      </c>
      <c r="E11" s="141">
        <v>1111000</v>
      </c>
    </row>
    <row r="12" spans="1:7" ht="23.25" x14ac:dyDescent="0.25">
      <c r="A12" s="59" t="s">
        <v>217</v>
      </c>
      <c r="B12" s="266" t="s">
        <v>218</v>
      </c>
      <c r="C12" s="142">
        <v>0</v>
      </c>
      <c r="D12" s="142">
        <v>1111000</v>
      </c>
      <c r="E12" s="142">
        <v>1111000</v>
      </c>
    </row>
    <row r="13" spans="1:7" x14ac:dyDescent="0.25">
      <c r="A13" s="59" t="s">
        <v>219</v>
      </c>
      <c r="B13" s="266" t="s">
        <v>220</v>
      </c>
      <c r="C13" s="142">
        <v>4300000</v>
      </c>
      <c r="D13" s="142">
        <v>4300000</v>
      </c>
      <c r="E13" s="142">
        <v>4300000</v>
      </c>
    </row>
    <row r="14" spans="1:7" x14ac:dyDescent="0.25">
      <c r="A14" s="59" t="s">
        <v>221</v>
      </c>
      <c r="B14" s="266" t="s">
        <v>222</v>
      </c>
      <c r="C14" s="142">
        <v>0</v>
      </c>
      <c r="D14" s="142">
        <v>0</v>
      </c>
      <c r="E14" s="142">
        <v>0</v>
      </c>
    </row>
    <row r="15" spans="1:7" x14ac:dyDescent="0.25">
      <c r="A15" s="59" t="s">
        <v>223</v>
      </c>
      <c r="B15" s="266" t="s">
        <v>224</v>
      </c>
      <c r="C15" s="142">
        <v>1100000</v>
      </c>
      <c r="D15" s="142">
        <v>1100000</v>
      </c>
      <c r="E15" s="142">
        <v>1100000</v>
      </c>
    </row>
    <row r="16" spans="1:7" ht="34.5" x14ac:dyDescent="0.25">
      <c r="A16" s="59" t="s">
        <v>225</v>
      </c>
      <c r="B16" s="266" t="s">
        <v>226</v>
      </c>
      <c r="C16" s="123">
        <v>900000</v>
      </c>
      <c r="D16" s="123">
        <v>800000</v>
      </c>
      <c r="E16" s="123">
        <v>800000</v>
      </c>
    </row>
    <row r="17" spans="1:5" ht="24" thickBot="1" x14ac:dyDescent="0.3">
      <c r="A17" s="61" t="s">
        <v>227</v>
      </c>
      <c r="B17" s="267" t="s">
        <v>228</v>
      </c>
      <c r="C17" s="125">
        <v>2550000</v>
      </c>
      <c r="D17" s="125">
        <v>2550000</v>
      </c>
      <c r="E17" s="125">
        <v>2550000</v>
      </c>
    </row>
    <row r="18" spans="1:5" ht="21.75" thickBot="1" x14ac:dyDescent="0.3">
      <c r="A18" s="62" t="s">
        <v>61</v>
      </c>
      <c r="B18" s="63" t="s">
        <v>229</v>
      </c>
      <c r="C18" s="131">
        <v>7866101</v>
      </c>
      <c r="D18" s="131">
        <v>3955000</v>
      </c>
      <c r="E18" s="131">
        <v>3955000</v>
      </c>
    </row>
    <row r="19" spans="1:5" ht="21.75" thickBot="1" x14ac:dyDescent="0.3">
      <c r="A19" s="62" t="s">
        <v>62</v>
      </c>
      <c r="B19" s="63" t="s">
        <v>140</v>
      </c>
      <c r="C19" s="131"/>
      <c r="D19" s="131"/>
      <c r="E19" s="131"/>
    </row>
    <row r="20" spans="1:5" ht="32.25" thickBot="1" x14ac:dyDescent="0.3">
      <c r="A20" s="62" t="s">
        <v>230</v>
      </c>
      <c r="B20" s="63" t="s">
        <v>231</v>
      </c>
      <c r="C20" s="131"/>
      <c r="D20" s="131"/>
      <c r="E20" s="131"/>
    </row>
    <row r="21" spans="1:5" ht="32.25" thickBot="1" x14ac:dyDescent="0.3">
      <c r="A21" s="62" t="s">
        <v>141</v>
      </c>
      <c r="B21" s="264" t="s">
        <v>232</v>
      </c>
      <c r="C21" s="131"/>
      <c r="D21" s="131"/>
      <c r="E21" s="131"/>
    </row>
    <row r="22" spans="1:5" ht="15.75" thickBot="1" x14ac:dyDescent="0.3">
      <c r="A22" s="62"/>
      <c r="B22" s="264" t="s">
        <v>249</v>
      </c>
      <c r="C22" s="131">
        <v>15409671</v>
      </c>
      <c r="D22" s="131">
        <v>16898116</v>
      </c>
      <c r="E22" s="131">
        <v>16898116</v>
      </c>
    </row>
    <row r="23" spans="1:5" ht="42.75" thickBot="1" x14ac:dyDescent="0.3">
      <c r="A23" s="62" t="s">
        <v>143</v>
      </c>
      <c r="B23" s="63" t="s">
        <v>233</v>
      </c>
      <c r="C23" s="126">
        <f>+C7+C8+C9+C10+C18+C19+C20+C21+C22</f>
        <v>66194470</v>
      </c>
      <c r="D23" s="126">
        <f>+D7+D8+D9+D10+D18+D19+D20+D21+D22</f>
        <v>67258336</v>
      </c>
      <c r="E23" s="126">
        <f>+E7+E8+E9+E10+E18+E19+E20+E21+E22</f>
        <v>67258336</v>
      </c>
    </row>
    <row r="24" spans="1:5" ht="32.25" thickBot="1" x14ac:dyDescent="0.3">
      <c r="A24" s="62" t="s">
        <v>145</v>
      </c>
      <c r="B24" s="63" t="s">
        <v>234</v>
      </c>
      <c r="C24" s="139">
        <v>3000000</v>
      </c>
      <c r="D24" s="139">
        <v>3300000</v>
      </c>
      <c r="E24" s="139">
        <v>3300000</v>
      </c>
    </row>
    <row r="25" spans="1:5" ht="63.75" thickBot="1" x14ac:dyDescent="0.3">
      <c r="A25" s="62" t="s">
        <v>147</v>
      </c>
      <c r="B25" s="63" t="s">
        <v>235</v>
      </c>
      <c r="C25" s="126">
        <f>+C23+C24</f>
        <v>69194470</v>
      </c>
      <c r="D25" s="126">
        <f>+D23+D24</f>
        <v>70558336</v>
      </c>
      <c r="E25" s="126">
        <f>+E23+E24</f>
        <v>70558336</v>
      </c>
    </row>
    <row r="26" spans="1:5" ht="15.75" x14ac:dyDescent="0.25">
      <c r="A26" s="115"/>
      <c r="B26" s="116"/>
      <c r="C26" s="117"/>
      <c r="D26" s="137"/>
      <c r="E26" s="138"/>
    </row>
    <row r="27" spans="1:5" ht="15.75" x14ac:dyDescent="0.25">
      <c r="A27" s="328" t="s">
        <v>236</v>
      </c>
      <c r="B27" s="328"/>
      <c r="C27" s="328"/>
      <c r="D27" s="328"/>
      <c r="E27" s="328"/>
    </row>
    <row r="28" spans="1:5" ht="16.5" thickBot="1" x14ac:dyDescent="0.3">
      <c r="A28" s="327" t="s">
        <v>237</v>
      </c>
      <c r="B28" s="327"/>
      <c r="C28" s="118"/>
      <c r="D28" s="96"/>
      <c r="E28" s="263" t="s">
        <v>173</v>
      </c>
    </row>
    <row r="29" spans="1:5" ht="24.75" thickBot="1" x14ac:dyDescent="0.3">
      <c r="A29" s="64" t="s">
        <v>8</v>
      </c>
      <c r="B29" s="65" t="s">
        <v>238</v>
      </c>
      <c r="C29" s="65" t="str">
        <f>+C5</f>
        <v>2020.évi</v>
      </c>
      <c r="D29" s="65" t="str">
        <f>+D5</f>
        <v>2021. évi</v>
      </c>
      <c r="E29" s="98" t="str">
        <f>+E5</f>
        <v>2022. évi</v>
      </c>
    </row>
    <row r="30" spans="1:5" ht="15.75" thickBot="1" x14ac:dyDescent="0.3">
      <c r="A30" s="128" t="s">
        <v>2</v>
      </c>
      <c r="B30" s="129" t="s">
        <v>3</v>
      </c>
      <c r="C30" s="129" t="s">
        <v>4</v>
      </c>
      <c r="D30" s="129" t="s">
        <v>5</v>
      </c>
      <c r="E30" s="134" t="s">
        <v>6</v>
      </c>
    </row>
    <row r="31" spans="1:5" ht="32.25" thickBot="1" x14ac:dyDescent="0.3">
      <c r="A31" s="62" t="s">
        <v>56</v>
      </c>
      <c r="B31" s="66" t="s">
        <v>239</v>
      </c>
      <c r="C31" s="131">
        <v>64073570</v>
      </c>
      <c r="D31" s="131">
        <v>62258347</v>
      </c>
      <c r="E31" s="131">
        <v>62258348</v>
      </c>
    </row>
    <row r="32" spans="1:5" ht="42.75" thickBot="1" x14ac:dyDescent="0.3">
      <c r="A32" s="133" t="s">
        <v>58</v>
      </c>
      <c r="B32" s="135" t="s">
        <v>240</v>
      </c>
      <c r="C32" s="136">
        <v>2120900</v>
      </c>
      <c r="D32" s="136">
        <f t="shared" ref="D32:E32" si="0">+D33+D34+D35</f>
        <v>8299990</v>
      </c>
      <c r="E32" s="136">
        <f t="shared" si="0"/>
        <v>8299990</v>
      </c>
    </row>
    <row r="33" spans="1:5" x14ac:dyDescent="0.25">
      <c r="A33" s="60" t="s">
        <v>241</v>
      </c>
      <c r="B33" s="57" t="s">
        <v>162</v>
      </c>
      <c r="C33" s="124"/>
      <c r="D33" s="124"/>
      <c r="E33" s="124"/>
    </row>
    <row r="34" spans="1:5" x14ac:dyDescent="0.25">
      <c r="A34" s="60" t="s">
        <v>242</v>
      </c>
      <c r="B34" s="58" t="s">
        <v>164</v>
      </c>
      <c r="C34" s="123">
        <v>4999990</v>
      </c>
      <c r="D34" s="123">
        <v>4999990</v>
      </c>
      <c r="E34" s="123">
        <v>4999990</v>
      </c>
    </row>
    <row r="35" spans="1:5" ht="34.5" thickBot="1" x14ac:dyDescent="0.3">
      <c r="A35" s="60" t="s">
        <v>243</v>
      </c>
      <c r="B35" s="268" t="s">
        <v>166</v>
      </c>
      <c r="C35" s="123">
        <v>0</v>
      </c>
      <c r="D35" s="123">
        <v>3300000</v>
      </c>
      <c r="E35" s="123">
        <v>3300000</v>
      </c>
    </row>
    <row r="36" spans="1:5" ht="32.25" thickBot="1" x14ac:dyDescent="0.3">
      <c r="A36" s="62" t="s">
        <v>59</v>
      </c>
      <c r="B36" s="95" t="s">
        <v>244</v>
      </c>
      <c r="C36" s="122">
        <f>+C31+C32</f>
        <v>66194470</v>
      </c>
      <c r="D36" s="122">
        <f t="shared" ref="D36:E36" si="1">+D31+D32</f>
        <v>70558337</v>
      </c>
      <c r="E36" s="122">
        <f t="shared" si="1"/>
        <v>70558338</v>
      </c>
    </row>
    <row r="37" spans="1:5" ht="32.25" thickBot="1" x14ac:dyDescent="0.3">
      <c r="A37" s="62" t="s">
        <v>60</v>
      </c>
      <c r="B37" s="95" t="s">
        <v>245</v>
      </c>
      <c r="C37" s="269">
        <v>3000000</v>
      </c>
      <c r="D37" s="269"/>
      <c r="E37" s="269"/>
    </row>
    <row r="38" spans="1:5" ht="36.75" thickBot="1" x14ac:dyDescent="0.3">
      <c r="A38" s="270" t="s">
        <v>61</v>
      </c>
      <c r="B38" s="271" t="s">
        <v>246</v>
      </c>
      <c r="C38" s="272">
        <f>+C36+C37</f>
        <v>69194470</v>
      </c>
      <c r="D38" s="272">
        <f t="shared" ref="D38:E38" si="2">+D36+D37</f>
        <v>70558337</v>
      </c>
      <c r="E38" s="272">
        <f t="shared" si="2"/>
        <v>70558338</v>
      </c>
    </row>
  </sheetData>
  <mergeCells count="5">
    <mergeCell ref="A28:B28"/>
    <mergeCell ref="B1:D1"/>
    <mergeCell ref="A3:E3"/>
    <mergeCell ref="A4:B4"/>
    <mergeCell ref="A27:E27"/>
  </mergeCells>
  <phoneticPr fontId="0" type="noConversion"/>
  <pageMargins left="0.7" right="0.7" top="0.75" bottom="0.75" header="0.3" footer="0.3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84"/>
  <sheetViews>
    <sheetView topLeftCell="A13" workbookViewId="0">
      <selection activeCell="C26" sqref="C26:N26"/>
    </sheetView>
  </sheetViews>
  <sheetFormatPr defaultRowHeight="15.75" x14ac:dyDescent="0.25"/>
  <cols>
    <col min="1" max="1" width="4.140625" style="73" customWidth="1"/>
    <col min="2" max="2" width="26.7109375" style="91" customWidth="1"/>
    <col min="3" max="4" width="7.7109375" style="91" customWidth="1"/>
    <col min="5" max="5" width="8.140625" style="91" customWidth="1"/>
    <col min="6" max="6" width="7.5703125" style="91" customWidth="1"/>
    <col min="7" max="7" width="8" style="91" customWidth="1"/>
    <col min="8" max="8" width="7.5703125" style="91" customWidth="1"/>
    <col min="9" max="9" width="7.85546875" style="91" customWidth="1"/>
    <col min="10" max="14" width="8.140625" style="91" customWidth="1"/>
    <col min="15" max="15" width="10.85546875" style="73" customWidth="1"/>
    <col min="16" max="16384" width="9.140625" style="91"/>
  </cols>
  <sheetData>
    <row r="1" spans="1:15" customFormat="1" ht="15" x14ac:dyDescent="0.25">
      <c r="A1" s="1"/>
      <c r="B1" s="283" t="s">
        <v>278</v>
      </c>
      <c r="C1" s="284"/>
      <c r="D1" s="284"/>
      <c r="E1" s="2"/>
      <c r="F1" s="3"/>
      <c r="G1" s="3"/>
    </row>
    <row r="2" spans="1:15" ht="31.5" customHeight="1" x14ac:dyDescent="0.25">
      <c r="A2" s="330" t="s">
        <v>279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</row>
    <row r="3" spans="1:15" ht="16.5" thickBot="1" x14ac:dyDescent="0.3">
      <c r="N3" s="91" t="s">
        <v>81</v>
      </c>
      <c r="O3" s="230"/>
    </row>
    <row r="4" spans="1:15" s="73" customFormat="1" ht="29.25" customHeight="1" thickBot="1" x14ac:dyDescent="0.3">
      <c r="A4" s="70" t="s">
        <v>8</v>
      </c>
      <c r="B4" s="71" t="s">
        <v>9</v>
      </c>
      <c r="C4" s="71" t="s">
        <v>122</v>
      </c>
      <c r="D4" s="71" t="s">
        <v>123</v>
      </c>
      <c r="E4" s="71" t="s">
        <v>124</v>
      </c>
      <c r="F4" s="71" t="s">
        <v>125</v>
      </c>
      <c r="G4" s="71" t="s">
        <v>126</v>
      </c>
      <c r="H4" s="71" t="s">
        <v>127</v>
      </c>
      <c r="I4" s="71" t="s">
        <v>128</v>
      </c>
      <c r="J4" s="71" t="s">
        <v>129</v>
      </c>
      <c r="K4" s="71" t="s">
        <v>130</v>
      </c>
      <c r="L4" s="71" t="s">
        <v>131</v>
      </c>
      <c r="M4" s="71" t="s">
        <v>132</v>
      </c>
      <c r="N4" s="71" t="s">
        <v>133</v>
      </c>
      <c r="O4" s="72" t="s">
        <v>102</v>
      </c>
    </row>
    <row r="5" spans="1:15" s="75" customFormat="1" ht="15" customHeight="1" thickBot="1" x14ac:dyDescent="0.3">
      <c r="A5" s="74" t="s">
        <v>56</v>
      </c>
      <c r="B5" s="332" t="s">
        <v>134</v>
      </c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4"/>
    </row>
    <row r="6" spans="1:15" s="75" customFormat="1" ht="22.5" x14ac:dyDescent="0.25">
      <c r="A6" s="76" t="s">
        <v>58</v>
      </c>
      <c r="B6" s="132" t="s">
        <v>135</v>
      </c>
      <c r="C6" s="77">
        <f>24657698/12</f>
        <v>2054808.1666666667</v>
      </c>
      <c r="D6" s="77">
        <f t="shared" ref="D6:N6" si="0">24657698/12</f>
        <v>2054808.1666666667</v>
      </c>
      <c r="E6" s="77">
        <f t="shared" si="0"/>
        <v>2054808.1666666667</v>
      </c>
      <c r="F6" s="77">
        <f t="shared" si="0"/>
        <v>2054808.1666666667</v>
      </c>
      <c r="G6" s="77">
        <f t="shared" si="0"/>
        <v>2054808.1666666667</v>
      </c>
      <c r="H6" s="77">
        <f t="shared" si="0"/>
        <v>2054808.1666666667</v>
      </c>
      <c r="I6" s="77">
        <f t="shared" si="0"/>
        <v>2054808.1666666667</v>
      </c>
      <c r="J6" s="77">
        <f t="shared" si="0"/>
        <v>2054808.1666666667</v>
      </c>
      <c r="K6" s="77">
        <f t="shared" si="0"/>
        <v>2054808.1666666667</v>
      </c>
      <c r="L6" s="77">
        <f t="shared" si="0"/>
        <v>2054808.1666666667</v>
      </c>
      <c r="M6" s="77">
        <f t="shared" si="0"/>
        <v>2054808.1666666667</v>
      </c>
      <c r="N6" s="77">
        <f t="shared" si="0"/>
        <v>2054808.1666666667</v>
      </c>
      <c r="O6" s="78">
        <f t="shared" ref="O6:O26" si="1">SUM(C6:N6)</f>
        <v>24657698.000000004</v>
      </c>
    </row>
    <row r="7" spans="1:15" s="82" customFormat="1" ht="22.5" x14ac:dyDescent="0.25">
      <c r="A7" s="79" t="s">
        <v>59</v>
      </c>
      <c r="B7" s="275" t="s">
        <v>136</v>
      </c>
      <c r="C7" s="80">
        <f>7189000/12</f>
        <v>599083.33333333337</v>
      </c>
      <c r="D7" s="80">
        <f t="shared" ref="D7:N7" si="2">7189000/12</f>
        <v>599083.33333333337</v>
      </c>
      <c r="E7" s="80">
        <f t="shared" si="2"/>
        <v>599083.33333333337</v>
      </c>
      <c r="F7" s="80">
        <f t="shared" si="2"/>
        <v>599083.33333333337</v>
      </c>
      <c r="G7" s="80">
        <f t="shared" si="2"/>
        <v>599083.33333333337</v>
      </c>
      <c r="H7" s="80">
        <f t="shared" si="2"/>
        <v>599083.33333333337</v>
      </c>
      <c r="I7" s="80">
        <f t="shared" si="2"/>
        <v>599083.33333333337</v>
      </c>
      <c r="J7" s="80">
        <f t="shared" si="2"/>
        <v>599083.33333333337</v>
      </c>
      <c r="K7" s="80">
        <f t="shared" si="2"/>
        <v>599083.33333333337</v>
      </c>
      <c r="L7" s="80">
        <f t="shared" si="2"/>
        <v>599083.33333333337</v>
      </c>
      <c r="M7" s="80">
        <f t="shared" si="2"/>
        <v>599083.33333333337</v>
      </c>
      <c r="N7" s="80">
        <f t="shared" si="2"/>
        <v>599083.33333333337</v>
      </c>
      <c r="O7" s="81">
        <f t="shared" si="1"/>
        <v>7188999.9999999991</v>
      </c>
    </row>
    <row r="8" spans="1:15" s="82" customFormat="1" ht="22.5" x14ac:dyDescent="0.25">
      <c r="A8" s="79" t="s">
        <v>60</v>
      </c>
      <c r="B8" s="108" t="s">
        <v>137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4">
        <f t="shared" si="1"/>
        <v>0</v>
      </c>
    </row>
    <row r="9" spans="1:15" s="82" customFormat="1" ht="14.1" customHeight="1" x14ac:dyDescent="0.25">
      <c r="A9" s="79" t="s">
        <v>61</v>
      </c>
      <c r="B9" s="107" t="s">
        <v>138</v>
      </c>
      <c r="C9" s="80">
        <f>11072000/12</f>
        <v>922666.66666666663</v>
      </c>
      <c r="D9" s="80">
        <f t="shared" ref="D9:N9" si="3">11072000/12</f>
        <v>922666.66666666663</v>
      </c>
      <c r="E9" s="80">
        <f t="shared" si="3"/>
        <v>922666.66666666663</v>
      </c>
      <c r="F9" s="80">
        <f t="shared" si="3"/>
        <v>922666.66666666663</v>
      </c>
      <c r="G9" s="80">
        <f t="shared" si="3"/>
        <v>922666.66666666663</v>
      </c>
      <c r="H9" s="80">
        <f t="shared" si="3"/>
        <v>922666.66666666663</v>
      </c>
      <c r="I9" s="80">
        <f t="shared" si="3"/>
        <v>922666.66666666663</v>
      </c>
      <c r="J9" s="80">
        <f t="shared" si="3"/>
        <v>922666.66666666663</v>
      </c>
      <c r="K9" s="80">
        <f t="shared" si="3"/>
        <v>922666.66666666663</v>
      </c>
      <c r="L9" s="80">
        <f t="shared" si="3"/>
        <v>922666.66666666663</v>
      </c>
      <c r="M9" s="80">
        <f t="shared" si="3"/>
        <v>922666.66666666663</v>
      </c>
      <c r="N9" s="80">
        <f t="shared" si="3"/>
        <v>922666.66666666663</v>
      </c>
      <c r="O9" s="81">
        <f t="shared" si="1"/>
        <v>11072000</v>
      </c>
    </row>
    <row r="10" spans="1:15" s="82" customFormat="1" ht="14.1" customHeight="1" x14ac:dyDescent="0.25">
      <c r="A10" s="79" t="s">
        <v>62</v>
      </c>
      <c r="B10" s="107" t="s">
        <v>139</v>
      </c>
      <c r="C10" s="80">
        <f>7866101/12</f>
        <v>655508.41666666663</v>
      </c>
      <c r="D10" s="80">
        <f t="shared" ref="D10:N10" si="4">7866101/12</f>
        <v>655508.41666666663</v>
      </c>
      <c r="E10" s="80">
        <f t="shared" si="4"/>
        <v>655508.41666666663</v>
      </c>
      <c r="F10" s="80">
        <f t="shared" si="4"/>
        <v>655508.41666666663</v>
      </c>
      <c r="G10" s="80">
        <f t="shared" si="4"/>
        <v>655508.41666666663</v>
      </c>
      <c r="H10" s="80">
        <f t="shared" si="4"/>
        <v>655508.41666666663</v>
      </c>
      <c r="I10" s="80">
        <f t="shared" si="4"/>
        <v>655508.41666666663</v>
      </c>
      <c r="J10" s="80">
        <f t="shared" si="4"/>
        <v>655508.41666666663</v>
      </c>
      <c r="K10" s="80">
        <f t="shared" si="4"/>
        <v>655508.41666666663</v>
      </c>
      <c r="L10" s="80">
        <f t="shared" si="4"/>
        <v>655508.41666666663</v>
      </c>
      <c r="M10" s="80">
        <f t="shared" si="4"/>
        <v>655508.41666666663</v>
      </c>
      <c r="N10" s="80">
        <f t="shared" si="4"/>
        <v>655508.41666666663</v>
      </c>
      <c r="O10" s="81">
        <f t="shared" si="1"/>
        <v>7866101.0000000009</v>
      </c>
    </row>
    <row r="11" spans="1:15" s="82" customFormat="1" ht="14.1" customHeight="1" x14ac:dyDescent="0.25">
      <c r="A11" s="79" t="s">
        <v>119</v>
      </c>
      <c r="B11" s="107" t="s">
        <v>140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1">
        <f t="shared" si="1"/>
        <v>0</v>
      </c>
    </row>
    <row r="12" spans="1:15" s="82" customFormat="1" ht="14.1" customHeight="1" x14ac:dyDescent="0.25">
      <c r="A12" s="79" t="s">
        <v>141</v>
      </c>
      <c r="B12" s="107" t="s">
        <v>142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1">
        <f t="shared" si="1"/>
        <v>0</v>
      </c>
    </row>
    <row r="13" spans="1:15" s="82" customFormat="1" ht="22.5" x14ac:dyDescent="0.25">
      <c r="A13" s="79" t="s">
        <v>143</v>
      </c>
      <c r="B13" s="109" t="s">
        <v>144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1">
        <f t="shared" si="1"/>
        <v>0</v>
      </c>
    </row>
    <row r="14" spans="1:15" s="82" customFormat="1" x14ac:dyDescent="0.25">
      <c r="A14" s="79">
        <v>10</v>
      </c>
      <c r="B14" s="109" t="s">
        <v>248</v>
      </c>
      <c r="C14" s="80">
        <f>15409671/12</f>
        <v>1284139.25</v>
      </c>
      <c r="D14" s="80">
        <f t="shared" ref="D14:N14" si="5">15409671/12</f>
        <v>1284139.25</v>
      </c>
      <c r="E14" s="80">
        <f t="shared" si="5"/>
        <v>1284139.25</v>
      </c>
      <c r="F14" s="80">
        <f t="shared" si="5"/>
        <v>1284139.25</v>
      </c>
      <c r="G14" s="80">
        <f t="shared" si="5"/>
        <v>1284139.25</v>
      </c>
      <c r="H14" s="80">
        <f t="shared" si="5"/>
        <v>1284139.25</v>
      </c>
      <c r="I14" s="80">
        <f t="shared" si="5"/>
        <v>1284139.25</v>
      </c>
      <c r="J14" s="80">
        <f t="shared" si="5"/>
        <v>1284139.25</v>
      </c>
      <c r="K14" s="80">
        <f t="shared" si="5"/>
        <v>1284139.25</v>
      </c>
      <c r="L14" s="80">
        <f t="shared" si="5"/>
        <v>1284139.25</v>
      </c>
      <c r="M14" s="80">
        <f t="shared" si="5"/>
        <v>1284139.25</v>
      </c>
      <c r="N14" s="80">
        <f t="shared" si="5"/>
        <v>1284139.25</v>
      </c>
      <c r="O14" s="81">
        <f>SUM(C14:N14)</f>
        <v>15409671</v>
      </c>
    </row>
    <row r="15" spans="1:15" s="82" customFormat="1" ht="14.1" customHeight="1" thickBot="1" x14ac:dyDescent="0.3">
      <c r="A15" s="79" t="s">
        <v>145</v>
      </c>
      <c r="B15" s="107" t="s">
        <v>146</v>
      </c>
      <c r="C15" s="80">
        <f>3000000/12</f>
        <v>250000</v>
      </c>
      <c r="D15" s="80">
        <f t="shared" ref="D15:M15" si="6">3000000/12</f>
        <v>250000</v>
      </c>
      <c r="E15" s="80">
        <f t="shared" si="6"/>
        <v>250000</v>
      </c>
      <c r="F15" s="80">
        <f t="shared" si="6"/>
        <v>250000</v>
      </c>
      <c r="G15" s="80">
        <f t="shared" si="6"/>
        <v>250000</v>
      </c>
      <c r="H15" s="80">
        <f t="shared" si="6"/>
        <v>250000</v>
      </c>
      <c r="I15" s="80">
        <f t="shared" si="6"/>
        <v>250000</v>
      </c>
      <c r="J15" s="80">
        <f t="shared" si="6"/>
        <v>250000</v>
      </c>
      <c r="K15" s="80">
        <f t="shared" si="6"/>
        <v>250000</v>
      </c>
      <c r="L15" s="80">
        <f t="shared" si="6"/>
        <v>250000</v>
      </c>
      <c r="M15" s="80">
        <f t="shared" si="6"/>
        <v>250000</v>
      </c>
      <c r="N15" s="80">
        <f>3000000/12</f>
        <v>250000</v>
      </c>
      <c r="O15" s="81">
        <f t="shared" si="1"/>
        <v>3000000</v>
      </c>
    </row>
    <row r="16" spans="1:15" s="75" customFormat="1" ht="15.95" customHeight="1" thickBot="1" x14ac:dyDescent="0.3">
      <c r="A16" s="74" t="s">
        <v>147</v>
      </c>
      <c r="B16" s="69" t="s">
        <v>148</v>
      </c>
      <c r="C16" s="85">
        <f t="shared" ref="C16:N16" si="7">SUM(C6:C15)</f>
        <v>5766205.833333333</v>
      </c>
      <c r="D16" s="85">
        <f t="shared" si="7"/>
        <v>5766205.833333333</v>
      </c>
      <c r="E16" s="85">
        <f t="shared" si="7"/>
        <v>5766205.833333333</v>
      </c>
      <c r="F16" s="85">
        <f t="shared" si="7"/>
        <v>5766205.833333333</v>
      </c>
      <c r="G16" s="85">
        <f t="shared" si="7"/>
        <v>5766205.833333333</v>
      </c>
      <c r="H16" s="85">
        <f t="shared" si="7"/>
        <v>5766205.833333333</v>
      </c>
      <c r="I16" s="85">
        <f t="shared" si="7"/>
        <v>5766205.833333333</v>
      </c>
      <c r="J16" s="85">
        <f t="shared" si="7"/>
        <v>5766205.833333333</v>
      </c>
      <c r="K16" s="85">
        <f t="shared" si="7"/>
        <v>5766205.833333333</v>
      </c>
      <c r="L16" s="85">
        <f t="shared" si="7"/>
        <v>5766205.833333333</v>
      </c>
      <c r="M16" s="85">
        <f t="shared" si="7"/>
        <v>5766205.833333333</v>
      </c>
      <c r="N16" s="85">
        <f t="shared" si="7"/>
        <v>5766205.833333333</v>
      </c>
      <c r="O16" s="86">
        <f>SUM(C16:N16)</f>
        <v>69194470.000000015</v>
      </c>
    </row>
    <row r="17" spans="1:15" s="75" customFormat="1" ht="15" customHeight="1" thickBot="1" x14ac:dyDescent="0.3">
      <c r="A17" s="74" t="s">
        <v>149</v>
      </c>
      <c r="B17" s="332" t="s">
        <v>150</v>
      </c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N17" s="333"/>
      <c r="O17" s="334"/>
    </row>
    <row r="18" spans="1:15" s="82" customFormat="1" ht="14.1" customHeight="1" x14ac:dyDescent="0.25">
      <c r="A18" s="87" t="s">
        <v>151</v>
      </c>
      <c r="B18" s="110" t="s">
        <v>152</v>
      </c>
      <c r="C18" s="83">
        <f>17294501/12</f>
        <v>1441208.4166666667</v>
      </c>
      <c r="D18" s="83">
        <f t="shared" ref="D18:N18" si="8">17294501/12</f>
        <v>1441208.4166666667</v>
      </c>
      <c r="E18" s="83">
        <f t="shared" si="8"/>
        <v>1441208.4166666667</v>
      </c>
      <c r="F18" s="83">
        <f t="shared" si="8"/>
        <v>1441208.4166666667</v>
      </c>
      <c r="G18" s="83">
        <f t="shared" si="8"/>
        <v>1441208.4166666667</v>
      </c>
      <c r="H18" s="83">
        <f t="shared" si="8"/>
        <v>1441208.4166666667</v>
      </c>
      <c r="I18" s="83">
        <f t="shared" si="8"/>
        <v>1441208.4166666667</v>
      </c>
      <c r="J18" s="83">
        <f t="shared" si="8"/>
        <v>1441208.4166666667</v>
      </c>
      <c r="K18" s="83">
        <f t="shared" si="8"/>
        <v>1441208.4166666667</v>
      </c>
      <c r="L18" s="83">
        <f t="shared" si="8"/>
        <v>1441208.4166666667</v>
      </c>
      <c r="M18" s="83">
        <f t="shared" si="8"/>
        <v>1441208.4166666667</v>
      </c>
      <c r="N18" s="83">
        <f t="shared" si="8"/>
        <v>1441208.4166666667</v>
      </c>
      <c r="O18" s="84">
        <f t="shared" si="1"/>
        <v>17294500.999999996</v>
      </c>
    </row>
    <row r="19" spans="1:15" s="82" customFormat="1" ht="27" customHeight="1" x14ac:dyDescent="0.25">
      <c r="A19" s="79" t="s">
        <v>153</v>
      </c>
      <c r="B19" s="109" t="s">
        <v>154</v>
      </c>
      <c r="C19" s="80">
        <f>2822859/12</f>
        <v>235238.25</v>
      </c>
      <c r="D19" s="80">
        <f t="shared" ref="D19:N19" si="9">2822859/12</f>
        <v>235238.25</v>
      </c>
      <c r="E19" s="80">
        <f t="shared" si="9"/>
        <v>235238.25</v>
      </c>
      <c r="F19" s="80">
        <f t="shared" si="9"/>
        <v>235238.25</v>
      </c>
      <c r="G19" s="80">
        <f t="shared" si="9"/>
        <v>235238.25</v>
      </c>
      <c r="H19" s="80">
        <f t="shared" si="9"/>
        <v>235238.25</v>
      </c>
      <c r="I19" s="80">
        <f t="shared" si="9"/>
        <v>235238.25</v>
      </c>
      <c r="J19" s="80">
        <f t="shared" si="9"/>
        <v>235238.25</v>
      </c>
      <c r="K19" s="80">
        <f t="shared" si="9"/>
        <v>235238.25</v>
      </c>
      <c r="L19" s="80">
        <f t="shared" si="9"/>
        <v>235238.25</v>
      </c>
      <c r="M19" s="80">
        <f t="shared" si="9"/>
        <v>235238.25</v>
      </c>
      <c r="N19" s="80">
        <f t="shared" si="9"/>
        <v>235238.25</v>
      </c>
      <c r="O19" s="81">
        <f t="shared" si="1"/>
        <v>2822859</v>
      </c>
    </row>
    <row r="20" spans="1:15" s="82" customFormat="1" ht="14.1" customHeight="1" x14ac:dyDescent="0.25">
      <c r="A20" s="79" t="s">
        <v>155</v>
      </c>
      <c r="B20" s="107" t="s">
        <v>156</v>
      </c>
      <c r="C20" s="80">
        <f>31918860/12</f>
        <v>2659905</v>
      </c>
      <c r="D20" s="80">
        <f t="shared" ref="D20:N20" si="10">31918860/12</f>
        <v>2659905</v>
      </c>
      <c r="E20" s="80">
        <f t="shared" si="10"/>
        <v>2659905</v>
      </c>
      <c r="F20" s="80">
        <f t="shared" si="10"/>
        <v>2659905</v>
      </c>
      <c r="G20" s="80">
        <f t="shared" si="10"/>
        <v>2659905</v>
      </c>
      <c r="H20" s="80">
        <f t="shared" si="10"/>
        <v>2659905</v>
      </c>
      <c r="I20" s="80">
        <f t="shared" si="10"/>
        <v>2659905</v>
      </c>
      <c r="J20" s="80">
        <f t="shared" si="10"/>
        <v>2659905</v>
      </c>
      <c r="K20" s="80">
        <f t="shared" si="10"/>
        <v>2659905</v>
      </c>
      <c r="L20" s="80">
        <f t="shared" si="10"/>
        <v>2659905</v>
      </c>
      <c r="M20" s="80">
        <f t="shared" si="10"/>
        <v>2659905</v>
      </c>
      <c r="N20" s="80">
        <f t="shared" si="10"/>
        <v>2659905</v>
      </c>
      <c r="O20" s="81">
        <f t="shared" si="1"/>
        <v>31918860</v>
      </c>
    </row>
    <row r="21" spans="1:15" s="82" customFormat="1" ht="14.1" customHeight="1" x14ac:dyDescent="0.25">
      <c r="A21" s="79" t="s">
        <v>157</v>
      </c>
      <c r="B21" s="107" t="s">
        <v>158</v>
      </c>
      <c r="C21" s="80">
        <f>2588000/12</f>
        <v>215666.66666666666</v>
      </c>
      <c r="D21" s="80">
        <f t="shared" ref="D21:N21" si="11">2588000/12</f>
        <v>215666.66666666666</v>
      </c>
      <c r="E21" s="80">
        <f t="shared" si="11"/>
        <v>215666.66666666666</v>
      </c>
      <c r="F21" s="80">
        <f t="shared" si="11"/>
        <v>215666.66666666666</v>
      </c>
      <c r="G21" s="80">
        <f t="shared" si="11"/>
        <v>215666.66666666666</v>
      </c>
      <c r="H21" s="80">
        <f t="shared" si="11"/>
        <v>215666.66666666666</v>
      </c>
      <c r="I21" s="80">
        <f t="shared" si="11"/>
        <v>215666.66666666666</v>
      </c>
      <c r="J21" s="80">
        <f t="shared" si="11"/>
        <v>215666.66666666666</v>
      </c>
      <c r="K21" s="80">
        <f t="shared" si="11"/>
        <v>215666.66666666666</v>
      </c>
      <c r="L21" s="80">
        <f t="shared" si="11"/>
        <v>215666.66666666666</v>
      </c>
      <c r="M21" s="80">
        <f t="shared" si="11"/>
        <v>215666.66666666666</v>
      </c>
      <c r="N21" s="80">
        <f t="shared" si="11"/>
        <v>215666.66666666666</v>
      </c>
      <c r="O21" s="81">
        <f t="shared" si="1"/>
        <v>2588000</v>
      </c>
    </row>
    <row r="22" spans="1:15" s="82" customFormat="1" ht="14.1" customHeight="1" x14ac:dyDescent="0.25">
      <c r="A22" s="79" t="s">
        <v>159</v>
      </c>
      <c r="B22" s="107" t="s">
        <v>160</v>
      </c>
      <c r="C22" s="80">
        <f>9449350/12</f>
        <v>787445.83333333337</v>
      </c>
      <c r="D22" s="80">
        <f t="shared" ref="D22:N22" si="12">9449350/12</f>
        <v>787445.83333333337</v>
      </c>
      <c r="E22" s="80">
        <f t="shared" si="12"/>
        <v>787445.83333333337</v>
      </c>
      <c r="F22" s="80">
        <f t="shared" si="12"/>
        <v>787445.83333333337</v>
      </c>
      <c r="G22" s="80">
        <f t="shared" si="12"/>
        <v>787445.83333333337</v>
      </c>
      <c r="H22" s="80">
        <f t="shared" si="12"/>
        <v>787445.83333333337</v>
      </c>
      <c r="I22" s="80">
        <f t="shared" si="12"/>
        <v>787445.83333333337</v>
      </c>
      <c r="J22" s="80">
        <f t="shared" si="12"/>
        <v>787445.83333333337</v>
      </c>
      <c r="K22" s="80">
        <f t="shared" si="12"/>
        <v>787445.83333333337</v>
      </c>
      <c r="L22" s="80">
        <f t="shared" si="12"/>
        <v>787445.83333333337</v>
      </c>
      <c r="M22" s="80">
        <f t="shared" si="12"/>
        <v>787445.83333333337</v>
      </c>
      <c r="N22" s="80">
        <f t="shared" si="12"/>
        <v>787445.83333333337</v>
      </c>
      <c r="O22" s="81">
        <f t="shared" si="1"/>
        <v>9449350</v>
      </c>
    </row>
    <row r="23" spans="1:15" s="82" customFormat="1" ht="14.1" customHeight="1" x14ac:dyDescent="0.25">
      <c r="A23" s="79" t="s">
        <v>161</v>
      </c>
      <c r="B23" s="107" t="s">
        <v>162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1">
        <f t="shared" si="1"/>
        <v>0</v>
      </c>
    </row>
    <row r="24" spans="1:15" s="82" customFormat="1" x14ac:dyDescent="0.25">
      <c r="A24" s="79" t="s">
        <v>163</v>
      </c>
      <c r="B24" s="109" t="s">
        <v>164</v>
      </c>
      <c r="C24" s="80">
        <f>2120900/12</f>
        <v>176741.66666666666</v>
      </c>
      <c r="D24" s="80">
        <f t="shared" ref="D24:N24" si="13">2120900/12</f>
        <v>176741.66666666666</v>
      </c>
      <c r="E24" s="80">
        <f t="shared" si="13"/>
        <v>176741.66666666666</v>
      </c>
      <c r="F24" s="80">
        <f t="shared" si="13"/>
        <v>176741.66666666666</v>
      </c>
      <c r="G24" s="80">
        <f t="shared" si="13"/>
        <v>176741.66666666666</v>
      </c>
      <c r="H24" s="80">
        <f t="shared" si="13"/>
        <v>176741.66666666666</v>
      </c>
      <c r="I24" s="80">
        <f t="shared" si="13"/>
        <v>176741.66666666666</v>
      </c>
      <c r="J24" s="80">
        <f t="shared" si="13"/>
        <v>176741.66666666666</v>
      </c>
      <c r="K24" s="80">
        <f t="shared" si="13"/>
        <v>176741.66666666666</v>
      </c>
      <c r="L24" s="80">
        <f t="shared" si="13"/>
        <v>176741.66666666666</v>
      </c>
      <c r="M24" s="80">
        <f t="shared" si="13"/>
        <v>176741.66666666666</v>
      </c>
      <c r="N24" s="80">
        <f t="shared" si="13"/>
        <v>176741.66666666666</v>
      </c>
      <c r="O24" s="81">
        <f t="shared" si="1"/>
        <v>2120900.0000000005</v>
      </c>
    </row>
    <row r="25" spans="1:15" s="82" customFormat="1" ht="14.1" customHeight="1" x14ac:dyDescent="0.25">
      <c r="A25" s="79" t="s">
        <v>165</v>
      </c>
      <c r="B25" s="107" t="s">
        <v>166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  <c r="M25" s="80">
        <v>0</v>
      </c>
      <c r="N25" s="80">
        <v>0</v>
      </c>
      <c r="O25" s="81">
        <f t="shared" si="1"/>
        <v>0</v>
      </c>
    </row>
    <row r="26" spans="1:15" s="82" customFormat="1" ht="14.1" customHeight="1" x14ac:dyDescent="0.25">
      <c r="A26" s="79" t="s">
        <v>167</v>
      </c>
      <c r="B26" s="107" t="s">
        <v>168</v>
      </c>
      <c r="C26" s="80">
        <f>3000000/12</f>
        <v>250000</v>
      </c>
      <c r="D26" s="80">
        <f t="shared" ref="D26:N26" si="14">3000000/12</f>
        <v>250000</v>
      </c>
      <c r="E26" s="80">
        <f t="shared" si="14"/>
        <v>250000</v>
      </c>
      <c r="F26" s="80">
        <f t="shared" si="14"/>
        <v>250000</v>
      </c>
      <c r="G26" s="80">
        <f t="shared" si="14"/>
        <v>250000</v>
      </c>
      <c r="H26" s="80">
        <f t="shared" si="14"/>
        <v>250000</v>
      </c>
      <c r="I26" s="80">
        <f t="shared" si="14"/>
        <v>250000</v>
      </c>
      <c r="J26" s="80">
        <f t="shared" si="14"/>
        <v>250000</v>
      </c>
      <c r="K26" s="80">
        <f t="shared" si="14"/>
        <v>250000</v>
      </c>
      <c r="L26" s="80">
        <f t="shared" si="14"/>
        <v>250000</v>
      </c>
      <c r="M26" s="80">
        <f t="shared" si="14"/>
        <v>250000</v>
      </c>
      <c r="N26" s="80">
        <f t="shared" si="14"/>
        <v>250000</v>
      </c>
      <c r="O26" s="81">
        <f t="shared" si="1"/>
        <v>3000000</v>
      </c>
    </row>
    <row r="27" spans="1:15" s="82" customFormat="1" ht="14.1" customHeight="1" thickBot="1" x14ac:dyDescent="0.3">
      <c r="A27" s="76" t="s">
        <v>169</v>
      </c>
      <c r="B27" s="273" t="s">
        <v>247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8">
        <f>SUM(C27:N27)</f>
        <v>0</v>
      </c>
    </row>
    <row r="28" spans="1:15" s="75" customFormat="1" ht="15.95" customHeight="1" thickBot="1" x14ac:dyDescent="0.3">
      <c r="A28" s="88" t="s">
        <v>169</v>
      </c>
      <c r="B28" s="69" t="s">
        <v>170</v>
      </c>
      <c r="C28" s="85">
        <f t="shared" ref="C28:N28" si="15">SUM(C18:C27)</f>
        <v>5766205.833333334</v>
      </c>
      <c r="D28" s="85">
        <f t="shared" si="15"/>
        <v>5766205.833333334</v>
      </c>
      <c r="E28" s="85">
        <f t="shared" si="15"/>
        <v>5766205.833333334</v>
      </c>
      <c r="F28" s="85">
        <f t="shared" si="15"/>
        <v>5766205.833333334</v>
      </c>
      <c r="G28" s="85">
        <f t="shared" si="15"/>
        <v>5766205.833333334</v>
      </c>
      <c r="H28" s="85">
        <f t="shared" si="15"/>
        <v>5766205.833333334</v>
      </c>
      <c r="I28" s="85">
        <f t="shared" si="15"/>
        <v>5766205.833333334</v>
      </c>
      <c r="J28" s="85">
        <f t="shared" si="15"/>
        <v>5766205.833333334</v>
      </c>
      <c r="K28" s="85">
        <f t="shared" si="15"/>
        <v>5766205.833333334</v>
      </c>
      <c r="L28" s="85">
        <f t="shared" si="15"/>
        <v>5766205.833333334</v>
      </c>
      <c r="M28" s="85">
        <f t="shared" si="15"/>
        <v>5766205.833333334</v>
      </c>
      <c r="N28" s="85">
        <f t="shared" si="15"/>
        <v>5766205.833333334</v>
      </c>
      <c r="O28" s="86">
        <f>SUM(O18:O27)</f>
        <v>69194470</v>
      </c>
    </row>
    <row r="29" spans="1:15" ht="16.5" thickBot="1" x14ac:dyDescent="0.3">
      <c r="A29" s="88" t="s">
        <v>171</v>
      </c>
      <c r="B29" s="111" t="s">
        <v>172</v>
      </c>
      <c r="C29" s="89">
        <f t="shared" ref="C29:O29" si="16">C16-C28</f>
        <v>0</v>
      </c>
      <c r="D29" s="89">
        <f t="shared" si="16"/>
        <v>0</v>
      </c>
      <c r="E29" s="89">
        <f t="shared" si="16"/>
        <v>0</v>
      </c>
      <c r="F29" s="89">
        <f t="shared" si="16"/>
        <v>0</v>
      </c>
      <c r="G29" s="89">
        <f t="shared" si="16"/>
        <v>0</v>
      </c>
      <c r="H29" s="89">
        <f t="shared" si="16"/>
        <v>0</v>
      </c>
      <c r="I29" s="89">
        <f t="shared" si="16"/>
        <v>0</v>
      </c>
      <c r="J29" s="89">
        <f t="shared" si="16"/>
        <v>0</v>
      </c>
      <c r="K29" s="89">
        <f t="shared" si="16"/>
        <v>0</v>
      </c>
      <c r="L29" s="89">
        <f t="shared" si="16"/>
        <v>0</v>
      </c>
      <c r="M29" s="89">
        <f t="shared" si="16"/>
        <v>0</v>
      </c>
      <c r="N29" s="89">
        <f t="shared" si="16"/>
        <v>0</v>
      </c>
      <c r="O29" s="90">
        <f t="shared" si="16"/>
        <v>0</v>
      </c>
    </row>
    <row r="30" spans="1:15" x14ac:dyDescent="0.25">
      <c r="A30" s="92"/>
    </row>
    <row r="31" spans="1:15" x14ac:dyDescent="0.25">
      <c r="B31" s="93"/>
      <c r="C31" s="94"/>
      <c r="D31" s="94"/>
      <c r="O31" s="91"/>
    </row>
    <row r="32" spans="1:15" x14ac:dyDescent="0.25">
      <c r="O32" s="91"/>
    </row>
    <row r="33" spans="15:15" x14ac:dyDescent="0.25">
      <c r="O33" s="91"/>
    </row>
    <row r="34" spans="15:15" x14ac:dyDescent="0.25">
      <c r="O34" s="91"/>
    </row>
    <row r="35" spans="15:15" x14ac:dyDescent="0.25">
      <c r="O35" s="91"/>
    </row>
    <row r="36" spans="15:15" x14ac:dyDescent="0.25">
      <c r="O36" s="91"/>
    </row>
    <row r="37" spans="15:15" x14ac:dyDescent="0.25">
      <c r="O37" s="91"/>
    </row>
    <row r="38" spans="15:15" x14ac:dyDescent="0.25">
      <c r="O38" s="91"/>
    </row>
    <row r="39" spans="15:15" x14ac:dyDescent="0.25">
      <c r="O39" s="91"/>
    </row>
    <row r="40" spans="15:15" x14ac:dyDescent="0.25">
      <c r="O40" s="91"/>
    </row>
    <row r="41" spans="15:15" x14ac:dyDescent="0.25">
      <c r="O41" s="91"/>
    </row>
    <row r="42" spans="15:15" x14ac:dyDescent="0.25">
      <c r="O42" s="91"/>
    </row>
    <row r="43" spans="15:15" x14ac:dyDescent="0.25">
      <c r="O43" s="91"/>
    </row>
    <row r="44" spans="15:15" x14ac:dyDescent="0.25">
      <c r="O44" s="91"/>
    </row>
    <row r="45" spans="15:15" x14ac:dyDescent="0.25">
      <c r="O45" s="91"/>
    </row>
    <row r="46" spans="15:15" x14ac:dyDescent="0.25">
      <c r="O46" s="91"/>
    </row>
    <row r="47" spans="15:15" x14ac:dyDescent="0.25">
      <c r="O47" s="91"/>
    </row>
    <row r="48" spans="15:15" x14ac:dyDescent="0.25">
      <c r="O48" s="91"/>
    </row>
    <row r="49" spans="15:15" x14ac:dyDescent="0.25">
      <c r="O49" s="91"/>
    </row>
    <row r="50" spans="15:15" x14ac:dyDescent="0.25">
      <c r="O50" s="91"/>
    </row>
    <row r="51" spans="15:15" x14ac:dyDescent="0.25">
      <c r="O51" s="91"/>
    </row>
    <row r="52" spans="15:15" x14ac:dyDescent="0.25">
      <c r="O52" s="91"/>
    </row>
    <row r="53" spans="15:15" x14ac:dyDescent="0.25">
      <c r="O53" s="91"/>
    </row>
    <row r="54" spans="15:15" x14ac:dyDescent="0.25">
      <c r="O54" s="91"/>
    </row>
    <row r="55" spans="15:15" x14ac:dyDescent="0.25">
      <c r="O55" s="91"/>
    </row>
    <row r="56" spans="15:15" x14ac:dyDescent="0.25">
      <c r="O56" s="91"/>
    </row>
    <row r="57" spans="15:15" x14ac:dyDescent="0.25">
      <c r="O57" s="91"/>
    </row>
    <row r="58" spans="15:15" x14ac:dyDescent="0.25">
      <c r="O58" s="91"/>
    </row>
    <row r="59" spans="15:15" x14ac:dyDescent="0.25">
      <c r="O59" s="91"/>
    </row>
    <row r="60" spans="15:15" x14ac:dyDescent="0.25">
      <c r="O60" s="91"/>
    </row>
    <row r="61" spans="15:15" x14ac:dyDescent="0.25">
      <c r="O61" s="91"/>
    </row>
    <row r="62" spans="15:15" x14ac:dyDescent="0.25">
      <c r="O62" s="91"/>
    </row>
    <row r="63" spans="15:15" x14ac:dyDescent="0.25">
      <c r="O63" s="91"/>
    </row>
    <row r="64" spans="15:15" x14ac:dyDescent="0.25">
      <c r="O64" s="91"/>
    </row>
    <row r="65" spans="15:15" x14ac:dyDescent="0.25">
      <c r="O65" s="91"/>
    </row>
    <row r="66" spans="15:15" x14ac:dyDescent="0.25">
      <c r="O66" s="91"/>
    </row>
    <row r="67" spans="15:15" x14ac:dyDescent="0.25">
      <c r="O67" s="91"/>
    </row>
    <row r="68" spans="15:15" x14ac:dyDescent="0.25">
      <c r="O68" s="91"/>
    </row>
    <row r="69" spans="15:15" x14ac:dyDescent="0.25">
      <c r="O69" s="91"/>
    </row>
    <row r="70" spans="15:15" x14ac:dyDescent="0.25">
      <c r="O70" s="91"/>
    </row>
    <row r="71" spans="15:15" x14ac:dyDescent="0.25">
      <c r="O71" s="91"/>
    </row>
    <row r="72" spans="15:15" x14ac:dyDescent="0.25">
      <c r="O72" s="91"/>
    </row>
    <row r="73" spans="15:15" x14ac:dyDescent="0.25">
      <c r="O73" s="91"/>
    </row>
    <row r="74" spans="15:15" x14ac:dyDescent="0.25">
      <c r="O74" s="91"/>
    </row>
    <row r="75" spans="15:15" x14ac:dyDescent="0.25">
      <c r="O75" s="91"/>
    </row>
    <row r="76" spans="15:15" x14ac:dyDescent="0.25">
      <c r="O76" s="91"/>
    </row>
    <row r="77" spans="15:15" x14ac:dyDescent="0.25">
      <c r="O77" s="91"/>
    </row>
    <row r="78" spans="15:15" x14ac:dyDescent="0.25">
      <c r="O78" s="91"/>
    </row>
    <row r="79" spans="15:15" x14ac:dyDescent="0.25">
      <c r="O79" s="91"/>
    </row>
    <row r="80" spans="15:15" x14ac:dyDescent="0.25">
      <c r="O80" s="91"/>
    </row>
    <row r="81" spans="15:15" x14ac:dyDescent="0.25">
      <c r="O81" s="91"/>
    </row>
    <row r="82" spans="15:15" x14ac:dyDescent="0.25">
      <c r="O82" s="91"/>
    </row>
    <row r="83" spans="15:15" x14ac:dyDescent="0.25">
      <c r="O83" s="91"/>
    </row>
    <row r="84" spans="15:15" x14ac:dyDescent="0.25">
      <c r="O84" s="91"/>
    </row>
  </sheetData>
  <mergeCells count="4">
    <mergeCell ref="A2:O2"/>
    <mergeCell ref="B5:O5"/>
    <mergeCell ref="B17:O17"/>
    <mergeCell ref="B1:D1"/>
  </mergeCells>
  <phoneticPr fontId="0" type="noConversion"/>
  <pageMargins left="0.7" right="0.7" top="0.75" bottom="0.75" header="0.3" footer="0.3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39"/>
  <sheetViews>
    <sheetView topLeftCell="A22" workbookViewId="0">
      <selection activeCell="A3" sqref="A3"/>
    </sheetView>
  </sheetViews>
  <sheetFormatPr defaultRowHeight="15" x14ac:dyDescent="0.25"/>
  <cols>
    <col min="1" max="1" width="10.5703125" customWidth="1"/>
    <col min="2" max="2" width="20.7109375" customWidth="1"/>
    <col min="3" max="3" width="22.28515625" customWidth="1"/>
    <col min="4" max="4" width="17.140625" customWidth="1"/>
  </cols>
  <sheetData>
    <row r="1" spans="1:7" x14ac:dyDescent="0.25">
      <c r="A1" s="51" t="s">
        <v>283</v>
      </c>
      <c r="B1" s="51"/>
      <c r="C1" s="51"/>
      <c r="D1" s="51"/>
      <c r="E1" s="2"/>
      <c r="F1" s="3"/>
      <c r="G1" s="3"/>
    </row>
    <row r="2" spans="1:7" ht="15.75" x14ac:dyDescent="0.25">
      <c r="A2" s="335" t="s">
        <v>284</v>
      </c>
      <c r="B2" s="335"/>
      <c r="C2" s="335"/>
      <c r="D2" s="335"/>
    </row>
    <row r="3" spans="1:7" ht="15.75" x14ac:dyDescent="0.25">
      <c r="A3" s="246"/>
      <c r="B3" s="246"/>
      <c r="C3" s="246"/>
      <c r="D3" s="246"/>
    </row>
    <row r="4" spans="1:7" ht="15.75" thickBot="1" x14ac:dyDescent="0.3">
      <c r="A4" s="247"/>
      <c r="B4" s="247"/>
      <c r="C4" s="336" t="s">
        <v>81</v>
      </c>
      <c r="D4" s="336"/>
    </row>
    <row r="5" spans="1:7" ht="26.25" thickBot="1" x14ac:dyDescent="0.3">
      <c r="A5" s="248" t="s">
        <v>194</v>
      </c>
      <c r="B5" s="249" t="s">
        <v>195</v>
      </c>
      <c r="C5" s="249" t="s">
        <v>196</v>
      </c>
      <c r="D5" s="250" t="s">
        <v>197</v>
      </c>
    </row>
    <row r="6" spans="1:7" x14ac:dyDescent="0.25">
      <c r="A6" s="251" t="s">
        <v>56</v>
      </c>
      <c r="B6" s="252"/>
      <c r="C6" s="252"/>
      <c r="D6" s="253"/>
    </row>
    <row r="7" spans="1:7" x14ac:dyDescent="0.25">
      <c r="A7" s="254" t="s">
        <v>58</v>
      </c>
      <c r="B7" s="255"/>
      <c r="C7" s="255"/>
      <c r="D7" s="256"/>
    </row>
    <row r="8" spans="1:7" x14ac:dyDescent="0.25">
      <c r="A8" s="254" t="s">
        <v>59</v>
      </c>
      <c r="B8" s="255"/>
      <c r="C8" s="255"/>
      <c r="D8" s="256"/>
    </row>
    <row r="9" spans="1:7" x14ac:dyDescent="0.25">
      <c r="A9" s="254" t="s">
        <v>60</v>
      </c>
      <c r="B9" s="255"/>
      <c r="C9" s="255"/>
      <c r="D9" s="256"/>
    </row>
    <row r="10" spans="1:7" x14ac:dyDescent="0.25">
      <c r="A10" s="254" t="s">
        <v>61</v>
      </c>
      <c r="B10" s="255"/>
      <c r="C10" s="255"/>
      <c r="D10" s="256"/>
    </row>
    <row r="11" spans="1:7" x14ac:dyDescent="0.25">
      <c r="A11" s="254" t="s">
        <v>62</v>
      </c>
      <c r="B11" s="255"/>
      <c r="C11" s="255"/>
      <c r="D11" s="256"/>
    </row>
    <row r="12" spans="1:7" x14ac:dyDescent="0.25">
      <c r="A12" s="254" t="s">
        <v>119</v>
      </c>
      <c r="B12" s="255"/>
      <c r="C12" s="255"/>
      <c r="D12" s="256"/>
    </row>
    <row r="13" spans="1:7" x14ac:dyDescent="0.25">
      <c r="A13" s="254" t="s">
        <v>141</v>
      </c>
      <c r="B13" s="255"/>
      <c r="C13" s="255"/>
      <c r="D13" s="256"/>
    </row>
    <row r="14" spans="1:7" x14ac:dyDescent="0.25">
      <c r="A14" s="254" t="s">
        <v>143</v>
      </c>
      <c r="B14" s="255"/>
      <c r="C14" s="255"/>
      <c r="D14" s="256"/>
    </row>
    <row r="15" spans="1:7" x14ac:dyDescent="0.25">
      <c r="A15" s="254" t="s">
        <v>145</v>
      </c>
      <c r="B15" s="255"/>
      <c r="C15" s="255"/>
      <c r="D15" s="256"/>
    </row>
    <row r="16" spans="1:7" x14ac:dyDescent="0.25">
      <c r="A16" s="254" t="s">
        <v>147</v>
      </c>
      <c r="B16" s="255"/>
      <c r="C16" s="255"/>
      <c r="D16" s="256"/>
    </row>
    <row r="17" spans="1:4" x14ac:dyDescent="0.25">
      <c r="A17" s="254" t="s">
        <v>149</v>
      </c>
      <c r="B17" s="255"/>
      <c r="C17" s="255"/>
      <c r="D17" s="256"/>
    </row>
    <row r="18" spans="1:4" x14ac:dyDescent="0.25">
      <c r="A18" s="254" t="s">
        <v>151</v>
      </c>
      <c r="B18" s="255"/>
      <c r="C18" s="255"/>
      <c r="D18" s="256"/>
    </row>
    <row r="19" spans="1:4" x14ac:dyDescent="0.25">
      <c r="A19" s="254" t="s">
        <v>153</v>
      </c>
      <c r="B19" s="255"/>
      <c r="C19" s="255"/>
      <c r="D19" s="256"/>
    </row>
    <row r="20" spans="1:4" x14ac:dyDescent="0.25">
      <c r="A20" s="254" t="s">
        <v>155</v>
      </c>
      <c r="B20" s="255"/>
      <c r="C20" s="255"/>
      <c r="D20" s="256"/>
    </row>
    <row r="21" spans="1:4" x14ac:dyDescent="0.25">
      <c r="A21" s="254" t="s">
        <v>157</v>
      </c>
      <c r="B21" s="255"/>
      <c r="C21" s="255"/>
      <c r="D21" s="256"/>
    </row>
    <row r="22" spans="1:4" x14ac:dyDescent="0.25">
      <c r="A22" s="254" t="s">
        <v>159</v>
      </c>
      <c r="B22" s="255"/>
      <c r="C22" s="255"/>
      <c r="D22" s="256"/>
    </row>
    <row r="23" spans="1:4" x14ac:dyDescent="0.25">
      <c r="A23" s="254" t="s">
        <v>161</v>
      </c>
      <c r="B23" s="255"/>
      <c r="C23" s="255"/>
      <c r="D23" s="256"/>
    </row>
    <row r="24" spans="1:4" x14ac:dyDescent="0.25">
      <c r="A24" s="254" t="s">
        <v>163</v>
      </c>
      <c r="B24" s="255"/>
      <c r="C24" s="255"/>
      <c r="D24" s="256"/>
    </row>
    <row r="25" spans="1:4" x14ac:dyDescent="0.25">
      <c r="A25" s="254" t="s">
        <v>165</v>
      </c>
      <c r="B25" s="255"/>
      <c r="C25" s="255"/>
      <c r="D25" s="256"/>
    </row>
    <row r="26" spans="1:4" x14ac:dyDescent="0.25">
      <c r="A26" s="254" t="s">
        <v>167</v>
      </c>
      <c r="B26" s="255"/>
      <c r="C26" s="255"/>
      <c r="D26" s="256"/>
    </row>
    <row r="27" spans="1:4" x14ac:dyDescent="0.25">
      <c r="A27" s="254" t="s">
        <v>169</v>
      </c>
      <c r="B27" s="255"/>
      <c r="C27" s="255"/>
      <c r="D27" s="256"/>
    </row>
    <row r="28" spans="1:4" x14ac:dyDescent="0.25">
      <c r="A28" s="254" t="s">
        <v>171</v>
      </c>
      <c r="B28" s="255"/>
      <c r="C28" s="255"/>
      <c r="D28" s="256"/>
    </row>
    <row r="29" spans="1:4" x14ac:dyDescent="0.25">
      <c r="A29" s="254" t="s">
        <v>198</v>
      </c>
      <c r="B29" s="255"/>
      <c r="C29" s="255"/>
      <c r="D29" s="256"/>
    </row>
    <row r="30" spans="1:4" x14ac:dyDescent="0.25">
      <c r="A30" s="254" t="s">
        <v>199</v>
      </c>
      <c r="B30" s="255"/>
      <c r="C30" s="255"/>
      <c r="D30" s="256"/>
    </row>
    <row r="31" spans="1:4" x14ac:dyDescent="0.25">
      <c r="A31" s="254" t="s">
        <v>200</v>
      </c>
      <c r="B31" s="255"/>
      <c r="C31" s="255"/>
      <c r="D31" s="256"/>
    </row>
    <row r="32" spans="1:4" x14ac:dyDescent="0.25">
      <c r="A32" s="254" t="s">
        <v>201</v>
      </c>
      <c r="B32" s="255"/>
      <c r="C32" s="255"/>
      <c r="D32" s="256"/>
    </row>
    <row r="33" spans="1:4" x14ac:dyDescent="0.25">
      <c r="A33" s="254" t="s">
        <v>202</v>
      </c>
      <c r="B33" s="255"/>
      <c r="C33" s="255"/>
      <c r="D33" s="256"/>
    </row>
    <row r="34" spans="1:4" x14ac:dyDescent="0.25">
      <c r="A34" s="254" t="s">
        <v>203</v>
      </c>
      <c r="B34" s="255"/>
      <c r="C34" s="255"/>
      <c r="D34" s="256"/>
    </row>
    <row r="35" spans="1:4" x14ac:dyDescent="0.25">
      <c r="A35" s="254" t="s">
        <v>204</v>
      </c>
      <c r="B35" s="255"/>
      <c r="C35" s="255"/>
      <c r="D35" s="257"/>
    </row>
    <row r="36" spans="1:4" x14ac:dyDescent="0.25">
      <c r="A36" s="254" t="s">
        <v>205</v>
      </c>
      <c r="B36" s="255"/>
      <c r="C36" s="255"/>
      <c r="D36" s="257"/>
    </row>
    <row r="37" spans="1:4" x14ac:dyDescent="0.25">
      <c r="A37" s="254" t="s">
        <v>206</v>
      </c>
      <c r="B37" s="255"/>
      <c r="C37" s="255"/>
      <c r="D37" s="257"/>
    </row>
    <row r="38" spans="1:4" ht="15.75" thickBot="1" x14ac:dyDescent="0.3">
      <c r="A38" s="258" t="s">
        <v>207</v>
      </c>
      <c r="B38" s="259"/>
      <c r="C38" s="259"/>
      <c r="D38" s="260"/>
    </row>
    <row r="39" spans="1:4" ht="15.75" thickBot="1" x14ac:dyDescent="0.3">
      <c r="A39" s="337" t="s">
        <v>102</v>
      </c>
      <c r="B39" s="338"/>
      <c r="C39" s="261"/>
      <c r="D39" s="262">
        <f>SUM(D6:D38)</f>
        <v>0</v>
      </c>
    </row>
  </sheetData>
  <mergeCells count="3">
    <mergeCell ref="A2:D2"/>
    <mergeCell ref="C4:D4"/>
    <mergeCell ref="A39:B39"/>
  </mergeCells>
  <phoneticPr fontId="0" type="noConversion"/>
  <conditionalFormatting sqref="D39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29"/>
  <sheetViews>
    <sheetView topLeftCell="A19" workbookViewId="0">
      <selection activeCell="A2" sqref="A2"/>
    </sheetView>
  </sheetViews>
  <sheetFormatPr defaultRowHeight="15" x14ac:dyDescent="0.25"/>
  <cols>
    <col min="2" max="2" width="15.85546875" customWidth="1"/>
  </cols>
  <sheetData>
    <row r="1" spans="1:7" x14ac:dyDescent="0.25">
      <c r="A1" s="51" t="s">
        <v>285</v>
      </c>
      <c r="B1" s="51"/>
      <c r="C1" s="51"/>
      <c r="D1" s="51"/>
      <c r="E1" s="51"/>
      <c r="F1" s="51"/>
      <c r="G1" s="51"/>
    </row>
    <row r="5" spans="1:7" ht="15.75" x14ac:dyDescent="0.25">
      <c r="A5" s="339" t="s">
        <v>105</v>
      </c>
      <c r="B5" s="339"/>
      <c r="C5" s="339"/>
      <c r="D5" s="339"/>
      <c r="E5" s="339"/>
      <c r="F5" s="339"/>
      <c r="G5" s="339"/>
    </row>
    <row r="6" spans="1:7" x14ac:dyDescent="0.25">
      <c r="A6" s="199"/>
      <c r="B6" s="199"/>
      <c r="C6" s="199"/>
      <c r="D6" s="199"/>
      <c r="E6" s="199"/>
      <c r="F6" s="199"/>
      <c r="G6" s="199"/>
    </row>
    <row r="7" spans="1:7" ht="15.75" x14ac:dyDescent="0.25">
      <c r="A7" s="200" t="s">
        <v>106</v>
      </c>
      <c r="B7" s="201"/>
      <c r="C7" s="340" t="s">
        <v>252</v>
      </c>
      <c r="D7" s="340"/>
      <c r="E7" s="340"/>
      <c r="F7" s="340"/>
      <c r="G7" s="340"/>
    </row>
    <row r="8" spans="1:7" ht="15.75" x14ac:dyDescent="0.25">
      <c r="A8" s="201"/>
      <c r="B8" s="201"/>
      <c r="C8" s="201"/>
      <c r="D8" s="201"/>
      <c r="E8" s="201"/>
      <c r="F8" s="201"/>
      <c r="G8" s="201"/>
    </row>
    <row r="9" spans="1:7" ht="15.75" x14ac:dyDescent="0.25">
      <c r="A9" s="200"/>
      <c r="B9" s="201"/>
      <c r="C9" s="340"/>
      <c r="D9" s="340"/>
      <c r="E9" s="340"/>
      <c r="F9" s="340"/>
      <c r="G9" s="201"/>
    </row>
    <row r="10" spans="1:7" x14ac:dyDescent="0.25">
      <c r="A10" s="178"/>
      <c r="B10" s="178"/>
      <c r="C10" s="178"/>
      <c r="D10" s="178"/>
      <c r="E10" s="178"/>
      <c r="F10" s="178"/>
      <c r="G10" s="178"/>
    </row>
    <row r="11" spans="1:7" x14ac:dyDescent="0.25">
      <c r="A11" s="202" t="s">
        <v>121</v>
      </c>
      <c r="B11" s="203"/>
      <c r="C11" s="203"/>
      <c r="D11" s="204"/>
      <c r="E11" s="204"/>
      <c r="F11" s="204"/>
      <c r="G11" s="204"/>
    </row>
    <row r="12" spans="1:7" ht="15.75" thickBot="1" x14ac:dyDescent="0.3">
      <c r="A12" s="202" t="s">
        <v>107</v>
      </c>
      <c r="B12" s="204"/>
      <c r="C12" s="204"/>
      <c r="D12" s="204"/>
      <c r="E12" s="204"/>
      <c r="F12" s="204"/>
      <c r="G12" s="204"/>
    </row>
    <row r="13" spans="1:7" ht="36.75" thickBot="1" x14ac:dyDescent="0.3">
      <c r="A13" s="205" t="s">
        <v>8</v>
      </c>
      <c r="B13" s="206" t="s">
        <v>108</v>
      </c>
      <c r="C13" s="206" t="s">
        <v>109</v>
      </c>
      <c r="D13" s="206" t="s">
        <v>110</v>
      </c>
      <c r="E13" s="206" t="s">
        <v>111</v>
      </c>
      <c r="F13" s="206" t="s">
        <v>112</v>
      </c>
      <c r="G13" s="207" t="s">
        <v>102</v>
      </c>
    </row>
    <row r="14" spans="1:7" ht="22.5" x14ac:dyDescent="0.25">
      <c r="A14" s="208" t="s">
        <v>56</v>
      </c>
      <c r="B14" s="209" t="s">
        <v>113</v>
      </c>
      <c r="C14" s="210"/>
      <c r="D14" s="210"/>
      <c r="E14" s="210"/>
      <c r="F14" s="210"/>
      <c r="G14" s="211">
        <f>SUM(C14:F14)</f>
        <v>0</v>
      </c>
    </row>
    <row r="15" spans="1:7" ht="45" x14ac:dyDescent="0.25">
      <c r="A15" s="212" t="s">
        <v>58</v>
      </c>
      <c r="B15" s="213" t="s">
        <v>114</v>
      </c>
      <c r="C15" s="214"/>
      <c r="D15" s="214"/>
      <c r="E15" s="214"/>
      <c r="F15" s="214"/>
      <c r="G15" s="215">
        <f t="shared" ref="G15:G20" si="0">SUM(C15:F15)</f>
        <v>0</v>
      </c>
    </row>
    <row r="16" spans="1:7" ht="33.75" x14ac:dyDescent="0.25">
      <c r="A16" s="212" t="s">
        <v>59</v>
      </c>
      <c r="B16" s="213" t="s">
        <v>115</v>
      </c>
      <c r="C16" s="214"/>
      <c r="D16" s="214"/>
      <c r="E16" s="214"/>
      <c r="F16" s="214"/>
      <c r="G16" s="215">
        <f t="shared" si="0"/>
        <v>0</v>
      </c>
    </row>
    <row r="17" spans="1:7" ht="22.5" x14ac:dyDescent="0.25">
      <c r="A17" s="212" t="s">
        <v>60</v>
      </c>
      <c r="B17" s="213" t="s">
        <v>116</v>
      </c>
      <c r="C17" s="214"/>
      <c r="D17" s="214"/>
      <c r="E17" s="214"/>
      <c r="F17" s="214"/>
      <c r="G17" s="215">
        <f t="shared" si="0"/>
        <v>0</v>
      </c>
    </row>
    <row r="18" spans="1:7" ht="33.75" x14ac:dyDescent="0.25">
      <c r="A18" s="212" t="s">
        <v>61</v>
      </c>
      <c r="B18" s="213" t="s">
        <v>117</v>
      </c>
      <c r="C18" s="214"/>
      <c r="D18" s="214"/>
      <c r="E18" s="214"/>
      <c r="F18" s="214"/>
      <c r="G18" s="215">
        <f t="shared" si="0"/>
        <v>0</v>
      </c>
    </row>
    <row r="19" spans="1:7" ht="23.25" thickBot="1" x14ac:dyDescent="0.3">
      <c r="A19" s="216" t="s">
        <v>62</v>
      </c>
      <c r="B19" s="217" t="s">
        <v>118</v>
      </c>
      <c r="C19" s="218"/>
      <c r="D19" s="218"/>
      <c r="E19" s="218"/>
      <c r="F19" s="218"/>
      <c r="G19" s="219">
        <f t="shared" si="0"/>
        <v>0</v>
      </c>
    </row>
    <row r="20" spans="1:7" ht="15.75" thickBot="1" x14ac:dyDescent="0.3">
      <c r="A20" s="220" t="s">
        <v>119</v>
      </c>
      <c r="B20" s="221" t="s">
        <v>102</v>
      </c>
      <c r="C20" s="222">
        <f>SUM(C14:C19)</f>
        <v>0</v>
      </c>
      <c r="D20" s="222">
        <f>SUM(D14:D19)</f>
        <v>0</v>
      </c>
      <c r="E20" s="222">
        <f>SUM(E14:E19)</f>
        <v>0</v>
      </c>
      <c r="F20" s="222">
        <f>SUM(F14:F19)</f>
        <v>0</v>
      </c>
      <c r="G20" s="223">
        <f t="shared" si="0"/>
        <v>0</v>
      </c>
    </row>
    <row r="21" spans="1:7" x14ac:dyDescent="0.25">
      <c r="A21" s="178"/>
      <c r="B21" s="178"/>
      <c r="C21" s="178"/>
      <c r="D21" s="178"/>
      <c r="E21" s="178"/>
      <c r="F21" s="178"/>
      <c r="G21" s="178"/>
    </row>
    <row r="22" spans="1:7" x14ac:dyDescent="0.25">
      <c r="A22" s="178"/>
      <c r="B22" s="178"/>
      <c r="C22" s="178"/>
      <c r="D22" s="178"/>
      <c r="E22" s="178"/>
      <c r="F22" s="178"/>
      <c r="G22" s="178"/>
    </row>
    <row r="23" spans="1:7" x14ac:dyDescent="0.25">
      <c r="A23" s="178"/>
      <c r="B23" s="178"/>
      <c r="C23" s="178"/>
      <c r="D23" s="178"/>
      <c r="E23" s="178"/>
      <c r="F23" s="178"/>
      <c r="G23" s="178"/>
    </row>
    <row r="24" spans="1:7" ht="15.75" x14ac:dyDescent="0.25">
      <c r="A24" s="224"/>
      <c r="B24" s="178"/>
      <c r="C24" s="178"/>
      <c r="D24" s="178"/>
      <c r="E24" s="178"/>
      <c r="F24" s="178"/>
      <c r="G24" s="178"/>
    </row>
    <row r="25" spans="1:7" x14ac:dyDescent="0.25">
      <c r="A25" s="178"/>
      <c r="B25" s="178"/>
      <c r="C25" s="178"/>
      <c r="D25" s="178"/>
      <c r="E25" s="178"/>
      <c r="F25" s="178"/>
      <c r="G25" s="178"/>
    </row>
    <row r="26" spans="1:7" x14ac:dyDescent="0.25">
      <c r="A26" s="178"/>
      <c r="B26" s="178"/>
      <c r="C26" s="178"/>
      <c r="D26" s="178"/>
      <c r="E26" s="178"/>
      <c r="F26" s="178"/>
      <c r="G26" s="178"/>
    </row>
    <row r="27" spans="1:7" x14ac:dyDescent="0.25">
      <c r="A27" s="178"/>
      <c r="B27" s="178"/>
      <c r="C27" s="225"/>
      <c r="D27" s="225"/>
      <c r="E27" s="225"/>
      <c r="F27" s="225"/>
      <c r="G27" s="178"/>
    </row>
    <row r="28" spans="1:7" x14ac:dyDescent="0.25">
      <c r="A28" s="178"/>
      <c r="B28" s="178"/>
      <c r="C28" s="226"/>
      <c r="D28" s="227" t="s">
        <v>120</v>
      </c>
      <c r="E28" s="227"/>
      <c r="F28" s="226"/>
      <c r="G28" s="178"/>
    </row>
    <row r="29" spans="1:7" x14ac:dyDescent="0.25">
      <c r="A29" s="199"/>
      <c r="B29" s="199"/>
      <c r="C29" s="228"/>
      <c r="D29" s="229"/>
      <c r="E29" s="229"/>
      <c r="F29" s="228"/>
      <c r="G29" s="199"/>
    </row>
  </sheetData>
  <mergeCells count="3">
    <mergeCell ref="A5:G5"/>
    <mergeCell ref="C7:G7"/>
    <mergeCell ref="C9:F9"/>
  </mergeCells>
  <phoneticPr fontId="0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27"/>
  <sheetViews>
    <sheetView topLeftCell="A14" workbookViewId="0">
      <selection activeCell="B10" sqref="B10"/>
    </sheetView>
  </sheetViews>
  <sheetFormatPr defaultRowHeight="15" x14ac:dyDescent="0.25"/>
  <cols>
    <col min="1" max="1" width="76" style="199" customWidth="1"/>
    <col min="2" max="2" width="23.85546875" style="199" customWidth="1"/>
    <col min="3" max="3" width="3" style="199" customWidth="1"/>
    <col min="4" max="16384" width="9.140625" style="199"/>
  </cols>
  <sheetData>
    <row r="1" spans="1:7" customFormat="1" x14ac:dyDescent="0.25">
      <c r="A1" s="51" t="s">
        <v>286</v>
      </c>
      <c r="B1" s="51"/>
      <c r="C1" s="51"/>
      <c r="D1" s="51"/>
      <c r="E1" s="2"/>
      <c r="F1" s="3"/>
      <c r="G1" s="3"/>
    </row>
    <row r="2" spans="1:7" customFormat="1" x14ac:dyDescent="0.25">
      <c r="A2" s="51"/>
      <c r="B2" s="51"/>
      <c r="C2" s="51"/>
      <c r="D2" s="51"/>
      <c r="E2" s="2"/>
      <c r="F2" s="3"/>
      <c r="G2" s="3"/>
    </row>
    <row r="3" spans="1:7" ht="15.75" x14ac:dyDescent="0.25">
      <c r="A3" s="341" t="s">
        <v>287</v>
      </c>
      <c r="B3" s="341"/>
    </row>
    <row r="4" spans="1:7" ht="16.5" thickBot="1" x14ac:dyDescent="0.3">
      <c r="A4" s="231"/>
      <c r="B4" s="232" t="s">
        <v>173</v>
      </c>
    </row>
    <row r="5" spans="1:7" s="235" customFormat="1" ht="24.75" thickBot="1" x14ac:dyDescent="0.3">
      <c r="A5" s="233" t="s">
        <v>174</v>
      </c>
      <c r="B5" s="234" t="s">
        <v>259</v>
      </c>
    </row>
    <row r="6" spans="1:7" s="238" customFormat="1" ht="13.5" thickBot="1" x14ac:dyDescent="0.3">
      <c r="A6" s="236" t="s">
        <v>2</v>
      </c>
      <c r="B6" s="237" t="s">
        <v>3</v>
      </c>
    </row>
    <row r="7" spans="1:7" x14ac:dyDescent="0.25">
      <c r="A7" s="239" t="s">
        <v>175</v>
      </c>
      <c r="B7" s="240">
        <f>1721160+22950</f>
        <v>1744110</v>
      </c>
    </row>
    <row r="8" spans="1:7" x14ac:dyDescent="0.25">
      <c r="A8" s="241" t="s">
        <v>176</v>
      </c>
      <c r="B8" s="240">
        <v>1312000</v>
      </c>
    </row>
    <row r="9" spans="1:7" x14ac:dyDescent="0.25">
      <c r="A9" s="241" t="s">
        <v>177</v>
      </c>
      <c r="B9" s="242">
        <v>107322</v>
      </c>
    </row>
    <row r="10" spans="1:7" x14ac:dyDescent="0.25">
      <c r="A10" s="241" t="s">
        <v>178</v>
      </c>
      <c r="B10" s="240">
        <v>463080</v>
      </c>
    </row>
    <row r="11" spans="1:7" x14ac:dyDescent="0.25">
      <c r="A11" s="241" t="s">
        <v>179</v>
      </c>
      <c r="B11" s="240">
        <v>9342136</v>
      </c>
    </row>
    <row r="12" spans="1:7" x14ac:dyDescent="0.25">
      <c r="A12" s="241" t="s">
        <v>180</v>
      </c>
      <c r="B12" s="240">
        <v>789350</v>
      </c>
    </row>
    <row r="13" spans="1:7" x14ac:dyDescent="0.25">
      <c r="A13" s="241" t="s">
        <v>181</v>
      </c>
      <c r="B13" s="240">
        <v>2588000</v>
      </c>
    </row>
    <row r="14" spans="1:7" x14ac:dyDescent="0.25">
      <c r="A14" s="241" t="s">
        <v>182</v>
      </c>
      <c r="B14" s="242">
        <v>1800000</v>
      </c>
    </row>
    <row r="15" spans="1:7" x14ac:dyDescent="0.25">
      <c r="A15" s="241" t="s">
        <v>183</v>
      </c>
      <c r="B15" s="240"/>
      <c r="C15" s="342"/>
    </row>
    <row r="16" spans="1:7" x14ac:dyDescent="0.25">
      <c r="A16" s="241" t="s">
        <v>184</v>
      </c>
      <c r="B16" s="242"/>
      <c r="C16" s="342"/>
    </row>
    <row r="17" spans="1:3" x14ac:dyDescent="0.25">
      <c r="A17" s="241" t="s">
        <v>185</v>
      </c>
      <c r="B17" s="240"/>
      <c r="C17" s="342"/>
    </row>
    <row r="18" spans="1:3" x14ac:dyDescent="0.25">
      <c r="A18" s="241" t="s">
        <v>186</v>
      </c>
      <c r="B18" s="240"/>
      <c r="C18" s="342"/>
    </row>
    <row r="19" spans="1:3" x14ac:dyDescent="0.25">
      <c r="A19" s="241" t="s">
        <v>187</v>
      </c>
      <c r="B19" s="242"/>
      <c r="C19" s="342"/>
    </row>
    <row r="20" spans="1:3" x14ac:dyDescent="0.25">
      <c r="A20" s="241" t="s">
        <v>188</v>
      </c>
      <c r="B20" s="240"/>
      <c r="C20" s="342"/>
    </row>
    <row r="21" spans="1:3" x14ac:dyDescent="0.25">
      <c r="A21" s="241" t="s">
        <v>189</v>
      </c>
      <c r="B21" s="240"/>
      <c r="C21" s="342"/>
    </row>
    <row r="22" spans="1:3" x14ac:dyDescent="0.25">
      <c r="A22" s="241" t="s">
        <v>190</v>
      </c>
      <c r="B22" s="240"/>
      <c r="C22" s="342"/>
    </row>
    <row r="23" spans="1:3" x14ac:dyDescent="0.25">
      <c r="A23" s="241" t="s">
        <v>191</v>
      </c>
      <c r="B23" s="242">
        <v>1307200</v>
      </c>
      <c r="C23" s="342"/>
    </row>
    <row r="24" spans="1:3" x14ac:dyDescent="0.25">
      <c r="A24" s="241" t="s">
        <v>192</v>
      </c>
      <c r="B24" s="242">
        <v>4250000</v>
      </c>
      <c r="C24" s="342"/>
    </row>
    <row r="25" spans="1:3" x14ac:dyDescent="0.25">
      <c r="A25" s="241" t="s">
        <v>193</v>
      </c>
      <c r="B25" s="240"/>
      <c r="C25" s="342"/>
    </row>
    <row r="26" spans="1:3" ht="15.75" thickBot="1" x14ac:dyDescent="0.3">
      <c r="A26" s="243" t="s">
        <v>288</v>
      </c>
      <c r="B26" s="242">
        <v>954500</v>
      </c>
      <c r="C26" s="342"/>
    </row>
    <row r="27" spans="1:3" s="196" customFormat="1" ht="19.5" customHeight="1" thickBot="1" x14ac:dyDescent="0.3">
      <c r="A27" s="244" t="s">
        <v>102</v>
      </c>
      <c r="B27" s="245">
        <f>SUM(B7:B26)</f>
        <v>24657698</v>
      </c>
      <c r="C27" s="342"/>
    </row>
  </sheetData>
  <mergeCells count="2">
    <mergeCell ref="A3:B3"/>
    <mergeCell ref="C15:C27"/>
  </mergeCells>
  <phoneticPr fontId="0" type="noConversion"/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2"/>
  <sheetViews>
    <sheetView workbookViewId="0">
      <selection activeCell="O15" sqref="O15"/>
    </sheetView>
  </sheetViews>
  <sheetFormatPr defaultRowHeight="15" x14ac:dyDescent="0.25"/>
  <cols>
    <col min="2" max="2" width="32.5703125" customWidth="1"/>
    <col min="3" max="3" width="14" customWidth="1"/>
    <col min="4" max="4" width="13.85546875" customWidth="1"/>
    <col min="5" max="5" width="16" style="276" customWidth="1"/>
    <col min="6" max="6" width="35.140625" customWidth="1"/>
    <col min="7" max="7" width="15.140625" customWidth="1"/>
    <col min="8" max="8" width="14.85546875" customWidth="1"/>
    <col min="9" max="9" width="16.85546875" style="276" customWidth="1"/>
  </cols>
  <sheetData>
    <row r="1" spans="1:9" x14ac:dyDescent="0.25">
      <c r="A1" s="1"/>
      <c r="B1" s="283" t="s">
        <v>253</v>
      </c>
      <c r="C1" s="284"/>
      <c r="D1" s="284"/>
      <c r="F1" s="2"/>
      <c r="G1" s="3"/>
      <c r="H1" s="3"/>
      <c r="I1" s="3"/>
    </row>
    <row r="2" spans="1:9" x14ac:dyDescent="0.25">
      <c r="A2" s="1"/>
      <c r="B2" s="2"/>
      <c r="C2" s="2"/>
      <c r="D2" s="2"/>
      <c r="E2" s="2"/>
      <c r="F2" s="2"/>
      <c r="G2" s="4"/>
      <c r="H2" s="4"/>
      <c r="I2" s="4"/>
    </row>
    <row r="3" spans="1:9" ht="15.75" x14ac:dyDescent="0.25">
      <c r="A3" s="1"/>
      <c r="B3" s="285" t="s">
        <v>251</v>
      </c>
      <c r="C3" s="285"/>
      <c r="D3" s="285"/>
      <c r="E3" s="285"/>
      <c r="F3" s="285"/>
      <c r="G3" s="286"/>
      <c r="H3" s="286"/>
      <c r="I3" s="278"/>
    </row>
    <row r="4" spans="1:9" ht="15.75" x14ac:dyDescent="0.25">
      <c r="A4" s="1"/>
      <c r="B4" s="285" t="s">
        <v>290</v>
      </c>
      <c r="C4" s="285"/>
      <c r="D4" s="285"/>
      <c r="E4" s="285"/>
      <c r="F4" s="285"/>
      <c r="G4" s="286"/>
      <c r="H4" s="286"/>
      <c r="I4" s="278"/>
    </row>
    <row r="5" spans="1:9" ht="15.75" x14ac:dyDescent="0.25">
      <c r="A5" s="1"/>
      <c r="B5" s="285" t="s">
        <v>51</v>
      </c>
      <c r="C5" s="285"/>
      <c r="D5" s="285"/>
      <c r="E5" s="285"/>
      <c r="F5" s="285"/>
      <c r="G5" s="285"/>
      <c r="H5" s="285"/>
      <c r="I5" s="277"/>
    </row>
    <row r="6" spans="1:9" x14ac:dyDescent="0.25">
      <c r="A6" s="1"/>
      <c r="B6" s="280"/>
      <c r="C6" s="280"/>
      <c r="D6" s="280"/>
      <c r="E6" s="280"/>
      <c r="F6" s="280"/>
      <c r="G6" s="3"/>
      <c r="I6" s="3" t="s">
        <v>1</v>
      </c>
    </row>
    <row r="7" spans="1:9" x14ac:dyDescent="0.25">
      <c r="A7" s="5"/>
      <c r="B7" s="6" t="s">
        <v>2</v>
      </c>
      <c r="C7" s="6" t="s">
        <v>3</v>
      </c>
      <c r="D7" s="6" t="s">
        <v>4</v>
      </c>
      <c r="E7" s="6"/>
      <c r="F7" s="7" t="s">
        <v>5</v>
      </c>
      <c r="G7" s="7" t="s">
        <v>6</v>
      </c>
      <c r="H7" s="7" t="s">
        <v>7</v>
      </c>
      <c r="I7" s="7"/>
    </row>
    <row r="8" spans="1:9" ht="15" customHeight="1" x14ac:dyDescent="0.25">
      <c r="A8" s="288" t="s">
        <v>8</v>
      </c>
      <c r="B8" s="287" t="s">
        <v>9</v>
      </c>
      <c r="C8" s="287" t="s">
        <v>261</v>
      </c>
      <c r="D8" s="287" t="s">
        <v>262</v>
      </c>
      <c r="E8" s="281" t="s">
        <v>289</v>
      </c>
      <c r="F8" s="287" t="s">
        <v>9</v>
      </c>
      <c r="G8" s="287" t="s">
        <v>261</v>
      </c>
      <c r="H8" s="281" t="s">
        <v>262</v>
      </c>
      <c r="I8" s="281" t="s">
        <v>289</v>
      </c>
    </row>
    <row r="9" spans="1:9" ht="15" customHeight="1" x14ac:dyDescent="0.25">
      <c r="A9" s="289"/>
      <c r="B9" s="287"/>
      <c r="C9" s="287"/>
      <c r="D9" s="287"/>
      <c r="E9" s="282"/>
      <c r="F9" s="287"/>
      <c r="G9" s="287"/>
      <c r="H9" s="282"/>
      <c r="I9" s="282"/>
    </row>
    <row r="10" spans="1:9" x14ac:dyDescent="0.25">
      <c r="A10" s="8">
        <v>1</v>
      </c>
      <c r="B10" s="9" t="s">
        <v>10</v>
      </c>
      <c r="C10" s="10"/>
      <c r="D10" s="10"/>
      <c r="E10" s="10"/>
      <c r="F10" s="9" t="s">
        <v>11</v>
      </c>
      <c r="G10" s="11"/>
      <c r="H10" s="11"/>
      <c r="I10" s="279"/>
    </row>
    <row r="11" spans="1:9" x14ac:dyDescent="0.25">
      <c r="A11" s="8">
        <v>2</v>
      </c>
      <c r="B11" s="12" t="s">
        <v>12</v>
      </c>
      <c r="C11" s="10">
        <f>+'1. Pénzesgyőr'!C11-'2.2 önként vállalt'!C11</f>
        <v>3879974</v>
      </c>
      <c r="D11" s="10">
        <f>+'1. Pénzesgyőr'!D11-'2.2 önként vállalt'!D11</f>
        <v>2740000</v>
      </c>
      <c r="E11" s="10">
        <f>+'1. Pénzesgyőr'!E11-'2.2 önként vállalt'!E11</f>
        <v>2836432</v>
      </c>
      <c r="F11" s="12" t="s">
        <v>13</v>
      </c>
      <c r="G11" s="10">
        <f>+'1. Pénzesgyőr'!G11-'2.2 önként vállalt'!G11</f>
        <v>16928531</v>
      </c>
      <c r="H11" s="10">
        <f>+'1. Pénzesgyőr'!H11-'2.2 önként vállalt'!H11</f>
        <v>17294501</v>
      </c>
      <c r="I11" s="12">
        <f>+'1. Pénzesgyőr'!I11-'2.2 önként vállalt'!I11</f>
        <v>17294501</v>
      </c>
    </row>
    <row r="12" spans="1:9" x14ac:dyDescent="0.25">
      <c r="A12" s="8">
        <v>3</v>
      </c>
      <c r="B12" s="12" t="s">
        <v>14</v>
      </c>
      <c r="C12" s="10">
        <f>+'1. Pénzesgyőr'!C12-'2.2 önként vállalt'!C12</f>
        <v>12696691</v>
      </c>
      <c r="D12" s="10">
        <f>+'1. Pénzesgyőr'!D12-'2.2 önként vállalt'!D12</f>
        <v>11072000</v>
      </c>
      <c r="E12" s="10">
        <f>+'1. Pénzesgyőr'!E12-'2.2 önként vállalt'!E12</f>
        <v>9972000</v>
      </c>
      <c r="F12" s="12" t="s">
        <v>15</v>
      </c>
      <c r="G12" s="10">
        <f>+'1. Pénzesgyőr'!G12-'2.2 önként vállalt'!G12</f>
        <v>2828432</v>
      </c>
      <c r="H12" s="10">
        <f>+'1. Pénzesgyőr'!H12-'2.2 önként vállalt'!H12</f>
        <v>2822859</v>
      </c>
      <c r="I12" s="12">
        <f>+'1. Pénzesgyőr'!I12-'2.2 önként vállalt'!I12</f>
        <v>2822859</v>
      </c>
    </row>
    <row r="13" spans="1:9" x14ac:dyDescent="0.25">
      <c r="A13" s="8">
        <v>4</v>
      </c>
      <c r="B13" s="12" t="s">
        <v>16</v>
      </c>
      <c r="C13" s="10">
        <f>+'1. Pénzesgyőr'!C13-'2.2 önként vállalt'!C13</f>
        <v>23060425</v>
      </c>
      <c r="D13" s="10">
        <f>+'1. Pénzesgyőr'!D13-'2.2 önként vállalt'!D13</f>
        <v>24657698</v>
      </c>
      <c r="E13" s="10">
        <f>+'1. Pénzesgyőr'!E13-'2.2 önként vállalt'!E13</f>
        <v>24657698</v>
      </c>
      <c r="F13" s="12" t="s">
        <v>17</v>
      </c>
      <c r="G13" s="10">
        <f>+'1. Pénzesgyőr'!G13-'2.2 önként vállalt'!G13</f>
        <v>38142383</v>
      </c>
      <c r="H13" s="10">
        <f>+'1. Pénzesgyőr'!H13-'2.2 önként vállalt'!H13</f>
        <v>27854860</v>
      </c>
      <c r="I13" s="12">
        <f>+'1. Pénzesgyőr'!I13-'2.2 önként vállalt'!I13</f>
        <v>32047305</v>
      </c>
    </row>
    <row r="14" spans="1:9" x14ac:dyDescent="0.25">
      <c r="A14" s="8">
        <v>5</v>
      </c>
      <c r="B14" s="12" t="s">
        <v>18</v>
      </c>
      <c r="C14" s="10">
        <f>+'1. Pénzesgyőr'!C14-'2.2 önként vállalt'!C14</f>
        <v>5524644</v>
      </c>
      <c r="D14" s="10">
        <f>+'1. Pénzesgyőr'!D14-'2.2 önként vállalt'!D14</f>
        <v>7189000</v>
      </c>
      <c r="E14" s="10">
        <f>+'1. Pénzesgyőr'!E14-'2.2 önként vállalt'!E14</f>
        <v>7244360</v>
      </c>
      <c r="F14" s="12" t="s">
        <v>19</v>
      </c>
      <c r="G14" s="10">
        <f>+'1. Pénzesgyőr'!G14-'2.2 önként vállalt'!G14</f>
        <v>1937340</v>
      </c>
      <c r="H14" s="10">
        <f>+'1. Pénzesgyőr'!H14-'2.2 önként vállalt'!H14</f>
        <v>2588000</v>
      </c>
      <c r="I14" s="12">
        <f>+'1. Pénzesgyőr'!I14-'2.2 önként vállalt'!I14</f>
        <v>2588000</v>
      </c>
    </row>
    <row r="15" spans="1:9" x14ac:dyDescent="0.25">
      <c r="A15" s="8">
        <v>6</v>
      </c>
      <c r="B15" s="12" t="s">
        <v>20</v>
      </c>
      <c r="C15" s="10">
        <f>+'1. Pénzesgyőr'!C15-'2.2 önként vállalt'!C15</f>
        <v>0</v>
      </c>
      <c r="D15" s="10">
        <f>+'1. Pénzesgyőr'!D15-'2.2 önként vállalt'!D15</f>
        <v>0</v>
      </c>
      <c r="E15" s="10">
        <f>+'1. Pénzesgyőr'!E15-'2.2 önként vállalt'!E15</f>
        <v>0</v>
      </c>
      <c r="F15" s="12" t="s">
        <v>21</v>
      </c>
      <c r="G15" s="10">
        <f>+'1. Pénzesgyőr'!G15-'2.2 önként vállalt'!G15</f>
        <v>2957955</v>
      </c>
      <c r="H15" s="10">
        <f>+'1. Pénzesgyőr'!H15-'2.2 önként vállalt'!H15</f>
        <v>9449350</v>
      </c>
      <c r="I15" s="12">
        <f>+'1. Pénzesgyőr'!I15-'2.2 önként vállalt'!I15</f>
        <v>9525850</v>
      </c>
    </row>
    <row r="16" spans="1:9" x14ac:dyDescent="0.25">
      <c r="A16" s="8">
        <v>7</v>
      </c>
      <c r="B16" s="12" t="s">
        <v>22</v>
      </c>
      <c r="C16" s="10">
        <f>+'1. Pénzesgyőr'!C16-'2.2 önként vállalt'!C16</f>
        <v>0</v>
      </c>
      <c r="D16" s="10">
        <f>+'1. Pénzesgyőr'!D16-'2.2 önként vállalt'!D16</f>
        <v>0</v>
      </c>
      <c r="E16" s="10">
        <f>+'1. Pénzesgyőr'!E16-'2.2 önként vállalt'!E16</f>
        <v>0</v>
      </c>
      <c r="F16" s="13" t="s">
        <v>23</v>
      </c>
      <c r="G16" s="10">
        <f>+'1. Pénzesgyőr'!G16-'2.2 önként vállalt'!G16</f>
        <v>0</v>
      </c>
      <c r="H16" s="10">
        <f>+'1. Pénzesgyőr'!H16-'2.2 önként vállalt'!H16</f>
        <v>0</v>
      </c>
      <c r="I16" s="12">
        <f>+'1. Pénzesgyőr'!I16-'2.2 önként vállalt'!I16</f>
        <v>7350373</v>
      </c>
    </row>
    <row r="17" spans="1:11" x14ac:dyDescent="0.25">
      <c r="A17" s="8">
        <v>8</v>
      </c>
      <c r="B17" s="12" t="s">
        <v>24</v>
      </c>
      <c r="C17" s="10">
        <f>+'1. Pénzesgyőr'!C17-'2.2 önként vállalt'!C17</f>
        <v>0</v>
      </c>
      <c r="D17" s="10">
        <f>+'1. Pénzesgyőr'!D17-'2.2 önként vállalt'!D17</f>
        <v>0</v>
      </c>
      <c r="E17" s="10">
        <f>+'1. Pénzesgyőr'!E17-'2.2 önként vállalt'!E17</f>
        <v>0</v>
      </c>
      <c r="F17" s="12" t="s">
        <v>25</v>
      </c>
      <c r="G17" s="10">
        <f>+'1. Pénzesgyőr'!G17-'2.2 önként vállalt'!G17</f>
        <v>0</v>
      </c>
      <c r="H17" s="10">
        <f>+'1. Pénzesgyőr'!H17-'2.2 önként vállalt'!H17</f>
        <v>0</v>
      </c>
      <c r="I17" s="12">
        <f>+'1. Pénzesgyőr'!I17-'2.2 önként vállalt'!I17</f>
        <v>0</v>
      </c>
    </row>
    <row r="18" spans="1:11" x14ac:dyDescent="0.25">
      <c r="A18" s="14">
        <v>9</v>
      </c>
      <c r="B18" s="15" t="s">
        <v>26</v>
      </c>
      <c r="C18" s="15">
        <f>SUM(C11:C17)</f>
        <v>45161734</v>
      </c>
      <c r="D18" s="15">
        <f>SUM(D11:D17)</f>
        <v>45658698</v>
      </c>
      <c r="E18" s="15">
        <f>SUM(E11:E17)</f>
        <v>44710490</v>
      </c>
      <c r="F18" s="16" t="s">
        <v>27</v>
      </c>
      <c r="G18" s="16">
        <f>SUM(G11:G17)</f>
        <v>62794641</v>
      </c>
      <c r="H18" s="16">
        <f>SUM(H11:H17)</f>
        <v>60009570</v>
      </c>
      <c r="I18" s="16">
        <f>SUM(I11:I17)</f>
        <v>71628888</v>
      </c>
    </row>
    <row r="19" spans="1:11" x14ac:dyDescent="0.25">
      <c r="A19" s="8">
        <v>10</v>
      </c>
      <c r="B19" s="9" t="s">
        <v>28</v>
      </c>
      <c r="C19" s="10"/>
      <c r="D19" s="10"/>
      <c r="E19" s="10"/>
      <c r="F19" s="9" t="s">
        <v>29</v>
      </c>
      <c r="G19" s="10"/>
      <c r="H19" s="10"/>
      <c r="I19" s="12"/>
    </row>
    <row r="20" spans="1:11" x14ac:dyDescent="0.25">
      <c r="A20" s="8">
        <v>11</v>
      </c>
      <c r="B20" s="12" t="s">
        <v>30</v>
      </c>
      <c r="C20" s="10">
        <f>+'1. Pénzesgyőr'!C20-'2.2 önként vállalt'!C20</f>
        <v>2500000</v>
      </c>
      <c r="D20" s="10">
        <f>+'1. Pénzesgyőr'!D20-'2.2 önként vállalt'!D20</f>
        <v>0</v>
      </c>
      <c r="E20" s="10">
        <f>+'1. Pénzesgyőr'!E20-'2.2 önként vállalt'!E20</f>
        <v>3550000</v>
      </c>
      <c r="F20" s="12" t="s">
        <v>31</v>
      </c>
      <c r="G20" s="10">
        <f>+'1. Pénzesgyőr'!G20-'2.2 önként vállalt'!G20</f>
        <v>2318867</v>
      </c>
      <c r="H20" s="10">
        <f>+'1. Pénzesgyőr'!H20-'2.2 önként vállalt'!H20</f>
        <v>0</v>
      </c>
      <c r="I20" s="12">
        <f>+'1. Pénzesgyőr'!I20-'2.2 önként vállalt'!I20</f>
        <v>9436783</v>
      </c>
    </row>
    <row r="21" spans="1:11" x14ac:dyDescent="0.25">
      <c r="A21" s="8">
        <v>12</v>
      </c>
      <c r="B21" s="12" t="s">
        <v>32</v>
      </c>
      <c r="C21" s="10">
        <f>+'1. Pénzesgyőr'!C21-'2.2 önként vállalt'!C21</f>
        <v>25573658</v>
      </c>
      <c r="D21" s="10">
        <f>+'1. Pénzesgyőr'!D21-'2.2 önként vállalt'!D21</f>
        <v>0</v>
      </c>
      <c r="E21" s="10">
        <f>+'1. Pénzesgyőr'!E21-'2.2 önként vállalt'!E21</f>
        <v>9759037</v>
      </c>
      <c r="F21" s="17" t="s">
        <v>33</v>
      </c>
      <c r="G21" s="10">
        <f>+'1. Pénzesgyőr'!G21-'2.2 önként vállalt'!G21</f>
        <v>1173700</v>
      </c>
      <c r="H21" s="10">
        <f>+'1. Pénzesgyőr'!H21-'2.2 önként vállalt'!H21</f>
        <v>2120900</v>
      </c>
      <c r="I21" s="12">
        <f>+'1. Pénzesgyőr'!I21-'2.2 önként vállalt'!I21</f>
        <v>2120900</v>
      </c>
    </row>
    <row r="22" spans="1:11" x14ac:dyDescent="0.25">
      <c r="A22" s="8">
        <v>13</v>
      </c>
      <c r="B22" s="12" t="s">
        <v>34</v>
      </c>
      <c r="C22" s="10">
        <f>+'1. Pénzesgyőr'!C22-'2.2 önként vállalt'!C22</f>
        <v>0</v>
      </c>
      <c r="D22" s="10">
        <f>+'1. Pénzesgyőr'!D22-'2.2 önként vállalt'!D22</f>
        <v>0</v>
      </c>
      <c r="E22" s="10">
        <f>+'1. Pénzesgyőr'!E22-'2.2 önként vállalt'!E22</f>
        <v>0</v>
      </c>
      <c r="F22" s="12" t="s">
        <v>35</v>
      </c>
      <c r="G22" s="10">
        <f>+'1. Pénzesgyőr'!G22-'2.2 önként vállalt'!G22</f>
        <v>0</v>
      </c>
      <c r="H22" s="10">
        <f>+'1. Pénzesgyőr'!H22-'2.2 önként vállalt'!H22</f>
        <v>0</v>
      </c>
      <c r="I22" s="12">
        <f>+'1. Pénzesgyőr'!I22-'2.2 önként vállalt'!I22</f>
        <v>0</v>
      </c>
    </row>
    <row r="23" spans="1:11" x14ac:dyDescent="0.25">
      <c r="A23" s="8">
        <v>14</v>
      </c>
      <c r="B23" s="12" t="s">
        <v>36</v>
      </c>
      <c r="C23" s="10">
        <f>+'1. Pénzesgyőr'!C23-'2.2 önként vállalt'!C23</f>
        <v>0</v>
      </c>
      <c r="D23" s="10">
        <f>+'1. Pénzesgyőr'!D23-'2.2 önként vállalt'!D23</f>
        <v>0</v>
      </c>
      <c r="E23" s="10">
        <f>+'1. Pénzesgyőr'!E23-'2.2 önként vállalt'!E23</f>
        <v>0</v>
      </c>
      <c r="F23" s="12" t="s">
        <v>37</v>
      </c>
      <c r="G23" s="10">
        <f>+'1. Pénzesgyőr'!G23-'2.2 önként vállalt'!G23</f>
        <v>0</v>
      </c>
      <c r="H23" s="10">
        <f>+'1. Pénzesgyőr'!H23-'2.2 önként vállalt'!H23</f>
        <v>0</v>
      </c>
      <c r="I23" s="12">
        <f>+'1. Pénzesgyőr'!I23-'2.2 önként vállalt'!I23</f>
        <v>0</v>
      </c>
    </row>
    <row r="24" spans="1:11" x14ac:dyDescent="0.25">
      <c r="A24" s="8">
        <v>15</v>
      </c>
      <c r="B24" s="3"/>
      <c r="C24" s="10">
        <f>+'1. Pénzesgyőr'!C24-'2.2 önként vállalt'!C24</f>
        <v>0</v>
      </c>
      <c r="D24" s="10">
        <f>+'1. Pénzesgyőr'!D24-'2.2 önként vállalt'!D24</f>
        <v>0</v>
      </c>
      <c r="E24" s="10"/>
      <c r="F24" s="12" t="s">
        <v>38</v>
      </c>
      <c r="G24" s="10">
        <f>+'1. Pénzesgyőr'!G24-'2.2 önként vállalt'!G24</f>
        <v>0</v>
      </c>
      <c r="H24" s="10">
        <f>+'1. Pénzesgyőr'!H24-'2.2 önként vállalt'!H24</f>
        <v>0</v>
      </c>
      <c r="I24" s="12">
        <f>+'1. Pénzesgyőr'!I24-'2.2 önként vállalt'!I24</f>
        <v>0</v>
      </c>
    </row>
    <row r="25" spans="1:11" x14ac:dyDescent="0.25">
      <c r="A25" s="8">
        <v>16</v>
      </c>
      <c r="B25" s="18" t="s">
        <v>39</v>
      </c>
      <c r="C25" s="19">
        <f>SUM(C19:C24)</f>
        <v>28073658</v>
      </c>
      <c r="D25" s="19">
        <f>SUM(D19:D24)</f>
        <v>0</v>
      </c>
      <c r="E25" s="19">
        <f>SUM(E19:E24)</f>
        <v>13309037</v>
      </c>
      <c r="F25" s="18" t="s">
        <v>40</v>
      </c>
      <c r="G25" s="16">
        <f>SUM(G19:G24)</f>
        <v>3492567</v>
      </c>
      <c r="H25" s="16">
        <f>SUM(H19:H24)</f>
        <v>2120900</v>
      </c>
      <c r="I25" s="16">
        <f>SUM(I19:I24)</f>
        <v>11557683</v>
      </c>
    </row>
    <row r="26" spans="1:11" x14ac:dyDescent="0.25">
      <c r="A26" s="8">
        <v>17</v>
      </c>
      <c r="B26" s="20" t="s">
        <v>41</v>
      </c>
      <c r="C26" s="21">
        <v>0</v>
      </c>
      <c r="D26" s="21">
        <v>0</v>
      </c>
      <c r="E26" s="21">
        <v>0</v>
      </c>
      <c r="F26" s="20" t="s">
        <v>41</v>
      </c>
      <c r="G26" s="21">
        <v>0</v>
      </c>
      <c r="H26" s="21">
        <v>0</v>
      </c>
      <c r="I26" s="21">
        <v>0</v>
      </c>
    </row>
    <row r="27" spans="1:11" x14ac:dyDescent="0.25">
      <c r="A27" s="8">
        <v>18</v>
      </c>
      <c r="B27" s="22"/>
      <c r="C27" s="10"/>
      <c r="D27" s="10"/>
      <c r="E27" s="10"/>
      <c r="F27" s="22"/>
      <c r="G27" s="10"/>
      <c r="H27" s="10"/>
      <c r="I27" s="12"/>
    </row>
    <row r="28" spans="1:11" x14ac:dyDescent="0.25">
      <c r="A28" s="8">
        <v>19</v>
      </c>
      <c r="B28" s="23" t="s">
        <v>42</v>
      </c>
      <c r="C28" s="23">
        <f>+C29+C30</f>
        <v>2999081</v>
      </c>
      <c r="D28" s="23">
        <f>+D29+D30+D31</f>
        <v>18409671</v>
      </c>
      <c r="E28" s="23">
        <f>+E29+E30+E31</f>
        <v>28167044</v>
      </c>
      <c r="F28" s="9" t="s">
        <v>43</v>
      </c>
      <c r="G28" s="21">
        <f>+G29+G30</f>
        <v>2846642</v>
      </c>
      <c r="H28" s="21">
        <f>+H29+H30</f>
        <v>3000000</v>
      </c>
      <c r="I28" s="21">
        <f>+I29+I30</f>
        <v>3000000</v>
      </c>
    </row>
    <row r="29" spans="1:11" x14ac:dyDescent="0.25">
      <c r="A29" s="8">
        <v>20</v>
      </c>
      <c r="B29" s="24" t="s">
        <v>44</v>
      </c>
      <c r="C29" s="13">
        <f>+'1. Pénzesgyőr'!C29-'2.2 önként vállalt'!C29</f>
        <v>2999081</v>
      </c>
      <c r="D29" s="13">
        <f>+'1. Pénzesgyőr'!D29-'2.2 önként vállalt'!D29</f>
        <v>3000000</v>
      </c>
      <c r="E29" s="13">
        <f>+'1. Pénzesgyőr'!E29-'2.2 önként vállalt'!E29</f>
        <v>3000000</v>
      </c>
      <c r="F29" s="25" t="s">
        <v>45</v>
      </c>
      <c r="G29" s="10">
        <f>+'1. Pénzesgyőr'!G29-'2.2 önként vállalt'!G29</f>
        <v>2846642</v>
      </c>
      <c r="H29" s="10">
        <f>+'1. Pénzesgyőr'!H29-'2.2 önként vállalt'!H29</f>
        <v>3000000</v>
      </c>
      <c r="I29" s="12">
        <f>+'1. Pénzesgyőr'!I29-'2.2 önként vállalt'!I29</f>
        <v>3000000</v>
      </c>
    </row>
    <row r="30" spans="1:11" x14ac:dyDescent="0.25">
      <c r="A30" s="8">
        <v>21</v>
      </c>
      <c r="B30" s="25" t="s">
        <v>46</v>
      </c>
      <c r="C30" s="13">
        <f>+'1. Pénzesgyőr'!C30-'2.2 önként vállalt'!C30</f>
        <v>0</v>
      </c>
      <c r="D30" s="13">
        <f>+'1. Pénzesgyőr'!D30-'2.2 önként vállalt'!D30</f>
        <v>0</v>
      </c>
      <c r="E30" s="13">
        <f>+'1. Pénzesgyőr'!E30-'2.2 önként vállalt'!E30</f>
        <v>0</v>
      </c>
      <c r="F30" s="25" t="s">
        <v>47</v>
      </c>
      <c r="G30" s="10">
        <f>+'1. Pénzesgyőr'!G30-'2.2 önként vállalt'!G30</f>
        <v>0</v>
      </c>
      <c r="H30" s="10">
        <f>+'1. Pénzesgyőr'!H30-'2.2 önként vállalt'!H30</f>
        <v>0</v>
      </c>
      <c r="I30" s="12">
        <f>+'1. Pénzesgyőr'!I30-'2.2 önként vállalt'!I30</f>
        <v>0</v>
      </c>
    </row>
    <row r="31" spans="1:11" x14ac:dyDescent="0.25">
      <c r="A31" s="8"/>
      <c r="B31" s="12" t="s">
        <v>48</v>
      </c>
      <c r="C31" s="13">
        <f>+'1. Pénzesgyőr'!C31-'2.2 önként vállalt'!C31</f>
        <v>19113774</v>
      </c>
      <c r="D31" s="13">
        <f>+'1. Pénzesgyőr'!D31-'2.2 önként vállalt'!D31</f>
        <v>15409671</v>
      </c>
      <c r="E31" s="13">
        <f>+'1. Pénzesgyőr'!E31-'2.2 önként vállalt'!E31</f>
        <v>25167044</v>
      </c>
      <c r="F31" s="25"/>
      <c r="G31" s="10">
        <f>+'1. Pénzesgyőr'!G31-'2.2 önként vállalt'!G31</f>
        <v>0</v>
      </c>
      <c r="H31" s="10">
        <f>+'1. Pénzesgyőr'!H31-'2.2 önként vállalt'!H31</f>
        <v>0</v>
      </c>
      <c r="I31" s="12">
        <f>+'1. Pénzesgyőr'!I31-'2.2 önként vállalt'!I31</f>
        <v>0</v>
      </c>
    </row>
    <row r="32" spans="1:11" x14ac:dyDescent="0.25">
      <c r="A32" s="26">
        <v>22</v>
      </c>
      <c r="B32" s="27" t="s">
        <v>49</v>
      </c>
      <c r="C32" s="28">
        <f>SUM(C18+C25+C28+C26)</f>
        <v>76234473</v>
      </c>
      <c r="D32" s="28">
        <f>SUM(D18+D25+D28)</f>
        <v>64068369</v>
      </c>
      <c r="E32" s="28">
        <f>SUM(E18+E25+E28)</f>
        <v>86186571</v>
      </c>
      <c r="F32" s="27" t="s">
        <v>50</v>
      </c>
      <c r="G32" s="28">
        <f>+G28+G26+G25+G18</f>
        <v>69133850</v>
      </c>
      <c r="H32" s="28">
        <f>+H28+H26+H25+H18</f>
        <v>65130470</v>
      </c>
      <c r="I32" s="28">
        <f>+I28+I26+I25+I18</f>
        <v>86186571</v>
      </c>
      <c r="J32" s="29">
        <f>+I32-E32</f>
        <v>0</v>
      </c>
      <c r="K32" s="29"/>
    </row>
  </sheetData>
  <mergeCells count="14">
    <mergeCell ref="I8:I9"/>
    <mergeCell ref="E8:E9"/>
    <mergeCell ref="A8:A9"/>
    <mergeCell ref="B8:B9"/>
    <mergeCell ref="C8:C9"/>
    <mergeCell ref="D8:D9"/>
    <mergeCell ref="G8:G9"/>
    <mergeCell ref="H8:H9"/>
    <mergeCell ref="F8:F9"/>
    <mergeCell ref="B6:F6"/>
    <mergeCell ref="B1:D1"/>
    <mergeCell ref="B3:H3"/>
    <mergeCell ref="B4:H4"/>
    <mergeCell ref="B5:H5"/>
  </mergeCells>
  <phoneticPr fontId="0" type="noConversion"/>
  <pageMargins left="0.7" right="0.7" top="0.75" bottom="0.75" header="0.3" footer="0.3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2"/>
  <sheetViews>
    <sheetView tabSelected="1" workbookViewId="0">
      <selection activeCell="L18" sqref="L18"/>
    </sheetView>
  </sheetViews>
  <sheetFormatPr defaultRowHeight="15" x14ac:dyDescent="0.25"/>
  <cols>
    <col min="2" max="2" width="32.5703125" customWidth="1"/>
    <col min="3" max="3" width="15.7109375" customWidth="1"/>
    <col min="4" max="4" width="14.85546875" customWidth="1"/>
    <col min="5" max="5" width="15.7109375" style="276" customWidth="1"/>
    <col min="6" max="6" width="35.140625" customWidth="1"/>
    <col min="7" max="7" width="17.28515625" customWidth="1"/>
    <col min="8" max="8" width="16" customWidth="1"/>
    <col min="9" max="9" width="16.7109375" style="276" customWidth="1"/>
    <col min="10" max="10" width="13" customWidth="1"/>
  </cols>
  <sheetData>
    <row r="1" spans="1:9" x14ac:dyDescent="0.25">
      <c r="A1" s="1"/>
      <c r="B1" s="283" t="s">
        <v>254</v>
      </c>
      <c r="C1" s="284"/>
      <c r="D1" s="284"/>
      <c r="F1" s="2"/>
      <c r="G1" s="3"/>
      <c r="H1" s="3"/>
      <c r="I1" s="3"/>
    </row>
    <row r="2" spans="1:9" x14ac:dyDescent="0.25">
      <c r="A2" s="1"/>
      <c r="B2" s="2"/>
      <c r="C2" s="2"/>
      <c r="D2" s="2"/>
      <c r="E2" s="2"/>
      <c r="F2" s="2"/>
      <c r="G2" s="4"/>
      <c r="H2" s="4"/>
      <c r="I2" s="4"/>
    </row>
    <row r="3" spans="1:9" ht="15.75" x14ac:dyDescent="0.25">
      <c r="A3" s="1"/>
      <c r="B3" s="285" t="s">
        <v>251</v>
      </c>
      <c r="C3" s="285"/>
      <c r="D3" s="285"/>
      <c r="E3" s="285"/>
      <c r="F3" s="285"/>
      <c r="G3" s="286"/>
      <c r="H3" s="286"/>
      <c r="I3" s="278"/>
    </row>
    <row r="4" spans="1:9" ht="15.75" x14ac:dyDescent="0.25">
      <c r="A4" s="1"/>
      <c r="B4" s="285" t="s">
        <v>290</v>
      </c>
      <c r="C4" s="285"/>
      <c r="D4" s="285"/>
      <c r="E4" s="285"/>
      <c r="F4" s="285"/>
      <c r="G4" s="286"/>
      <c r="H4" s="286"/>
      <c r="I4" s="278"/>
    </row>
    <row r="5" spans="1:9" ht="15.75" x14ac:dyDescent="0.25">
      <c r="A5" s="1"/>
      <c r="B5" s="285" t="s">
        <v>0</v>
      </c>
      <c r="C5" s="285"/>
      <c r="D5" s="285"/>
      <c r="E5" s="285"/>
      <c r="F5" s="285"/>
      <c r="G5" s="285"/>
      <c r="H5" s="285"/>
      <c r="I5" s="277"/>
    </row>
    <row r="6" spans="1:9" x14ac:dyDescent="0.25">
      <c r="A6" s="1"/>
      <c r="B6" s="280"/>
      <c r="C6" s="280"/>
      <c r="D6" s="280"/>
      <c r="E6" s="280"/>
      <c r="F6" s="280"/>
      <c r="G6" s="3"/>
      <c r="I6" s="3" t="s">
        <v>1</v>
      </c>
    </row>
    <row r="7" spans="1:9" x14ac:dyDescent="0.25">
      <c r="A7" s="5"/>
      <c r="B7" s="6" t="s">
        <v>2</v>
      </c>
      <c r="C7" s="6" t="s">
        <v>3</v>
      </c>
      <c r="D7" s="6" t="s">
        <v>4</v>
      </c>
      <c r="E7" s="6"/>
      <c r="F7" s="7" t="s">
        <v>5</v>
      </c>
      <c r="G7" s="7" t="s">
        <v>6</v>
      </c>
      <c r="H7" s="7" t="s">
        <v>7</v>
      </c>
      <c r="I7" s="7"/>
    </row>
    <row r="8" spans="1:9" ht="15" customHeight="1" x14ac:dyDescent="0.25">
      <c r="A8" s="288" t="s">
        <v>8</v>
      </c>
      <c r="B8" s="287" t="s">
        <v>9</v>
      </c>
      <c r="C8" s="287" t="s">
        <v>261</v>
      </c>
      <c r="D8" s="287" t="s">
        <v>262</v>
      </c>
      <c r="E8" s="281" t="s">
        <v>289</v>
      </c>
      <c r="F8" s="287" t="s">
        <v>9</v>
      </c>
      <c r="G8" s="287" t="s">
        <v>261</v>
      </c>
      <c r="H8" s="287" t="s">
        <v>262</v>
      </c>
      <c r="I8" s="281" t="s">
        <v>289</v>
      </c>
    </row>
    <row r="9" spans="1:9" x14ac:dyDescent="0.25">
      <c r="A9" s="289"/>
      <c r="B9" s="287"/>
      <c r="C9" s="287"/>
      <c r="D9" s="287"/>
      <c r="E9" s="282"/>
      <c r="F9" s="287"/>
      <c r="G9" s="287"/>
      <c r="H9" s="287"/>
      <c r="I9" s="282"/>
    </row>
    <row r="10" spans="1:9" x14ac:dyDescent="0.25">
      <c r="A10" s="8">
        <v>1</v>
      </c>
      <c r="B10" s="9" t="s">
        <v>10</v>
      </c>
      <c r="C10" s="10"/>
      <c r="D10" s="10"/>
      <c r="E10" s="10"/>
      <c r="F10" s="9" t="s">
        <v>11</v>
      </c>
      <c r="G10" s="11"/>
      <c r="H10" s="11"/>
      <c r="I10" s="11"/>
    </row>
    <row r="11" spans="1:9" x14ac:dyDescent="0.25">
      <c r="A11" s="8">
        <v>2</v>
      </c>
      <c r="B11" s="12" t="s">
        <v>12</v>
      </c>
      <c r="C11" s="10">
        <f>4457479+155300</f>
        <v>4612779</v>
      </c>
      <c r="D11" s="10">
        <v>5126101</v>
      </c>
      <c r="E11" s="10">
        <v>5126101</v>
      </c>
      <c r="F11" s="12" t="s">
        <v>13</v>
      </c>
      <c r="G11" s="10">
        <v>0</v>
      </c>
      <c r="H11" s="10"/>
      <c r="I11" s="10"/>
    </row>
    <row r="12" spans="1:9" x14ac:dyDescent="0.25">
      <c r="A12" s="8">
        <v>3</v>
      </c>
      <c r="B12" s="12" t="s">
        <v>14</v>
      </c>
      <c r="C12" s="10"/>
      <c r="D12" s="10"/>
      <c r="E12" s="10"/>
      <c r="F12" s="12" t="s">
        <v>15</v>
      </c>
      <c r="G12" s="10">
        <v>0</v>
      </c>
      <c r="H12" s="10"/>
      <c r="I12" s="10"/>
    </row>
    <row r="13" spans="1:9" x14ac:dyDescent="0.25">
      <c r="A13" s="8">
        <v>4</v>
      </c>
      <c r="B13" s="12" t="s">
        <v>16</v>
      </c>
      <c r="C13" s="3"/>
      <c r="D13" s="10"/>
      <c r="E13" s="10"/>
      <c r="F13" s="12" t="s">
        <v>17</v>
      </c>
      <c r="G13" s="10">
        <f>7264903-2341719</f>
        <v>4923184</v>
      </c>
      <c r="H13" s="10">
        <v>4064000</v>
      </c>
      <c r="I13" s="10">
        <v>4064000</v>
      </c>
    </row>
    <row r="14" spans="1:9" x14ac:dyDescent="0.25">
      <c r="A14" s="8">
        <v>5</v>
      </c>
      <c r="B14" s="12" t="s">
        <v>18</v>
      </c>
      <c r="C14" s="10"/>
      <c r="D14" s="10"/>
      <c r="E14" s="10"/>
      <c r="F14" s="12" t="s">
        <v>19</v>
      </c>
      <c r="G14" s="10">
        <v>0</v>
      </c>
      <c r="H14" s="10">
        <v>0</v>
      </c>
      <c r="I14" s="10"/>
    </row>
    <row r="15" spans="1:9" x14ac:dyDescent="0.25">
      <c r="A15" s="8">
        <v>6</v>
      </c>
      <c r="B15" s="12" t="s">
        <v>20</v>
      </c>
      <c r="C15" s="10"/>
      <c r="D15" s="10"/>
      <c r="E15" s="10"/>
      <c r="F15" s="12" t="s">
        <v>21</v>
      </c>
      <c r="G15" s="10">
        <v>0</v>
      </c>
      <c r="H15" s="10">
        <v>0</v>
      </c>
      <c r="I15" s="10"/>
    </row>
    <row r="16" spans="1:9" x14ac:dyDescent="0.25">
      <c r="A16" s="8">
        <v>7</v>
      </c>
      <c r="B16" s="12" t="s">
        <v>22</v>
      </c>
      <c r="C16" s="10">
        <v>1500000</v>
      </c>
      <c r="D16" s="10"/>
      <c r="E16" s="10"/>
      <c r="F16" s="13" t="s">
        <v>23</v>
      </c>
      <c r="G16" s="10"/>
      <c r="H16" s="10">
        <v>0</v>
      </c>
      <c r="I16" s="10">
        <v>1062101</v>
      </c>
    </row>
    <row r="17" spans="1:10" x14ac:dyDescent="0.25">
      <c r="A17" s="8">
        <v>8</v>
      </c>
      <c r="B17" s="12" t="s">
        <v>24</v>
      </c>
      <c r="C17" s="10"/>
      <c r="D17" s="10"/>
      <c r="E17" s="10"/>
      <c r="F17" s="12" t="s">
        <v>25</v>
      </c>
      <c r="G17" s="10"/>
      <c r="H17" s="10"/>
      <c r="I17" s="10"/>
    </row>
    <row r="18" spans="1:10" x14ac:dyDescent="0.25">
      <c r="A18" s="14">
        <v>9</v>
      </c>
      <c r="B18" s="15" t="s">
        <v>26</v>
      </c>
      <c r="C18" s="15">
        <f>SUM(C11:C17)</f>
        <v>6112779</v>
      </c>
      <c r="D18" s="15">
        <f>SUM(D11:D17)</f>
        <v>5126101</v>
      </c>
      <c r="E18" s="15">
        <f>SUM(E11:E17)</f>
        <v>5126101</v>
      </c>
      <c r="F18" s="16" t="s">
        <v>27</v>
      </c>
      <c r="G18" s="16">
        <f>SUM(G11:G17)</f>
        <v>4923184</v>
      </c>
      <c r="H18" s="16">
        <f>SUM(H11:H17)</f>
        <v>4064000</v>
      </c>
      <c r="I18" s="16">
        <f>SUM(I11:I17)</f>
        <v>5126101</v>
      </c>
    </row>
    <row r="19" spans="1:10" x14ac:dyDescent="0.25">
      <c r="A19" s="8">
        <v>10</v>
      </c>
      <c r="B19" s="9" t="s">
        <v>28</v>
      </c>
      <c r="C19" s="10"/>
      <c r="D19" s="10"/>
      <c r="E19" s="10"/>
      <c r="F19" s="9" t="s">
        <v>29</v>
      </c>
      <c r="G19" s="10"/>
      <c r="H19" s="10"/>
      <c r="I19" s="10"/>
    </row>
    <row r="20" spans="1:10" x14ac:dyDescent="0.25">
      <c r="A20" s="8">
        <v>11</v>
      </c>
      <c r="B20" s="12" t="s">
        <v>30</v>
      </c>
      <c r="C20" s="10"/>
      <c r="D20" s="10"/>
      <c r="E20" s="10"/>
      <c r="F20" s="12" t="s">
        <v>31</v>
      </c>
      <c r="G20" s="10">
        <v>0</v>
      </c>
      <c r="H20" s="10">
        <v>0</v>
      </c>
      <c r="I20" s="10"/>
    </row>
    <row r="21" spans="1:10" x14ac:dyDescent="0.25">
      <c r="A21" s="8">
        <v>12</v>
      </c>
      <c r="B21" s="12" t="s">
        <v>32</v>
      </c>
      <c r="C21" s="10"/>
      <c r="D21" s="10"/>
      <c r="E21" s="10"/>
      <c r="F21" s="17" t="s">
        <v>33</v>
      </c>
      <c r="G21" s="10">
        <f>2057216+284503</f>
        <v>2341719</v>
      </c>
      <c r="H21" s="10">
        <v>0</v>
      </c>
      <c r="I21" s="10"/>
    </row>
    <row r="22" spans="1:10" x14ac:dyDescent="0.25">
      <c r="A22" s="8">
        <v>13</v>
      </c>
      <c r="B22" s="12" t="s">
        <v>34</v>
      </c>
      <c r="C22" s="10"/>
      <c r="D22" s="10"/>
      <c r="E22" s="10"/>
      <c r="F22" s="12" t="s">
        <v>35</v>
      </c>
      <c r="G22" s="10"/>
      <c r="H22" s="10"/>
      <c r="I22" s="10"/>
    </row>
    <row r="23" spans="1:10" x14ac:dyDescent="0.25">
      <c r="A23" s="8">
        <v>14</v>
      </c>
      <c r="B23" s="12" t="s">
        <v>36</v>
      </c>
      <c r="C23" s="10"/>
      <c r="D23" s="10"/>
      <c r="E23" s="10"/>
      <c r="F23" s="12" t="s">
        <v>37</v>
      </c>
      <c r="G23" s="10"/>
      <c r="H23" s="10"/>
      <c r="I23" s="10"/>
    </row>
    <row r="24" spans="1:10" x14ac:dyDescent="0.25">
      <c r="A24" s="8">
        <v>15</v>
      </c>
      <c r="B24" s="3"/>
      <c r="C24" s="10"/>
      <c r="D24" s="10"/>
      <c r="E24" s="10"/>
      <c r="F24" s="12" t="s">
        <v>38</v>
      </c>
      <c r="G24" s="10"/>
      <c r="H24" s="10"/>
      <c r="I24" s="10"/>
    </row>
    <row r="25" spans="1:10" x14ac:dyDescent="0.25">
      <c r="A25" s="8">
        <v>16</v>
      </c>
      <c r="B25" s="18" t="s">
        <v>39</v>
      </c>
      <c r="C25" s="19">
        <f>SUM(C19:C24)</f>
        <v>0</v>
      </c>
      <c r="D25" s="19">
        <f>SUM(D19:D24)</f>
        <v>0</v>
      </c>
      <c r="E25" s="19"/>
      <c r="F25" s="18" t="s">
        <v>40</v>
      </c>
      <c r="G25" s="16">
        <f>SUM(G19:G24)</f>
        <v>2341719</v>
      </c>
      <c r="H25" s="16">
        <f>SUM(H19:H24)</f>
        <v>0</v>
      </c>
      <c r="I25" s="16">
        <f>SUM(I19:I24)</f>
        <v>0</v>
      </c>
    </row>
    <row r="26" spans="1:10" x14ac:dyDescent="0.25">
      <c r="A26" s="8">
        <v>17</v>
      </c>
      <c r="B26" s="20" t="s">
        <v>41</v>
      </c>
      <c r="C26" s="21">
        <v>0</v>
      </c>
      <c r="D26" s="21">
        <v>0</v>
      </c>
      <c r="E26" s="21"/>
      <c r="F26" s="20" t="s">
        <v>41</v>
      </c>
      <c r="G26" s="21">
        <v>0</v>
      </c>
      <c r="H26" s="21">
        <v>0</v>
      </c>
      <c r="I26" s="21"/>
    </row>
    <row r="27" spans="1:10" x14ac:dyDescent="0.25">
      <c r="A27" s="8">
        <v>18</v>
      </c>
      <c r="B27" s="22"/>
      <c r="C27" s="10"/>
      <c r="D27" s="10"/>
      <c r="E27" s="10"/>
      <c r="F27" s="22"/>
      <c r="G27" s="10"/>
      <c r="H27" s="10"/>
      <c r="I27" s="10"/>
    </row>
    <row r="28" spans="1:10" x14ac:dyDescent="0.25">
      <c r="A28" s="8">
        <v>19</v>
      </c>
      <c r="B28" s="23" t="s">
        <v>42</v>
      </c>
      <c r="C28" s="23">
        <f>+C31</f>
        <v>154662</v>
      </c>
      <c r="D28" s="23">
        <f>+D29+D30+D31</f>
        <v>0</v>
      </c>
      <c r="E28" s="23"/>
      <c r="F28" s="9" t="s">
        <v>43</v>
      </c>
      <c r="G28" s="21">
        <f>+G29+G30</f>
        <v>0</v>
      </c>
      <c r="H28" s="21">
        <f>+H29+H30</f>
        <v>0</v>
      </c>
      <c r="I28" s="21"/>
    </row>
    <row r="29" spans="1:10" x14ac:dyDescent="0.25">
      <c r="A29" s="8">
        <v>20</v>
      </c>
      <c r="B29" s="24" t="s">
        <v>44</v>
      </c>
      <c r="C29" s="13"/>
      <c r="D29" s="13">
        <v>0</v>
      </c>
      <c r="E29" s="13"/>
      <c r="F29" s="25" t="s">
        <v>45</v>
      </c>
      <c r="G29" s="10">
        <v>0</v>
      </c>
      <c r="H29" s="10">
        <v>0</v>
      </c>
      <c r="I29" s="10"/>
    </row>
    <row r="30" spans="1:10" x14ac:dyDescent="0.25">
      <c r="A30" s="8">
        <v>21</v>
      </c>
      <c r="B30" s="25" t="s">
        <v>46</v>
      </c>
      <c r="C30" s="13">
        <v>0</v>
      </c>
      <c r="D30" s="13">
        <v>0</v>
      </c>
      <c r="E30" s="13"/>
      <c r="F30" s="25" t="s">
        <v>47</v>
      </c>
      <c r="G30" s="10">
        <v>0</v>
      </c>
      <c r="H30" s="10"/>
      <c r="I30" s="10"/>
    </row>
    <row r="31" spans="1:10" x14ac:dyDescent="0.25">
      <c r="A31" s="8"/>
      <c r="B31" s="12" t="s">
        <v>48</v>
      </c>
      <c r="C31" s="13">
        <v>154662</v>
      </c>
      <c r="D31" s="13">
        <v>0</v>
      </c>
      <c r="E31" s="13"/>
      <c r="F31" s="25"/>
      <c r="G31" s="10"/>
      <c r="H31" s="10"/>
      <c r="I31" s="10"/>
    </row>
    <row r="32" spans="1:10" x14ac:dyDescent="0.25">
      <c r="A32" s="26">
        <v>22</v>
      </c>
      <c r="B32" s="27" t="s">
        <v>49</v>
      </c>
      <c r="C32" s="28">
        <f>SUM(C18+C25+C28+C26)</f>
        <v>6267441</v>
      </c>
      <c r="D32" s="28">
        <f>SUM(D18+D25+D28)</f>
        <v>5126101</v>
      </c>
      <c r="E32" s="28">
        <f>SUM(E18+E25+E28)</f>
        <v>5126101</v>
      </c>
      <c r="F32" s="27" t="s">
        <v>50</v>
      </c>
      <c r="G32" s="28">
        <f>+G28+G26+G25+G18</f>
        <v>7264903</v>
      </c>
      <c r="H32" s="28">
        <f>+H28+H26+H25+H18</f>
        <v>4064000</v>
      </c>
      <c r="I32" s="28">
        <f>+I28+I26+I25+I18</f>
        <v>5126101</v>
      </c>
      <c r="J32" s="29">
        <f>+I32-E32</f>
        <v>0</v>
      </c>
    </row>
  </sheetData>
  <mergeCells count="14">
    <mergeCell ref="I8:I9"/>
    <mergeCell ref="B1:D1"/>
    <mergeCell ref="B3:H3"/>
    <mergeCell ref="B4:H4"/>
    <mergeCell ref="B5:H5"/>
    <mergeCell ref="B6:F6"/>
    <mergeCell ref="G8:G9"/>
    <mergeCell ref="H8:H9"/>
    <mergeCell ref="F8:F9"/>
    <mergeCell ref="A8:A9"/>
    <mergeCell ref="B8:B9"/>
    <mergeCell ref="C8:C9"/>
    <mergeCell ref="D8:D9"/>
    <mergeCell ref="E8:E9"/>
  </mergeCells>
  <phoneticPr fontId="0" type="noConversion"/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2"/>
  <sheetViews>
    <sheetView workbookViewId="0">
      <selection activeCell="K21" sqref="K21"/>
    </sheetView>
  </sheetViews>
  <sheetFormatPr defaultRowHeight="15" x14ac:dyDescent="0.25"/>
  <cols>
    <col min="2" max="2" width="32.5703125" customWidth="1"/>
    <col min="3" max="3" width="10.42578125" customWidth="1"/>
    <col min="4" max="4" width="12.28515625" customWidth="1"/>
    <col min="5" max="5" width="35.140625" customWidth="1"/>
    <col min="6" max="6" width="15.140625" customWidth="1"/>
    <col min="7" max="7" width="14.85546875" customWidth="1"/>
  </cols>
  <sheetData>
    <row r="1" spans="1:8" x14ac:dyDescent="0.25">
      <c r="A1" s="1"/>
      <c r="B1" s="283" t="s">
        <v>263</v>
      </c>
      <c r="C1" s="284"/>
      <c r="D1" s="284"/>
      <c r="E1" s="2"/>
      <c r="F1" s="3"/>
      <c r="G1" s="3"/>
    </row>
    <row r="2" spans="1:8" x14ac:dyDescent="0.25">
      <c r="A2" s="1"/>
      <c r="B2" s="2"/>
      <c r="C2" s="2"/>
      <c r="D2" s="2"/>
      <c r="E2" s="2"/>
      <c r="F2" s="4"/>
      <c r="G2" s="4"/>
    </row>
    <row r="3" spans="1:8" ht="15.75" x14ac:dyDescent="0.25">
      <c r="A3" s="1"/>
      <c r="B3" s="285" t="s">
        <v>251</v>
      </c>
      <c r="C3" s="285"/>
      <c r="D3" s="285"/>
      <c r="E3" s="285"/>
      <c r="F3" s="286"/>
      <c r="G3" s="286"/>
    </row>
    <row r="4" spans="1:8" ht="15.75" x14ac:dyDescent="0.25">
      <c r="A4" s="1"/>
      <c r="B4" s="285" t="s">
        <v>290</v>
      </c>
      <c r="C4" s="285"/>
      <c r="D4" s="285"/>
      <c r="E4" s="285"/>
      <c r="F4" s="285"/>
      <c r="G4" s="286"/>
      <c r="H4" s="286"/>
    </row>
    <row r="5" spans="1:8" ht="15.75" x14ac:dyDescent="0.25">
      <c r="A5" s="1"/>
      <c r="B5" s="285" t="s">
        <v>52</v>
      </c>
      <c r="C5" s="285"/>
      <c r="D5" s="285"/>
      <c r="E5" s="285"/>
      <c r="F5" s="285"/>
      <c r="G5" s="285"/>
    </row>
    <row r="6" spans="1:8" x14ac:dyDescent="0.25">
      <c r="A6" s="1"/>
      <c r="B6" s="280"/>
      <c r="C6" s="280"/>
      <c r="D6" s="280"/>
      <c r="E6" s="280"/>
      <c r="F6" s="3"/>
      <c r="G6" s="3" t="s">
        <v>1</v>
      </c>
    </row>
    <row r="7" spans="1:8" x14ac:dyDescent="0.25">
      <c r="A7" s="5"/>
      <c r="B7" s="6" t="s">
        <v>2</v>
      </c>
      <c r="C7" s="6" t="s">
        <v>3</v>
      </c>
      <c r="D7" s="6" t="s">
        <v>4</v>
      </c>
      <c r="E7" s="7" t="s">
        <v>5</v>
      </c>
      <c r="F7" s="7" t="s">
        <v>6</v>
      </c>
      <c r="G7" s="7" t="s">
        <v>7</v>
      </c>
    </row>
    <row r="8" spans="1:8" ht="15" customHeight="1" x14ac:dyDescent="0.25">
      <c r="A8" s="288" t="s">
        <v>8</v>
      </c>
      <c r="B8" s="287" t="s">
        <v>9</v>
      </c>
      <c r="C8" s="287" t="s">
        <v>261</v>
      </c>
      <c r="D8" s="287" t="s">
        <v>262</v>
      </c>
      <c r="E8" s="287" t="s">
        <v>9</v>
      </c>
      <c r="F8" s="287" t="s">
        <v>261</v>
      </c>
      <c r="G8" s="287" t="s">
        <v>262</v>
      </c>
    </row>
    <row r="9" spans="1:8" x14ac:dyDescent="0.25">
      <c r="A9" s="289"/>
      <c r="B9" s="287"/>
      <c r="C9" s="287"/>
      <c r="D9" s="287"/>
      <c r="E9" s="287"/>
      <c r="F9" s="287"/>
      <c r="G9" s="287"/>
    </row>
    <row r="10" spans="1:8" x14ac:dyDescent="0.25">
      <c r="A10" s="8">
        <v>1</v>
      </c>
      <c r="B10" s="9" t="s">
        <v>10</v>
      </c>
      <c r="C10" s="10"/>
      <c r="D10" s="10"/>
      <c r="E10" s="9" t="s">
        <v>11</v>
      </c>
      <c r="F10" s="11"/>
      <c r="G10" s="11"/>
    </row>
    <row r="11" spans="1:8" x14ac:dyDescent="0.25">
      <c r="A11" s="8">
        <v>2</v>
      </c>
      <c r="B11" s="12" t="s">
        <v>12</v>
      </c>
      <c r="C11" s="10">
        <v>0</v>
      </c>
      <c r="D11" s="10">
        <v>0</v>
      </c>
      <c r="E11" s="12" t="s">
        <v>13</v>
      </c>
      <c r="F11" s="10">
        <v>0</v>
      </c>
      <c r="G11" s="10">
        <v>0</v>
      </c>
    </row>
    <row r="12" spans="1:8" x14ac:dyDescent="0.25">
      <c r="A12" s="8">
        <v>3</v>
      </c>
      <c r="B12" s="12" t="s">
        <v>14</v>
      </c>
      <c r="C12" s="10"/>
      <c r="D12" s="10"/>
      <c r="E12" s="12" t="s">
        <v>15</v>
      </c>
      <c r="F12" s="10">
        <v>0</v>
      </c>
      <c r="G12" s="10">
        <v>0</v>
      </c>
    </row>
    <row r="13" spans="1:8" x14ac:dyDescent="0.25">
      <c r="A13" s="8">
        <v>4</v>
      </c>
      <c r="B13" s="12" t="s">
        <v>16</v>
      </c>
      <c r="C13" s="3"/>
      <c r="D13" s="10"/>
      <c r="E13" s="12" t="s">
        <v>17</v>
      </c>
      <c r="F13" s="10">
        <v>0</v>
      </c>
      <c r="G13" s="10">
        <v>0</v>
      </c>
    </row>
    <row r="14" spans="1:8" x14ac:dyDescent="0.25">
      <c r="A14" s="8">
        <v>5</v>
      </c>
      <c r="B14" s="12" t="s">
        <v>18</v>
      </c>
      <c r="C14" s="10"/>
      <c r="D14" s="10"/>
      <c r="E14" s="12" t="s">
        <v>19</v>
      </c>
      <c r="F14" s="10">
        <v>0</v>
      </c>
      <c r="G14" s="10">
        <v>0</v>
      </c>
    </row>
    <row r="15" spans="1:8" x14ac:dyDescent="0.25">
      <c r="A15" s="8">
        <v>6</v>
      </c>
      <c r="B15" s="12" t="s">
        <v>20</v>
      </c>
      <c r="C15" s="10"/>
      <c r="D15" s="10"/>
      <c r="E15" s="12" t="s">
        <v>21</v>
      </c>
      <c r="F15" s="10">
        <v>0</v>
      </c>
      <c r="G15" s="10">
        <v>0</v>
      </c>
    </row>
    <row r="16" spans="1:8" x14ac:dyDescent="0.25">
      <c r="A16" s="8">
        <v>7</v>
      </c>
      <c r="B16" s="12" t="s">
        <v>22</v>
      </c>
      <c r="C16" s="10"/>
      <c r="D16" s="10"/>
      <c r="E16" s="13" t="s">
        <v>23</v>
      </c>
      <c r="F16" s="10"/>
      <c r="G16" s="10"/>
    </row>
    <row r="17" spans="1:8" x14ac:dyDescent="0.25">
      <c r="A17" s="8">
        <v>8</v>
      </c>
      <c r="B17" s="12" t="s">
        <v>24</v>
      </c>
      <c r="C17" s="10"/>
      <c r="D17" s="10"/>
      <c r="E17" s="12" t="s">
        <v>25</v>
      </c>
      <c r="F17" s="10"/>
      <c r="G17" s="10"/>
    </row>
    <row r="18" spans="1:8" x14ac:dyDescent="0.25">
      <c r="A18" s="14">
        <v>9</v>
      </c>
      <c r="B18" s="15" t="s">
        <v>26</v>
      </c>
      <c r="C18" s="15">
        <f>SUM(C11:C17)</f>
        <v>0</v>
      </c>
      <c r="D18" s="15">
        <f>SUM(D11:D17)</f>
        <v>0</v>
      </c>
      <c r="E18" s="16" t="s">
        <v>27</v>
      </c>
      <c r="F18" s="16">
        <f>SUM(F11:F17)</f>
        <v>0</v>
      </c>
      <c r="G18" s="16">
        <f>SUM(G11:G17)</f>
        <v>0</v>
      </c>
    </row>
    <row r="19" spans="1:8" x14ac:dyDescent="0.25">
      <c r="A19" s="8">
        <v>10</v>
      </c>
      <c r="B19" s="9" t="s">
        <v>28</v>
      </c>
      <c r="C19" s="10"/>
      <c r="D19" s="10"/>
      <c r="E19" s="9" t="s">
        <v>29</v>
      </c>
      <c r="F19" s="10"/>
      <c r="G19" s="10"/>
    </row>
    <row r="20" spans="1:8" x14ac:dyDescent="0.25">
      <c r="A20" s="8">
        <v>11</v>
      </c>
      <c r="B20" s="12" t="s">
        <v>30</v>
      </c>
      <c r="C20" s="10"/>
      <c r="D20" s="10"/>
      <c r="E20" s="12" t="s">
        <v>31</v>
      </c>
      <c r="F20" s="10">
        <v>0</v>
      </c>
      <c r="G20" s="10">
        <v>0</v>
      </c>
    </row>
    <row r="21" spans="1:8" x14ac:dyDescent="0.25">
      <c r="A21" s="8">
        <v>12</v>
      </c>
      <c r="B21" s="12" t="s">
        <v>32</v>
      </c>
      <c r="C21" s="10"/>
      <c r="D21" s="10"/>
      <c r="E21" s="17" t="s">
        <v>33</v>
      </c>
      <c r="F21" s="10">
        <v>0</v>
      </c>
      <c r="G21" s="10">
        <v>0</v>
      </c>
    </row>
    <row r="22" spans="1:8" x14ac:dyDescent="0.25">
      <c r="A22" s="8">
        <v>13</v>
      </c>
      <c r="B22" s="12" t="s">
        <v>34</v>
      </c>
      <c r="C22" s="10"/>
      <c r="D22" s="10"/>
      <c r="E22" s="12" t="s">
        <v>35</v>
      </c>
      <c r="F22" s="10"/>
      <c r="G22" s="10"/>
    </row>
    <row r="23" spans="1:8" x14ac:dyDescent="0.25">
      <c r="A23" s="8">
        <v>14</v>
      </c>
      <c r="B23" s="12" t="s">
        <v>36</v>
      </c>
      <c r="C23" s="10"/>
      <c r="D23" s="10"/>
      <c r="E23" s="12" t="s">
        <v>37</v>
      </c>
      <c r="F23" s="10"/>
      <c r="G23" s="10"/>
    </row>
    <row r="24" spans="1:8" x14ac:dyDescent="0.25">
      <c r="A24" s="8">
        <v>15</v>
      </c>
      <c r="B24" s="3"/>
      <c r="C24" s="10"/>
      <c r="D24" s="10"/>
      <c r="E24" s="12" t="s">
        <v>38</v>
      </c>
      <c r="F24" s="10"/>
      <c r="G24" s="10"/>
    </row>
    <row r="25" spans="1:8" x14ac:dyDescent="0.25">
      <c r="A25" s="8">
        <v>16</v>
      </c>
      <c r="B25" s="18" t="s">
        <v>39</v>
      </c>
      <c r="C25" s="19">
        <f>SUM(C19:C24)</f>
        <v>0</v>
      </c>
      <c r="D25" s="19">
        <f>SUM(D19:D24)</f>
        <v>0</v>
      </c>
      <c r="E25" s="18" t="s">
        <v>40</v>
      </c>
      <c r="F25" s="16">
        <f>SUM(F19:F24)</f>
        <v>0</v>
      </c>
      <c r="G25" s="16">
        <f>SUM(G19:G24)</f>
        <v>0</v>
      </c>
    </row>
    <row r="26" spans="1:8" x14ac:dyDescent="0.25">
      <c r="A26" s="8">
        <v>17</v>
      </c>
      <c r="B26" s="20" t="s">
        <v>41</v>
      </c>
      <c r="C26" s="21">
        <v>0</v>
      </c>
      <c r="D26" s="21">
        <v>0</v>
      </c>
      <c r="E26" s="20" t="s">
        <v>41</v>
      </c>
      <c r="F26" s="21">
        <v>0</v>
      </c>
      <c r="G26" s="21">
        <v>0</v>
      </c>
    </row>
    <row r="27" spans="1:8" x14ac:dyDescent="0.25">
      <c r="A27" s="8">
        <v>18</v>
      </c>
      <c r="B27" s="22"/>
      <c r="C27" s="10"/>
      <c r="D27" s="10"/>
      <c r="E27" s="22"/>
      <c r="F27" s="10"/>
      <c r="G27" s="10"/>
    </row>
    <row r="28" spans="1:8" x14ac:dyDescent="0.25">
      <c r="A28" s="8">
        <v>19</v>
      </c>
      <c r="B28" s="23" t="s">
        <v>42</v>
      </c>
      <c r="C28" s="23">
        <f>+C29+C30</f>
        <v>0</v>
      </c>
      <c r="D28" s="23">
        <f>+D29+D30+D31</f>
        <v>0</v>
      </c>
      <c r="E28" s="9" t="s">
        <v>43</v>
      </c>
      <c r="F28" s="21">
        <f>+F29+F30</f>
        <v>0</v>
      </c>
      <c r="G28" s="21">
        <f>+G29+G30</f>
        <v>0</v>
      </c>
    </row>
    <row r="29" spans="1:8" x14ac:dyDescent="0.25">
      <c r="A29" s="8">
        <v>20</v>
      </c>
      <c r="B29" s="24" t="s">
        <v>44</v>
      </c>
      <c r="C29" s="13"/>
      <c r="D29" s="13">
        <v>0</v>
      </c>
      <c r="E29" s="25" t="s">
        <v>45</v>
      </c>
      <c r="F29" s="10">
        <v>0</v>
      </c>
      <c r="G29" s="10">
        <v>0</v>
      </c>
    </row>
    <row r="30" spans="1:8" x14ac:dyDescent="0.25">
      <c r="A30" s="8">
        <v>21</v>
      </c>
      <c r="B30" s="25" t="s">
        <v>46</v>
      </c>
      <c r="C30" s="13">
        <v>0</v>
      </c>
      <c r="D30" s="13">
        <v>0</v>
      </c>
      <c r="E30" s="25" t="s">
        <v>47</v>
      </c>
      <c r="F30" s="10">
        <v>0</v>
      </c>
      <c r="G30" s="10"/>
    </row>
    <row r="31" spans="1:8" x14ac:dyDescent="0.25">
      <c r="A31" s="8"/>
      <c r="B31" s="12" t="s">
        <v>48</v>
      </c>
      <c r="C31" s="13"/>
      <c r="D31" s="13">
        <v>0</v>
      </c>
      <c r="E31" s="25"/>
      <c r="F31" s="10"/>
      <c r="G31" s="10"/>
    </row>
    <row r="32" spans="1:8" x14ac:dyDescent="0.25">
      <c r="A32" s="26">
        <v>22</v>
      </c>
      <c r="B32" s="27" t="s">
        <v>49</v>
      </c>
      <c r="C32" s="28">
        <f>SUM(C18+C25+C28+C26)</f>
        <v>0</v>
      </c>
      <c r="D32" s="28">
        <f>SUM(D18+D25+D28)</f>
        <v>0</v>
      </c>
      <c r="E32" s="27" t="s">
        <v>50</v>
      </c>
      <c r="F32" s="28">
        <f>+F28+F26+F25+F18</f>
        <v>0</v>
      </c>
      <c r="G32" s="28">
        <f>+G28+G26+G25+G18</f>
        <v>0</v>
      </c>
      <c r="H32" s="29">
        <f>+G32-D32</f>
        <v>0</v>
      </c>
    </row>
  </sheetData>
  <mergeCells count="12">
    <mergeCell ref="A8:A9"/>
    <mergeCell ref="B8:B9"/>
    <mergeCell ref="C8:C9"/>
    <mergeCell ref="D8:D9"/>
    <mergeCell ref="B6:E6"/>
    <mergeCell ref="B1:D1"/>
    <mergeCell ref="B3:G3"/>
    <mergeCell ref="B5:G5"/>
    <mergeCell ref="F8:F9"/>
    <mergeCell ref="G8:G9"/>
    <mergeCell ref="E8:E9"/>
    <mergeCell ref="B4:H4"/>
  </mergeCells>
  <phoneticPr fontId="0" type="noConversion"/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3"/>
  <sheetViews>
    <sheetView workbookViewId="0">
      <selection activeCell="A4" sqref="A4"/>
    </sheetView>
  </sheetViews>
  <sheetFormatPr defaultRowHeight="15" x14ac:dyDescent="0.25"/>
  <cols>
    <col min="2" max="2" width="26.85546875" customWidth="1"/>
    <col min="6" max="6" width="22.42578125" customWidth="1"/>
  </cols>
  <sheetData>
    <row r="1" spans="1:7" x14ac:dyDescent="0.25">
      <c r="A1" s="283" t="s">
        <v>264</v>
      </c>
      <c r="B1" s="283"/>
      <c r="C1" s="283"/>
      <c r="D1" s="283"/>
      <c r="E1" s="2"/>
      <c r="F1" s="3"/>
      <c r="G1" s="3"/>
    </row>
    <row r="2" spans="1:7" x14ac:dyDescent="0.25">
      <c r="A2" s="1"/>
      <c r="B2" s="30"/>
      <c r="E2" s="2"/>
      <c r="F2" s="3"/>
      <c r="G2" s="3"/>
    </row>
    <row r="3" spans="1:7" x14ac:dyDescent="0.25">
      <c r="A3" s="290" t="s">
        <v>280</v>
      </c>
      <c r="B3" s="290"/>
      <c r="C3" s="290"/>
      <c r="D3" s="290"/>
      <c r="E3" s="290"/>
      <c r="F3" s="290"/>
      <c r="G3" s="3"/>
    </row>
    <row r="4" spans="1:7" ht="15.75" thickBot="1" x14ac:dyDescent="0.3">
      <c r="A4" s="31"/>
      <c r="B4" s="31"/>
      <c r="C4" s="291"/>
      <c r="D4" s="291"/>
      <c r="E4" s="298" t="s">
        <v>1</v>
      </c>
      <c r="F4" s="298"/>
    </row>
    <row r="5" spans="1:7" x14ac:dyDescent="0.25">
      <c r="A5" s="294" t="s">
        <v>8</v>
      </c>
      <c r="B5" s="296" t="s">
        <v>53</v>
      </c>
      <c r="C5" s="296" t="s">
        <v>54</v>
      </c>
      <c r="D5" s="296"/>
      <c r="E5" s="296"/>
      <c r="F5" s="292" t="s">
        <v>55</v>
      </c>
    </row>
    <row r="6" spans="1:7" ht="15.75" thickBot="1" x14ac:dyDescent="0.3">
      <c r="A6" s="295"/>
      <c r="B6" s="297"/>
      <c r="C6" s="50" t="s">
        <v>64</v>
      </c>
      <c r="D6" s="50" t="s">
        <v>65</v>
      </c>
      <c r="E6" s="50" t="s">
        <v>255</v>
      </c>
      <c r="F6" s="293"/>
    </row>
    <row r="7" spans="1:7" ht="15.75" thickBot="1" x14ac:dyDescent="0.3">
      <c r="A7" s="34"/>
      <c r="B7" s="35" t="s">
        <v>2</v>
      </c>
      <c r="C7" s="35" t="s">
        <v>3</v>
      </c>
      <c r="D7" s="35" t="s">
        <v>4</v>
      </c>
      <c r="E7" s="35" t="s">
        <v>5</v>
      </c>
      <c r="F7" s="36" t="s">
        <v>6</v>
      </c>
    </row>
    <row r="8" spans="1:7" x14ac:dyDescent="0.25">
      <c r="A8" s="33" t="s">
        <v>56</v>
      </c>
      <c r="B8" s="41" t="s">
        <v>57</v>
      </c>
      <c r="C8" s="42"/>
      <c r="D8" s="42"/>
      <c r="E8" s="42"/>
      <c r="F8" s="39">
        <v>0</v>
      </c>
    </row>
    <row r="9" spans="1:7" x14ac:dyDescent="0.25">
      <c r="A9" s="32" t="s">
        <v>58</v>
      </c>
      <c r="B9" s="43"/>
      <c r="C9" s="44"/>
      <c r="D9" s="44"/>
      <c r="E9" s="44"/>
      <c r="F9" s="40">
        <v>0</v>
      </c>
    </row>
    <row r="10" spans="1:7" x14ac:dyDescent="0.25">
      <c r="A10" s="32" t="s">
        <v>59</v>
      </c>
      <c r="B10" s="43"/>
      <c r="C10" s="44"/>
      <c r="D10" s="44"/>
      <c r="E10" s="44"/>
      <c r="F10" s="40">
        <v>0</v>
      </c>
    </row>
    <row r="11" spans="1:7" x14ac:dyDescent="0.25">
      <c r="A11" s="32" t="s">
        <v>60</v>
      </c>
      <c r="B11" s="43"/>
      <c r="C11" s="44"/>
      <c r="D11" s="44"/>
      <c r="E11" s="44"/>
      <c r="F11" s="40">
        <v>0</v>
      </c>
    </row>
    <row r="12" spans="1:7" ht="15.75" thickBot="1" x14ac:dyDescent="0.3">
      <c r="A12" s="37" t="s">
        <v>61</v>
      </c>
      <c r="B12" s="45"/>
      <c r="C12" s="46"/>
      <c r="D12" s="46"/>
      <c r="E12" s="46"/>
      <c r="F12" s="40">
        <v>0</v>
      </c>
    </row>
    <row r="13" spans="1:7" ht="15.75" thickBot="1" x14ac:dyDescent="0.3">
      <c r="A13" s="47" t="s">
        <v>62</v>
      </c>
      <c r="B13" s="38" t="s">
        <v>63</v>
      </c>
      <c r="C13" s="48">
        <v>0</v>
      </c>
      <c r="D13" s="48">
        <v>0</v>
      </c>
      <c r="E13" s="48">
        <v>0</v>
      </c>
      <c r="F13" s="49">
        <v>0</v>
      </c>
    </row>
  </sheetData>
  <mergeCells count="8">
    <mergeCell ref="A1:D1"/>
    <mergeCell ref="A3:F3"/>
    <mergeCell ref="C4:D4"/>
    <mergeCell ref="F5:F6"/>
    <mergeCell ref="A5:A6"/>
    <mergeCell ref="B5:B6"/>
    <mergeCell ref="C5:E5"/>
    <mergeCell ref="E4:F4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3"/>
  <sheetViews>
    <sheetView workbookViewId="0">
      <selection activeCell="C5" sqref="C5"/>
    </sheetView>
  </sheetViews>
  <sheetFormatPr defaultRowHeight="15" x14ac:dyDescent="0.25"/>
  <cols>
    <col min="1" max="1" width="17.85546875" customWidth="1"/>
    <col min="2" max="2" width="20.28515625" style="54" customWidth="1"/>
    <col min="3" max="3" width="30.85546875" customWidth="1"/>
  </cols>
  <sheetData>
    <row r="1" spans="1:7" x14ac:dyDescent="0.25">
      <c r="A1" s="283" t="s">
        <v>265</v>
      </c>
      <c r="B1" s="283"/>
      <c r="C1" s="283"/>
      <c r="D1" s="283"/>
      <c r="E1" s="2"/>
      <c r="F1" s="3"/>
      <c r="G1" s="3"/>
    </row>
    <row r="2" spans="1:7" ht="64.5" customHeight="1" x14ac:dyDescent="0.25">
      <c r="A2" s="290" t="s">
        <v>256</v>
      </c>
      <c r="B2" s="290"/>
      <c r="C2" s="290"/>
    </row>
    <row r="3" spans="1:7" ht="15.75" thickBot="1" x14ac:dyDescent="0.3">
      <c r="A3" s="31"/>
      <c r="B3" s="56"/>
      <c r="C3" s="97" t="s">
        <v>1</v>
      </c>
    </row>
    <row r="4" spans="1:7" ht="15.75" thickBot="1" x14ac:dyDescent="0.3">
      <c r="A4" s="99" t="s">
        <v>8</v>
      </c>
      <c r="B4" s="100" t="s">
        <v>66</v>
      </c>
      <c r="C4" s="101" t="s">
        <v>281</v>
      </c>
    </row>
    <row r="5" spans="1:7" ht="15.75" thickBot="1" x14ac:dyDescent="0.3">
      <c r="A5" s="102"/>
      <c r="B5" s="55" t="s">
        <v>2</v>
      </c>
      <c r="C5" s="140" t="s">
        <v>3</v>
      </c>
    </row>
    <row r="6" spans="1:7" ht="45.75" customHeight="1" x14ac:dyDescent="0.25">
      <c r="A6" s="103" t="s">
        <v>56</v>
      </c>
      <c r="B6" s="53" t="s">
        <v>67</v>
      </c>
      <c r="C6" s="112">
        <v>11072000</v>
      </c>
    </row>
    <row r="7" spans="1:7" ht="72.75" x14ac:dyDescent="0.25">
      <c r="A7" s="104" t="s">
        <v>58</v>
      </c>
      <c r="B7" s="119" t="s">
        <v>68</v>
      </c>
      <c r="C7" s="113">
        <v>5126101</v>
      </c>
    </row>
    <row r="8" spans="1:7" ht="24.75" x14ac:dyDescent="0.25">
      <c r="A8" s="104" t="s">
        <v>59</v>
      </c>
      <c r="B8" s="120" t="s">
        <v>69</v>
      </c>
      <c r="C8" s="113"/>
    </row>
    <row r="9" spans="1:7" ht="72.75" x14ac:dyDescent="0.25">
      <c r="A9" s="104" t="s">
        <v>60</v>
      </c>
      <c r="B9" s="120" t="s">
        <v>70</v>
      </c>
      <c r="C9" s="113"/>
    </row>
    <row r="10" spans="1:7" ht="24.75" x14ac:dyDescent="0.25">
      <c r="A10" s="105" t="s">
        <v>61</v>
      </c>
      <c r="B10" s="120" t="s">
        <v>71</v>
      </c>
      <c r="C10" s="114"/>
    </row>
    <row r="11" spans="1:7" ht="37.5" thickBot="1" x14ac:dyDescent="0.3">
      <c r="A11" s="104" t="s">
        <v>62</v>
      </c>
      <c r="B11" s="121" t="s">
        <v>72</v>
      </c>
      <c r="C11" s="113"/>
    </row>
    <row r="12" spans="1:7" ht="15.75" thickBot="1" x14ac:dyDescent="0.3">
      <c r="A12" s="300" t="s">
        <v>73</v>
      </c>
      <c r="B12" s="301"/>
      <c r="C12" s="106">
        <f>SUM(C6:C11)</f>
        <v>16198101</v>
      </c>
    </row>
    <row r="13" spans="1:7" ht="30" customHeight="1" x14ac:dyDescent="0.25">
      <c r="A13" s="299" t="s">
        <v>74</v>
      </c>
      <c r="B13" s="299"/>
      <c r="C13" s="299"/>
    </row>
  </sheetData>
  <mergeCells count="4">
    <mergeCell ref="A13:C13"/>
    <mergeCell ref="A1:D1"/>
    <mergeCell ref="A2:C2"/>
    <mergeCell ref="A12:B12"/>
  </mergeCells>
  <phoneticPr fontId="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4"/>
  <sheetViews>
    <sheetView workbookViewId="0">
      <selection activeCell="F5" sqref="F5"/>
    </sheetView>
  </sheetViews>
  <sheetFormatPr defaultRowHeight="15" x14ac:dyDescent="0.25"/>
  <cols>
    <col min="1" max="1" width="30.140625" customWidth="1"/>
    <col min="2" max="2" width="12" customWidth="1"/>
    <col min="4" max="4" width="12.42578125" customWidth="1"/>
    <col min="5" max="5" width="11.5703125" customWidth="1"/>
    <col min="6" max="6" width="11.140625" customWidth="1"/>
  </cols>
  <sheetData>
    <row r="1" spans="1:7" x14ac:dyDescent="0.25">
      <c r="A1" s="51" t="s">
        <v>266</v>
      </c>
      <c r="B1" s="51"/>
      <c r="C1" s="51"/>
      <c r="D1" s="51"/>
      <c r="E1" s="51"/>
      <c r="F1" s="51"/>
      <c r="G1" s="3"/>
    </row>
    <row r="2" spans="1:7" ht="15.75" x14ac:dyDescent="0.25">
      <c r="A2" s="302" t="s">
        <v>75</v>
      </c>
      <c r="B2" s="302"/>
      <c r="C2" s="302"/>
      <c r="D2" s="302"/>
      <c r="E2" s="302"/>
      <c r="F2" s="302"/>
    </row>
    <row r="3" spans="1:7" ht="27.75" thickBot="1" x14ac:dyDescent="0.3">
      <c r="A3" s="52"/>
      <c r="B3" s="143"/>
      <c r="C3" s="143"/>
      <c r="D3" s="143"/>
      <c r="E3" s="143"/>
      <c r="F3" s="144" t="s">
        <v>81</v>
      </c>
    </row>
    <row r="4" spans="1:7" ht="60.75" thickBot="1" x14ac:dyDescent="0.3">
      <c r="A4" s="145" t="s">
        <v>76</v>
      </c>
      <c r="B4" s="146" t="s">
        <v>77</v>
      </c>
      <c r="C4" s="146" t="s">
        <v>78</v>
      </c>
      <c r="D4" s="146" t="s">
        <v>282</v>
      </c>
      <c r="E4" s="146" t="s">
        <v>270</v>
      </c>
      <c r="F4" s="147" t="s">
        <v>257</v>
      </c>
    </row>
    <row r="5" spans="1:7" ht="15.75" thickBot="1" x14ac:dyDescent="0.3">
      <c r="A5" s="148" t="s">
        <v>2</v>
      </c>
      <c r="B5" s="149" t="s">
        <v>3</v>
      </c>
      <c r="C5" s="149" t="s">
        <v>4</v>
      </c>
      <c r="D5" s="149" t="s">
        <v>5</v>
      </c>
      <c r="E5" s="149" t="s">
        <v>6</v>
      </c>
      <c r="F5" s="150" t="s">
        <v>79</v>
      </c>
    </row>
    <row r="6" spans="1:7" x14ac:dyDescent="0.25">
      <c r="A6" s="151"/>
      <c r="B6" s="152"/>
      <c r="C6" s="153"/>
      <c r="D6" s="152"/>
      <c r="E6" s="152"/>
      <c r="F6" s="154">
        <f t="shared" ref="F6:F23" si="0">B6-D6-E6</f>
        <v>0</v>
      </c>
    </row>
    <row r="7" spans="1:7" x14ac:dyDescent="0.25">
      <c r="A7" s="151"/>
      <c r="B7" s="152"/>
      <c r="C7" s="153"/>
      <c r="D7" s="152"/>
      <c r="E7" s="152"/>
      <c r="F7" s="154">
        <f t="shared" si="0"/>
        <v>0</v>
      </c>
    </row>
    <row r="8" spans="1:7" x14ac:dyDescent="0.25">
      <c r="A8" s="151"/>
      <c r="B8" s="152"/>
      <c r="C8" s="153"/>
      <c r="D8" s="152"/>
      <c r="E8" s="152"/>
      <c r="F8" s="154">
        <f t="shared" si="0"/>
        <v>0</v>
      </c>
    </row>
    <row r="9" spans="1:7" x14ac:dyDescent="0.25">
      <c r="A9" s="155"/>
      <c r="B9" s="152"/>
      <c r="C9" s="153"/>
      <c r="D9" s="152"/>
      <c r="E9" s="152"/>
      <c r="F9" s="154">
        <f t="shared" si="0"/>
        <v>0</v>
      </c>
    </row>
    <row r="10" spans="1:7" x14ac:dyDescent="0.25">
      <c r="A10" s="151"/>
      <c r="B10" s="152"/>
      <c r="C10" s="153"/>
      <c r="D10" s="152"/>
      <c r="E10" s="152"/>
      <c r="F10" s="154">
        <f t="shared" si="0"/>
        <v>0</v>
      </c>
    </row>
    <row r="11" spans="1:7" x14ac:dyDescent="0.25">
      <c r="A11" s="155"/>
      <c r="B11" s="152"/>
      <c r="C11" s="153"/>
      <c r="D11" s="152"/>
      <c r="E11" s="152"/>
      <c r="F11" s="154">
        <f t="shared" si="0"/>
        <v>0</v>
      </c>
    </row>
    <row r="12" spans="1:7" x14ac:dyDescent="0.25">
      <c r="A12" s="151"/>
      <c r="B12" s="152"/>
      <c r="C12" s="153"/>
      <c r="D12" s="152"/>
      <c r="E12" s="152"/>
      <c r="F12" s="154">
        <f t="shared" si="0"/>
        <v>0</v>
      </c>
    </row>
    <row r="13" spans="1:7" x14ac:dyDescent="0.25">
      <c r="A13" s="151"/>
      <c r="B13" s="152"/>
      <c r="C13" s="153"/>
      <c r="D13" s="152"/>
      <c r="E13" s="152"/>
      <c r="F13" s="154">
        <f t="shared" si="0"/>
        <v>0</v>
      </c>
    </row>
    <row r="14" spans="1:7" x14ac:dyDescent="0.25">
      <c r="A14" s="151"/>
      <c r="B14" s="152"/>
      <c r="C14" s="153"/>
      <c r="D14" s="152"/>
      <c r="E14" s="152"/>
      <c r="F14" s="154">
        <f t="shared" si="0"/>
        <v>0</v>
      </c>
    </row>
    <row r="15" spans="1:7" x14ac:dyDescent="0.25">
      <c r="A15" s="151"/>
      <c r="B15" s="152"/>
      <c r="C15" s="153"/>
      <c r="D15" s="152"/>
      <c r="E15" s="152"/>
      <c r="F15" s="154">
        <f t="shared" si="0"/>
        <v>0</v>
      </c>
    </row>
    <row r="16" spans="1:7" x14ac:dyDescent="0.25">
      <c r="A16" s="151"/>
      <c r="B16" s="152"/>
      <c r="C16" s="153"/>
      <c r="D16" s="152"/>
      <c r="E16" s="152"/>
      <c r="F16" s="154">
        <f t="shared" si="0"/>
        <v>0</v>
      </c>
    </row>
    <row r="17" spans="1:6" x14ac:dyDescent="0.25">
      <c r="A17" s="151"/>
      <c r="B17" s="152"/>
      <c r="C17" s="153"/>
      <c r="D17" s="152"/>
      <c r="E17" s="152"/>
      <c r="F17" s="154">
        <f t="shared" si="0"/>
        <v>0</v>
      </c>
    </row>
    <row r="18" spans="1:6" x14ac:dyDescent="0.25">
      <c r="A18" s="151"/>
      <c r="B18" s="152"/>
      <c r="C18" s="153"/>
      <c r="D18" s="152"/>
      <c r="E18" s="152"/>
      <c r="F18" s="154">
        <f t="shared" si="0"/>
        <v>0</v>
      </c>
    </row>
    <row r="19" spans="1:6" x14ac:dyDescent="0.25">
      <c r="A19" s="151"/>
      <c r="B19" s="152"/>
      <c r="C19" s="153"/>
      <c r="D19" s="152"/>
      <c r="E19" s="152"/>
      <c r="F19" s="154">
        <f t="shared" si="0"/>
        <v>0</v>
      </c>
    </row>
    <row r="20" spans="1:6" x14ac:dyDescent="0.25">
      <c r="A20" s="151"/>
      <c r="B20" s="152"/>
      <c r="C20" s="153"/>
      <c r="D20" s="152"/>
      <c r="E20" s="152"/>
      <c r="F20" s="154">
        <f t="shared" si="0"/>
        <v>0</v>
      </c>
    </row>
    <row r="21" spans="1:6" x14ac:dyDescent="0.25">
      <c r="A21" s="151"/>
      <c r="B21" s="152"/>
      <c r="C21" s="153"/>
      <c r="D21" s="152"/>
      <c r="E21" s="152"/>
      <c r="F21" s="154">
        <f t="shared" si="0"/>
        <v>0</v>
      </c>
    </row>
    <row r="22" spans="1:6" x14ac:dyDescent="0.25">
      <c r="A22" s="151"/>
      <c r="B22" s="152"/>
      <c r="C22" s="153"/>
      <c r="D22" s="152"/>
      <c r="E22" s="152"/>
      <c r="F22" s="154">
        <f t="shared" si="0"/>
        <v>0</v>
      </c>
    </row>
    <row r="23" spans="1:6" ht="15.75" thickBot="1" x14ac:dyDescent="0.3">
      <c r="A23" s="156"/>
      <c r="B23" s="157"/>
      <c r="C23" s="158"/>
      <c r="D23" s="157"/>
      <c r="E23" s="157"/>
      <c r="F23" s="159">
        <f t="shared" si="0"/>
        <v>0</v>
      </c>
    </row>
    <row r="24" spans="1:6" ht="15.75" thickBot="1" x14ac:dyDescent="0.3">
      <c r="A24" s="160" t="s">
        <v>80</v>
      </c>
      <c r="B24" s="161">
        <f>SUM(B6:B23)</f>
        <v>0</v>
      </c>
      <c r="C24" s="162"/>
      <c r="D24" s="161">
        <f>SUM(D6:D23)</f>
        <v>0</v>
      </c>
      <c r="E24" s="161">
        <f>SUM(E6:E23)</f>
        <v>0</v>
      </c>
      <c r="F24" s="163">
        <f>SUM(F6:F23)</f>
        <v>0</v>
      </c>
    </row>
  </sheetData>
  <mergeCells count="1">
    <mergeCell ref="A2:F2"/>
  </mergeCells>
  <phoneticPr fontId="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5"/>
  <sheetViews>
    <sheetView workbookViewId="0">
      <selection activeCell="E7" sqref="E7"/>
    </sheetView>
  </sheetViews>
  <sheetFormatPr defaultRowHeight="15" x14ac:dyDescent="0.25"/>
  <cols>
    <col min="3" max="3" width="16.85546875" customWidth="1"/>
    <col min="5" max="5" width="15.42578125" customWidth="1"/>
    <col min="6" max="6" width="14.7109375" customWidth="1"/>
  </cols>
  <sheetData>
    <row r="1" spans="1:7" x14ac:dyDescent="0.25">
      <c r="A1" s="51" t="s">
        <v>267</v>
      </c>
      <c r="B1" s="51"/>
      <c r="C1" s="51"/>
      <c r="D1" s="51"/>
      <c r="E1" s="51"/>
      <c r="F1" s="51"/>
      <c r="G1" s="3"/>
    </row>
    <row r="2" spans="1:7" ht="15.75" x14ac:dyDescent="0.25">
      <c r="A2" s="302" t="s">
        <v>82</v>
      </c>
      <c r="B2" s="302"/>
      <c r="C2" s="302"/>
      <c r="D2" s="302"/>
      <c r="E2" s="302"/>
      <c r="F2" s="302"/>
    </row>
    <row r="3" spans="1:7" ht="15.75" thickBot="1" x14ac:dyDescent="0.3">
      <c r="A3" s="52"/>
      <c r="B3" s="143"/>
      <c r="C3" s="143"/>
      <c r="D3" s="143"/>
      <c r="E3" s="143"/>
      <c r="F3" s="144" t="s">
        <v>81</v>
      </c>
    </row>
    <row r="4" spans="1:7" ht="48.75" thickBot="1" x14ac:dyDescent="0.3">
      <c r="A4" s="145" t="s">
        <v>83</v>
      </c>
      <c r="B4" s="146" t="s">
        <v>77</v>
      </c>
      <c r="C4" s="146" t="s">
        <v>78</v>
      </c>
      <c r="D4" s="146" t="s">
        <v>269</v>
      </c>
      <c r="E4" s="146" t="s">
        <v>270</v>
      </c>
      <c r="F4" s="164" t="s">
        <v>257</v>
      </c>
    </row>
    <row r="5" spans="1:7" ht="15.75" thickBot="1" x14ac:dyDescent="0.3">
      <c r="A5" s="148" t="s">
        <v>2</v>
      </c>
      <c r="B5" s="149" t="s">
        <v>3</v>
      </c>
      <c r="C5" s="149" t="s">
        <v>4</v>
      </c>
      <c r="D5" s="149" t="s">
        <v>5</v>
      </c>
      <c r="E5" s="149" t="s">
        <v>6</v>
      </c>
      <c r="F5" s="165" t="s">
        <v>79</v>
      </c>
    </row>
    <row r="6" spans="1:7" x14ac:dyDescent="0.25">
      <c r="A6" s="151" t="s">
        <v>268</v>
      </c>
      <c r="B6" s="152">
        <v>2120900</v>
      </c>
      <c r="C6" s="153"/>
      <c r="D6" s="152">
        <v>0</v>
      </c>
      <c r="E6" s="152">
        <v>2120900</v>
      </c>
      <c r="F6" s="166">
        <f t="shared" ref="F6:F24" si="0">B6-D6-E6</f>
        <v>0</v>
      </c>
    </row>
    <row r="7" spans="1:7" x14ac:dyDescent="0.25">
      <c r="A7" s="151"/>
      <c r="B7" s="152"/>
      <c r="C7" s="153"/>
      <c r="D7" s="152"/>
      <c r="E7" s="152"/>
      <c r="F7" s="166">
        <f t="shared" si="0"/>
        <v>0</v>
      </c>
    </row>
    <row r="8" spans="1:7" x14ac:dyDescent="0.25">
      <c r="A8" s="151"/>
      <c r="B8" s="152"/>
      <c r="C8" s="153"/>
      <c r="D8" s="152"/>
      <c r="E8" s="152"/>
      <c r="F8" s="166">
        <f t="shared" si="0"/>
        <v>0</v>
      </c>
    </row>
    <row r="9" spans="1:7" x14ac:dyDescent="0.25">
      <c r="A9" s="167"/>
      <c r="B9" s="168"/>
      <c r="C9" s="169"/>
      <c r="D9" s="168"/>
      <c r="E9" s="168"/>
      <c r="F9" s="166">
        <f t="shared" si="0"/>
        <v>0</v>
      </c>
    </row>
    <row r="10" spans="1:7" x14ac:dyDescent="0.25">
      <c r="A10" s="167"/>
      <c r="B10" s="168"/>
      <c r="C10" s="169"/>
      <c r="D10" s="168"/>
      <c r="E10" s="168"/>
      <c r="F10" s="166">
        <f t="shared" si="0"/>
        <v>0</v>
      </c>
    </row>
    <row r="11" spans="1:7" x14ac:dyDescent="0.25">
      <c r="A11" s="167"/>
      <c r="B11" s="168"/>
      <c r="C11" s="169"/>
      <c r="D11" s="168"/>
      <c r="E11" s="168"/>
      <c r="F11" s="166">
        <f t="shared" si="0"/>
        <v>0</v>
      </c>
    </row>
    <row r="12" spans="1:7" x14ac:dyDescent="0.25">
      <c r="A12" s="167"/>
      <c r="B12" s="168"/>
      <c r="C12" s="169"/>
      <c r="D12" s="168"/>
      <c r="E12" s="168"/>
      <c r="F12" s="166">
        <f t="shared" si="0"/>
        <v>0</v>
      </c>
    </row>
    <row r="13" spans="1:7" x14ac:dyDescent="0.25">
      <c r="A13" s="167"/>
      <c r="B13" s="168"/>
      <c r="C13" s="169"/>
      <c r="D13" s="168"/>
      <c r="E13" s="168"/>
      <c r="F13" s="166">
        <f t="shared" si="0"/>
        <v>0</v>
      </c>
    </row>
    <row r="14" spans="1:7" x14ac:dyDescent="0.25">
      <c r="A14" s="167"/>
      <c r="B14" s="168"/>
      <c r="C14" s="169"/>
      <c r="D14" s="168"/>
      <c r="E14" s="168"/>
      <c r="F14" s="166">
        <f t="shared" si="0"/>
        <v>0</v>
      </c>
    </row>
    <row r="15" spans="1:7" x14ac:dyDescent="0.25">
      <c r="A15" s="167"/>
      <c r="B15" s="168"/>
      <c r="C15" s="169"/>
      <c r="D15" s="168"/>
      <c r="E15" s="168"/>
      <c r="F15" s="166">
        <f t="shared" si="0"/>
        <v>0</v>
      </c>
    </row>
    <row r="16" spans="1:7" x14ac:dyDescent="0.25">
      <c r="A16" s="167"/>
      <c r="B16" s="168"/>
      <c r="C16" s="169"/>
      <c r="D16" s="168"/>
      <c r="E16" s="168"/>
      <c r="F16" s="166">
        <f t="shared" si="0"/>
        <v>0</v>
      </c>
    </row>
    <row r="17" spans="1:6" x14ac:dyDescent="0.25">
      <c r="A17" s="167"/>
      <c r="B17" s="168"/>
      <c r="C17" s="169"/>
      <c r="D17" s="168"/>
      <c r="E17" s="168"/>
      <c r="F17" s="166">
        <f t="shared" si="0"/>
        <v>0</v>
      </c>
    </row>
    <row r="18" spans="1:6" x14ac:dyDescent="0.25">
      <c r="A18" s="167"/>
      <c r="B18" s="168"/>
      <c r="C18" s="169"/>
      <c r="D18" s="168"/>
      <c r="E18" s="168"/>
      <c r="F18" s="166">
        <f t="shared" si="0"/>
        <v>0</v>
      </c>
    </row>
    <row r="19" spans="1:6" x14ac:dyDescent="0.25">
      <c r="A19" s="167"/>
      <c r="B19" s="168"/>
      <c r="C19" s="169"/>
      <c r="D19" s="168"/>
      <c r="E19" s="168"/>
      <c r="F19" s="166">
        <f t="shared" si="0"/>
        <v>0</v>
      </c>
    </row>
    <row r="20" spans="1:6" x14ac:dyDescent="0.25">
      <c r="A20" s="167"/>
      <c r="B20" s="168"/>
      <c r="C20" s="169"/>
      <c r="D20" s="168"/>
      <c r="E20" s="168"/>
      <c r="F20" s="166">
        <f t="shared" si="0"/>
        <v>0</v>
      </c>
    </row>
    <row r="21" spans="1:6" x14ac:dyDescent="0.25">
      <c r="A21" s="167"/>
      <c r="B21" s="168"/>
      <c r="C21" s="169"/>
      <c r="D21" s="168"/>
      <c r="E21" s="168"/>
      <c r="F21" s="166">
        <f t="shared" si="0"/>
        <v>0</v>
      </c>
    </row>
    <row r="22" spans="1:6" x14ac:dyDescent="0.25">
      <c r="A22" s="167"/>
      <c r="B22" s="168"/>
      <c r="C22" s="169"/>
      <c r="D22" s="168"/>
      <c r="E22" s="168"/>
      <c r="F22" s="166">
        <f t="shared" si="0"/>
        <v>0</v>
      </c>
    </row>
    <row r="23" spans="1:6" x14ac:dyDescent="0.25">
      <c r="A23" s="167"/>
      <c r="B23" s="168"/>
      <c r="C23" s="169"/>
      <c r="D23" s="168"/>
      <c r="E23" s="168"/>
      <c r="F23" s="166">
        <f t="shared" si="0"/>
        <v>0</v>
      </c>
    </row>
    <row r="24" spans="1:6" ht="15.75" thickBot="1" x14ac:dyDescent="0.3">
      <c r="A24" s="170"/>
      <c r="B24" s="171"/>
      <c r="C24" s="172"/>
      <c r="D24" s="171"/>
      <c r="E24" s="171"/>
      <c r="F24" s="173">
        <f t="shared" si="0"/>
        <v>0</v>
      </c>
    </row>
    <row r="25" spans="1:6" ht="24.75" thickBot="1" x14ac:dyDescent="0.3">
      <c r="A25" s="160" t="s">
        <v>80</v>
      </c>
      <c r="B25" s="174">
        <f>SUM(B6:B24)</f>
        <v>2120900</v>
      </c>
      <c r="C25" s="175"/>
      <c r="D25" s="174">
        <f>SUM(D6:D24)</f>
        <v>0</v>
      </c>
      <c r="E25" s="174">
        <f>SUM(E6:E24)</f>
        <v>2120900</v>
      </c>
      <c r="F25" s="176">
        <f>SUM(F6:F24)</f>
        <v>0</v>
      </c>
    </row>
  </sheetData>
  <mergeCells count="1">
    <mergeCell ref="A2:F2"/>
  </mergeCells>
  <phoneticPr fontId="0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57"/>
  <sheetViews>
    <sheetView workbookViewId="0">
      <selection activeCell="D9" sqref="D9"/>
    </sheetView>
  </sheetViews>
  <sheetFormatPr defaultRowHeight="15" x14ac:dyDescent="0.25"/>
  <cols>
    <col min="1" max="1" width="34.28515625" customWidth="1"/>
    <col min="2" max="2" width="15.85546875" customWidth="1"/>
    <col min="3" max="3" width="12.28515625" customWidth="1"/>
  </cols>
  <sheetData>
    <row r="1" spans="1:7" x14ac:dyDescent="0.25">
      <c r="A1" s="283" t="s">
        <v>271</v>
      </c>
      <c r="B1" s="283"/>
      <c r="C1" s="283"/>
      <c r="D1" s="283"/>
      <c r="E1" s="283"/>
      <c r="F1" s="3"/>
      <c r="G1" s="3"/>
    </row>
    <row r="2" spans="1:7" x14ac:dyDescent="0.25">
      <c r="A2" s="30"/>
      <c r="B2" s="30"/>
      <c r="C2" s="30"/>
      <c r="D2" s="30"/>
      <c r="E2" s="30"/>
      <c r="F2" s="3"/>
      <c r="G2" s="3"/>
    </row>
    <row r="3" spans="1:7" x14ac:dyDescent="0.25">
      <c r="A3" s="303" t="s">
        <v>84</v>
      </c>
      <c r="B3" s="303"/>
      <c r="C3" s="303"/>
      <c r="D3" s="303"/>
      <c r="E3" s="303"/>
    </row>
    <row r="4" spans="1:7" x14ac:dyDescent="0.25">
      <c r="A4" s="303" t="s">
        <v>85</v>
      </c>
      <c r="B4" s="303"/>
      <c r="C4" s="303"/>
      <c r="D4" s="303"/>
      <c r="E4" s="303"/>
    </row>
    <row r="6" spans="1:7" ht="15.75" x14ac:dyDescent="0.25">
      <c r="A6" s="177" t="s">
        <v>86</v>
      </c>
      <c r="B6" s="309"/>
      <c r="C6" s="309"/>
      <c r="D6" s="309"/>
      <c r="E6" s="309"/>
    </row>
    <row r="7" spans="1:7" ht="15.75" thickBot="1" x14ac:dyDescent="0.3">
      <c r="A7" s="178"/>
      <c r="B7" s="178"/>
      <c r="C7" s="178"/>
      <c r="D7" s="310" t="s">
        <v>81</v>
      </c>
      <c r="E7" s="310"/>
    </row>
    <row r="8" spans="1:7" ht="15.75" thickBot="1" x14ac:dyDescent="0.3">
      <c r="A8" s="179" t="s">
        <v>88</v>
      </c>
      <c r="B8" s="180" t="s">
        <v>272</v>
      </c>
      <c r="C8" s="180" t="s">
        <v>273</v>
      </c>
      <c r="D8" s="180" t="s">
        <v>274</v>
      </c>
      <c r="E8" s="181" t="s">
        <v>89</v>
      </c>
    </row>
    <row r="9" spans="1:7" x14ac:dyDescent="0.25">
      <c r="A9" s="182" t="s">
        <v>90</v>
      </c>
      <c r="B9" s="183"/>
      <c r="C9" s="183"/>
      <c r="D9" s="183"/>
      <c r="E9" s="184">
        <f t="shared" ref="E9:E15" si="0">SUM(B9:D9)</f>
        <v>0</v>
      </c>
    </row>
    <row r="10" spans="1:7" x14ac:dyDescent="0.25">
      <c r="A10" s="185" t="s">
        <v>91</v>
      </c>
      <c r="B10" s="186"/>
      <c r="C10" s="186"/>
      <c r="D10" s="186"/>
      <c r="E10" s="187">
        <f t="shared" si="0"/>
        <v>0</v>
      </c>
    </row>
    <row r="11" spans="1:7" x14ac:dyDescent="0.25">
      <c r="A11" s="188" t="s">
        <v>92</v>
      </c>
      <c r="B11" s="189"/>
      <c r="C11" s="189"/>
      <c r="D11" s="189"/>
      <c r="E11" s="190">
        <f t="shared" si="0"/>
        <v>0</v>
      </c>
    </row>
    <row r="12" spans="1:7" x14ac:dyDescent="0.25">
      <c r="A12" s="188" t="s">
        <v>93</v>
      </c>
      <c r="B12" s="189"/>
      <c r="C12" s="189"/>
      <c r="D12" s="189"/>
      <c r="E12" s="190">
        <f t="shared" si="0"/>
        <v>0</v>
      </c>
    </row>
    <row r="13" spans="1:7" x14ac:dyDescent="0.25">
      <c r="A13" s="188" t="s">
        <v>94</v>
      </c>
      <c r="B13" s="189"/>
      <c r="C13" s="189"/>
      <c r="D13" s="189"/>
      <c r="E13" s="190">
        <f t="shared" si="0"/>
        <v>0</v>
      </c>
    </row>
    <row r="14" spans="1:7" x14ac:dyDescent="0.25">
      <c r="A14" s="188" t="s">
        <v>95</v>
      </c>
      <c r="B14" s="189"/>
      <c r="C14" s="189"/>
      <c r="D14" s="189"/>
      <c r="E14" s="190">
        <f t="shared" si="0"/>
        <v>0</v>
      </c>
    </row>
    <row r="15" spans="1:7" ht="15.75" thickBot="1" x14ac:dyDescent="0.3">
      <c r="A15" s="191"/>
      <c r="B15" s="192"/>
      <c r="C15" s="192"/>
      <c r="D15" s="192"/>
      <c r="E15" s="190">
        <f t="shared" si="0"/>
        <v>0</v>
      </c>
    </row>
    <row r="16" spans="1:7" ht="15.75" thickBot="1" x14ac:dyDescent="0.3">
      <c r="A16" s="193" t="s">
        <v>96</v>
      </c>
      <c r="B16" s="194">
        <f>B9+SUM(B11:B15)</f>
        <v>0</v>
      </c>
      <c r="C16" s="194">
        <f>C9+SUM(C11:C15)</f>
        <v>0</v>
      </c>
      <c r="D16" s="194">
        <f>D9+SUM(D11:D15)</f>
        <v>0</v>
      </c>
      <c r="E16" s="195">
        <f>E9+SUM(E11:E15)</f>
        <v>0</v>
      </c>
    </row>
    <row r="17" spans="1:5" ht="15.75" thickBot="1" x14ac:dyDescent="0.3">
      <c r="A17" s="196"/>
      <c r="B17" s="196"/>
      <c r="C17" s="196"/>
      <c r="D17" s="196"/>
      <c r="E17" s="196"/>
    </row>
    <row r="18" spans="1:5" ht="15.75" thickBot="1" x14ac:dyDescent="0.3">
      <c r="A18" s="179" t="s">
        <v>97</v>
      </c>
      <c r="B18" s="180" t="str">
        <f>+B8</f>
        <v>2020. év</v>
      </c>
      <c r="C18" s="180" t="str">
        <f>+C8</f>
        <v>2021.év</v>
      </c>
      <c r="D18" s="180" t="str">
        <f>+D8</f>
        <v>2022. év</v>
      </c>
      <c r="E18" s="181" t="s">
        <v>89</v>
      </c>
    </row>
    <row r="19" spans="1:5" x14ac:dyDescent="0.25">
      <c r="A19" s="182" t="s">
        <v>98</v>
      </c>
      <c r="B19" s="183"/>
      <c r="C19" s="183">
        <v>0</v>
      </c>
      <c r="D19" s="183"/>
      <c r="E19" s="184">
        <f t="shared" ref="E19:E25" si="1">SUM(B19:D19)</f>
        <v>0</v>
      </c>
    </row>
    <row r="20" spans="1:5" x14ac:dyDescent="0.25">
      <c r="A20" s="197" t="s">
        <v>99</v>
      </c>
      <c r="B20" s="189"/>
      <c r="C20" s="189"/>
      <c r="D20" s="189"/>
      <c r="E20" s="190">
        <f t="shared" si="1"/>
        <v>0</v>
      </c>
    </row>
    <row r="21" spans="1:5" x14ac:dyDescent="0.25">
      <c r="A21" s="188" t="s">
        <v>100</v>
      </c>
      <c r="B21" s="189"/>
      <c r="C21" s="189"/>
      <c r="D21" s="189"/>
      <c r="E21" s="190"/>
    </row>
    <row r="22" spans="1:5" x14ac:dyDescent="0.25">
      <c r="A22" s="188" t="s">
        <v>101</v>
      </c>
      <c r="B22" s="189"/>
      <c r="C22" s="189"/>
      <c r="D22" s="189"/>
      <c r="E22" s="190"/>
    </row>
    <row r="23" spans="1:5" x14ac:dyDescent="0.25">
      <c r="A23" s="198" t="s">
        <v>250</v>
      </c>
      <c r="B23" s="189"/>
      <c r="C23" s="189"/>
      <c r="D23" s="189"/>
      <c r="E23" s="190"/>
    </row>
    <row r="24" spans="1:5" x14ac:dyDescent="0.25">
      <c r="A24" s="198"/>
      <c r="B24" s="189"/>
      <c r="C24" s="189"/>
      <c r="D24" s="189"/>
      <c r="E24" s="190"/>
    </row>
    <row r="25" spans="1:5" ht="15.75" thickBot="1" x14ac:dyDescent="0.3">
      <c r="A25" s="191"/>
      <c r="B25" s="192"/>
      <c r="C25" s="192"/>
      <c r="D25" s="192"/>
      <c r="E25" s="190">
        <f t="shared" si="1"/>
        <v>0</v>
      </c>
    </row>
    <row r="26" spans="1:5" ht="15.75" thickBot="1" x14ac:dyDescent="0.3">
      <c r="A26" s="193" t="s">
        <v>102</v>
      </c>
      <c r="B26" s="194">
        <f>SUM(B19:B25)</f>
        <v>0</v>
      </c>
      <c r="C26" s="194">
        <f>SUM(C19:C25)</f>
        <v>0</v>
      </c>
      <c r="D26" s="194">
        <f>SUM(D19:D25)</f>
        <v>0</v>
      </c>
      <c r="E26" s="195">
        <f>SUM(E19:E25)</f>
        <v>0</v>
      </c>
    </row>
    <row r="27" spans="1:5" x14ac:dyDescent="0.25">
      <c r="A27" s="178"/>
      <c r="B27" s="178"/>
      <c r="C27" s="178"/>
      <c r="D27" s="178"/>
      <c r="E27" s="178"/>
    </row>
    <row r="28" spans="1:5" x14ac:dyDescent="0.25">
      <c r="A28" s="178"/>
      <c r="B28" s="178"/>
      <c r="C28" s="178"/>
      <c r="D28" s="178"/>
      <c r="E28" s="178"/>
    </row>
    <row r="29" spans="1:5" ht="15.75" x14ac:dyDescent="0.25">
      <c r="A29" s="177" t="s">
        <v>86</v>
      </c>
      <c r="B29" s="309"/>
      <c r="C29" s="309"/>
      <c r="D29" s="309"/>
      <c r="E29" s="309"/>
    </row>
    <row r="30" spans="1:5" ht="15.75" thickBot="1" x14ac:dyDescent="0.3">
      <c r="A30" s="178"/>
      <c r="B30" s="178"/>
      <c r="C30" s="178"/>
      <c r="D30" s="310" t="s">
        <v>87</v>
      </c>
      <c r="E30" s="310"/>
    </row>
    <row r="31" spans="1:5" ht="15.75" thickBot="1" x14ac:dyDescent="0.3">
      <c r="A31" s="179" t="s">
        <v>88</v>
      </c>
      <c r="B31" s="180" t="str">
        <f>+B18</f>
        <v>2020. év</v>
      </c>
      <c r="C31" s="180" t="str">
        <f>+C18</f>
        <v>2021.év</v>
      </c>
      <c r="D31" s="180" t="str">
        <f>+D18</f>
        <v>2022. év</v>
      </c>
      <c r="E31" s="181" t="s">
        <v>89</v>
      </c>
    </row>
    <row r="32" spans="1:5" x14ac:dyDescent="0.25">
      <c r="A32" s="182" t="s">
        <v>90</v>
      </c>
      <c r="B32" s="183"/>
      <c r="C32" s="183"/>
      <c r="D32" s="183"/>
      <c r="E32" s="184">
        <f t="shared" ref="E32:E38" si="2">SUM(B32:D32)</f>
        <v>0</v>
      </c>
    </row>
    <row r="33" spans="1:5" x14ac:dyDescent="0.25">
      <c r="A33" s="185" t="s">
        <v>91</v>
      </c>
      <c r="B33" s="186"/>
      <c r="C33" s="186"/>
      <c r="D33" s="186"/>
      <c r="E33" s="187">
        <f t="shared" si="2"/>
        <v>0</v>
      </c>
    </row>
    <row r="34" spans="1:5" x14ac:dyDescent="0.25">
      <c r="A34" s="188" t="s">
        <v>92</v>
      </c>
      <c r="B34" s="189"/>
      <c r="C34" s="189"/>
      <c r="D34" s="189"/>
      <c r="E34" s="190">
        <f t="shared" si="2"/>
        <v>0</v>
      </c>
    </row>
    <row r="35" spans="1:5" x14ac:dyDescent="0.25">
      <c r="A35" s="188" t="s">
        <v>93</v>
      </c>
      <c r="B35" s="189"/>
      <c r="C35" s="189"/>
      <c r="D35" s="189"/>
      <c r="E35" s="190">
        <f t="shared" si="2"/>
        <v>0</v>
      </c>
    </row>
    <row r="36" spans="1:5" x14ac:dyDescent="0.25">
      <c r="A36" s="188" t="s">
        <v>94</v>
      </c>
      <c r="B36" s="189"/>
      <c r="C36" s="189"/>
      <c r="D36" s="189"/>
      <c r="E36" s="190">
        <f t="shared" si="2"/>
        <v>0</v>
      </c>
    </row>
    <row r="37" spans="1:5" x14ac:dyDescent="0.25">
      <c r="A37" s="188" t="s">
        <v>95</v>
      </c>
      <c r="B37" s="189"/>
      <c r="C37" s="189"/>
      <c r="D37" s="189"/>
      <c r="E37" s="190">
        <f t="shared" si="2"/>
        <v>0</v>
      </c>
    </row>
    <row r="38" spans="1:5" ht="15.75" thickBot="1" x14ac:dyDescent="0.3">
      <c r="A38" s="191"/>
      <c r="B38" s="192"/>
      <c r="C38" s="192"/>
      <c r="D38" s="192"/>
      <c r="E38" s="190">
        <f t="shared" si="2"/>
        <v>0</v>
      </c>
    </row>
    <row r="39" spans="1:5" ht="15.75" thickBot="1" x14ac:dyDescent="0.3">
      <c r="A39" s="193" t="s">
        <v>96</v>
      </c>
      <c r="B39" s="194">
        <f>B32+SUM(B34:B38)</f>
        <v>0</v>
      </c>
      <c r="C39" s="194">
        <f>C32+SUM(C34:C38)</f>
        <v>0</v>
      </c>
      <c r="D39" s="194">
        <f>D32+SUM(D34:D38)</f>
        <v>0</v>
      </c>
      <c r="E39" s="195">
        <f>E32+SUM(E34:E38)</f>
        <v>0</v>
      </c>
    </row>
    <row r="40" spans="1:5" ht="15.75" thickBot="1" x14ac:dyDescent="0.3">
      <c r="A40" s="196"/>
      <c r="B40" s="196"/>
      <c r="C40" s="196"/>
      <c r="D40" s="196"/>
      <c r="E40" s="196"/>
    </row>
    <row r="41" spans="1:5" ht="15.75" thickBot="1" x14ac:dyDescent="0.3">
      <c r="A41" s="179" t="s">
        <v>97</v>
      </c>
      <c r="B41" s="180" t="str">
        <f>+B31</f>
        <v>2020. év</v>
      </c>
      <c r="C41" s="180" t="str">
        <f>+C31</f>
        <v>2021.év</v>
      </c>
      <c r="D41" s="180" t="str">
        <f>+D31</f>
        <v>2022. év</v>
      </c>
      <c r="E41" s="181" t="s">
        <v>89</v>
      </c>
    </row>
    <row r="42" spans="1:5" x14ac:dyDescent="0.25">
      <c r="A42" s="182" t="s">
        <v>98</v>
      </c>
      <c r="B42" s="183"/>
      <c r="C42" s="183"/>
      <c r="D42" s="183"/>
      <c r="E42" s="184">
        <f t="shared" ref="E42:E48" si="3">SUM(B42:D42)</f>
        <v>0</v>
      </c>
    </row>
    <row r="43" spans="1:5" x14ac:dyDescent="0.25">
      <c r="A43" s="197" t="s">
        <v>99</v>
      </c>
      <c r="B43" s="189"/>
      <c r="C43" s="189"/>
      <c r="D43" s="189"/>
      <c r="E43" s="190">
        <f t="shared" si="3"/>
        <v>0</v>
      </c>
    </row>
    <row r="44" spans="1:5" x14ac:dyDescent="0.25">
      <c r="A44" s="188" t="s">
        <v>100</v>
      </c>
      <c r="B44" s="189"/>
      <c r="C44" s="189"/>
      <c r="D44" s="189"/>
      <c r="E44" s="190">
        <f t="shared" si="3"/>
        <v>0</v>
      </c>
    </row>
    <row r="45" spans="1:5" x14ac:dyDescent="0.25">
      <c r="A45" s="188" t="s">
        <v>101</v>
      </c>
      <c r="B45" s="189"/>
      <c r="C45" s="189"/>
      <c r="D45" s="189"/>
      <c r="E45" s="190">
        <f t="shared" si="3"/>
        <v>0</v>
      </c>
    </row>
    <row r="46" spans="1:5" x14ac:dyDescent="0.25">
      <c r="A46" s="198"/>
      <c r="B46" s="189"/>
      <c r="C46" s="189"/>
      <c r="D46" s="189"/>
      <c r="E46" s="190">
        <f t="shared" si="3"/>
        <v>0</v>
      </c>
    </row>
    <row r="47" spans="1:5" x14ac:dyDescent="0.25">
      <c r="A47" s="198"/>
      <c r="B47" s="189"/>
      <c r="C47" s="189"/>
      <c r="D47" s="189"/>
      <c r="E47" s="190">
        <f t="shared" si="3"/>
        <v>0</v>
      </c>
    </row>
    <row r="48" spans="1:5" ht="15.75" thickBot="1" x14ac:dyDescent="0.3">
      <c r="A48" s="191"/>
      <c r="B48" s="192"/>
      <c r="C48" s="192"/>
      <c r="D48" s="192"/>
      <c r="E48" s="190">
        <f t="shared" si="3"/>
        <v>0</v>
      </c>
    </row>
    <row r="49" spans="1:5" ht="15.75" thickBot="1" x14ac:dyDescent="0.3">
      <c r="A49" s="193" t="s">
        <v>102</v>
      </c>
      <c r="B49" s="194">
        <f>SUM(B42:B48)</f>
        <v>0</v>
      </c>
      <c r="C49" s="194">
        <f>SUM(C42:C48)</f>
        <v>0</v>
      </c>
      <c r="D49" s="194">
        <f>SUM(D42:D48)</f>
        <v>0</v>
      </c>
      <c r="E49" s="195">
        <f>SUM(E42:E48)</f>
        <v>0</v>
      </c>
    </row>
    <row r="50" spans="1:5" x14ac:dyDescent="0.25">
      <c r="A50" s="178"/>
      <c r="B50" s="178"/>
      <c r="C50" s="178"/>
      <c r="D50" s="178"/>
      <c r="E50" s="178"/>
    </row>
    <row r="51" spans="1:5" ht="15.75" x14ac:dyDescent="0.25">
      <c r="A51" s="311" t="e">
        <f>+CONCATENATE("Önkormányzaton kívüli EU-s projektekhez történő hozzájárulás ",LEFT(#REF!,4),". évi előirányzat")</f>
        <v>#REF!</v>
      </c>
      <c r="B51" s="311"/>
      <c r="C51" s="311"/>
      <c r="D51" s="311"/>
      <c r="E51" s="311"/>
    </row>
    <row r="52" spans="1:5" ht="15.75" thickBot="1" x14ac:dyDescent="0.3">
      <c r="A52" s="178"/>
      <c r="B52" s="178"/>
      <c r="C52" s="178"/>
      <c r="D52" s="178"/>
      <c r="E52" s="178"/>
    </row>
    <row r="53" spans="1:5" ht="15.75" thickBot="1" x14ac:dyDescent="0.3">
      <c r="A53" s="322" t="s">
        <v>103</v>
      </c>
      <c r="B53" s="323"/>
      <c r="C53" s="324"/>
      <c r="D53" s="325" t="s">
        <v>104</v>
      </c>
      <c r="E53" s="326"/>
    </row>
    <row r="54" spans="1:5" x14ac:dyDescent="0.25">
      <c r="A54" s="304"/>
      <c r="B54" s="305"/>
      <c r="C54" s="306"/>
      <c r="D54" s="307"/>
      <c r="E54" s="308"/>
    </row>
    <row r="55" spans="1:5" ht="15.75" thickBot="1" x14ac:dyDescent="0.3">
      <c r="A55" s="312"/>
      <c r="B55" s="313"/>
      <c r="C55" s="314"/>
      <c r="D55" s="315"/>
      <c r="E55" s="316"/>
    </row>
    <row r="56" spans="1:5" ht="15.75" thickBot="1" x14ac:dyDescent="0.3">
      <c r="A56" s="317" t="s">
        <v>102</v>
      </c>
      <c r="B56" s="318"/>
      <c r="C56" s="319"/>
      <c r="D56" s="320">
        <f>SUM(D54:E55)</f>
        <v>0</v>
      </c>
      <c r="E56" s="321"/>
    </row>
    <row r="57" spans="1:5" x14ac:dyDescent="0.25">
      <c r="A57" s="199"/>
      <c r="B57" s="199"/>
      <c r="C57" s="199"/>
      <c r="D57" s="199"/>
      <c r="E57" s="199"/>
    </row>
  </sheetData>
  <mergeCells count="16">
    <mergeCell ref="A55:C55"/>
    <mergeCell ref="D55:E55"/>
    <mergeCell ref="A56:C56"/>
    <mergeCell ref="D56:E56"/>
    <mergeCell ref="A53:C53"/>
    <mergeCell ref="D53:E53"/>
    <mergeCell ref="A3:E3"/>
    <mergeCell ref="A4:E4"/>
    <mergeCell ref="A1:E1"/>
    <mergeCell ref="A54:C54"/>
    <mergeCell ref="D54:E54"/>
    <mergeCell ref="B6:E6"/>
    <mergeCell ref="D7:E7"/>
    <mergeCell ref="B29:E29"/>
    <mergeCell ref="D30:E30"/>
    <mergeCell ref="A51:E51"/>
  </mergeCells>
  <phoneticPr fontId="0" type="noConversion"/>
  <conditionalFormatting sqref="E9:E16 B16:D16 B26:E26 E19:E25 E32:E39 B39:D39 E42:E49 B49:D49 D56:E56">
    <cfRule type="cellIs" dxfId="1" priority="1" stopIfTrue="1" operator="equal">
      <formula>0</formula>
    </cfRule>
  </conditionalFormatting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1. Pénzesgyőr</vt:lpstr>
      <vt:lpstr>2.1 kötelező</vt:lpstr>
      <vt:lpstr>2.2 önként vállalt</vt:lpstr>
      <vt:lpstr>2.3 államigazgatási</vt:lpstr>
      <vt:lpstr>3. adosságot keletkeztető ügyel</vt:lpstr>
      <vt:lpstr>4. saját bevételek bemutatása</vt:lpstr>
      <vt:lpstr>5.beruhási kiadások bemutatása</vt:lpstr>
      <vt:lpstr>6. felújítások bemutatása</vt:lpstr>
      <vt:lpstr>7. EU-s támogatások</vt:lpstr>
      <vt:lpstr>9.kitekintő határozat</vt:lpstr>
      <vt:lpstr>10.likviditási terv</vt:lpstr>
      <vt:lpstr>11.adott támogatások bemutatása</vt:lpstr>
      <vt:lpstr>12. tartozásállomány</vt:lpstr>
      <vt:lpstr>13. állami támogatások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Schvégerné Julianna</dc:creator>
  <cp:lastModifiedBy>Albrechtné Réfi Andrea</cp:lastModifiedBy>
  <cp:lastPrinted>2020-12-01T12:27:41Z</cp:lastPrinted>
  <dcterms:created xsi:type="dcterms:W3CDTF">2018-02-13T13:16:48Z</dcterms:created>
  <dcterms:modified xsi:type="dcterms:W3CDTF">2020-12-02T08:59:08Z</dcterms:modified>
</cp:coreProperties>
</file>