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74FCD80-B08A-4B59-9C91-3A10133F8C0C}" xr6:coauthVersionLast="40" xr6:coauthVersionMax="40" xr10:uidLastSave="{00000000-0000-0000-0000-000000000000}"/>
  <bookViews>
    <workbookView xWindow="-120" yWindow="-120" windowWidth="29040" windowHeight="15840" tabRatio="786" firstSheet="7" activeTab="18" xr2:uid="{00000000-000D-0000-FFFF-FFFF00000000}"/>
  </bookViews>
  <sheets>
    <sheet name="1.Önkorm összevont mérleg" sheetId="3" r:id="rId1"/>
    <sheet name="2.Bev-kiad.kötelező mérleg" sheetId="4" r:id="rId2"/>
    <sheet name="3. Önk.ágazati bevételi össz." sheetId="35" r:id="rId3"/>
    <sheet name="4.Önk.ágazati kiadási össz." sheetId="36" r:id="rId4"/>
    <sheet name="5.Költségv.-i szervek bevétel " sheetId="37" r:id="rId5"/>
    <sheet name="6. Költségv.-i szervek kiadás" sheetId="38" r:id="rId6"/>
    <sheet name="7. Önkormányzat" sheetId="48" r:id="rId7"/>
    <sheet name="8.Hivatal" sheetId="47" r:id="rId8"/>
    <sheet name="9.Óvoda" sheetId="46" r:id="rId9"/>
    <sheet name="10.Fáklya" sheetId="45" r:id="rId10"/>
    <sheet name="11. Családsegítő" sheetId="40" r:id="rId11"/>
    <sheet name="12.Támogatások kiadás" sheetId="15" r:id="rId12"/>
    <sheet name="13.Támogatások bevétel" sheetId="55" r:id="rId13"/>
    <sheet name="14.Kedvezmények,mentességek" sheetId="49" state="hidden" r:id="rId14"/>
    <sheet name="15. adósságszolgálat" sheetId="25" state="hidden" r:id="rId15"/>
    <sheet name="15.Többéves" sheetId="57" state="hidden" r:id="rId16"/>
    <sheet name="16. Felújítás, beruházás" sheetId="54" r:id="rId17"/>
    <sheet name="17.Kiadás rovatonként" sheetId="39" r:id="rId18"/>
    <sheet name="18.Előirányzat-felhaszni terv" sheetId="50" r:id="rId19"/>
    <sheet name="19.EU-s projektek" sheetId="30" state="hidden" r:id="rId20"/>
    <sheet name="20. ktgvetési szervek létszám" sheetId="51" r:id="rId21"/>
    <sheet name="21. Ellátottak juttatásai" sheetId="53" state="hidden" r:id="rId22"/>
    <sheet name="22.normatív" sheetId="52" r:id="rId23"/>
  </sheets>
  <externalReferences>
    <externalReference r:id="rId24"/>
    <externalReference r:id="rId25"/>
  </externalReferences>
  <definedNames>
    <definedName name="_xlnm.Print_Titles" localSheetId="22">'22.normatív'!$3:$4</definedName>
    <definedName name="_xlnm.Print_Area" localSheetId="10">'11. Családsegítő'!$A$1:$AE$138</definedName>
    <definedName name="_xlnm.Print_Area" localSheetId="12">'13.Támogatások bevétel'!$A$1:$AD$163</definedName>
    <definedName name="_xlnm.Print_Area" localSheetId="1">'2.Bev-kiad.kötelező mérleg'!$A$1:$M$46</definedName>
    <definedName name="_xlnm.Print_Area" localSheetId="22">'22.normatív'!$A$1:$J$57</definedName>
  </definedNames>
  <calcPr calcId="181029"/>
</workbook>
</file>

<file path=xl/calcChain.xml><?xml version="1.0" encoding="utf-8"?>
<calcChain xmlns="http://schemas.openxmlformats.org/spreadsheetml/2006/main">
  <c r="AC58" i="55" l="1"/>
  <c r="AD50" i="55"/>
  <c r="AC50" i="55"/>
  <c r="AC88" i="15"/>
  <c r="AC81" i="15"/>
  <c r="AD88" i="15"/>
  <c r="AD92" i="15"/>
  <c r="S41" i="36"/>
  <c r="V136" i="40"/>
  <c r="V133" i="40"/>
  <c r="U133" i="40"/>
  <c r="U132" i="40"/>
  <c r="U129" i="40"/>
  <c r="AA60" i="40"/>
  <c r="X60" i="40"/>
  <c r="AE66" i="40"/>
  <c r="AB66" i="40"/>
  <c r="Y66" i="40"/>
  <c r="Z66" i="40"/>
  <c r="AA66" i="40"/>
  <c r="X66" i="40"/>
  <c r="AE68" i="40"/>
  <c r="AA61" i="40"/>
  <c r="AA62" i="40"/>
  <c r="AA63" i="40"/>
  <c r="AA68" i="40"/>
  <c r="AB68" i="40"/>
  <c r="AB63" i="40"/>
  <c r="AE63" i="40" s="1"/>
  <c r="AE62" i="40"/>
  <c r="AE61" i="40"/>
  <c r="AB62" i="40"/>
  <c r="AB61" i="40"/>
  <c r="I53" i="52" l="1"/>
  <c r="I46" i="52"/>
  <c r="I42" i="52"/>
  <c r="I32" i="52"/>
  <c r="I18" i="52"/>
  <c r="AC125" i="55" l="1"/>
  <c r="AC136" i="55" s="1"/>
  <c r="AD131" i="55"/>
  <c r="AD128" i="55"/>
  <c r="AC66" i="55"/>
  <c r="AC88" i="55" s="1"/>
  <c r="AD37" i="55"/>
  <c r="AC46" i="55"/>
  <c r="AD47" i="55"/>
  <c r="J61" i="54" l="1"/>
  <c r="K52" i="54"/>
  <c r="K26" i="54"/>
  <c r="K27" i="54"/>
  <c r="K31" i="54"/>
  <c r="K35" i="54"/>
  <c r="K37" i="54"/>
  <c r="K38" i="54"/>
  <c r="K39" i="54"/>
  <c r="K40" i="54"/>
  <c r="K41" i="54"/>
  <c r="K42" i="54"/>
  <c r="K43" i="54"/>
  <c r="K44" i="54"/>
  <c r="K45" i="54"/>
  <c r="K46" i="54"/>
  <c r="K47" i="54"/>
  <c r="K48" i="54"/>
  <c r="K49" i="54"/>
  <c r="K50" i="54"/>
  <c r="J27" i="54"/>
  <c r="N28" i="51"/>
  <c r="M28" i="51"/>
  <c r="L28" i="51"/>
  <c r="K28" i="51"/>
  <c r="J28" i="51"/>
  <c r="I28" i="51"/>
  <c r="H28" i="51"/>
  <c r="G28" i="51"/>
  <c r="F28" i="51"/>
  <c r="E28" i="51"/>
  <c r="D28" i="51"/>
  <c r="C28" i="51"/>
  <c r="B25" i="51"/>
  <c r="B24" i="51"/>
  <c r="B23" i="51"/>
  <c r="B22" i="51"/>
  <c r="B20" i="51"/>
  <c r="B28" i="51" s="1"/>
  <c r="O15" i="51"/>
  <c r="N15" i="51"/>
  <c r="M15" i="51"/>
  <c r="L15" i="51"/>
  <c r="K15" i="51"/>
  <c r="J15" i="51"/>
  <c r="I15" i="51"/>
  <c r="H15" i="51"/>
  <c r="G15" i="51"/>
  <c r="F15" i="51"/>
  <c r="E15" i="51"/>
  <c r="D15" i="51"/>
  <c r="C15" i="51"/>
  <c r="B8" i="51"/>
  <c r="B6" i="51"/>
  <c r="B15" i="51" s="1"/>
  <c r="AB38" i="55" l="1"/>
  <c r="AD38" i="55" s="1"/>
  <c r="AC59" i="55"/>
  <c r="AC32" i="55" s="1"/>
  <c r="AC64" i="55" s="1"/>
  <c r="AD61" i="55"/>
  <c r="AD148" i="55"/>
  <c r="AD160" i="55" s="1"/>
  <c r="AD138" i="55"/>
  <c r="AD125" i="55"/>
  <c r="AD112" i="55"/>
  <c r="AD76" i="55"/>
  <c r="AD43" i="55"/>
  <c r="AD33" i="55"/>
  <c r="AD21" i="55"/>
  <c r="AD8" i="55"/>
  <c r="H17" i="39"/>
  <c r="H15" i="39"/>
  <c r="H16" i="39"/>
  <c r="H14" i="39"/>
  <c r="I17" i="39"/>
  <c r="I13" i="39"/>
  <c r="I18" i="39" s="1"/>
  <c r="I20" i="39" s="1"/>
  <c r="H8" i="39"/>
  <c r="H9" i="39"/>
  <c r="H10" i="39"/>
  <c r="H11" i="39"/>
  <c r="H12" i="39"/>
  <c r="H7" i="39"/>
  <c r="AD172" i="15"/>
  <c r="AD210" i="15" s="1"/>
  <c r="AC210" i="15"/>
  <c r="AD120" i="15"/>
  <c r="AC125" i="15"/>
  <c r="AD122" i="15"/>
  <c r="AC121" i="15"/>
  <c r="H13" i="39" l="1"/>
  <c r="H18" i="39" s="1"/>
  <c r="AD136" i="55"/>
  <c r="AD126" i="15"/>
  <c r="AD127" i="15"/>
  <c r="AD125" i="15" s="1"/>
  <c r="AB113" i="15"/>
  <c r="AD90" i="15"/>
  <c r="AD81" i="15" s="1"/>
  <c r="AC124" i="15"/>
  <c r="AD124" i="15" s="1"/>
  <c r="AC123" i="15"/>
  <c r="AD123" i="15" s="1"/>
  <c r="AD119" i="15"/>
  <c r="AD118" i="15"/>
  <c r="AD117" i="15"/>
  <c r="AD116" i="15" s="1"/>
  <c r="AD98" i="15"/>
  <c r="AC98" i="15"/>
  <c r="AD96" i="15"/>
  <c r="AC96" i="15"/>
  <c r="AD70" i="15"/>
  <c r="AC70" i="15"/>
  <c r="AC113" i="15" l="1"/>
  <c r="AC132" i="15"/>
  <c r="AD121" i="15"/>
  <c r="F53" i="52"/>
  <c r="I52" i="52"/>
  <c r="H49" i="52"/>
  <c r="H48" i="52"/>
  <c r="I47" i="52"/>
  <c r="H47" i="52"/>
  <c r="J46" i="52"/>
  <c r="H46" i="52"/>
  <c r="G46" i="52"/>
  <c r="G53" i="52" s="1"/>
  <c r="F46" i="52"/>
  <c r="E46" i="52" s="1"/>
  <c r="I45" i="52"/>
  <c r="J42" i="52"/>
  <c r="J53" i="52" s="1"/>
  <c r="H42" i="52"/>
  <c r="G42" i="52"/>
  <c r="F42" i="52"/>
  <c r="E42" i="52"/>
  <c r="I41" i="52"/>
  <c r="I40" i="52"/>
  <c r="I39" i="52"/>
  <c r="H37" i="52"/>
  <c r="H32" i="52" s="1"/>
  <c r="I33" i="52"/>
  <c r="J32" i="52"/>
  <c r="G32" i="52"/>
  <c r="F32" i="52"/>
  <c r="E32" i="52"/>
  <c r="I31" i="52"/>
  <c r="I30" i="52"/>
  <c r="I23" i="52"/>
  <c r="I20" i="52"/>
  <c r="J18" i="52"/>
  <c r="H18" i="52"/>
  <c r="G18" i="52"/>
  <c r="F18" i="52"/>
  <c r="E18" i="52"/>
  <c r="J5" i="52"/>
  <c r="H5" i="52"/>
  <c r="G5" i="52"/>
  <c r="F5" i="52"/>
  <c r="L35" i="50"/>
  <c r="K35" i="50"/>
  <c r="J35" i="50"/>
  <c r="I35" i="50"/>
  <c r="H35" i="50"/>
  <c r="G35" i="50"/>
  <c r="F35" i="50"/>
  <c r="E35" i="50"/>
  <c r="D35" i="50"/>
  <c r="C35" i="50"/>
  <c r="B35" i="50"/>
  <c r="N34" i="50"/>
  <c r="N33" i="50"/>
  <c r="N32" i="50"/>
  <c r="M31" i="50"/>
  <c r="N31" i="50" s="1"/>
  <c r="N30" i="50"/>
  <c r="N29" i="50"/>
  <c r="N28" i="50"/>
  <c r="N27" i="50"/>
  <c r="N26" i="50"/>
  <c r="M23" i="50"/>
  <c r="L23" i="50"/>
  <c r="K23" i="50"/>
  <c r="J23" i="50"/>
  <c r="I23" i="50"/>
  <c r="H23" i="50"/>
  <c r="G23" i="50"/>
  <c r="F23" i="50"/>
  <c r="E23" i="50"/>
  <c r="D23" i="50"/>
  <c r="C23" i="50"/>
  <c r="B23" i="50"/>
  <c r="N22" i="50"/>
  <c r="N21" i="50"/>
  <c r="N20" i="50"/>
  <c r="N19" i="50"/>
  <c r="N17" i="50"/>
  <c r="N16" i="50"/>
  <c r="N15" i="50"/>
  <c r="N9" i="50"/>
  <c r="E7" i="39"/>
  <c r="F7" i="39"/>
  <c r="E8" i="39"/>
  <c r="F8" i="39"/>
  <c r="D9" i="39"/>
  <c r="F9" i="39"/>
  <c r="E10" i="39"/>
  <c r="F10" i="39"/>
  <c r="D11" i="39"/>
  <c r="F11" i="39"/>
  <c r="E12" i="39"/>
  <c r="F12" i="39"/>
  <c r="C13" i="39"/>
  <c r="D13" i="39"/>
  <c r="E13" i="39"/>
  <c r="F13" i="39"/>
  <c r="G13" i="39"/>
  <c r="D14" i="39"/>
  <c r="E14" i="39"/>
  <c r="F14" i="39"/>
  <c r="E15" i="39"/>
  <c r="F15" i="39"/>
  <c r="D16" i="39"/>
  <c r="F16" i="39"/>
  <c r="C17" i="39"/>
  <c r="D17" i="39"/>
  <c r="E17" i="39"/>
  <c r="F17" i="39"/>
  <c r="F18" i="39" s="1"/>
  <c r="F20" i="39" s="1"/>
  <c r="G17" i="39"/>
  <c r="C18" i="39"/>
  <c r="D18" i="39"/>
  <c r="E18" i="39"/>
  <c r="G18" i="39"/>
  <c r="D19" i="39"/>
  <c r="E19" i="39" s="1"/>
  <c r="G19" i="39" s="1"/>
  <c r="C20" i="39"/>
  <c r="Q26" i="37"/>
  <c r="Q7" i="37"/>
  <c r="L122" i="3"/>
  <c r="H122" i="3"/>
  <c r="G122" i="3"/>
  <c r="F122" i="3"/>
  <c r="M116" i="3"/>
  <c r="M122" i="3" s="1"/>
  <c r="L114" i="3"/>
  <c r="M112" i="3"/>
  <c r="L112" i="3"/>
  <c r="I108" i="3"/>
  <c r="K108" i="3" s="1"/>
  <c r="M105" i="3"/>
  <c r="I105" i="3"/>
  <c r="H105" i="3"/>
  <c r="G105" i="3"/>
  <c r="F105" i="3"/>
  <c r="L104" i="3"/>
  <c r="I104" i="3"/>
  <c r="L103" i="3"/>
  <c r="I103" i="3"/>
  <c r="L102" i="3"/>
  <c r="L101" i="3" s="1"/>
  <c r="I102" i="3"/>
  <c r="M101" i="3"/>
  <c r="K101" i="3"/>
  <c r="J101" i="3"/>
  <c r="I101" i="3"/>
  <c r="H101" i="3"/>
  <c r="G101" i="3"/>
  <c r="F101" i="3"/>
  <c r="L100" i="3"/>
  <c r="H100" i="3"/>
  <c r="I100" i="3" s="1"/>
  <c r="L99" i="3"/>
  <c r="I99" i="3"/>
  <c r="L98" i="3"/>
  <c r="I98" i="3"/>
  <c r="L97" i="3"/>
  <c r="H97" i="3"/>
  <c r="I97" i="3" s="1"/>
  <c r="L96" i="3"/>
  <c r="I96" i="3"/>
  <c r="M95" i="3"/>
  <c r="K95" i="3"/>
  <c r="K94" i="3" s="1"/>
  <c r="J95" i="3"/>
  <c r="G95" i="3"/>
  <c r="F95" i="3"/>
  <c r="M94" i="3"/>
  <c r="J94" i="3"/>
  <c r="G94" i="3"/>
  <c r="F94" i="3"/>
  <c r="F115" i="3" s="1"/>
  <c r="F123" i="3" s="1"/>
  <c r="L93" i="3"/>
  <c r="I93" i="3"/>
  <c r="L92" i="3"/>
  <c r="I92" i="3"/>
  <c r="L91" i="3"/>
  <c r="I91" i="3"/>
  <c r="L90" i="3"/>
  <c r="I90" i="3"/>
  <c r="L89" i="3"/>
  <c r="I89" i="3"/>
  <c r="L88" i="3"/>
  <c r="I88" i="3"/>
  <c r="M87" i="3"/>
  <c r="M82" i="3" s="1"/>
  <c r="K87" i="3"/>
  <c r="K82" i="3" s="1"/>
  <c r="H87" i="3"/>
  <c r="G87" i="3"/>
  <c r="I87" i="3" s="1"/>
  <c r="F87" i="3"/>
  <c r="L86" i="3"/>
  <c r="I86" i="3"/>
  <c r="L85" i="3"/>
  <c r="I85" i="3"/>
  <c r="L84" i="3"/>
  <c r="I84" i="3"/>
  <c r="L83" i="3"/>
  <c r="I83" i="3"/>
  <c r="J82" i="3"/>
  <c r="H82" i="3"/>
  <c r="G82" i="3"/>
  <c r="F82" i="3"/>
  <c r="L69" i="3"/>
  <c r="I67" i="3"/>
  <c r="K67" i="3" s="1"/>
  <c r="K66" i="3" s="1"/>
  <c r="K70" i="3" s="1"/>
  <c r="K127" i="3" s="1"/>
  <c r="M66" i="3"/>
  <c r="J66" i="3"/>
  <c r="H66" i="3"/>
  <c r="H70" i="3" s="1"/>
  <c r="G66" i="3"/>
  <c r="F66" i="3"/>
  <c r="F70" i="3" s="1"/>
  <c r="F127" i="3" s="1"/>
  <c r="L62" i="3"/>
  <c r="M61" i="3"/>
  <c r="L61" i="3"/>
  <c r="K61" i="3"/>
  <c r="J61" i="3"/>
  <c r="I61" i="3"/>
  <c r="H61" i="3"/>
  <c r="G61" i="3"/>
  <c r="F61" i="3"/>
  <c r="M55" i="3"/>
  <c r="K55" i="3"/>
  <c r="J55" i="3"/>
  <c r="I55" i="3"/>
  <c r="H55" i="3"/>
  <c r="G55" i="3"/>
  <c r="F55" i="3"/>
  <c r="K52" i="3"/>
  <c r="K51" i="3" s="1"/>
  <c r="M51" i="3"/>
  <c r="J51" i="3"/>
  <c r="I51" i="3"/>
  <c r="H51" i="3"/>
  <c r="G51" i="3"/>
  <c r="F51" i="3"/>
  <c r="L50" i="3"/>
  <c r="I49" i="3"/>
  <c r="K49" i="3" s="1"/>
  <c r="L48" i="3"/>
  <c r="M47" i="3"/>
  <c r="J47" i="3"/>
  <c r="H47" i="3"/>
  <c r="G47" i="3"/>
  <c r="F47" i="3"/>
  <c r="L46" i="3"/>
  <c r="L45" i="3"/>
  <c r="L44" i="3"/>
  <c r="L43" i="3"/>
  <c r="L42" i="3"/>
  <c r="I42" i="3"/>
  <c r="L41" i="3"/>
  <c r="I41" i="3"/>
  <c r="L40" i="3"/>
  <c r="I40" i="3"/>
  <c r="L39" i="3"/>
  <c r="I39" i="3"/>
  <c r="L38" i="3"/>
  <c r="I38" i="3"/>
  <c r="L37" i="3"/>
  <c r="I37" i="3"/>
  <c r="L36" i="3"/>
  <c r="I36" i="3"/>
  <c r="M35" i="3"/>
  <c r="K35" i="3"/>
  <c r="J35" i="3"/>
  <c r="I35" i="3"/>
  <c r="H35" i="3"/>
  <c r="G35" i="3"/>
  <c r="F35" i="3"/>
  <c r="L34" i="3"/>
  <c r="I34" i="3"/>
  <c r="L33" i="3"/>
  <c r="L29" i="3" s="1"/>
  <c r="I33" i="3"/>
  <c r="I32" i="3"/>
  <c r="L31" i="3"/>
  <c r="I31" i="3"/>
  <c r="M30" i="3"/>
  <c r="K30" i="3"/>
  <c r="K29" i="3" s="1"/>
  <c r="H30" i="3"/>
  <c r="H29" i="3" s="1"/>
  <c r="G30" i="3"/>
  <c r="I30" i="3" s="1"/>
  <c r="I29" i="3" s="1"/>
  <c r="F30" i="3"/>
  <c r="F29" i="3" s="1"/>
  <c r="M29" i="3"/>
  <c r="G29" i="3"/>
  <c r="L27" i="3"/>
  <c r="L23" i="3" s="1"/>
  <c r="M23" i="3"/>
  <c r="K23" i="3"/>
  <c r="J23" i="3"/>
  <c r="I23" i="3"/>
  <c r="H23" i="3"/>
  <c r="G23" i="3"/>
  <c r="F23" i="3"/>
  <c r="L21" i="3"/>
  <c r="I21" i="3"/>
  <c r="I20" i="3"/>
  <c r="M17" i="3"/>
  <c r="L17" i="3"/>
  <c r="K17" i="3"/>
  <c r="J17" i="3"/>
  <c r="H17" i="3"/>
  <c r="G17" i="3"/>
  <c r="F17" i="3"/>
  <c r="L16" i="3"/>
  <c r="L10" i="3" s="1"/>
  <c r="I16" i="3"/>
  <c r="I15" i="3"/>
  <c r="L14" i="3"/>
  <c r="I14" i="3"/>
  <c r="L13" i="3"/>
  <c r="I13" i="3"/>
  <c r="L12" i="3"/>
  <c r="I12" i="3"/>
  <c r="I10" i="3" s="1"/>
  <c r="I11" i="3"/>
  <c r="M10" i="3"/>
  <c r="K10" i="3"/>
  <c r="J10" i="3"/>
  <c r="H10" i="3"/>
  <c r="G10" i="3"/>
  <c r="F10" i="3"/>
  <c r="L87" i="3" l="1"/>
  <c r="N35" i="50"/>
  <c r="N23" i="50"/>
  <c r="G20" i="39"/>
  <c r="H19" i="39"/>
  <c r="H20" i="39" s="1"/>
  <c r="D20" i="39"/>
  <c r="AD113" i="15"/>
  <c r="AD132" i="15" s="1"/>
  <c r="E20" i="39"/>
  <c r="H53" i="52"/>
  <c r="M35" i="50"/>
  <c r="L49" i="3"/>
  <c r="K47" i="3"/>
  <c r="J59" i="3"/>
  <c r="J71" i="3" s="1"/>
  <c r="F59" i="3"/>
  <c r="L35" i="3"/>
  <c r="I47" i="3"/>
  <c r="L52" i="3"/>
  <c r="L51" i="3" s="1"/>
  <c r="I66" i="3"/>
  <c r="I70" i="3" s="1"/>
  <c r="L82" i="3"/>
  <c r="G115" i="3"/>
  <c r="G123" i="3" s="1"/>
  <c r="I94" i="3"/>
  <c r="M115" i="3"/>
  <c r="M123" i="3" s="1"/>
  <c r="M59" i="3"/>
  <c r="M126" i="3" s="1"/>
  <c r="J115" i="3"/>
  <c r="J123" i="3" s="1"/>
  <c r="I17" i="3"/>
  <c r="I59" i="3" s="1"/>
  <c r="I71" i="3" s="1"/>
  <c r="H59" i="3"/>
  <c r="G59" i="3"/>
  <c r="G70" i="3"/>
  <c r="G127" i="3" s="1"/>
  <c r="M70" i="3"/>
  <c r="M127" i="3" s="1"/>
  <c r="L95" i="3"/>
  <c r="I95" i="3"/>
  <c r="L59" i="3"/>
  <c r="H71" i="3"/>
  <c r="K59" i="3"/>
  <c r="I82" i="3"/>
  <c r="I115" i="3" s="1"/>
  <c r="I123" i="3" s="1"/>
  <c r="K115" i="3"/>
  <c r="K123" i="3" s="1"/>
  <c r="L94" i="3"/>
  <c r="H95" i="3"/>
  <c r="H94" i="3" s="1"/>
  <c r="H115" i="3" s="1"/>
  <c r="H123" i="3" s="1"/>
  <c r="F71" i="3" l="1"/>
  <c r="F126" i="3"/>
  <c r="L70" i="3"/>
  <c r="M71" i="3"/>
  <c r="L71" i="3" s="1"/>
  <c r="G71" i="3"/>
  <c r="G126" i="3"/>
  <c r="K71" i="3"/>
  <c r="K126" i="3"/>
  <c r="L123" i="3"/>
  <c r="P8" i="38" l="1"/>
  <c r="F8" i="38" s="1"/>
  <c r="P9" i="38"/>
  <c r="F9" i="38" s="1"/>
  <c r="P10" i="38"/>
  <c r="F10" i="38" s="1"/>
  <c r="P7" i="38"/>
  <c r="F7" i="38" s="1"/>
  <c r="AA29" i="48"/>
  <c r="AA30" i="48"/>
  <c r="X41" i="48"/>
  <c r="X40" i="48" s="1"/>
  <c r="AB48" i="48"/>
  <c r="AE48" i="48" s="1"/>
  <c r="AA48" i="48"/>
  <c r="AA41" i="48" s="1"/>
  <c r="AA40" i="48" s="1"/>
  <c r="AB50" i="48"/>
  <c r="AB41" i="48" s="1"/>
  <c r="AB40" i="48" s="1"/>
  <c r="AA50" i="48"/>
  <c r="AA33" i="48"/>
  <c r="X32" i="48"/>
  <c r="X31" i="48" s="1"/>
  <c r="AA12" i="48"/>
  <c r="AA14" i="48"/>
  <c r="AA16" i="48"/>
  <c r="AA28" i="48"/>
  <c r="AA23" i="48"/>
  <c r="AA21" i="48"/>
  <c r="AA18" i="48"/>
  <c r="AA17" i="48" s="1"/>
  <c r="X17" i="48"/>
  <c r="AB21" i="48"/>
  <c r="X15" i="48"/>
  <c r="AA15" i="48" s="1"/>
  <c r="X13" i="48"/>
  <c r="X11" i="48" s="1"/>
  <c r="X10" i="48" s="1"/>
  <c r="X9" i="48" s="1"/>
  <c r="X66" i="48"/>
  <c r="AA68" i="48"/>
  <c r="AA67" i="48"/>
  <c r="AA66" i="48" s="1"/>
  <c r="AE62" i="48"/>
  <c r="AE61" i="48"/>
  <c r="X60" i="48"/>
  <c r="X54" i="48" s="1"/>
  <c r="X53" i="48" s="1"/>
  <c r="X52" i="48" s="1"/>
  <c r="AA63" i="48"/>
  <c r="AA60" i="48" s="1"/>
  <c r="AA54" i="48" s="1"/>
  <c r="AA53" i="48" s="1"/>
  <c r="AA52" i="48" s="1"/>
  <c r="AA65" i="48"/>
  <c r="W63" i="48"/>
  <c r="AB63" i="48" s="1"/>
  <c r="W62" i="48"/>
  <c r="W61" i="48"/>
  <c r="AE73" i="48"/>
  <c r="AE71" i="48"/>
  <c r="AE70" i="48"/>
  <c r="AD69" i="48"/>
  <c r="AE69" i="48" s="1"/>
  <c r="AD66" i="48"/>
  <c r="AC66" i="48"/>
  <c r="AD60" i="48"/>
  <c r="AC60" i="48"/>
  <c r="AE56" i="48"/>
  <c r="AD54" i="48"/>
  <c r="AC54" i="48"/>
  <c r="AC53" i="48" s="1"/>
  <c r="AC52" i="48" s="1"/>
  <c r="AE49" i="48"/>
  <c r="AE45" i="48"/>
  <c r="AE44" i="48"/>
  <c r="AE43" i="48"/>
  <c r="AE42" i="48"/>
  <c r="AD41" i="48"/>
  <c r="AD40" i="48" s="1"/>
  <c r="AC41" i="48"/>
  <c r="AC40" i="48" s="1"/>
  <c r="AE39" i="48"/>
  <c r="AB38" i="48"/>
  <c r="AE38" i="48" s="1"/>
  <c r="AE36" i="48"/>
  <c r="AB34" i="48"/>
  <c r="AE34" i="48" s="1"/>
  <c r="AD31" i="48"/>
  <c r="AC31" i="48"/>
  <c r="AE26" i="48"/>
  <c r="AE25" i="48"/>
  <c r="AE24" i="48"/>
  <c r="AE22" i="48"/>
  <c r="AE21" i="48"/>
  <c r="AD17" i="48"/>
  <c r="AD10" i="48" s="1"/>
  <c r="AD9" i="48" s="1"/>
  <c r="AC17" i="48"/>
  <c r="AC10" i="48" s="1"/>
  <c r="AC9" i="48" s="1"/>
  <c r="V156" i="47"/>
  <c r="V155" i="47"/>
  <c r="T153" i="47"/>
  <c r="V152" i="47"/>
  <c r="V122" i="47"/>
  <c r="U119" i="47"/>
  <c r="U122" i="47" s="1"/>
  <c r="U120" i="47"/>
  <c r="U118" i="47"/>
  <c r="U113" i="47"/>
  <c r="U114" i="47"/>
  <c r="U112" i="47"/>
  <c r="V116" i="47"/>
  <c r="U131" i="47"/>
  <c r="U132" i="47"/>
  <c r="U130" i="47"/>
  <c r="V134" i="47"/>
  <c r="V146" i="47"/>
  <c r="V153" i="47" s="1"/>
  <c r="V140" i="47"/>
  <c r="V128" i="47"/>
  <c r="U125" i="47"/>
  <c r="U128" i="47" s="1"/>
  <c r="U126" i="47"/>
  <c r="U124" i="47"/>
  <c r="U106" i="47"/>
  <c r="U107" i="47"/>
  <c r="U110" i="47" s="1"/>
  <c r="U108" i="47"/>
  <c r="U105" i="47"/>
  <c r="V109" i="47"/>
  <c r="V110" i="47"/>
  <c r="AE64" i="47"/>
  <c r="AE63" i="47" s="1"/>
  <c r="AD63" i="47"/>
  <c r="AC63" i="47"/>
  <c r="AB63" i="47"/>
  <c r="AE62" i="47"/>
  <c r="AE61" i="47"/>
  <c r="AE60" i="47"/>
  <c r="AE59" i="47"/>
  <c r="AE58" i="47"/>
  <c r="AE57" i="47"/>
  <c r="AE56" i="47"/>
  <c r="AD52" i="47"/>
  <c r="AD51" i="47" s="1"/>
  <c r="AD50" i="47" s="1"/>
  <c r="AC52" i="47"/>
  <c r="AE47" i="47"/>
  <c r="AE46" i="47"/>
  <c r="AE45" i="47"/>
  <c r="AE44" i="47"/>
  <c r="AE43" i="47"/>
  <c r="AE42" i="47"/>
  <c r="AB42" i="47"/>
  <c r="AB41" i="47" s="1"/>
  <c r="AE41" i="47" s="1"/>
  <c r="AD39" i="47"/>
  <c r="AC39" i="47"/>
  <c r="AC38" i="47" s="1"/>
  <c r="AD38" i="47"/>
  <c r="AB38" i="47"/>
  <c r="AE29" i="47"/>
  <c r="AD29" i="47"/>
  <c r="AC29" i="47"/>
  <c r="AB29" i="47"/>
  <c r="AE28" i="47"/>
  <c r="AE27" i="47"/>
  <c r="AE26" i="47"/>
  <c r="AE25" i="47"/>
  <c r="AE24" i="47"/>
  <c r="AE23" i="47"/>
  <c r="AE22" i="47"/>
  <c r="AE21" i="47"/>
  <c r="AE20" i="47"/>
  <c r="AE19" i="47"/>
  <c r="AE17" i="47"/>
  <c r="AE16" i="47"/>
  <c r="AD15" i="47"/>
  <c r="AD10" i="47" s="1"/>
  <c r="AC15" i="47"/>
  <c r="AE14" i="47"/>
  <c r="AE13" i="47"/>
  <c r="AC10" i="47"/>
  <c r="AC9" i="47"/>
  <c r="U147" i="46"/>
  <c r="U148" i="46"/>
  <c r="V148" i="46"/>
  <c r="V147" i="46"/>
  <c r="V149" i="46"/>
  <c r="V146" i="46"/>
  <c r="U146" i="46"/>
  <c r="U126" i="46"/>
  <c r="U124" i="46"/>
  <c r="U123" i="46"/>
  <c r="U122" i="46"/>
  <c r="U121" i="46"/>
  <c r="V126" i="46"/>
  <c r="U139" i="46"/>
  <c r="U137" i="46"/>
  <c r="U135" i="46"/>
  <c r="U136" i="46"/>
  <c r="U134" i="46"/>
  <c r="V139" i="46"/>
  <c r="U132" i="46"/>
  <c r="U129" i="46"/>
  <c r="U130" i="46"/>
  <c r="U128" i="46"/>
  <c r="V132" i="46"/>
  <c r="U119" i="46"/>
  <c r="U116" i="46"/>
  <c r="U115" i="46"/>
  <c r="V119" i="46"/>
  <c r="U145" i="46"/>
  <c r="U142" i="46"/>
  <c r="U143" i="46"/>
  <c r="U141" i="46"/>
  <c r="V145" i="46"/>
  <c r="AB53" i="46"/>
  <c r="T53" i="46"/>
  <c r="AA27" i="46"/>
  <c r="AA22" i="46"/>
  <c r="AB22" i="46"/>
  <c r="AB27" i="46"/>
  <c r="X21" i="46"/>
  <c r="AE78" i="46"/>
  <c r="AE77" i="46"/>
  <c r="AE76" i="46"/>
  <c r="AE74" i="46"/>
  <c r="AE73" i="46"/>
  <c r="AE72" i="46"/>
  <c r="AE71" i="46"/>
  <c r="AE70" i="46"/>
  <c r="AB70" i="46"/>
  <c r="AB69" i="46" s="1"/>
  <c r="AE69" i="46" s="1"/>
  <c r="AE68" i="46"/>
  <c r="AE67" i="46"/>
  <c r="AE66" i="46"/>
  <c r="AE65" i="46"/>
  <c r="AE64" i="46"/>
  <c r="AE63" i="46"/>
  <c r="AE62" i="46"/>
  <c r="AB61" i="46"/>
  <c r="AB58" i="46" s="1"/>
  <c r="AB57" i="46" s="1"/>
  <c r="AB56" i="46" s="1"/>
  <c r="AE56" i="46" s="1"/>
  <c r="AE60" i="46"/>
  <c r="AE59" i="46"/>
  <c r="AD58" i="46"/>
  <c r="AC58" i="46"/>
  <c r="AD57" i="46"/>
  <c r="AC57" i="46"/>
  <c r="AE53" i="46"/>
  <c r="AD45" i="46"/>
  <c r="AD44" i="46" s="1"/>
  <c r="AC45" i="46"/>
  <c r="AE45" i="46" s="1"/>
  <c r="AE44" i="46" s="1"/>
  <c r="AB44" i="46"/>
  <c r="AE35" i="46"/>
  <c r="AD35" i="46"/>
  <c r="AC35" i="46"/>
  <c r="AB35" i="46"/>
  <c r="AE34" i="46"/>
  <c r="AE33" i="46"/>
  <c r="AE32" i="46"/>
  <c r="AE31" i="46"/>
  <c r="AE30" i="46"/>
  <c r="AE29" i="46"/>
  <c r="AE28" i="46"/>
  <c r="AE27" i="46"/>
  <c r="AE26" i="46"/>
  <c r="AE25" i="46"/>
  <c r="AE24" i="46"/>
  <c r="AE23" i="46"/>
  <c r="AE22" i="46"/>
  <c r="AD21" i="46"/>
  <c r="AD15" i="46" s="1"/>
  <c r="AD14" i="46" s="1"/>
  <c r="AC21" i="46"/>
  <c r="AB21" i="46"/>
  <c r="AB15" i="46" s="1"/>
  <c r="AE20" i="46"/>
  <c r="AE18" i="46"/>
  <c r="AB17" i="46"/>
  <c r="AB16" i="46"/>
  <c r="AE16" i="46" s="1"/>
  <c r="AC15" i="46"/>
  <c r="U148" i="45"/>
  <c r="U147" i="45"/>
  <c r="V148" i="45"/>
  <c r="V147" i="45"/>
  <c r="V149" i="45"/>
  <c r="U146" i="45"/>
  <c r="V146" i="45"/>
  <c r="V138" i="45"/>
  <c r="U129" i="45"/>
  <c r="U124" i="45"/>
  <c r="U125" i="45"/>
  <c r="U126" i="45"/>
  <c r="U127" i="45"/>
  <c r="U123" i="45"/>
  <c r="V129" i="45"/>
  <c r="U118" i="45"/>
  <c r="U135" i="45"/>
  <c r="U133" i="45"/>
  <c r="U132" i="45"/>
  <c r="U131" i="45"/>
  <c r="V135" i="45"/>
  <c r="U114" i="45"/>
  <c r="U115" i="45"/>
  <c r="U116" i="45"/>
  <c r="U113" i="45"/>
  <c r="V118" i="45"/>
  <c r="V121" i="45"/>
  <c r="U142" i="45"/>
  <c r="U143" i="45"/>
  <c r="U144" i="45"/>
  <c r="U145" i="45"/>
  <c r="U141" i="45"/>
  <c r="U140" i="45"/>
  <c r="V145" i="45"/>
  <c r="AB33" i="45"/>
  <c r="AB25" i="45"/>
  <c r="AB26" i="45"/>
  <c r="AB27" i="45"/>
  <c r="AB28" i="45"/>
  <c r="AB29" i="45"/>
  <c r="AB30" i="45"/>
  <c r="AB31" i="45"/>
  <c r="AB32" i="45"/>
  <c r="AB24" i="45"/>
  <c r="AE24" i="45" s="1"/>
  <c r="AA33" i="45"/>
  <c r="AA25" i="45"/>
  <c r="AA24" i="45"/>
  <c r="AA22" i="45"/>
  <c r="X22" i="45"/>
  <c r="AD58" i="40"/>
  <c r="AC58" i="40"/>
  <c r="AE58" i="40"/>
  <c r="AB58" i="40"/>
  <c r="W58" i="40"/>
  <c r="V58" i="40"/>
  <c r="U58" i="40"/>
  <c r="T58" i="40"/>
  <c r="E58" i="40"/>
  <c r="D58" i="40"/>
  <c r="AA68" i="45"/>
  <c r="AA65" i="45"/>
  <c r="AA62" i="45"/>
  <c r="X59" i="45"/>
  <c r="X65" i="45"/>
  <c r="AE76" i="45"/>
  <c r="AD76" i="45"/>
  <c r="AC76" i="45"/>
  <c r="AB76" i="45"/>
  <c r="AE73" i="45"/>
  <c r="AE72" i="45"/>
  <c r="AB71" i="45"/>
  <c r="AB70" i="45" s="1"/>
  <c r="AE69" i="45"/>
  <c r="AB68" i="45"/>
  <c r="AE68" i="45" s="1"/>
  <c r="AB67" i="45"/>
  <c r="AE66" i="45"/>
  <c r="AE64" i="45"/>
  <c r="AE63" i="45"/>
  <c r="AB62" i="45"/>
  <c r="AE62" i="45" s="1"/>
  <c r="AB61" i="45"/>
  <c r="AB60" i="45"/>
  <c r="AE60" i="45" s="1"/>
  <c r="AD59" i="45"/>
  <c r="AD58" i="45" s="1"/>
  <c r="AC59" i="45"/>
  <c r="AC58" i="45"/>
  <c r="AE54" i="45"/>
  <c r="AD46" i="45"/>
  <c r="AC46" i="45"/>
  <c r="AE46" i="45" s="1"/>
  <c r="AE45" i="45" s="1"/>
  <c r="AD45" i="45"/>
  <c r="AB45" i="45"/>
  <c r="AE36" i="45"/>
  <c r="AD36" i="45"/>
  <c r="AC36" i="45"/>
  <c r="AB36" i="45"/>
  <c r="AE33" i="45"/>
  <c r="AE32" i="45"/>
  <c r="AE31" i="45"/>
  <c r="AE30" i="45"/>
  <c r="AE29" i="45"/>
  <c r="AE28" i="45"/>
  <c r="AE27" i="45"/>
  <c r="AE26" i="45"/>
  <c r="AE25" i="45"/>
  <c r="AE23" i="45"/>
  <c r="AD22" i="45"/>
  <c r="AC22" i="45"/>
  <c r="AE20" i="45"/>
  <c r="AE19" i="45"/>
  <c r="AB19" i="45"/>
  <c r="AD18" i="45"/>
  <c r="AB18" i="45"/>
  <c r="AE18" i="45" s="1"/>
  <c r="AD16" i="45"/>
  <c r="AC16" i="45"/>
  <c r="AD15" i="45"/>
  <c r="U135" i="40"/>
  <c r="U130" i="40"/>
  <c r="U131" i="40"/>
  <c r="U127" i="40"/>
  <c r="U123" i="40"/>
  <c r="U124" i="40"/>
  <c r="U125" i="40"/>
  <c r="U126" i="40"/>
  <c r="U122" i="40"/>
  <c r="U117" i="40"/>
  <c r="U118" i="40"/>
  <c r="U119" i="40"/>
  <c r="U116" i="40"/>
  <c r="V137" i="40"/>
  <c r="U136" i="40"/>
  <c r="V135" i="40"/>
  <c r="V127" i="40"/>
  <c r="V120" i="40"/>
  <c r="U120" i="40" s="1"/>
  <c r="U153" i="47" l="1"/>
  <c r="AD9" i="47"/>
  <c r="AD8" i="47" s="1"/>
  <c r="AC8" i="47"/>
  <c r="AC51" i="47"/>
  <c r="AC50" i="47" s="1"/>
  <c r="AE63" i="48"/>
  <c r="AB60" i="48"/>
  <c r="AE60" i="48" s="1"/>
  <c r="AE50" i="48"/>
  <c r="AA13" i="48"/>
  <c r="AA11" i="48" s="1"/>
  <c r="AA10" i="48" s="1"/>
  <c r="AA9" i="48" s="1"/>
  <c r="AA32" i="48"/>
  <c r="AA31" i="48" s="1"/>
  <c r="AE40" i="48"/>
  <c r="AD53" i="48"/>
  <c r="AE41" i="48"/>
  <c r="AE38" i="47"/>
  <c r="AE39" i="47"/>
  <c r="AE21" i="46"/>
  <c r="AE15" i="46" s="1"/>
  <c r="AE14" i="46" s="1"/>
  <c r="AB14" i="46"/>
  <c r="AC44" i="46"/>
  <c r="AC14" i="46" s="1"/>
  <c r="AE61" i="46"/>
  <c r="AE58" i="46" s="1"/>
  <c r="AE57" i="46" s="1"/>
  <c r="AB22" i="45"/>
  <c r="AB17" i="45" s="1"/>
  <c r="AE17" i="45" s="1"/>
  <c r="AB65" i="45"/>
  <c r="AE65" i="45" s="1"/>
  <c r="AE67" i="45"/>
  <c r="AB59" i="45"/>
  <c r="AB58" i="45" s="1"/>
  <c r="AE70" i="45"/>
  <c r="AE59" i="45"/>
  <c r="AE58" i="45" s="1"/>
  <c r="AC45" i="45"/>
  <c r="AC15" i="45" s="1"/>
  <c r="AE61" i="45"/>
  <c r="AE71" i="45"/>
  <c r="V134" i="40"/>
  <c r="U134" i="40" s="1"/>
  <c r="AD52" i="48" l="1"/>
  <c r="AE22" i="45"/>
  <c r="AB16" i="45"/>
  <c r="AB57" i="45"/>
  <c r="AE57" i="45" s="1"/>
  <c r="T22" i="53"/>
  <c r="T21" i="53" s="1"/>
  <c r="T23" i="53"/>
  <c r="T18" i="53"/>
  <c r="Q22" i="53"/>
  <c r="N23" i="53"/>
  <c r="N22" i="53"/>
  <c r="N20" i="53"/>
  <c r="T20" i="53" s="1"/>
  <c r="N19" i="53"/>
  <c r="T19" i="53" s="1"/>
  <c r="N18" i="53"/>
  <c r="N16" i="53"/>
  <c r="T16" i="53" s="1"/>
  <c r="N13" i="53"/>
  <c r="T13" i="53" s="1"/>
  <c r="H20" i="53"/>
  <c r="H23" i="53"/>
  <c r="H21" i="53" s="1"/>
  <c r="H22" i="53"/>
  <c r="H19" i="53"/>
  <c r="H18" i="53"/>
  <c r="H16" i="53"/>
  <c r="H13" i="53"/>
  <c r="H9" i="53"/>
  <c r="H8" i="53"/>
  <c r="AB112" i="55"/>
  <c r="AA112" i="55"/>
  <c r="X112" i="55"/>
  <c r="AB49" i="55"/>
  <c r="AB33" i="55"/>
  <c r="E18" i="4"/>
  <c r="E32" i="4"/>
  <c r="AB46" i="55" l="1"/>
  <c r="AD49" i="55"/>
  <c r="AD46" i="55" s="1"/>
  <c r="AE16" i="45"/>
  <c r="AB15" i="45"/>
  <c r="AE15" i="45" s="1"/>
  <c r="AB125" i="55"/>
  <c r="AB136" i="55" s="1"/>
  <c r="AB138" i="55"/>
  <c r="AB148" i="55"/>
  <c r="AA125" i="55"/>
  <c r="AA136" i="55" s="1"/>
  <c r="AA138" i="55"/>
  <c r="AA148" i="55"/>
  <c r="AB172" i="15"/>
  <c r="AB210" i="15" s="1"/>
  <c r="AA172" i="15"/>
  <c r="AA210" i="15" s="1"/>
  <c r="Q13" i="35"/>
  <c r="Q14" i="35"/>
  <c r="E26" i="37"/>
  <c r="W56" i="48"/>
  <c r="T33" i="48"/>
  <c r="AB33" i="48" s="1"/>
  <c r="T27" i="48"/>
  <c r="T20" i="48"/>
  <c r="AB20" i="48" s="1"/>
  <c r="AE20" i="48" s="1"/>
  <c r="J127" i="3"/>
  <c r="AE33" i="48" l="1"/>
  <c r="AB32" i="48"/>
  <c r="AB160" i="55"/>
  <c r="AA160" i="55"/>
  <c r="H52" i="54"/>
  <c r="H53" i="54"/>
  <c r="K53" i="54" s="1"/>
  <c r="H54" i="54"/>
  <c r="K54" i="54" s="1"/>
  <c r="H55" i="54"/>
  <c r="K55" i="54" s="1"/>
  <c r="H56" i="54"/>
  <c r="K56" i="54" s="1"/>
  <c r="H57" i="54"/>
  <c r="K57" i="54" s="1"/>
  <c r="H58" i="54"/>
  <c r="K58" i="54" s="1"/>
  <c r="H59" i="54"/>
  <c r="K59" i="54" s="1"/>
  <c r="H60" i="54"/>
  <c r="K60" i="54" s="1"/>
  <c r="H26" i="54"/>
  <c r="H27" i="54" s="1"/>
  <c r="R22" i="53"/>
  <c r="R21" i="53" s="1"/>
  <c r="R17" i="53"/>
  <c r="R12" i="53" s="1"/>
  <c r="R11" i="53" s="1"/>
  <c r="R27" i="53" s="1"/>
  <c r="AE32" i="48" l="1"/>
  <c r="AB31" i="48"/>
  <c r="AE31" i="48" s="1"/>
  <c r="K61" i="54"/>
  <c r="H61" i="54"/>
  <c r="G114" i="47"/>
  <c r="L144" i="47"/>
  <c r="L146" i="47" s="1"/>
  <c r="E146" i="47"/>
  <c r="F146" i="47"/>
  <c r="G146" i="47"/>
  <c r="H146" i="47"/>
  <c r="I146" i="47"/>
  <c r="J146" i="47"/>
  <c r="K146" i="47"/>
  <c r="D146" i="47"/>
  <c r="F140" i="47"/>
  <c r="G140" i="47"/>
  <c r="H140" i="47"/>
  <c r="I140" i="47"/>
  <c r="J140" i="47"/>
  <c r="K140" i="47"/>
  <c r="E140" i="47"/>
  <c r="L138" i="47"/>
  <c r="L140" i="47" s="1"/>
  <c r="K110" i="47"/>
  <c r="J110" i="47"/>
  <c r="I110" i="47"/>
  <c r="H110" i="47"/>
  <c r="E110" i="47"/>
  <c r="D110" i="47"/>
  <c r="L108" i="47"/>
  <c r="L155" i="47" s="1"/>
  <c r="F107" i="47"/>
  <c r="G107" i="47" s="1"/>
  <c r="F106" i="47"/>
  <c r="L106" i="47" s="1"/>
  <c r="F105" i="47"/>
  <c r="G105" i="47" s="1"/>
  <c r="F110" i="47" l="1"/>
  <c r="G110" i="47"/>
  <c r="L110" i="47"/>
  <c r="O12" i="53"/>
  <c r="O11" i="53" s="1"/>
  <c r="Q11" i="53" s="1"/>
  <c r="O21" i="53"/>
  <c r="Q21" i="53" s="1"/>
  <c r="Q27" i="53" s="1"/>
  <c r="AB70" i="55"/>
  <c r="AD70" i="55" s="1"/>
  <c r="AD66" i="55" s="1"/>
  <c r="AA46" i="55"/>
  <c r="AA50" i="55"/>
  <c r="AB76" i="55"/>
  <c r="AA76" i="55"/>
  <c r="AA88" i="55" s="1"/>
  <c r="AB8" i="55"/>
  <c r="AB21" i="55"/>
  <c r="AB43" i="55"/>
  <c r="AA8" i="55"/>
  <c r="AA21" i="55"/>
  <c r="AA43" i="55"/>
  <c r="AB70" i="15"/>
  <c r="AB88" i="15"/>
  <c r="AB81" i="15" s="1"/>
  <c r="AB96" i="15"/>
  <c r="AB98" i="15"/>
  <c r="AA88" i="15"/>
  <c r="AA81" i="15" s="1"/>
  <c r="AA70" i="15"/>
  <c r="AA96" i="15"/>
  <c r="AA98" i="15"/>
  <c r="AA116" i="15"/>
  <c r="T68" i="45"/>
  <c r="T67" i="45"/>
  <c r="W67" i="45" s="1"/>
  <c r="T19" i="45"/>
  <c r="T24" i="45"/>
  <c r="U59" i="45"/>
  <c r="V59" i="45"/>
  <c r="W63" i="45"/>
  <c r="W64" i="45"/>
  <c r="W66" i="45"/>
  <c r="W69" i="45"/>
  <c r="W72" i="45"/>
  <c r="W73" i="45"/>
  <c r="T76" i="45"/>
  <c r="U76" i="45"/>
  <c r="V76" i="45"/>
  <c r="W76" i="45"/>
  <c r="V18" i="45"/>
  <c r="W20" i="45"/>
  <c r="T22" i="45"/>
  <c r="U22" i="45"/>
  <c r="U16" i="45" s="1"/>
  <c r="V22" i="45"/>
  <c r="V16" i="45" s="1"/>
  <c r="W23" i="45"/>
  <c r="W24" i="45"/>
  <c r="W25" i="45"/>
  <c r="W26" i="45"/>
  <c r="W27" i="45"/>
  <c r="W28" i="45"/>
  <c r="W29" i="45"/>
  <c r="W30" i="45"/>
  <c r="W31" i="45"/>
  <c r="W32" i="45"/>
  <c r="W33" i="45"/>
  <c r="T36" i="45"/>
  <c r="U36" i="45"/>
  <c r="V36" i="45"/>
  <c r="W36" i="45"/>
  <c r="T45" i="45"/>
  <c r="U46" i="45"/>
  <c r="U45" i="45" s="1"/>
  <c r="V46" i="45"/>
  <c r="V45" i="45" s="1"/>
  <c r="W54" i="45"/>
  <c r="G148" i="45"/>
  <c r="H148" i="45"/>
  <c r="I148" i="45"/>
  <c r="J148" i="45"/>
  <c r="K148" i="45"/>
  <c r="G147" i="45"/>
  <c r="H147" i="45"/>
  <c r="I147" i="45"/>
  <c r="J147" i="45"/>
  <c r="K147" i="45"/>
  <c r="L133" i="45"/>
  <c r="L132" i="45"/>
  <c r="L131" i="45"/>
  <c r="L116" i="45"/>
  <c r="L114" i="45"/>
  <c r="G145" i="45"/>
  <c r="H118" i="45"/>
  <c r="I118" i="45"/>
  <c r="J118" i="45"/>
  <c r="K118" i="45"/>
  <c r="H121" i="45"/>
  <c r="I121" i="45"/>
  <c r="J121" i="45"/>
  <c r="K121" i="45"/>
  <c r="L121" i="45"/>
  <c r="H129" i="45"/>
  <c r="I129" i="45"/>
  <c r="J129" i="45"/>
  <c r="K129" i="45"/>
  <c r="H135" i="45"/>
  <c r="I135" i="45"/>
  <c r="J135" i="45"/>
  <c r="K135" i="45"/>
  <c r="H138" i="45"/>
  <c r="I138" i="45"/>
  <c r="J138" i="45"/>
  <c r="K138" i="45"/>
  <c r="L138" i="45"/>
  <c r="G121" i="45"/>
  <c r="G129" i="45"/>
  <c r="G135" i="45"/>
  <c r="G138" i="45"/>
  <c r="Q59" i="45"/>
  <c r="R59" i="45"/>
  <c r="S60" i="45"/>
  <c r="S61" i="45"/>
  <c r="S62" i="45"/>
  <c r="S63" i="45"/>
  <c r="S64" i="45"/>
  <c r="P65" i="45"/>
  <c r="S65" i="45" s="1"/>
  <c r="S66" i="45"/>
  <c r="S67" i="45"/>
  <c r="S68" i="45"/>
  <c r="S69" i="45"/>
  <c r="S71" i="45"/>
  <c r="S72" i="45"/>
  <c r="S73" i="45"/>
  <c r="P76" i="45"/>
  <c r="Q76" i="45"/>
  <c r="R76" i="45"/>
  <c r="S76" i="45"/>
  <c r="Q16" i="45"/>
  <c r="P18" i="45"/>
  <c r="R18" i="45"/>
  <c r="S19" i="45"/>
  <c r="S20" i="45"/>
  <c r="P22" i="45"/>
  <c r="P17" i="45" s="1"/>
  <c r="S17" i="45" s="1"/>
  <c r="Q22" i="45"/>
  <c r="R22" i="45"/>
  <c r="S23" i="45"/>
  <c r="S24" i="45"/>
  <c r="S25" i="45"/>
  <c r="S26" i="45"/>
  <c r="S27" i="45"/>
  <c r="S28" i="45"/>
  <c r="S29" i="45"/>
  <c r="S30" i="45"/>
  <c r="S31" i="45"/>
  <c r="S32" i="45"/>
  <c r="S33" i="45"/>
  <c r="P36" i="45"/>
  <c r="Q36" i="45"/>
  <c r="R36" i="45"/>
  <c r="S36" i="45"/>
  <c r="Q46" i="45"/>
  <c r="Q45" i="45" s="1"/>
  <c r="R46" i="45"/>
  <c r="R45" i="45" s="1"/>
  <c r="P45" i="45"/>
  <c r="V60" i="48"/>
  <c r="V54" i="48" s="1"/>
  <c r="W68" i="48"/>
  <c r="AB68" i="48" s="1"/>
  <c r="AE68" i="48" s="1"/>
  <c r="U66" i="48"/>
  <c r="V69" i="48"/>
  <c r="V66" i="48" s="1"/>
  <c r="W71" i="48"/>
  <c r="W73" i="48"/>
  <c r="T13" i="48"/>
  <c r="W13" i="48" s="1"/>
  <c r="W14" i="48"/>
  <c r="AB14" i="48" s="1"/>
  <c r="U17" i="48"/>
  <c r="U10" i="48" s="1"/>
  <c r="V17" i="48"/>
  <c r="V10" i="48" s="1"/>
  <c r="W18" i="48"/>
  <c r="AB18" i="48" s="1"/>
  <c r="W20" i="48"/>
  <c r="W21" i="48"/>
  <c r="W22" i="48"/>
  <c r="W24" i="48"/>
  <c r="W25" i="48"/>
  <c r="W26" i="48"/>
  <c r="W27" i="48"/>
  <c r="AB27" i="48" s="1"/>
  <c r="AE27" i="48" s="1"/>
  <c r="U31" i="48"/>
  <c r="V31" i="48"/>
  <c r="T32" i="48"/>
  <c r="W32" i="48" s="1"/>
  <c r="W33" i="48"/>
  <c r="T34" i="48"/>
  <c r="W34" i="48" s="1"/>
  <c r="W36" i="48"/>
  <c r="T38" i="48"/>
  <c r="W39" i="48"/>
  <c r="T40" i="48"/>
  <c r="U41" i="48"/>
  <c r="U40" i="48" s="1"/>
  <c r="V41" i="48"/>
  <c r="V40" i="48" s="1"/>
  <c r="W42" i="48"/>
  <c r="W44" i="48"/>
  <c r="W45" i="48"/>
  <c r="W49" i="48"/>
  <c r="W50" i="48"/>
  <c r="S55" i="48"/>
  <c r="S56" i="48"/>
  <c r="S57" i="48"/>
  <c r="S59" i="48"/>
  <c r="Q60" i="48"/>
  <c r="Q54" i="48" s="1"/>
  <c r="R60" i="48"/>
  <c r="R54" i="48" s="1"/>
  <c r="P60" i="48"/>
  <c r="S61" i="48"/>
  <c r="S62" i="48"/>
  <c r="S63" i="48"/>
  <c r="S65" i="48"/>
  <c r="P66" i="48"/>
  <c r="S67" i="48"/>
  <c r="S68" i="48"/>
  <c r="Q66" i="48"/>
  <c r="R69" i="48"/>
  <c r="R66" i="48" s="1"/>
  <c r="S71" i="48"/>
  <c r="S73" i="48"/>
  <c r="S75" i="48"/>
  <c r="S77" i="48"/>
  <c r="S12" i="48"/>
  <c r="S14" i="48"/>
  <c r="S16" i="48"/>
  <c r="Q17" i="48"/>
  <c r="Q10" i="48" s="1"/>
  <c r="R17" i="48"/>
  <c r="R10" i="48" s="1"/>
  <c r="S18" i="48"/>
  <c r="S19" i="48"/>
  <c r="S20" i="48"/>
  <c r="S21" i="48"/>
  <c r="S22" i="48"/>
  <c r="S23" i="48"/>
  <c r="S24" i="48"/>
  <c r="S25" i="48"/>
  <c r="S26" i="48"/>
  <c r="S27" i="48"/>
  <c r="S28" i="48"/>
  <c r="S30" i="48"/>
  <c r="Q31" i="48"/>
  <c r="R31" i="48"/>
  <c r="P32" i="48"/>
  <c r="S32" i="48" s="1"/>
  <c r="S33" i="48"/>
  <c r="P34" i="48"/>
  <c r="S34" i="48" s="1"/>
  <c r="P38" i="48"/>
  <c r="S38" i="48" s="1"/>
  <c r="S39" i="48"/>
  <c r="P40" i="48"/>
  <c r="Q41" i="48"/>
  <c r="Q40" i="48" s="1"/>
  <c r="R41" i="48"/>
  <c r="R40" i="48" s="1"/>
  <c r="S42" i="48"/>
  <c r="P44" i="48"/>
  <c r="P43" i="48" s="1"/>
  <c r="S43" i="48" s="1"/>
  <c r="S45" i="48"/>
  <c r="S49" i="48"/>
  <c r="S50" i="48"/>
  <c r="E11" i="38"/>
  <c r="F139" i="46"/>
  <c r="G139" i="46"/>
  <c r="L136" i="46"/>
  <c r="L139" i="46" s="1"/>
  <c r="T22" i="46"/>
  <c r="W22" i="46" s="1"/>
  <c r="T70" i="46"/>
  <c r="W70" i="46" s="1"/>
  <c r="H132" i="46"/>
  <c r="I132" i="46"/>
  <c r="J132" i="46"/>
  <c r="K132" i="46"/>
  <c r="L132" i="46"/>
  <c r="H139" i="46"/>
  <c r="I139" i="46"/>
  <c r="J139" i="46"/>
  <c r="K139" i="46"/>
  <c r="H149" i="46"/>
  <c r="I149" i="46"/>
  <c r="J149" i="46"/>
  <c r="K149" i="46"/>
  <c r="L149" i="46"/>
  <c r="G119" i="46"/>
  <c r="G126" i="46"/>
  <c r="G132" i="46"/>
  <c r="G145" i="46"/>
  <c r="G147" i="46"/>
  <c r="G148" i="46"/>
  <c r="G149" i="46"/>
  <c r="U58" i="46"/>
  <c r="U57" i="46" s="1"/>
  <c r="V58" i="46"/>
  <c r="V57" i="46" s="1"/>
  <c r="W59" i="46"/>
  <c r="W60" i="46"/>
  <c r="W62" i="46"/>
  <c r="W63" i="46"/>
  <c r="W64" i="46"/>
  <c r="W65" i="46"/>
  <c r="W66" i="46"/>
  <c r="W67" i="46"/>
  <c r="W68" i="46"/>
  <c r="W71" i="46"/>
  <c r="W72" i="46"/>
  <c r="W73" i="46"/>
  <c r="W74" i="46"/>
  <c r="W76" i="46"/>
  <c r="W77" i="46"/>
  <c r="W78" i="46"/>
  <c r="T17" i="46"/>
  <c r="W18" i="46"/>
  <c r="W20" i="46"/>
  <c r="U21" i="46"/>
  <c r="U15" i="46" s="1"/>
  <c r="V21" i="46"/>
  <c r="V15" i="46" s="1"/>
  <c r="W23" i="46"/>
  <c r="W24" i="46"/>
  <c r="W25" i="46"/>
  <c r="W26" i="46"/>
  <c r="W27" i="46"/>
  <c r="W28" i="46"/>
  <c r="W29" i="46"/>
  <c r="W30" i="46"/>
  <c r="W31" i="46"/>
  <c r="W32" i="46"/>
  <c r="W33" i="46"/>
  <c r="W34" i="46"/>
  <c r="T35" i="46"/>
  <c r="U35" i="46"/>
  <c r="V35" i="46"/>
  <c r="W35" i="46"/>
  <c r="T44" i="46"/>
  <c r="U45" i="46"/>
  <c r="U44" i="46" s="1"/>
  <c r="V45" i="46"/>
  <c r="V44" i="46" s="1"/>
  <c r="W53" i="46"/>
  <c r="Q58" i="46"/>
  <c r="Q57" i="46" s="1"/>
  <c r="R58" i="46"/>
  <c r="R57" i="46" s="1"/>
  <c r="S59" i="46"/>
  <c r="S60" i="46"/>
  <c r="S61" i="46"/>
  <c r="S62" i="46"/>
  <c r="S63" i="46"/>
  <c r="S64" i="46"/>
  <c r="S65" i="46"/>
  <c r="S66" i="46"/>
  <c r="S67" i="46"/>
  <c r="S68" i="46"/>
  <c r="P69" i="46"/>
  <c r="S69" i="46" s="1"/>
  <c r="S70" i="46"/>
  <c r="S71" i="46"/>
  <c r="S72" i="46"/>
  <c r="S73" i="46"/>
  <c r="S74" i="46"/>
  <c r="S76" i="46"/>
  <c r="S77" i="46"/>
  <c r="S78" i="46"/>
  <c r="P17" i="46"/>
  <c r="S18" i="46"/>
  <c r="S20" i="46"/>
  <c r="P21" i="46"/>
  <c r="Q21" i="46"/>
  <c r="Q15" i="46" s="1"/>
  <c r="R21" i="46"/>
  <c r="R15" i="46" s="1"/>
  <c r="S22" i="46"/>
  <c r="S23" i="46"/>
  <c r="S24" i="46"/>
  <c r="S25" i="46"/>
  <c r="S26" i="46"/>
  <c r="S27" i="46"/>
  <c r="S28" i="46"/>
  <c r="S29" i="46"/>
  <c r="S30" i="46"/>
  <c r="S31" i="46"/>
  <c r="S32" i="46"/>
  <c r="S33" i="46"/>
  <c r="S34" i="46"/>
  <c r="P35" i="46"/>
  <c r="Q35" i="46"/>
  <c r="R35" i="46"/>
  <c r="S35" i="46"/>
  <c r="Q45" i="46"/>
  <c r="Q44" i="46" s="1"/>
  <c r="R45" i="46"/>
  <c r="R44" i="46" s="1"/>
  <c r="S53" i="46"/>
  <c r="L132" i="47"/>
  <c r="L131" i="47"/>
  <c r="L130" i="47"/>
  <c r="L120" i="47"/>
  <c r="L119" i="47"/>
  <c r="L113" i="47"/>
  <c r="T18" i="47"/>
  <c r="H116" i="47"/>
  <c r="I116" i="47"/>
  <c r="J116" i="47"/>
  <c r="K116" i="47"/>
  <c r="H122" i="47"/>
  <c r="I122" i="47"/>
  <c r="J122" i="47"/>
  <c r="K122" i="47"/>
  <c r="H128" i="47"/>
  <c r="I128" i="47"/>
  <c r="J128" i="47"/>
  <c r="K128" i="47"/>
  <c r="H134" i="47"/>
  <c r="I134" i="47"/>
  <c r="J134" i="47"/>
  <c r="K134" i="47"/>
  <c r="H152" i="47"/>
  <c r="I152" i="47"/>
  <c r="J152" i="47"/>
  <c r="K152" i="47"/>
  <c r="H155" i="47"/>
  <c r="I155" i="47"/>
  <c r="J155" i="47"/>
  <c r="K155" i="47"/>
  <c r="H156" i="47"/>
  <c r="I156" i="47"/>
  <c r="J156" i="47"/>
  <c r="K156" i="47"/>
  <c r="G116" i="47"/>
  <c r="G134" i="47"/>
  <c r="G152" i="47"/>
  <c r="G155" i="47"/>
  <c r="U52" i="47"/>
  <c r="V52" i="47"/>
  <c r="W56" i="47"/>
  <c r="W57" i="47"/>
  <c r="W58" i="47"/>
  <c r="W59" i="47"/>
  <c r="W60" i="47"/>
  <c r="W61" i="47"/>
  <c r="W62" i="47"/>
  <c r="T63" i="47"/>
  <c r="U63" i="47"/>
  <c r="V63" i="47"/>
  <c r="W64" i="47"/>
  <c r="W63" i="47" s="1"/>
  <c r="W13" i="47"/>
  <c r="W14" i="47"/>
  <c r="U15" i="47"/>
  <c r="U9" i="47" s="1"/>
  <c r="V15" i="47"/>
  <c r="V10" i="47" s="1"/>
  <c r="W16" i="47"/>
  <c r="W17" i="47"/>
  <c r="W19" i="47"/>
  <c r="W20" i="47"/>
  <c r="W21" i="47"/>
  <c r="W22" i="47"/>
  <c r="W23" i="47"/>
  <c r="W24" i="47"/>
  <c r="W25" i="47"/>
  <c r="W26" i="47"/>
  <c r="W27" i="47"/>
  <c r="W28" i="47"/>
  <c r="T29" i="47"/>
  <c r="U29" i="47"/>
  <c r="V29" i="47"/>
  <c r="W29" i="47"/>
  <c r="T38" i="47"/>
  <c r="U39" i="47"/>
  <c r="V39" i="47"/>
  <c r="V38" i="47" s="1"/>
  <c r="T42" i="47"/>
  <c r="T41" i="47" s="1"/>
  <c r="W41" i="47" s="1"/>
  <c r="W43" i="47"/>
  <c r="W44" i="47"/>
  <c r="W45" i="47"/>
  <c r="W46" i="47"/>
  <c r="W47" i="47"/>
  <c r="Q52" i="47"/>
  <c r="R52" i="47"/>
  <c r="S53" i="47"/>
  <c r="S54" i="47"/>
  <c r="S55" i="47"/>
  <c r="S56" i="47"/>
  <c r="S57" i="47"/>
  <c r="S58" i="47"/>
  <c r="S59" i="47"/>
  <c r="S60" i="47"/>
  <c r="S61" i="47"/>
  <c r="S62" i="47"/>
  <c r="P63" i="47"/>
  <c r="Q63" i="47"/>
  <c r="R63" i="47"/>
  <c r="S64" i="47"/>
  <c r="S63" i="47" s="1"/>
  <c r="P11" i="47"/>
  <c r="S11" i="47" s="1"/>
  <c r="S12" i="47"/>
  <c r="S13" i="47"/>
  <c r="S14" i="47"/>
  <c r="P15" i="47"/>
  <c r="Q15" i="47"/>
  <c r="Q9" i="47" s="1"/>
  <c r="R15" i="47"/>
  <c r="R9" i="47" s="1"/>
  <c r="S16" i="47"/>
  <c r="S17" i="47"/>
  <c r="S18" i="47"/>
  <c r="S19" i="47"/>
  <c r="S20" i="47"/>
  <c r="S21" i="47"/>
  <c r="S22" i="47"/>
  <c r="S23" i="47"/>
  <c r="S24" i="47"/>
  <c r="S25" i="47"/>
  <c r="S26" i="47"/>
  <c r="S27" i="47"/>
  <c r="S28" i="47"/>
  <c r="P29" i="47"/>
  <c r="Q29" i="47"/>
  <c r="R29" i="47"/>
  <c r="S29" i="47"/>
  <c r="Q39" i="47"/>
  <c r="Q38" i="47" s="1"/>
  <c r="R39" i="47"/>
  <c r="R38" i="47" s="1"/>
  <c r="P42" i="47"/>
  <c r="P41" i="47" s="1"/>
  <c r="S41" i="47" s="1"/>
  <c r="S43" i="47"/>
  <c r="S44" i="47"/>
  <c r="S45" i="47"/>
  <c r="S46" i="47"/>
  <c r="H131" i="40"/>
  <c r="H130" i="40"/>
  <c r="H129" i="40"/>
  <c r="H125" i="40"/>
  <c r="H135" i="40" s="1"/>
  <c r="H123" i="40"/>
  <c r="G120" i="40"/>
  <c r="G127" i="40"/>
  <c r="G133" i="40"/>
  <c r="G135" i="40"/>
  <c r="G136" i="40"/>
  <c r="P19" i="40"/>
  <c r="Q19" i="40"/>
  <c r="R19" i="40"/>
  <c r="S20" i="40"/>
  <c r="S19" i="40" s="1"/>
  <c r="S22" i="40"/>
  <c r="P23" i="40"/>
  <c r="Q23" i="40"/>
  <c r="R23" i="40"/>
  <c r="S24" i="40"/>
  <c r="S25" i="40"/>
  <c r="S26" i="40"/>
  <c r="S27" i="40"/>
  <c r="S28" i="40"/>
  <c r="S29" i="40"/>
  <c r="S30" i="40"/>
  <c r="S31" i="40"/>
  <c r="S32" i="40"/>
  <c r="S33" i="40"/>
  <c r="S34" i="40"/>
  <c r="P35" i="40"/>
  <c r="Q35" i="40"/>
  <c r="R35" i="40"/>
  <c r="S36" i="40"/>
  <c r="S35" i="40" s="1"/>
  <c r="P37" i="40"/>
  <c r="Q37" i="40"/>
  <c r="R37" i="40"/>
  <c r="S38" i="40"/>
  <c r="S39" i="40"/>
  <c r="S40" i="40"/>
  <c r="S41" i="40"/>
  <c r="S42" i="40"/>
  <c r="S43" i="40"/>
  <c r="S44" i="40"/>
  <c r="S45" i="40"/>
  <c r="Q46" i="40"/>
  <c r="R46" i="40"/>
  <c r="S47" i="40"/>
  <c r="S46" i="40" s="1"/>
  <c r="S48" i="40"/>
  <c r="S49" i="40"/>
  <c r="S50" i="40"/>
  <c r="S51" i="40"/>
  <c r="S52" i="40"/>
  <c r="S53" i="40"/>
  <c r="S54" i="40"/>
  <c r="S56" i="40"/>
  <c r="R60" i="40"/>
  <c r="S61" i="40"/>
  <c r="S62" i="40"/>
  <c r="P60" i="40"/>
  <c r="Q60" i="40"/>
  <c r="S63" i="40"/>
  <c r="S64" i="40"/>
  <c r="S65" i="40"/>
  <c r="S66" i="40"/>
  <c r="S67" i="40"/>
  <c r="S68" i="40"/>
  <c r="S69" i="40"/>
  <c r="S70" i="40"/>
  <c r="P71" i="40"/>
  <c r="Q71" i="40"/>
  <c r="R71" i="40"/>
  <c r="S72" i="40"/>
  <c r="S73" i="40"/>
  <c r="S74" i="40"/>
  <c r="S75" i="40"/>
  <c r="S76" i="40"/>
  <c r="S78" i="40"/>
  <c r="S79" i="40"/>
  <c r="S80" i="40"/>
  <c r="S82" i="40"/>
  <c r="W18" i="47" l="1"/>
  <c r="AB18" i="47"/>
  <c r="AE14" i="48"/>
  <c r="AB13" i="48"/>
  <c r="AE13" i="48" s="1"/>
  <c r="AE18" i="48"/>
  <c r="R18" i="40"/>
  <c r="L134" i="47"/>
  <c r="P16" i="46"/>
  <c r="S16" i="46" s="1"/>
  <c r="H146" i="45"/>
  <c r="U58" i="45"/>
  <c r="T65" i="45"/>
  <c r="I146" i="45"/>
  <c r="S45" i="46"/>
  <c r="S44" i="46" s="1"/>
  <c r="S41" i="48"/>
  <c r="K146" i="45"/>
  <c r="V9" i="47"/>
  <c r="Q59" i="40"/>
  <c r="K153" i="47"/>
  <c r="S69" i="48"/>
  <c r="J146" i="45"/>
  <c r="W68" i="45"/>
  <c r="V58" i="45"/>
  <c r="O27" i="53"/>
  <c r="T31" i="48"/>
  <c r="W31" i="48" s="1"/>
  <c r="R51" i="47"/>
  <c r="R50" i="47" s="1"/>
  <c r="Q8" i="47"/>
  <c r="Q14" i="46"/>
  <c r="Q51" i="47"/>
  <c r="Q50" i="47" s="1"/>
  <c r="U38" i="47"/>
  <c r="W38" i="47" s="1"/>
  <c r="W39" i="47"/>
  <c r="T69" i="46"/>
  <c r="W69" i="46" s="1"/>
  <c r="U9" i="48"/>
  <c r="T18" i="45"/>
  <c r="T17" i="45" s="1"/>
  <c r="W17" i="45" s="1"/>
  <c r="W19" i="45"/>
  <c r="V51" i="47"/>
  <c r="V50" i="47" s="1"/>
  <c r="T21" i="46"/>
  <c r="T16" i="46" s="1"/>
  <c r="W16" i="46" s="1"/>
  <c r="R59" i="40"/>
  <c r="H133" i="40"/>
  <c r="U51" i="47"/>
  <c r="U50" i="47" s="1"/>
  <c r="V8" i="47"/>
  <c r="I153" i="47"/>
  <c r="J153" i="47"/>
  <c r="V14" i="46"/>
  <c r="S71" i="40"/>
  <c r="S37" i="40"/>
  <c r="R17" i="40"/>
  <c r="R16" i="40" s="1"/>
  <c r="H153" i="47"/>
  <c r="R14" i="46"/>
  <c r="U14" i="46"/>
  <c r="P31" i="48"/>
  <c r="S31" i="48" s="1"/>
  <c r="R53" i="48"/>
  <c r="R52" i="48" s="1"/>
  <c r="W40" i="48"/>
  <c r="L135" i="45"/>
  <c r="AA32" i="55"/>
  <c r="AA64" i="55" s="1"/>
  <c r="W65" i="45"/>
  <c r="U15" i="45"/>
  <c r="V15" i="45"/>
  <c r="W46" i="45"/>
  <c r="W45" i="45" s="1"/>
  <c r="W22" i="45"/>
  <c r="R16" i="45"/>
  <c r="R15" i="45" s="1"/>
  <c r="Q58" i="45"/>
  <c r="R58" i="45"/>
  <c r="G118" i="45"/>
  <c r="G146" i="45" s="1"/>
  <c r="S59" i="45"/>
  <c r="P70" i="45"/>
  <c r="S70" i="45" s="1"/>
  <c r="P59" i="45"/>
  <c r="P16" i="45"/>
  <c r="Q15" i="45"/>
  <c r="S46" i="45"/>
  <c r="S18" i="45"/>
  <c r="S54" i="45"/>
  <c r="S22" i="45"/>
  <c r="V53" i="48"/>
  <c r="V52" i="48" s="1"/>
  <c r="U60" i="48"/>
  <c r="U54" i="48" s="1"/>
  <c r="T60" i="48"/>
  <c r="W65" i="48"/>
  <c r="AB65" i="48" s="1"/>
  <c r="W69" i="48"/>
  <c r="V9" i="48"/>
  <c r="W43" i="48"/>
  <c r="W41" i="48"/>
  <c r="W38" i="48"/>
  <c r="Q53" i="48"/>
  <c r="Q52" i="48" s="1"/>
  <c r="S66" i="48"/>
  <c r="S60" i="48"/>
  <c r="P54" i="48"/>
  <c r="S54" i="48" s="1"/>
  <c r="S40" i="48"/>
  <c r="R9" i="48"/>
  <c r="Q9" i="48"/>
  <c r="P29" i="48"/>
  <c r="P17" i="48"/>
  <c r="S17" i="48" s="1"/>
  <c r="P15" i="48"/>
  <c r="S15" i="48" s="1"/>
  <c r="P13" i="48"/>
  <c r="S13" i="48" s="1"/>
  <c r="S44" i="48"/>
  <c r="S36" i="48"/>
  <c r="T15" i="46"/>
  <c r="T14" i="46" s="1"/>
  <c r="W21" i="46"/>
  <c r="W15" i="46" s="1"/>
  <c r="G146" i="46"/>
  <c r="W45" i="46"/>
  <c r="W44" i="46" s="1"/>
  <c r="P15" i="46"/>
  <c r="S58" i="46"/>
  <c r="S57" i="46" s="1"/>
  <c r="P58" i="46"/>
  <c r="P57" i="46" s="1"/>
  <c r="P56" i="46" s="1"/>
  <c r="S56" i="46" s="1"/>
  <c r="S21" i="46"/>
  <c r="S15" i="46" s="1"/>
  <c r="S14" i="46" s="1"/>
  <c r="P44" i="46"/>
  <c r="P14" i="46" s="1"/>
  <c r="W42" i="47"/>
  <c r="T15" i="47"/>
  <c r="U10" i="47"/>
  <c r="P52" i="47"/>
  <c r="S42" i="47"/>
  <c r="S15" i="47"/>
  <c r="R8" i="47"/>
  <c r="S39" i="47"/>
  <c r="P38" i="47"/>
  <c r="S38" i="47" s="1"/>
  <c r="S47" i="47"/>
  <c r="P10" i="47"/>
  <c r="Q10" i="47"/>
  <c r="R10" i="47"/>
  <c r="Q17" i="40"/>
  <c r="Q16" i="40" s="1"/>
  <c r="S60" i="40"/>
  <c r="G134" i="40"/>
  <c r="S23" i="40"/>
  <c r="S18" i="40" s="1"/>
  <c r="P59" i="40"/>
  <c r="Q18" i="40"/>
  <c r="P46" i="40"/>
  <c r="P16" i="40" s="1"/>
  <c r="Y172" i="15"/>
  <c r="Z175" i="15"/>
  <c r="Z172" i="15" s="1"/>
  <c r="H69" i="48"/>
  <c r="E148" i="45"/>
  <c r="D148" i="45"/>
  <c r="D147" i="45"/>
  <c r="E138" i="45"/>
  <c r="F138" i="45"/>
  <c r="D138" i="45"/>
  <c r="B138" i="45"/>
  <c r="F115" i="45"/>
  <c r="L115" i="45" s="1"/>
  <c r="E26" i="4"/>
  <c r="B152" i="47"/>
  <c r="AE18" i="47" l="1"/>
  <c r="AB15" i="47"/>
  <c r="AE65" i="48"/>
  <c r="U8" i="47"/>
  <c r="S16" i="45"/>
  <c r="T16" i="45"/>
  <c r="W18" i="45"/>
  <c r="S59" i="40"/>
  <c r="P15" i="45"/>
  <c r="S15" i="45" s="1"/>
  <c r="S45" i="45"/>
  <c r="S58" i="45"/>
  <c r="P57" i="45"/>
  <c r="S57" i="45" s="1"/>
  <c r="P58" i="45"/>
  <c r="W60" i="48"/>
  <c r="U53" i="48"/>
  <c r="U52" i="48" s="1"/>
  <c r="P53" i="48"/>
  <c r="S29" i="48"/>
  <c r="P11" i="48"/>
  <c r="W14" i="46"/>
  <c r="W15" i="47"/>
  <c r="S52" i="47"/>
  <c r="P51" i="47"/>
  <c r="S10" i="47"/>
  <c r="P9" i="47"/>
  <c r="S17" i="40"/>
  <c r="S16" i="40" s="1"/>
  <c r="F142" i="46"/>
  <c r="F143" i="46"/>
  <c r="F141" i="46"/>
  <c r="F122" i="46"/>
  <c r="F123" i="46"/>
  <c r="F124" i="46"/>
  <c r="F121" i="46"/>
  <c r="F116" i="46"/>
  <c r="F117" i="46"/>
  <c r="F115" i="46"/>
  <c r="L26" i="46"/>
  <c r="L23" i="46"/>
  <c r="AE15" i="47" l="1"/>
  <c r="T15" i="45"/>
  <c r="W15" i="45" s="1"/>
  <c r="W16" i="45"/>
  <c r="L115" i="46"/>
  <c r="H115" i="46"/>
  <c r="L124" i="46"/>
  <c r="L147" i="46" s="1"/>
  <c r="H124" i="46"/>
  <c r="H143" i="46"/>
  <c r="L143" i="46"/>
  <c r="L117" i="46"/>
  <c r="H117" i="46"/>
  <c r="L123" i="46"/>
  <c r="H123" i="46"/>
  <c r="L142" i="46"/>
  <c r="H142" i="46"/>
  <c r="L116" i="46"/>
  <c r="H116" i="46"/>
  <c r="I116" i="46" s="1"/>
  <c r="H122" i="46"/>
  <c r="L122" i="46"/>
  <c r="L121" i="46"/>
  <c r="H121" i="46"/>
  <c r="L141" i="46"/>
  <c r="L145" i="46" s="1"/>
  <c r="H141" i="46"/>
  <c r="S53" i="48"/>
  <c r="S11" i="48"/>
  <c r="P10" i="48"/>
  <c r="S51" i="47"/>
  <c r="S50" i="47" s="1"/>
  <c r="P50" i="47"/>
  <c r="S9" i="47"/>
  <c r="P8" i="47"/>
  <c r="S8" i="47" s="1"/>
  <c r="H67" i="48"/>
  <c r="H7" i="36"/>
  <c r="L119" i="46" l="1"/>
  <c r="I141" i="46"/>
  <c r="J141" i="46"/>
  <c r="H145" i="46"/>
  <c r="I142" i="46"/>
  <c r="I117" i="46"/>
  <c r="J117" i="46"/>
  <c r="K117" i="46" s="1"/>
  <c r="I124" i="46"/>
  <c r="I147" i="46" s="1"/>
  <c r="H147" i="46"/>
  <c r="I122" i="46"/>
  <c r="I121" i="46"/>
  <c r="J121" i="46"/>
  <c r="H126" i="46"/>
  <c r="J116" i="46"/>
  <c r="K116" i="46"/>
  <c r="I123" i="46"/>
  <c r="J123" i="46" s="1"/>
  <c r="K123" i="46" s="1"/>
  <c r="I115" i="46"/>
  <c r="J115" i="46" s="1"/>
  <c r="H119" i="46"/>
  <c r="L126" i="46"/>
  <c r="H148" i="46"/>
  <c r="I143" i="46"/>
  <c r="S10" i="48"/>
  <c r="P9" i="48"/>
  <c r="S9" i="48" s="1"/>
  <c r="F124" i="40"/>
  <c r="H124" i="40" s="1"/>
  <c r="F122" i="40"/>
  <c r="H122" i="40" s="1"/>
  <c r="K121" i="46" l="1"/>
  <c r="J143" i="46"/>
  <c r="K143" i="46" s="1"/>
  <c r="K115" i="46"/>
  <c r="J119" i="46"/>
  <c r="I126" i="46"/>
  <c r="H146" i="46"/>
  <c r="I148" i="46"/>
  <c r="I119" i="46"/>
  <c r="J124" i="46"/>
  <c r="K141" i="46"/>
  <c r="J145" i="46"/>
  <c r="H127" i="40"/>
  <c r="J122" i="46"/>
  <c r="J126" i="46" s="1"/>
  <c r="J142" i="46"/>
  <c r="K142" i="46" s="1"/>
  <c r="I145" i="46"/>
  <c r="L146" i="46"/>
  <c r="L148" i="46"/>
  <c r="O55" i="40"/>
  <c r="K122" i="46" l="1"/>
  <c r="I146" i="46"/>
  <c r="K119" i="46"/>
  <c r="K148" i="46"/>
  <c r="K145" i="46"/>
  <c r="J146" i="46"/>
  <c r="J148" i="46"/>
  <c r="K124" i="46"/>
  <c r="K147" i="46" s="1"/>
  <c r="J147" i="46"/>
  <c r="Z210" i="15"/>
  <c r="Y210" i="15"/>
  <c r="X199" i="15"/>
  <c r="X185" i="15"/>
  <c r="X183" i="15"/>
  <c r="X172" i="15"/>
  <c r="X161" i="15"/>
  <c r="X150" i="15"/>
  <c r="Z125" i="15"/>
  <c r="Z124" i="15"/>
  <c r="Z123" i="15"/>
  <c r="Z121" i="15"/>
  <c r="Z119" i="15"/>
  <c r="AB119" i="15" s="1"/>
  <c r="Z118" i="15"/>
  <c r="AB118" i="15" s="1"/>
  <c r="Z117" i="15"/>
  <c r="AB117" i="15" s="1"/>
  <c r="X116" i="15"/>
  <c r="X113" i="15" s="1"/>
  <c r="Z114" i="15"/>
  <c r="Z98" i="15"/>
  <c r="Y98" i="15"/>
  <c r="X98" i="15"/>
  <c r="Z96" i="15"/>
  <c r="Y96" i="15"/>
  <c r="X96" i="15"/>
  <c r="Z91" i="15"/>
  <c r="Y88" i="15"/>
  <c r="Z88" i="15" s="1"/>
  <c r="Z81" i="15" s="1"/>
  <c r="X81" i="15"/>
  <c r="Z70" i="15"/>
  <c r="Y70" i="15"/>
  <c r="X70" i="15"/>
  <c r="F42" i="4"/>
  <c r="K38" i="4"/>
  <c r="J38" i="4"/>
  <c r="I38" i="4"/>
  <c r="D38" i="4"/>
  <c r="C38" i="4"/>
  <c r="B38" i="4"/>
  <c r="L37" i="4"/>
  <c r="E37" i="4"/>
  <c r="E38" i="4" s="1"/>
  <c r="K36" i="4"/>
  <c r="J36" i="4"/>
  <c r="I36" i="4"/>
  <c r="D36" i="4"/>
  <c r="D39" i="4" s="1"/>
  <c r="C36" i="4"/>
  <c r="C39" i="4" s="1"/>
  <c r="B36" i="4"/>
  <c r="B39" i="4" s="1"/>
  <c r="E35" i="4"/>
  <c r="E34" i="4"/>
  <c r="E33" i="4"/>
  <c r="L32" i="4"/>
  <c r="L31" i="4"/>
  <c r="E31" i="4"/>
  <c r="L30" i="4"/>
  <c r="E30" i="4"/>
  <c r="L29" i="4"/>
  <c r="E29" i="4"/>
  <c r="L28" i="4"/>
  <c r="E28" i="4"/>
  <c r="L27" i="4"/>
  <c r="E27" i="4"/>
  <c r="L26" i="4"/>
  <c r="L25" i="4"/>
  <c r="E25" i="4"/>
  <c r="L24" i="4"/>
  <c r="E24" i="4"/>
  <c r="K20" i="4"/>
  <c r="J20" i="4"/>
  <c r="I20" i="4"/>
  <c r="D20" i="4"/>
  <c r="C20" i="4"/>
  <c r="B20" i="4"/>
  <c r="L19" i="4"/>
  <c r="E19" i="4"/>
  <c r="L18" i="4"/>
  <c r="L17" i="4"/>
  <c r="E17" i="4"/>
  <c r="K16" i="4"/>
  <c r="J16" i="4"/>
  <c r="I16" i="4"/>
  <c r="D16" i="4"/>
  <c r="C16" i="4"/>
  <c r="B16" i="4"/>
  <c r="L14" i="4"/>
  <c r="E14" i="4"/>
  <c r="L13" i="4"/>
  <c r="E13" i="4"/>
  <c r="L12" i="4"/>
  <c r="E12" i="4"/>
  <c r="L11" i="4"/>
  <c r="E11" i="4"/>
  <c r="L10" i="4"/>
  <c r="E10" i="4"/>
  <c r="L9" i="4"/>
  <c r="E9" i="4"/>
  <c r="L8" i="4"/>
  <c r="E8" i="4"/>
  <c r="L7" i="4"/>
  <c r="E7" i="4"/>
  <c r="X210" i="15" l="1"/>
  <c r="K126" i="46"/>
  <c r="K146" i="46" s="1"/>
  <c r="B21" i="4"/>
  <c r="K21" i="4"/>
  <c r="AA121" i="15"/>
  <c r="AB121" i="15" s="1"/>
  <c r="AA124" i="15"/>
  <c r="AB124" i="15" s="1"/>
  <c r="AA123" i="15"/>
  <c r="AB123" i="15" s="1"/>
  <c r="AB116" i="15"/>
  <c r="Z116" i="15"/>
  <c r="Z113" i="15" s="1"/>
  <c r="Y113" i="15" s="1"/>
  <c r="J39" i="4"/>
  <c r="C45" i="4" s="1"/>
  <c r="C21" i="4"/>
  <c r="X132" i="15"/>
  <c r="L20" i="4"/>
  <c r="E20" i="4"/>
  <c r="J21" i="4"/>
  <c r="L38" i="4"/>
  <c r="D21" i="4"/>
  <c r="E36" i="4"/>
  <c r="E39" i="4" s="1"/>
  <c r="K39" i="4"/>
  <c r="L16" i="4"/>
  <c r="E16" i="4"/>
  <c r="I21" i="4"/>
  <c r="L36" i="4"/>
  <c r="I39" i="4"/>
  <c r="B45" i="4" s="1"/>
  <c r="B42" i="4"/>
  <c r="Y81" i="15"/>
  <c r="B41" i="4"/>
  <c r="C42" i="4"/>
  <c r="C41" i="4"/>
  <c r="E21" i="4" l="1"/>
  <c r="L39" i="4"/>
  <c r="E45" i="4" s="1"/>
  <c r="L21" i="4"/>
  <c r="C44" i="4"/>
  <c r="C46" i="4" s="1"/>
  <c r="E42" i="4"/>
  <c r="E41" i="4"/>
  <c r="AB132" i="15"/>
  <c r="AA113" i="15"/>
  <c r="AA132" i="15" s="1"/>
  <c r="Y132" i="15"/>
  <c r="Z132" i="15"/>
  <c r="B44" i="4"/>
  <c r="B46" i="4" s="1"/>
  <c r="B43" i="4"/>
  <c r="C43" i="4"/>
  <c r="E44" i="4" l="1"/>
  <c r="E43" i="4"/>
  <c r="E46" i="4"/>
  <c r="Z148" i="55"/>
  <c r="Y148" i="55"/>
  <c r="X148" i="55"/>
  <c r="Z138" i="55"/>
  <c r="Y138" i="55"/>
  <c r="X138" i="55"/>
  <c r="Z125" i="55"/>
  <c r="Z136" i="55" s="1"/>
  <c r="X125" i="55"/>
  <c r="X114" i="55"/>
  <c r="X101" i="55"/>
  <c r="Z76" i="55"/>
  <c r="Y76" i="55"/>
  <c r="Y88" i="55" s="1"/>
  <c r="X76" i="55"/>
  <c r="X66" i="55"/>
  <c r="Z66" i="55" s="1"/>
  <c r="AB66" i="55" s="1"/>
  <c r="Z60" i="55"/>
  <c r="AB60" i="55" s="1"/>
  <c r="Z59" i="55"/>
  <c r="Z54" i="55"/>
  <c r="AB54" i="55" s="1"/>
  <c r="AD54" i="55" s="1"/>
  <c r="Z53" i="55"/>
  <c r="AB53" i="55" s="1"/>
  <c r="AD53" i="55" s="1"/>
  <c r="Z52" i="55"/>
  <c r="AB52" i="55" s="1"/>
  <c r="AD52" i="55" s="1"/>
  <c r="Z51" i="55"/>
  <c r="AB51" i="55" s="1"/>
  <c r="Y50" i="55"/>
  <c r="X50" i="55"/>
  <c r="Z46" i="55"/>
  <c r="X46" i="55"/>
  <c r="Z43" i="55"/>
  <c r="X43" i="55"/>
  <c r="X38" i="55"/>
  <c r="Z38" i="55" s="1"/>
  <c r="Y33" i="55"/>
  <c r="Z33" i="55" s="1"/>
  <c r="Y32" i="55"/>
  <c r="Z21" i="55"/>
  <c r="Y21" i="55"/>
  <c r="X21" i="55"/>
  <c r="Z8" i="55"/>
  <c r="Y8" i="55"/>
  <c r="E61" i="54"/>
  <c r="D61" i="54"/>
  <c r="B61" i="54"/>
  <c r="G60" i="54"/>
  <c r="G59" i="54"/>
  <c r="G58" i="54"/>
  <c r="G57" i="54"/>
  <c r="G56" i="54"/>
  <c r="G55" i="54"/>
  <c r="G54" i="54"/>
  <c r="G53" i="54"/>
  <c r="G52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E27" i="54"/>
  <c r="D27" i="54"/>
  <c r="B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AD51" i="55" l="1"/>
  <c r="AB50" i="55"/>
  <c r="AB32" i="55" s="1"/>
  <c r="AD60" i="55"/>
  <c r="AD59" i="55" s="1"/>
  <c r="AB59" i="55"/>
  <c r="AB88" i="55"/>
  <c r="AD88" i="55"/>
  <c r="Z50" i="55"/>
  <c r="Y160" i="55"/>
  <c r="AA59" i="55"/>
  <c r="G61" i="54"/>
  <c r="Z88" i="55"/>
  <c r="X136" i="55"/>
  <c r="X32" i="55"/>
  <c r="X64" i="55" s="1"/>
  <c r="X160" i="55"/>
  <c r="G27" i="54"/>
  <c r="Y64" i="55"/>
  <c r="X88" i="55"/>
  <c r="Z160" i="55"/>
  <c r="AD32" i="55" l="1"/>
  <c r="AB64" i="55"/>
  <c r="AD64" i="55"/>
  <c r="Z32" i="55"/>
  <c r="Z64" i="55" s="1"/>
  <c r="L8" i="53"/>
  <c r="L9" i="53"/>
  <c r="N9" i="53" s="1"/>
  <c r="Q40" i="36"/>
  <c r="I40" i="36"/>
  <c r="I42" i="36" s="1"/>
  <c r="Q25" i="35"/>
  <c r="N8" i="53" l="1"/>
  <c r="T8" i="53" s="1"/>
  <c r="T9" i="53"/>
  <c r="I127" i="3"/>
  <c r="H127" i="3"/>
  <c r="L30" i="48"/>
  <c r="T30" i="48" s="1"/>
  <c r="AB30" i="48" s="1"/>
  <c r="L23" i="48"/>
  <c r="T23" i="48" s="1"/>
  <c r="L25" i="48"/>
  <c r="L28" i="48"/>
  <c r="T28" i="48" s="1"/>
  <c r="L21" i="48"/>
  <c r="L19" i="48"/>
  <c r="T19" i="48" s="1"/>
  <c r="AB19" i="48" s="1"/>
  <c r="L16" i="48"/>
  <c r="T16" i="48" s="1"/>
  <c r="AB16" i="48" s="1"/>
  <c r="L12" i="48"/>
  <c r="T12" i="48" s="1"/>
  <c r="L14" i="48"/>
  <c r="L36" i="48"/>
  <c r="L45" i="48"/>
  <c r="L77" i="48"/>
  <c r="T77" i="48" s="1"/>
  <c r="L76" i="48"/>
  <c r="L74" i="48"/>
  <c r="P74" i="48" s="1"/>
  <c r="L75" i="48"/>
  <c r="T75" i="48" s="1"/>
  <c r="M70" i="48"/>
  <c r="Q70" i="48" s="1"/>
  <c r="M71" i="48"/>
  <c r="M69" i="48"/>
  <c r="L68" i="48"/>
  <c r="L69" i="48"/>
  <c r="L70" i="48"/>
  <c r="L67" i="48"/>
  <c r="T67" i="48" s="1"/>
  <c r="M62" i="48"/>
  <c r="M63" i="48"/>
  <c r="L62" i="48"/>
  <c r="L63" i="48"/>
  <c r="L65" i="48"/>
  <c r="L61" i="48"/>
  <c r="L59" i="48"/>
  <c r="T59" i="48" s="1"/>
  <c r="AB59" i="48" s="1"/>
  <c r="M56" i="48"/>
  <c r="M57" i="48"/>
  <c r="L56" i="48"/>
  <c r="L57" i="48"/>
  <c r="T57" i="48" s="1"/>
  <c r="M55" i="48"/>
  <c r="L55" i="48"/>
  <c r="T55" i="48" s="1"/>
  <c r="W28" i="48" l="1"/>
  <c r="AB28" i="48"/>
  <c r="AE28" i="48" s="1"/>
  <c r="W75" i="48"/>
  <c r="AB75" i="48"/>
  <c r="AE75" i="48" s="1"/>
  <c r="AE16" i="48"/>
  <c r="AB15" i="48"/>
  <c r="AE15" i="48" s="1"/>
  <c r="W12" i="48"/>
  <c r="AB12" i="48"/>
  <c r="AE12" i="48" s="1"/>
  <c r="AE19" i="48"/>
  <c r="W23" i="48"/>
  <c r="AB23" i="48"/>
  <c r="AE23" i="48" s="1"/>
  <c r="W77" i="48"/>
  <c r="AB77" i="48"/>
  <c r="AE77" i="48" s="1"/>
  <c r="W55" i="48"/>
  <c r="AB55" i="48"/>
  <c r="AE55" i="48" s="1"/>
  <c r="W57" i="48"/>
  <c r="AB57" i="48"/>
  <c r="AE57" i="48" s="1"/>
  <c r="AE59" i="48"/>
  <c r="AB54" i="48"/>
  <c r="AE54" i="48" s="1"/>
  <c r="AE30" i="48"/>
  <c r="AB29" i="48"/>
  <c r="T29" i="48"/>
  <c r="W30" i="48"/>
  <c r="W67" i="48"/>
  <c r="AB67" i="48" s="1"/>
  <c r="T66" i="48"/>
  <c r="T17" i="48"/>
  <c r="W17" i="48" s="1"/>
  <c r="W19" i="48"/>
  <c r="W59" i="48"/>
  <c r="T54" i="48"/>
  <c r="W54" i="48" s="1"/>
  <c r="T15" i="48"/>
  <c r="W15" i="48" s="1"/>
  <c r="W16" i="48"/>
  <c r="W70" i="48"/>
  <c r="S70" i="48"/>
  <c r="P72" i="48"/>
  <c r="T74" i="48"/>
  <c r="AB74" i="48" s="1"/>
  <c r="O70" i="48"/>
  <c r="S76" i="48"/>
  <c r="T76" i="48"/>
  <c r="H126" i="3"/>
  <c r="W76" i="48" l="1"/>
  <c r="AB76" i="48"/>
  <c r="AE76" i="48" s="1"/>
  <c r="AE29" i="48"/>
  <c r="AB11" i="48"/>
  <c r="AB17" i="48"/>
  <c r="AE17" i="48" s="1"/>
  <c r="AB72" i="48"/>
  <c r="AE72" i="48" s="1"/>
  <c r="AE67" i="48"/>
  <c r="AB66" i="48"/>
  <c r="T53" i="48"/>
  <c r="W53" i="48" s="1"/>
  <c r="W66" i="48"/>
  <c r="W29" i="48"/>
  <c r="T11" i="48"/>
  <c r="T72" i="48"/>
  <c r="W72" i="48" s="1"/>
  <c r="S72" i="48"/>
  <c r="P52" i="48"/>
  <c r="S52" i="48" s="1"/>
  <c r="O55" i="48"/>
  <c r="O56" i="48"/>
  <c r="O57" i="48"/>
  <c r="O59" i="48"/>
  <c r="L60" i="48"/>
  <c r="L54" i="48" s="1"/>
  <c r="M60" i="48"/>
  <c r="N60" i="48"/>
  <c r="N54" i="48" s="1"/>
  <c r="O61" i="48"/>
  <c r="O62" i="48"/>
  <c r="O63" i="48"/>
  <c r="O65" i="48"/>
  <c r="L66" i="48"/>
  <c r="M66" i="48"/>
  <c r="O67" i="48"/>
  <c r="O68" i="48"/>
  <c r="N69" i="48"/>
  <c r="N66" i="48" s="1"/>
  <c r="O71" i="48"/>
  <c r="L72" i="48"/>
  <c r="O72" i="48" s="1"/>
  <c r="O75" i="48"/>
  <c r="O76" i="48"/>
  <c r="O77" i="48"/>
  <c r="K55" i="48"/>
  <c r="K56" i="48"/>
  <c r="K57" i="48"/>
  <c r="K59" i="48"/>
  <c r="H60" i="48"/>
  <c r="H54" i="48" s="1"/>
  <c r="I60" i="48"/>
  <c r="J60" i="48"/>
  <c r="J54" i="48" s="1"/>
  <c r="K61" i="48"/>
  <c r="K62" i="48"/>
  <c r="K63" i="48"/>
  <c r="K65" i="48"/>
  <c r="H66" i="48"/>
  <c r="I66" i="48"/>
  <c r="K67" i="48"/>
  <c r="K68" i="48"/>
  <c r="J69" i="48"/>
  <c r="J66" i="48" s="1"/>
  <c r="K71" i="48"/>
  <c r="H72" i="48"/>
  <c r="K72" i="48" s="1"/>
  <c r="H73" i="48"/>
  <c r="K75" i="48"/>
  <c r="K76" i="48"/>
  <c r="K77" i="48"/>
  <c r="O12" i="48"/>
  <c r="L13" i="48"/>
  <c r="O13" i="48" s="1"/>
  <c r="O14" i="48"/>
  <c r="L15" i="48"/>
  <c r="O15" i="48" s="1"/>
  <c r="O16" i="48"/>
  <c r="L17" i="48"/>
  <c r="M17" i="48"/>
  <c r="M10" i="48" s="1"/>
  <c r="N17" i="48"/>
  <c r="N10" i="48" s="1"/>
  <c r="O18" i="48"/>
  <c r="O19" i="48"/>
  <c r="O20" i="48"/>
  <c r="O21" i="48"/>
  <c r="O22" i="48"/>
  <c r="O23" i="48"/>
  <c r="O24" i="48"/>
  <c r="O25" i="48"/>
  <c r="O26" i="48"/>
  <c r="O27" i="48"/>
  <c r="O28" i="48"/>
  <c r="L29" i="48"/>
  <c r="O29" i="48" s="1"/>
  <c r="O30" i="48"/>
  <c r="M31" i="48"/>
  <c r="N31" i="48"/>
  <c r="L32" i="48"/>
  <c r="O32" i="48" s="1"/>
  <c r="O33" i="48"/>
  <c r="L34" i="48"/>
  <c r="O34" i="48" s="1"/>
  <c r="O36" i="48"/>
  <c r="L38" i="48"/>
  <c r="O38" i="48" s="1"/>
  <c r="O39" i="48"/>
  <c r="M41" i="48"/>
  <c r="M40" i="48" s="1"/>
  <c r="N41" i="48"/>
  <c r="N40" i="48" s="1"/>
  <c r="O42" i="48"/>
  <c r="L44" i="48"/>
  <c r="O44" i="48" s="1"/>
  <c r="O45" i="48"/>
  <c r="O49" i="48"/>
  <c r="O50" i="48"/>
  <c r="K12" i="48"/>
  <c r="H13" i="48"/>
  <c r="K13" i="48" s="1"/>
  <c r="K14" i="48"/>
  <c r="H15" i="48"/>
  <c r="K15" i="48" s="1"/>
  <c r="K16" i="48"/>
  <c r="H17" i="48"/>
  <c r="I17" i="48"/>
  <c r="I10" i="48" s="1"/>
  <c r="J17" i="48"/>
  <c r="J10" i="48" s="1"/>
  <c r="K18" i="48"/>
  <c r="K19" i="48"/>
  <c r="K20" i="48"/>
  <c r="K21" i="48"/>
  <c r="K22" i="48"/>
  <c r="K23" i="48"/>
  <c r="K24" i="48"/>
  <c r="K25" i="48"/>
  <c r="K26" i="48"/>
  <c r="K27" i="48"/>
  <c r="K28" i="48"/>
  <c r="H29" i="48"/>
  <c r="K29" i="48" s="1"/>
  <c r="K30" i="48"/>
  <c r="I31" i="48"/>
  <c r="J31" i="48"/>
  <c r="H32" i="48"/>
  <c r="K32" i="48" s="1"/>
  <c r="K33" i="48"/>
  <c r="H34" i="48"/>
  <c r="K34" i="48" s="1"/>
  <c r="K36" i="48"/>
  <c r="H38" i="48"/>
  <c r="K39" i="48"/>
  <c r="I41" i="48"/>
  <c r="I40" i="48" s="1"/>
  <c r="J41" i="48"/>
  <c r="J40" i="48" s="1"/>
  <c r="K42" i="48"/>
  <c r="H44" i="48"/>
  <c r="K44" i="48" s="1"/>
  <c r="K45" i="48"/>
  <c r="K49" i="48"/>
  <c r="K50" i="48"/>
  <c r="L17" i="53"/>
  <c r="L21" i="53"/>
  <c r="N21" i="53" s="1"/>
  <c r="I17" i="53"/>
  <c r="I12" i="53" s="1"/>
  <c r="I21" i="53"/>
  <c r="E156" i="47"/>
  <c r="D156" i="47"/>
  <c r="E116" i="47"/>
  <c r="F148" i="47"/>
  <c r="L148" i="47" s="1"/>
  <c r="F149" i="47"/>
  <c r="E152" i="47"/>
  <c r="E134" i="47"/>
  <c r="F125" i="47"/>
  <c r="L125" i="47" s="1"/>
  <c r="F124" i="47"/>
  <c r="G124" i="47" s="1"/>
  <c r="F126" i="47"/>
  <c r="L126" i="47" s="1"/>
  <c r="F118" i="47"/>
  <c r="G118" i="47" s="1"/>
  <c r="G122" i="47" s="1"/>
  <c r="F112" i="47"/>
  <c r="D152" i="47"/>
  <c r="F134" i="47"/>
  <c r="F155" i="47"/>
  <c r="D134" i="47"/>
  <c r="D155" i="47"/>
  <c r="E155" i="47"/>
  <c r="D157" i="47"/>
  <c r="E157" i="47"/>
  <c r="E122" i="47"/>
  <c r="E128" i="47"/>
  <c r="L55" i="47"/>
  <c r="T55" i="47" s="1"/>
  <c r="AB55" i="47" s="1"/>
  <c r="L54" i="47"/>
  <c r="L53" i="47"/>
  <c r="T53" i="47" s="1"/>
  <c r="L47" i="47"/>
  <c r="O47" i="47" s="1"/>
  <c r="L12" i="47"/>
  <c r="M52" i="47"/>
  <c r="N52" i="47"/>
  <c r="O56" i="47"/>
  <c r="O57" i="47"/>
  <c r="O58" i="47"/>
  <c r="O59" i="47"/>
  <c r="O60" i="47"/>
  <c r="O61" i="47"/>
  <c r="O62" i="47"/>
  <c r="L63" i="47"/>
  <c r="M63" i="47"/>
  <c r="N63" i="47"/>
  <c r="O64" i="47"/>
  <c r="O63" i="47" s="1"/>
  <c r="H52" i="47"/>
  <c r="I52" i="47"/>
  <c r="J52" i="47"/>
  <c r="K53" i="47"/>
  <c r="K54" i="47"/>
  <c r="K55" i="47"/>
  <c r="K56" i="47"/>
  <c r="K57" i="47"/>
  <c r="K58" i="47"/>
  <c r="K59" i="47"/>
  <c r="K60" i="47"/>
  <c r="K61" i="47"/>
  <c r="K62" i="47"/>
  <c r="H63" i="47"/>
  <c r="I63" i="47"/>
  <c r="J63" i="47"/>
  <c r="K64" i="47"/>
  <c r="K63" i="47" s="1"/>
  <c r="O13" i="47"/>
  <c r="O14" i="47"/>
  <c r="L15" i="47"/>
  <c r="M15" i="47"/>
  <c r="M9" i="47" s="1"/>
  <c r="N15" i="47"/>
  <c r="O16" i="47"/>
  <c r="O17" i="47"/>
  <c r="O18" i="47"/>
  <c r="O19" i="47"/>
  <c r="O20" i="47"/>
  <c r="O21" i="47"/>
  <c r="O22" i="47"/>
  <c r="O23" i="47"/>
  <c r="O24" i="47"/>
  <c r="O25" i="47"/>
  <c r="O26" i="47"/>
  <c r="O27" i="47"/>
  <c r="O28" i="47"/>
  <c r="L29" i="47"/>
  <c r="M29" i="47"/>
  <c r="N29" i="47"/>
  <c r="O29" i="47"/>
  <c r="M39" i="47"/>
  <c r="M38" i="47" s="1"/>
  <c r="N39" i="47"/>
  <c r="N38" i="47" s="1"/>
  <c r="L42" i="47"/>
  <c r="L41" i="47" s="1"/>
  <c r="O43" i="47"/>
  <c r="O44" i="47"/>
  <c r="O45" i="47"/>
  <c r="O46" i="47"/>
  <c r="H11" i="47"/>
  <c r="K11" i="47" s="1"/>
  <c r="K12" i="47"/>
  <c r="K13" i="47"/>
  <c r="K14" i="47"/>
  <c r="H15" i="47"/>
  <c r="I15" i="47"/>
  <c r="I9" i="47" s="1"/>
  <c r="J15" i="47"/>
  <c r="J10" i="47" s="1"/>
  <c r="K16" i="47"/>
  <c r="K17" i="47"/>
  <c r="K18" i="47"/>
  <c r="K19" i="47"/>
  <c r="K20" i="47"/>
  <c r="K21" i="47"/>
  <c r="K22" i="47"/>
  <c r="K23" i="47"/>
  <c r="K24" i="47"/>
  <c r="K25" i="47"/>
  <c r="K26" i="47"/>
  <c r="K27" i="47"/>
  <c r="K28" i="47"/>
  <c r="H29" i="47"/>
  <c r="I29" i="47"/>
  <c r="J29" i="47"/>
  <c r="K29" i="47"/>
  <c r="I39" i="47"/>
  <c r="I38" i="47" s="1"/>
  <c r="J39" i="47"/>
  <c r="J38" i="47" s="1"/>
  <c r="H42" i="47"/>
  <c r="K42" i="47" s="1"/>
  <c r="K43" i="47"/>
  <c r="K44" i="47"/>
  <c r="K45" i="47"/>
  <c r="K46" i="47"/>
  <c r="K47" i="47"/>
  <c r="L60" i="46"/>
  <c r="O60" i="46" s="1"/>
  <c r="L61" i="46"/>
  <c r="L59" i="46"/>
  <c r="O59" i="46" s="1"/>
  <c r="L53" i="46"/>
  <c r="F119" i="46"/>
  <c r="F126" i="46"/>
  <c r="F132" i="46"/>
  <c r="F145" i="46"/>
  <c r="F147" i="46"/>
  <c r="F148" i="46"/>
  <c r="F149" i="46"/>
  <c r="E119" i="46"/>
  <c r="E126" i="46"/>
  <c r="E132" i="46"/>
  <c r="E139" i="46"/>
  <c r="E145" i="46"/>
  <c r="E147" i="46"/>
  <c r="E148" i="46"/>
  <c r="E149" i="46"/>
  <c r="M58" i="46"/>
  <c r="M57" i="46" s="1"/>
  <c r="N58" i="46"/>
  <c r="N57" i="46" s="1"/>
  <c r="O62" i="46"/>
  <c r="O63" i="46"/>
  <c r="O64" i="46"/>
  <c r="O65" i="46"/>
  <c r="O66" i="46"/>
  <c r="O67" i="46"/>
  <c r="O68" i="46"/>
  <c r="L69" i="46"/>
  <c r="O69" i="46" s="1"/>
  <c r="O70" i="46"/>
  <c r="O71" i="46"/>
  <c r="O72" i="46"/>
  <c r="O73" i="46"/>
  <c r="O74" i="46"/>
  <c r="O76" i="46"/>
  <c r="O77" i="46"/>
  <c r="O78" i="46"/>
  <c r="O80" i="46"/>
  <c r="L17" i="46"/>
  <c r="O18" i="46"/>
  <c r="O20" i="46"/>
  <c r="L21" i="46"/>
  <c r="M21" i="46"/>
  <c r="M15" i="46" s="1"/>
  <c r="N21" i="46"/>
  <c r="N15" i="46" s="1"/>
  <c r="O22" i="46"/>
  <c r="O23" i="46"/>
  <c r="O24" i="46"/>
  <c r="O25" i="46"/>
  <c r="O26" i="46"/>
  <c r="O27" i="46"/>
  <c r="O28" i="46"/>
  <c r="O29" i="46"/>
  <c r="O30" i="46"/>
  <c r="O31" i="46"/>
  <c r="O32" i="46"/>
  <c r="O33" i="46"/>
  <c r="O34" i="46"/>
  <c r="L35" i="46"/>
  <c r="M35" i="46"/>
  <c r="N35" i="46"/>
  <c r="O35" i="46"/>
  <c r="M45" i="46"/>
  <c r="M44" i="46" s="1"/>
  <c r="N45" i="46"/>
  <c r="N44" i="46" s="1"/>
  <c r="O53" i="46"/>
  <c r="H58" i="46"/>
  <c r="I58" i="46"/>
  <c r="I57" i="46" s="1"/>
  <c r="J58" i="46"/>
  <c r="J57" i="46" s="1"/>
  <c r="K59" i="46"/>
  <c r="K60" i="46"/>
  <c r="K61" i="46"/>
  <c r="K62" i="46"/>
  <c r="K63" i="46"/>
  <c r="K64" i="46"/>
  <c r="K65" i="46"/>
  <c r="K66" i="46"/>
  <c r="K67" i="46"/>
  <c r="K68" i="46"/>
  <c r="H69" i="46"/>
  <c r="K69" i="46" s="1"/>
  <c r="K70" i="46"/>
  <c r="K71" i="46"/>
  <c r="K72" i="46"/>
  <c r="K73" i="46"/>
  <c r="K74" i="46"/>
  <c r="K76" i="46"/>
  <c r="K77" i="46"/>
  <c r="K78" i="46"/>
  <c r="K80" i="46"/>
  <c r="H17" i="46"/>
  <c r="K18" i="46"/>
  <c r="K20" i="46"/>
  <c r="H21" i="46"/>
  <c r="I21" i="46"/>
  <c r="I15" i="46" s="1"/>
  <c r="J21" i="46"/>
  <c r="J15" i="46" s="1"/>
  <c r="K22" i="46"/>
  <c r="K23" i="46"/>
  <c r="K24" i="46"/>
  <c r="K25" i="46"/>
  <c r="K26" i="46"/>
  <c r="K27" i="46"/>
  <c r="K28" i="46"/>
  <c r="K29" i="46"/>
  <c r="K30" i="46"/>
  <c r="K31" i="46"/>
  <c r="K32" i="46"/>
  <c r="K33" i="46"/>
  <c r="K34" i="46"/>
  <c r="H35" i="46"/>
  <c r="I35" i="46"/>
  <c r="J35" i="46"/>
  <c r="K35" i="46"/>
  <c r="H44" i="46"/>
  <c r="I45" i="46"/>
  <c r="I44" i="46" s="1"/>
  <c r="J45" i="46"/>
  <c r="J44" i="46" s="1"/>
  <c r="K53" i="46"/>
  <c r="F118" i="40"/>
  <c r="H118" i="40" s="1"/>
  <c r="F117" i="40"/>
  <c r="H117" i="40" s="1"/>
  <c r="F116" i="40"/>
  <c r="H116" i="40" s="1"/>
  <c r="E136" i="40"/>
  <c r="L63" i="40"/>
  <c r="M63" i="40"/>
  <c r="M60" i="40" s="1"/>
  <c r="L62" i="40"/>
  <c r="L61" i="40"/>
  <c r="E127" i="40"/>
  <c r="F127" i="40"/>
  <c r="E133" i="40"/>
  <c r="F133" i="40"/>
  <c r="E135" i="40"/>
  <c r="F135" i="40"/>
  <c r="L55" i="40"/>
  <c r="N60" i="40"/>
  <c r="O64" i="40"/>
  <c r="O65" i="40"/>
  <c r="O66" i="40"/>
  <c r="O67" i="40"/>
  <c r="O68" i="40"/>
  <c r="O69" i="40"/>
  <c r="O70" i="40"/>
  <c r="L71" i="40"/>
  <c r="M71" i="40"/>
  <c r="N71" i="40"/>
  <c r="O72" i="40"/>
  <c r="O73" i="40"/>
  <c r="O74" i="40"/>
  <c r="O75" i="40"/>
  <c r="O76" i="40"/>
  <c r="O78" i="40"/>
  <c r="O79" i="40"/>
  <c r="O80" i="40"/>
  <c r="O82" i="40"/>
  <c r="L19" i="40"/>
  <c r="M19" i="40"/>
  <c r="N19" i="40"/>
  <c r="O20" i="40"/>
  <c r="O19" i="40" s="1"/>
  <c r="O22" i="40"/>
  <c r="L23" i="40"/>
  <c r="M23" i="40"/>
  <c r="N23" i="40"/>
  <c r="O24" i="40"/>
  <c r="O25" i="40"/>
  <c r="O26" i="40"/>
  <c r="O27" i="40"/>
  <c r="O28" i="40"/>
  <c r="O29" i="40"/>
  <c r="O30" i="40"/>
  <c r="O31" i="40"/>
  <c r="O32" i="40"/>
  <c r="O33" i="40"/>
  <c r="O34" i="40"/>
  <c r="L35" i="40"/>
  <c r="M35" i="40"/>
  <c r="N35" i="40"/>
  <c r="O36" i="40"/>
  <c r="O35" i="40" s="1"/>
  <c r="L37" i="40"/>
  <c r="M37" i="40"/>
  <c r="N37" i="40"/>
  <c r="O38" i="40"/>
  <c r="O39" i="40"/>
  <c r="O40" i="40"/>
  <c r="O41" i="40"/>
  <c r="O42" i="40"/>
  <c r="O43" i="40"/>
  <c r="O44" i="40"/>
  <c r="O45" i="40"/>
  <c r="M46" i="40"/>
  <c r="N46" i="40"/>
  <c r="O48" i="40"/>
  <c r="O49" i="40"/>
  <c r="O50" i="40"/>
  <c r="O51" i="40"/>
  <c r="O52" i="40"/>
  <c r="O53" i="40"/>
  <c r="O54" i="40"/>
  <c r="O56" i="40"/>
  <c r="H60" i="40"/>
  <c r="I60" i="40"/>
  <c r="J60" i="40"/>
  <c r="K61" i="40"/>
  <c r="K62" i="40"/>
  <c r="K63" i="40"/>
  <c r="K64" i="40"/>
  <c r="K65" i="40"/>
  <c r="K66" i="40"/>
  <c r="K67" i="40"/>
  <c r="K68" i="40"/>
  <c r="K69" i="40"/>
  <c r="K70" i="40"/>
  <c r="H71" i="40"/>
  <c r="I71" i="40"/>
  <c r="J71" i="40"/>
  <c r="K72" i="40"/>
  <c r="K73" i="40"/>
  <c r="K74" i="40"/>
  <c r="K75" i="40"/>
  <c r="K76" i="40"/>
  <c r="K78" i="40"/>
  <c r="K79" i="40"/>
  <c r="K80" i="40"/>
  <c r="K82" i="40"/>
  <c r="H19" i="40"/>
  <c r="I19" i="40"/>
  <c r="J19" i="40"/>
  <c r="K20" i="40"/>
  <c r="K19" i="40" s="1"/>
  <c r="K22" i="40"/>
  <c r="H23" i="40"/>
  <c r="I23" i="40"/>
  <c r="J23" i="40"/>
  <c r="K24" i="40"/>
  <c r="K25" i="40"/>
  <c r="K26" i="40"/>
  <c r="K27" i="40"/>
  <c r="K28" i="40"/>
  <c r="K29" i="40"/>
  <c r="K30" i="40"/>
  <c r="K31" i="40"/>
  <c r="K32" i="40"/>
  <c r="K33" i="40"/>
  <c r="K34" i="40"/>
  <c r="H35" i="40"/>
  <c r="I35" i="40"/>
  <c r="J35" i="40"/>
  <c r="K36" i="40"/>
  <c r="K35" i="40" s="1"/>
  <c r="H37" i="40"/>
  <c r="I37" i="40"/>
  <c r="J37" i="40"/>
  <c r="K38" i="40"/>
  <c r="K39" i="40"/>
  <c r="K40" i="40"/>
  <c r="K41" i="40"/>
  <c r="K42" i="40"/>
  <c r="K43" i="40"/>
  <c r="K44" i="40"/>
  <c r="K45" i="40"/>
  <c r="H46" i="40"/>
  <c r="I46" i="40"/>
  <c r="J46" i="40"/>
  <c r="K48" i="40"/>
  <c r="K49" i="40"/>
  <c r="K50" i="40"/>
  <c r="K51" i="40"/>
  <c r="K52" i="40"/>
  <c r="K53" i="40"/>
  <c r="K54" i="40"/>
  <c r="K56" i="40"/>
  <c r="F127" i="45"/>
  <c r="F126" i="45"/>
  <c r="F125" i="45"/>
  <c r="L125" i="45" s="1"/>
  <c r="F124" i="45"/>
  <c r="L124" i="45" s="1"/>
  <c r="F123" i="45"/>
  <c r="F113" i="45"/>
  <c r="E118" i="45"/>
  <c r="E121" i="45"/>
  <c r="F121" i="45"/>
  <c r="E129" i="45"/>
  <c r="E135" i="45"/>
  <c r="F135" i="45"/>
  <c r="E147" i="45"/>
  <c r="E149" i="45"/>
  <c r="F149" i="45"/>
  <c r="L60" i="45"/>
  <c r="L61" i="45"/>
  <c r="L62" i="45"/>
  <c r="L71" i="45"/>
  <c r="L54" i="45"/>
  <c r="O54" i="45" s="1"/>
  <c r="M59" i="45"/>
  <c r="N59" i="45"/>
  <c r="O63" i="45"/>
  <c r="O64" i="45"/>
  <c r="L65" i="45"/>
  <c r="O66" i="45"/>
  <c r="O67" i="45"/>
  <c r="O68" i="45"/>
  <c r="O69" i="45"/>
  <c r="O72" i="45"/>
  <c r="O73" i="45"/>
  <c r="L76" i="45"/>
  <c r="M76" i="45"/>
  <c r="N76" i="45"/>
  <c r="O76" i="45"/>
  <c r="L18" i="45"/>
  <c r="N18" i="45"/>
  <c r="O19" i="45"/>
  <c r="O20" i="45"/>
  <c r="L22" i="45"/>
  <c r="L17" i="45" s="1"/>
  <c r="O17" i="45" s="1"/>
  <c r="M22" i="45"/>
  <c r="M16" i="45" s="1"/>
  <c r="N22" i="45"/>
  <c r="O23" i="45"/>
  <c r="O24" i="45"/>
  <c r="O25" i="45"/>
  <c r="O26" i="45"/>
  <c r="O27" i="45"/>
  <c r="O28" i="45"/>
  <c r="O29" i="45"/>
  <c r="O30" i="45"/>
  <c r="O31" i="45"/>
  <c r="O32" i="45"/>
  <c r="O33" i="45"/>
  <c r="L36" i="45"/>
  <c r="M36" i="45"/>
  <c r="N36" i="45"/>
  <c r="O36" i="45"/>
  <c r="M46" i="45"/>
  <c r="M45" i="45" s="1"/>
  <c r="N46" i="45"/>
  <c r="N45" i="45" s="1"/>
  <c r="I59" i="45"/>
  <c r="J59" i="45"/>
  <c r="K60" i="45"/>
  <c r="K61" i="45"/>
  <c r="K62" i="45"/>
  <c r="K63" i="45"/>
  <c r="K64" i="45"/>
  <c r="H65" i="45"/>
  <c r="K65" i="45" s="1"/>
  <c r="K66" i="45"/>
  <c r="K67" i="45"/>
  <c r="K68" i="45"/>
  <c r="K69" i="45"/>
  <c r="H70" i="45"/>
  <c r="K70" i="45" s="1"/>
  <c r="K71" i="45"/>
  <c r="K72" i="45"/>
  <c r="K73" i="45"/>
  <c r="H76" i="45"/>
  <c r="I76" i="45"/>
  <c r="J76" i="45"/>
  <c r="K76" i="45"/>
  <c r="H18" i="45"/>
  <c r="J18" i="45"/>
  <c r="K19" i="45"/>
  <c r="K20" i="45"/>
  <c r="H22" i="45"/>
  <c r="I22" i="45"/>
  <c r="J22" i="45"/>
  <c r="K23" i="45"/>
  <c r="K24" i="45"/>
  <c r="K25" i="45"/>
  <c r="K26" i="45"/>
  <c r="K27" i="45"/>
  <c r="K28" i="45"/>
  <c r="K29" i="45"/>
  <c r="K30" i="45"/>
  <c r="K31" i="45"/>
  <c r="K32" i="45"/>
  <c r="K33" i="45"/>
  <c r="H36" i="45"/>
  <c r="I36" i="45"/>
  <c r="J36" i="45"/>
  <c r="K36" i="45"/>
  <c r="H45" i="45"/>
  <c r="I46" i="45"/>
  <c r="I45" i="45" s="1"/>
  <c r="J46" i="45"/>
  <c r="J45" i="45" s="1"/>
  <c r="K54" i="45"/>
  <c r="W53" i="47" l="1"/>
  <c r="AB53" i="47"/>
  <c r="AE53" i="47" s="1"/>
  <c r="AE55" i="47"/>
  <c r="AE66" i="48"/>
  <c r="AB53" i="48"/>
  <c r="AE11" i="48"/>
  <c r="AB10" i="48"/>
  <c r="N16" i="45"/>
  <c r="L16" i="46"/>
  <c r="O16" i="46" s="1"/>
  <c r="T52" i="48"/>
  <c r="W52" i="48" s="1"/>
  <c r="L12" i="53"/>
  <c r="N17" i="53"/>
  <c r="O17" i="48"/>
  <c r="W11" i="48"/>
  <c r="T10" i="48"/>
  <c r="O55" i="47"/>
  <c r="G128" i="47"/>
  <c r="G153" i="47" s="1"/>
  <c r="G156" i="47"/>
  <c r="O61" i="40"/>
  <c r="O60" i="40" s="1"/>
  <c r="F152" i="47"/>
  <c r="L149" i="47"/>
  <c r="L152" i="47" s="1"/>
  <c r="O62" i="45"/>
  <c r="T62" i="45"/>
  <c r="F118" i="45"/>
  <c r="L113" i="45"/>
  <c r="L118" i="45" s="1"/>
  <c r="F147" i="45"/>
  <c r="L126" i="45"/>
  <c r="L147" i="45" s="1"/>
  <c r="O62" i="40"/>
  <c r="H136" i="40"/>
  <c r="H120" i="40"/>
  <c r="H134" i="40" s="1"/>
  <c r="O61" i="46"/>
  <c r="T61" i="46"/>
  <c r="L128" i="47"/>
  <c r="O61" i="45"/>
  <c r="T61" i="45"/>
  <c r="W61" i="45" s="1"/>
  <c r="F148" i="45"/>
  <c r="L123" i="45"/>
  <c r="O54" i="47"/>
  <c r="T54" i="47"/>
  <c r="F116" i="47"/>
  <c r="L116" i="47"/>
  <c r="L70" i="45"/>
  <c r="O70" i="45" s="1"/>
  <c r="T71" i="45"/>
  <c r="O60" i="45"/>
  <c r="T60" i="45"/>
  <c r="W60" i="45" s="1"/>
  <c r="O12" i="47"/>
  <c r="T12" i="47"/>
  <c r="AB12" i="47" s="1"/>
  <c r="W55" i="47"/>
  <c r="F122" i="47"/>
  <c r="L122" i="47"/>
  <c r="L45" i="45"/>
  <c r="O63" i="40"/>
  <c r="O71" i="45"/>
  <c r="I59" i="40"/>
  <c r="J53" i="48"/>
  <c r="J52" i="48" s="1"/>
  <c r="H15" i="46"/>
  <c r="H14" i="46" s="1"/>
  <c r="F146" i="46"/>
  <c r="K73" i="48"/>
  <c r="N53" i="48"/>
  <c r="N52" i="48" s="1"/>
  <c r="L53" i="48"/>
  <c r="L52" i="48" s="1"/>
  <c r="M18" i="40"/>
  <c r="O71" i="40"/>
  <c r="M59" i="40"/>
  <c r="F136" i="40"/>
  <c r="F156" i="47"/>
  <c r="I17" i="40"/>
  <c r="I16" i="40" s="1"/>
  <c r="J17" i="40"/>
  <c r="J16" i="40" s="1"/>
  <c r="N9" i="48"/>
  <c r="M54" i="48"/>
  <c r="M53" i="48" s="1"/>
  <c r="M52" i="48" s="1"/>
  <c r="J16" i="45"/>
  <c r="J15" i="45" s="1"/>
  <c r="F128" i="47"/>
  <c r="E153" i="47"/>
  <c r="J18" i="40"/>
  <c r="J58" i="45"/>
  <c r="N58" i="45"/>
  <c r="J59" i="40"/>
  <c r="F120" i="40"/>
  <c r="F134" i="40" s="1"/>
  <c r="H16" i="46"/>
  <c r="K16" i="46" s="1"/>
  <c r="L31" i="48"/>
  <c r="O31" i="48" s="1"/>
  <c r="K69" i="48"/>
  <c r="O37" i="40"/>
  <c r="N59" i="40"/>
  <c r="K17" i="48"/>
  <c r="L11" i="48"/>
  <c r="O11" i="48" s="1"/>
  <c r="K37" i="40"/>
  <c r="N17" i="40"/>
  <c r="N16" i="40" s="1"/>
  <c r="M17" i="40"/>
  <c r="M16" i="40" s="1"/>
  <c r="M9" i="48"/>
  <c r="I54" i="48"/>
  <c r="K54" i="48" s="1"/>
  <c r="O69" i="48"/>
  <c r="O66" i="48"/>
  <c r="O60" i="48"/>
  <c r="H53" i="48"/>
  <c r="K66" i="48"/>
  <c r="K60" i="48"/>
  <c r="L43" i="48"/>
  <c r="O43" i="48" s="1"/>
  <c r="H43" i="48"/>
  <c r="K43" i="48" s="1"/>
  <c r="H31" i="48"/>
  <c r="K31" i="48" s="1"/>
  <c r="H11" i="48"/>
  <c r="H10" i="48" s="1"/>
  <c r="I9" i="48"/>
  <c r="J9" i="48"/>
  <c r="K38" i="48"/>
  <c r="I11" i="53"/>
  <c r="J51" i="47"/>
  <c r="J50" i="47" s="1"/>
  <c r="L52" i="47"/>
  <c r="O52" i="47" s="1"/>
  <c r="H41" i="47"/>
  <c r="K41" i="47" s="1"/>
  <c r="O15" i="47"/>
  <c r="N51" i="47"/>
  <c r="N50" i="47" s="1"/>
  <c r="N10" i="47"/>
  <c r="M51" i="47"/>
  <c r="M50" i="47" s="1"/>
  <c r="O53" i="47"/>
  <c r="N9" i="47"/>
  <c r="N8" i="47" s="1"/>
  <c r="L11" i="47"/>
  <c r="O11" i="47" s="1"/>
  <c r="I51" i="47"/>
  <c r="I50" i="47" s="1"/>
  <c r="K52" i="47"/>
  <c r="H51" i="47"/>
  <c r="O41" i="47"/>
  <c r="L39" i="47"/>
  <c r="M8" i="47"/>
  <c r="O42" i="47"/>
  <c r="M10" i="47"/>
  <c r="H10" i="47"/>
  <c r="H9" i="47" s="1"/>
  <c r="J9" i="47"/>
  <c r="I8" i="47"/>
  <c r="K15" i="47"/>
  <c r="I10" i="47"/>
  <c r="L58" i="46"/>
  <c r="L57" i="46" s="1"/>
  <c r="L56" i="46" s="1"/>
  <c r="O56" i="46" s="1"/>
  <c r="O58" i="46"/>
  <c r="O57" i="46" s="1"/>
  <c r="K58" i="46"/>
  <c r="K57" i="46" s="1"/>
  <c r="O21" i="46"/>
  <c r="O15" i="46" s="1"/>
  <c r="L15" i="46"/>
  <c r="E146" i="46"/>
  <c r="I58" i="45"/>
  <c r="M58" i="45"/>
  <c r="M14" i="46"/>
  <c r="N14" i="46"/>
  <c r="H57" i="46"/>
  <c r="H56" i="46" s="1"/>
  <c r="K56" i="46" s="1"/>
  <c r="K21" i="46"/>
  <c r="K15" i="46" s="1"/>
  <c r="J14" i="46"/>
  <c r="I14" i="46"/>
  <c r="K45" i="46"/>
  <c r="K44" i="46" s="1"/>
  <c r="E120" i="40"/>
  <c r="E134" i="40" s="1"/>
  <c r="L60" i="40"/>
  <c r="L59" i="40" s="1"/>
  <c r="I18" i="40"/>
  <c r="O23" i="40"/>
  <c r="O18" i="40" s="1"/>
  <c r="N18" i="40"/>
  <c r="H59" i="40"/>
  <c r="K71" i="40"/>
  <c r="K60" i="40"/>
  <c r="K23" i="40"/>
  <c r="K18" i="40" s="1"/>
  <c r="K47" i="40"/>
  <c r="K46" i="40" s="1"/>
  <c r="F129" i="45"/>
  <c r="E146" i="45"/>
  <c r="L59" i="45"/>
  <c r="O65" i="45"/>
  <c r="K59" i="45"/>
  <c r="K58" i="45" s="1"/>
  <c r="L16" i="45"/>
  <c r="L15" i="45" s="1"/>
  <c r="M15" i="45"/>
  <c r="N15" i="45"/>
  <c r="O46" i="45"/>
  <c r="O45" i="45" s="1"/>
  <c r="O18" i="45"/>
  <c r="O22" i="45"/>
  <c r="H59" i="45"/>
  <c r="H58" i="45" s="1"/>
  <c r="K46" i="45"/>
  <c r="K45" i="45" s="1"/>
  <c r="K22" i="45"/>
  <c r="H17" i="45"/>
  <c r="K17" i="45" s="1"/>
  <c r="K18" i="45"/>
  <c r="H16" i="45"/>
  <c r="I16" i="45"/>
  <c r="I15" i="45" s="1"/>
  <c r="AE12" i="47" l="1"/>
  <c r="AB11" i="47"/>
  <c r="W54" i="47"/>
  <c r="AB54" i="47"/>
  <c r="AB9" i="48"/>
  <c r="AE9" i="48" s="1"/>
  <c r="AE10" i="48"/>
  <c r="AB52" i="48"/>
  <c r="AE52" i="48" s="1"/>
  <c r="AE53" i="48"/>
  <c r="O59" i="45"/>
  <c r="T17" i="53"/>
  <c r="N12" i="53"/>
  <c r="T9" i="48"/>
  <c r="W9" i="48" s="1"/>
  <c r="W10" i="48"/>
  <c r="L153" i="47"/>
  <c r="L156" i="47"/>
  <c r="T58" i="46"/>
  <c r="T57" i="46" s="1"/>
  <c r="T56" i="46" s="1"/>
  <c r="W56" i="46" s="1"/>
  <c r="W61" i="46"/>
  <c r="W58" i="46" s="1"/>
  <c r="W57" i="46" s="1"/>
  <c r="O58" i="45"/>
  <c r="O59" i="40"/>
  <c r="W12" i="47"/>
  <c r="T11" i="47"/>
  <c r="F146" i="45"/>
  <c r="L58" i="45"/>
  <c r="L148" i="45"/>
  <c r="L129" i="45"/>
  <c r="L146" i="45" s="1"/>
  <c r="W62" i="45"/>
  <c r="W59" i="45" s="1"/>
  <c r="T59" i="45"/>
  <c r="T52" i="47"/>
  <c r="T70" i="45"/>
  <c r="W71" i="45"/>
  <c r="F153" i="47"/>
  <c r="I27" i="53"/>
  <c r="L10" i="48"/>
  <c r="O10" i="48" s="1"/>
  <c r="O54" i="48"/>
  <c r="O52" i="48"/>
  <c r="K16" i="45"/>
  <c r="H39" i="47"/>
  <c r="K39" i="47" s="1"/>
  <c r="L10" i="47"/>
  <c r="L9" i="47" s="1"/>
  <c r="O9" i="47" s="1"/>
  <c r="O53" i="48"/>
  <c r="I53" i="48"/>
  <c r="I52" i="48" s="1"/>
  <c r="H52" i="48"/>
  <c r="K11" i="48"/>
  <c r="K41" i="48"/>
  <c r="H40" i="48"/>
  <c r="K40" i="48" s="1"/>
  <c r="K10" i="48"/>
  <c r="L51" i="47"/>
  <c r="L50" i="47" s="1"/>
  <c r="K10" i="47"/>
  <c r="K51" i="47"/>
  <c r="K50" i="47" s="1"/>
  <c r="H50" i="47"/>
  <c r="L38" i="47"/>
  <c r="O38" i="47" s="1"/>
  <c r="O39" i="47"/>
  <c r="K9" i="47"/>
  <c r="J8" i="47"/>
  <c r="K14" i="46"/>
  <c r="O17" i="40"/>
  <c r="K17" i="40"/>
  <c r="K16" i="40" s="1"/>
  <c r="K59" i="40"/>
  <c r="L57" i="45"/>
  <c r="O57" i="45" s="1"/>
  <c r="H57" i="45"/>
  <c r="K57" i="45" s="1"/>
  <c r="O16" i="45"/>
  <c r="O15" i="45"/>
  <c r="H15" i="45"/>
  <c r="K15" i="45" s="1"/>
  <c r="D13" i="49"/>
  <c r="G30" i="35"/>
  <c r="H30" i="35"/>
  <c r="I30" i="35"/>
  <c r="J30" i="35"/>
  <c r="K30" i="35"/>
  <c r="L30" i="35"/>
  <c r="M30" i="35"/>
  <c r="N30" i="35"/>
  <c r="O30" i="35"/>
  <c r="P30" i="35"/>
  <c r="F30" i="35"/>
  <c r="Q7" i="35"/>
  <c r="Q8" i="35"/>
  <c r="Q9" i="35"/>
  <c r="Q10" i="35"/>
  <c r="Q11" i="35"/>
  <c r="Q12" i="35"/>
  <c r="Q15" i="35"/>
  <c r="Q16" i="35"/>
  <c r="Q17" i="35"/>
  <c r="Q18" i="35"/>
  <c r="Q19" i="35"/>
  <c r="Q20" i="35"/>
  <c r="Q21" i="35"/>
  <c r="Q22" i="35"/>
  <c r="Q23" i="35"/>
  <c r="Q24" i="35"/>
  <c r="Q26" i="35"/>
  <c r="Q27" i="35"/>
  <c r="Q28" i="35"/>
  <c r="Q6" i="35"/>
  <c r="D26" i="37"/>
  <c r="AE54" i="47" l="1"/>
  <c r="AB52" i="47"/>
  <c r="AE11" i="47"/>
  <c r="AB10" i="47"/>
  <c r="N11" i="53"/>
  <c r="N27" i="53" s="1"/>
  <c r="T12" i="53"/>
  <c r="T11" i="53" s="1"/>
  <c r="T27" i="53" s="1"/>
  <c r="W11" i="47"/>
  <c r="T10" i="47"/>
  <c r="W52" i="47"/>
  <c r="T51" i="47"/>
  <c r="W70" i="45"/>
  <c r="W58" i="45" s="1"/>
  <c r="T57" i="45"/>
  <c r="W57" i="45" s="1"/>
  <c r="T58" i="45"/>
  <c r="H38" i="47"/>
  <c r="K38" i="47" s="1"/>
  <c r="O10" i="47"/>
  <c r="K53" i="48"/>
  <c r="K52" i="48"/>
  <c r="H9" i="48"/>
  <c r="K9" i="48" s="1"/>
  <c r="O51" i="47"/>
  <c r="O50" i="47" s="1"/>
  <c r="L8" i="47"/>
  <c r="O8" i="47" s="1"/>
  <c r="H8" i="47"/>
  <c r="K8" i="47" s="1"/>
  <c r="Q30" i="35"/>
  <c r="G55" i="48"/>
  <c r="G56" i="48"/>
  <c r="G57" i="48"/>
  <c r="G71" i="48"/>
  <c r="G65" i="48"/>
  <c r="D73" i="48"/>
  <c r="G61" i="48"/>
  <c r="G62" i="48"/>
  <c r="D60" i="48"/>
  <c r="D54" i="48" s="1"/>
  <c r="E60" i="48"/>
  <c r="E54" i="48" s="1"/>
  <c r="G12" i="48"/>
  <c r="G14" i="48"/>
  <c r="G16" i="48"/>
  <c r="G18" i="48"/>
  <c r="G19" i="48"/>
  <c r="G20" i="48"/>
  <c r="G21" i="48"/>
  <c r="G22" i="48"/>
  <c r="G23" i="48"/>
  <c r="G24" i="48"/>
  <c r="G25" i="48"/>
  <c r="G26" i="48"/>
  <c r="G27" i="48"/>
  <c r="G28" i="48"/>
  <c r="G30" i="48"/>
  <c r="D38" i="48"/>
  <c r="G42" i="48"/>
  <c r="G45" i="48"/>
  <c r="D44" i="48"/>
  <c r="G44" i="48" s="1"/>
  <c r="G36" i="48"/>
  <c r="D32" i="48"/>
  <c r="AB9" i="47" l="1"/>
  <c r="AE10" i="47"/>
  <c r="AE52" i="47"/>
  <c r="AB51" i="47"/>
  <c r="T50" i="47"/>
  <c r="W51" i="47"/>
  <c r="W50" i="47" s="1"/>
  <c r="T9" i="47"/>
  <c r="W10" i="47"/>
  <c r="G73" i="48"/>
  <c r="L73" i="48"/>
  <c r="O73" i="48" s="1"/>
  <c r="D43" i="48"/>
  <c r="D41" i="48" s="1"/>
  <c r="L41" i="48" s="1"/>
  <c r="F32" i="35"/>
  <c r="O40" i="36"/>
  <c r="O42" i="36" s="1"/>
  <c r="H40" i="36"/>
  <c r="S18" i="36"/>
  <c r="S34" i="36"/>
  <c r="S23" i="36"/>
  <c r="S24" i="36"/>
  <c r="S38" i="36"/>
  <c r="S39" i="36"/>
  <c r="S19" i="36"/>
  <c r="S31" i="36"/>
  <c r="G54" i="47"/>
  <c r="G55" i="47"/>
  <c r="G56" i="47"/>
  <c r="G57" i="47"/>
  <c r="G58" i="47"/>
  <c r="G59" i="47"/>
  <c r="G60" i="47"/>
  <c r="G61" i="47"/>
  <c r="G62" i="47"/>
  <c r="G53" i="47"/>
  <c r="H11" i="38"/>
  <c r="D42" i="47"/>
  <c r="D41" i="47" s="1"/>
  <c r="D39" i="47" s="1"/>
  <c r="G43" i="47"/>
  <c r="G44" i="47"/>
  <c r="G45" i="47"/>
  <c r="G46" i="47"/>
  <c r="G24" i="47"/>
  <c r="G25" i="47"/>
  <c r="G26" i="47"/>
  <c r="G27" i="47"/>
  <c r="G28" i="47"/>
  <c r="G23" i="47"/>
  <c r="G22" i="47"/>
  <c r="G19" i="47"/>
  <c r="G20" i="47"/>
  <c r="G21" i="47"/>
  <c r="G16" i="47"/>
  <c r="AE51" i="47" l="1"/>
  <c r="AE50" i="47" s="1"/>
  <c r="AB50" i="47"/>
  <c r="AB8" i="47"/>
  <c r="AE8" i="47" s="1"/>
  <c r="AE9" i="47"/>
  <c r="W9" i="47"/>
  <c r="T8" i="47"/>
  <c r="W8" i="47" s="1"/>
  <c r="G43" i="48"/>
  <c r="L40" i="48"/>
  <c r="O41" i="48"/>
  <c r="F17" i="53"/>
  <c r="H17" i="53" s="1"/>
  <c r="H12" i="53" s="1"/>
  <c r="H11" i="53" s="1"/>
  <c r="H27" i="53" s="1"/>
  <c r="D122" i="47"/>
  <c r="D116" i="47"/>
  <c r="D128" i="47"/>
  <c r="O40" i="48" l="1"/>
  <c r="L9" i="48"/>
  <c r="O9" i="48" s="1"/>
  <c r="D153" i="47"/>
  <c r="D45" i="46"/>
  <c r="G18" i="46"/>
  <c r="G20" i="46"/>
  <c r="G22" i="46"/>
  <c r="G23" i="46"/>
  <c r="G24" i="46"/>
  <c r="G25" i="46"/>
  <c r="G26" i="46"/>
  <c r="G27" i="46"/>
  <c r="G28" i="46"/>
  <c r="G29" i="46"/>
  <c r="G30" i="46"/>
  <c r="G31" i="46"/>
  <c r="G32" i="46"/>
  <c r="G33" i="46"/>
  <c r="G34" i="46"/>
  <c r="G62" i="46"/>
  <c r="G63" i="46"/>
  <c r="G64" i="46"/>
  <c r="G65" i="46"/>
  <c r="G66" i="46"/>
  <c r="G67" i="46"/>
  <c r="G68" i="46"/>
  <c r="G70" i="46"/>
  <c r="G71" i="46"/>
  <c r="G72" i="46"/>
  <c r="G73" i="46"/>
  <c r="G74" i="46"/>
  <c r="G76" i="46"/>
  <c r="G77" i="46"/>
  <c r="G78" i="46"/>
  <c r="G80" i="46"/>
  <c r="D69" i="46"/>
  <c r="G69" i="46" s="1"/>
  <c r="D147" i="46"/>
  <c r="D148" i="46"/>
  <c r="D149" i="46"/>
  <c r="D139" i="46"/>
  <c r="D126" i="46"/>
  <c r="D145" i="46"/>
  <c r="D132" i="46"/>
  <c r="D119" i="46"/>
  <c r="D135" i="40"/>
  <c r="D136" i="40"/>
  <c r="D133" i="40"/>
  <c r="D127" i="40"/>
  <c r="E71" i="40"/>
  <c r="F71" i="40"/>
  <c r="D71" i="40"/>
  <c r="G64" i="40"/>
  <c r="G65" i="40"/>
  <c r="G66" i="40"/>
  <c r="G67" i="40"/>
  <c r="G68" i="40"/>
  <c r="G69" i="40"/>
  <c r="G70" i="40"/>
  <c r="G72" i="40"/>
  <c r="G73" i="40"/>
  <c r="G74" i="40"/>
  <c r="G75" i="40"/>
  <c r="G76" i="40"/>
  <c r="G78" i="40"/>
  <c r="G79" i="40"/>
  <c r="G80" i="40"/>
  <c r="G82" i="40"/>
  <c r="G61" i="40"/>
  <c r="G62" i="40"/>
  <c r="G63" i="40"/>
  <c r="E35" i="40"/>
  <c r="F35" i="40"/>
  <c r="D35" i="40"/>
  <c r="D23" i="40"/>
  <c r="E19" i="40"/>
  <c r="F19" i="40"/>
  <c r="D19" i="40"/>
  <c r="D47" i="40"/>
  <c r="L47" i="40" s="1"/>
  <c r="G22" i="40"/>
  <c r="G24" i="40"/>
  <c r="G25" i="40"/>
  <c r="G26" i="40"/>
  <c r="G27" i="40"/>
  <c r="G28" i="40"/>
  <c r="G29" i="40"/>
  <c r="G30" i="40"/>
  <c r="G31" i="40"/>
  <c r="G32" i="40"/>
  <c r="G33" i="40"/>
  <c r="G34" i="40"/>
  <c r="G36" i="40"/>
  <c r="G35" i="40" s="1"/>
  <c r="G38" i="40"/>
  <c r="G39" i="40"/>
  <c r="G40" i="40"/>
  <c r="G41" i="40"/>
  <c r="G42" i="40"/>
  <c r="G43" i="40"/>
  <c r="G44" i="40"/>
  <c r="G45" i="40"/>
  <c r="G48" i="40"/>
  <c r="G49" i="40"/>
  <c r="G50" i="40"/>
  <c r="G51" i="40"/>
  <c r="G52" i="40"/>
  <c r="G53" i="40"/>
  <c r="G54" i="40"/>
  <c r="G56" i="40"/>
  <c r="G20" i="40"/>
  <c r="G19" i="40" s="1"/>
  <c r="D120" i="40"/>
  <c r="D149" i="45"/>
  <c r="D129" i="45"/>
  <c r="D118" i="45"/>
  <c r="G63" i="45"/>
  <c r="G69" i="45"/>
  <c r="G66" i="45"/>
  <c r="G67" i="45"/>
  <c r="G68" i="45"/>
  <c r="D65" i="45"/>
  <c r="G65" i="45" s="1"/>
  <c r="D45" i="45"/>
  <c r="G23" i="45"/>
  <c r="G28" i="45"/>
  <c r="G29" i="45"/>
  <c r="G30" i="45"/>
  <c r="G31" i="45"/>
  <c r="G32" i="45"/>
  <c r="G33" i="45"/>
  <c r="G25" i="45"/>
  <c r="G26" i="45"/>
  <c r="G27" i="45"/>
  <c r="D135" i="45"/>
  <c r="D121" i="45"/>
  <c r="F12" i="53"/>
  <c r="F21" i="53"/>
  <c r="X14" i="30"/>
  <c r="X16" i="30"/>
  <c r="X18" i="30"/>
  <c r="X20" i="30"/>
  <c r="X22" i="30"/>
  <c r="X24" i="30"/>
  <c r="X26" i="30"/>
  <c r="D20" i="25"/>
  <c r="E20" i="25"/>
  <c r="F20" i="25"/>
  <c r="G20" i="25"/>
  <c r="H20" i="25"/>
  <c r="I20" i="25"/>
  <c r="J20" i="25"/>
  <c r="K20" i="25"/>
  <c r="L20" i="25"/>
  <c r="M20" i="25"/>
  <c r="N20" i="25"/>
  <c r="E23" i="40"/>
  <c r="E18" i="40" s="1"/>
  <c r="F23" i="40"/>
  <c r="D37" i="40"/>
  <c r="E37" i="40"/>
  <c r="F37" i="40"/>
  <c r="D46" i="40"/>
  <c r="D16" i="40" s="1"/>
  <c r="E47" i="40"/>
  <c r="E46" i="40" s="1"/>
  <c r="F47" i="40"/>
  <c r="F46" i="40" s="1"/>
  <c r="D60" i="40"/>
  <c r="D59" i="40" s="1"/>
  <c r="E60" i="40"/>
  <c r="F60" i="40"/>
  <c r="D18" i="45"/>
  <c r="F18" i="45"/>
  <c r="G19" i="45"/>
  <c r="G20" i="45"/>
  <c r="D22" i="45"/>
  <c r="D17" i="45" s="1"/>
  <c r="G17" i="45" s="1"/>
  <c r="E22" i="45"/>
  <c r="E16" i="45" s="1"/>
  <c r="F22" i="45"/>
  <c r="G24" i="45"/>
  <c r="D36" i="45"/>
  <c r="E36" i="45"/>
  <c r="F36" i="45"/>
  <c r="G36" i="45"/>
  <c r="E46" i="45"/>
  <c r="E45" i="45" s="1"/>
  <c r="F46" i="45"/>
  <c r="G54" i="45"/>
  <c r="E59" i="45"/>
  <c r="F59" i="45"/>
  <c r="G60" i="45"/>
  <c r="G61" i="45"/>
  <c r="G62" i="45"/>
  <c r="G64" i="45"/>
  <c r="D70" i="45"/>
  <c r="G70" i="45" s="1"/>
  <c r="G71" i="45"/>
  <c r="G72" i="45"/>
  <c r="G73" i="45"/>
  <c r="D76" i="45"/>
  <c r="E76" i="45"/>
  <c r="F76" i="45"/>
  <c r="G76" i="45"/>
  <c r="D17" i="46"/>
  <c r="D21" i="46"/>
  <c r="E21" i="46"/>
  <c r="E15" i="46" s="1"/>
  <c r="F21" i="46"/>
  <c r="F15" i="46" s="1"/>
  <c r="D35" i="46"/>
  <c r="E35" i="46"/>
  <c r="F35" i="46"/>
  <c r="G35" i="46"/>
  <c r="E45" i="46"/>
  <c r="E44" i="46" s="1"/>
  <c r="F45" i="46"/>
  <c r="F44" i="46" s="1"/>
  <c r="G53" i="46"/>
  <c r="D58" i="46"/>
  <c r="E58" i="46"/>
  <c r="E57" i="46" s="1"/>
  <c r="F58" i="46"/>
  <c r="F57" i="46" s="1"/>
  <c r="G59" i="46"/>
  <c r="G60" i="46"/>
  <c r="G61" i="46"/>
  <c r="D11" i="47"/>
  <c r="G11" i="47" s="1"/>
  <c r="G12" i="47"/>
  <c r="G13" i="47"/>
  <c r="G14" i="47"/>
  <c r="D15" i="47"/>
  <c r="D10" i="47" s="1"/>
  <c r="E15" i="47"/>
  <c r="E9" i="47" s="1"/>
  <c r="F15" i="47"/>
  <c r="F9" i="47" s="1"/>
  <c r="G17" i="47"/>
  <c r="G18" i="47"/>
  <c r="D29" i="47"/>
  <c r="E29" i="47"/>
  <c r="F29" i="47"/>
  <c r="G29" i="47"/>
  <c r="D38" i="47"/>
  <c r="E39" i="47"/>
  <c r="E38" i="47" s="1"/>
  <c r="F39" i="47"/>
  <c r="G41" i="47"/>
  <c r="G42" i="47"/>
  <c r="G47" i="47"/>
  <c r="D52" i="47"/>
  <c r="E52" i="47"/>
  <c r="F52" i="47"/>
  <c r="D63" i="47"/>
  <c r="E63" i="47"/>
  <c r="F63" i="47"/>
  <c r="G64" i="47"/>
  <c r="G63" i="47" s="1"/>
  <c r="D13" i="48"/>
  <c r="G13" i="48" s="1"/>
  <c r="D15" i="48"/>
  <c r="G15" i="48" s="1"/>
  <c r="D17" i="48"/>
  <c r="E17" i="48"/>
  <c r="F17" i="48"/>
  <c r="F10" i="48" s="1"/>
  <c r="D29" i="48"/>
  <c r="G29" i="48" s="1"/>
  <c r="E31" i="48"/>
  <c r="F31" i="48"/>
  <c r="G32" i="48"/>
  <c r="G33" i="48"/>
  <c r="D34" i="48"/>
  <c r="G34" i="48" s="1"/>
  <c r="G38" i="48"/>
  <c r="G39" i="48"/>
  <c r="E41" i="48"/>
  <c r="E40" i="48" s="1"/>
  <c r="F41" i="48"/>
  <c r="F40" i="48" s="1"/>
  <c r="G50" i="48"/>
  <c r="G59" i="48"/>
  <c r="F60" i="48"/>
  <c r="F54" i="48" s="1"/>
  <c r="G63" i="48"/>
  <c r="G67" i="48"/>
  <c r="G68" i="48"/>
  <c r="D66" i="48"/>
  <c r="D53" i="48" s="1"/>
  <c r="F69" i="48"/>
  <c r="F66" i="48" s="1"/>
  <c r="D72" i="48"/>
  <c r="G75" i="48"/>
  <c r="G77" i="48"/>
  <c r="D11" i="38"/>
  <c r="F11" i="38"/>
  <c r="G11" i="38"/>
  <c r="I11" i="38"/>
  <c r="J11" i="38"/>
  <c r="K11" i="38"/>
  <c r="L11" i="38"/>
  <c r="M11" i="38"/>
  <c r="N11" i="38"/>
  <c r="O11" i="38"/>
  <c r="F7" i="37"/>
  <c r="Q8" i="37"/>
  <c r="F8" i="37" s="1"/>
  <c r="Q9" i="37"/>
  <c r="F9" i="37" s="1"/>
  <c r="Q10" i="37"/>
  <c r="F10" i="37" s="1"/>
  <c r="F11" i="37"/>
  <c r="P11" i="37"/>
  <c r="Q11" i="37" s="1"/>
  <c r="F12" i="37"/>
  <c r="P12" i="37"/>
  <c r="Q12" i="37" s="1"/>
  <c r="F13" i="37"/>
  <c r="P13" i="37"/>
  <c r="Q13" i="37" s="1"/>
  <c r="F14" i="37"/>
  <c r="P14" i="37"/>
  <c r="Q14" i="37" s="1"/>
  <c r="F15" i="37"/>
  <c r="P15" i="37"/>
  <c r="Q15" i="37" s="1"/>
  <c r="F16" i="37"/>
  <c r="P16" i="37"/>
  <c r="Q16" i="37" s="1"/>
  <c r="F17" i="37"/>
  <c r="P17" i="37"/>
  <c r="Q17" i="37" s="1"/>
  <c r="F18" i="37"/>
  <c r="P18" i="37"/>
  <c r="Q18" i="37" s="1"/>
  <c r="F19" i="37"/>
  <c r="P19" i="37"/>
  <c r="Q19" i="37" s="1"/>
  <c r="F20" i="37"/>
  <c r="P20" i="37"/>
  <c r="Q20" i="37" s="1"/>
  <c r="F21" i="37"/>
  <c r="P21" i="37"/>
  <c r="Q21" i="37" s="1"/>
  <c r="F22" i="37"/>
  <c r="P22" i="37"/>
  <c r="Q22" i="37" s="1"/>
  <c r="F23" i="37"/>
  <c r="P23" i="37"/>
  <c r="Q23" i="37" s="1"/>
  <c r="F24" i="37"/>
  <c r="P24" i="37"/>
  <c r="Q24" i="37" s="1"/>
  <c r="F25" i="37"/>
  <c r="P25" i="37"/>
  <c r="Q25" i="37" s="1"/>
  <c r="G26" i="37"/>
  <c r="H26" i="37"/>
  <c r="I26" i="37"/>
  <c r="J26" i="37"/>
  <c r="K26" i="37"/>
  <c r="L26" i="37"/>
  <c r="M26" i="37"/>
  <c r="N26" i="37"/>
  <c r="O26" i="37"/>
  <c r="S6" i="36"/>
  <c r="S7" i="36"/>
  <c r="S8" i="36"/>
  <c r="S9" i="36"/>
  <c r="S10" i="36"/>
  <c r="S11" i="36"/>
  <c r="S12" i="36"/>
  <c r="S13" i="36"/>
  <c r="S14" i="36"/>
  <c r="S15" i="36"/>
  <c r="S16" i="36"/>
  <c r="S17" i="36"/>
  <c r="S20" i="36"/>
  <c r="S21" i="36"/>
  <c r="S22" i="36"/>
  <c r="S25" i="36"/>
  <c r="S26" i="36"/>
  <c r="S27" i="36"/>
  <c r="S28" i="36"/>
  <c r="S29" i="36"/>
  <c r="S30" i="36"/>
  <c r="S32" i="36"/>
  <c r="S33" i="36"/>
  <c r="S35" i="36"/>
  <c r="S36" i="36"/>
  <c r="S37" i="36"/>
  <c r="F40" i="36"/>
  <c r="F42" i="36" s="1"/>
  <c r="G40" i="36"/>
  <c r="G42" i="36" s="1"/>
  <c r="H42" i="36"/>
  <c r="J40" i="36"/>
  <c r="J42" i="36" s="1"/>
  <c r="K40" i="36"/>
  <c r="K42" i="36" s="1"/>
  <c r="L40" i="36"/>
  <c r="L42" i="36" s="1"/>
  <c r="M40" i="36"/>
  <c r="M42" i="36" s="1"/>
  <c r="N40" i="36"/>
  <c r="P40" i="36"/>
  <c r="R40" i="36"/>
  <c r="R42" i="36" s="1"/>
  <c r="N41" i="36"/>
  <c r="P41" i="36"/>
  <c r="G32" i="35"/>
  <c r="H32" i="35"/>
  <c r="J32" i="35"/>
  <c r="K32" i="35"/>
  <c r="L32" i="35"/>
  <c r="M32" i="35"/>
  <c r="N32" i="35"/>
  <c r="O32" i="35"/>
  <c r="I31" i="35"/>
  <c r="F26" i="37" l="1"/>
  <c r="D146" i="45"/>
  <c r="F17" i="40"/>
  <c r="D16" i="46"/>
  <c r="G16" i="46" s="1"/>
  <c r="O47" i="40"/>
  <c r="O46" i="40" s="1"/>
  <c r="O16" i="40" s="1"/>
  <c r="L46" i="40"/>
  <c r="L16" i="40" s="1"/>
  <c r="D44" i="46"/>
  <c r="L45" i="46"/>
  <c r="E51" i="47"/>
  <c r="E50" i="47" s="1"/>
  <c r="F9" i="48"/>
  <c r="D134" i="40"/>
  <c r="P42" i="36"/>
  <c r="F53" i="48"/>
  <c r="F52" i="48" s="1"/>
  <c r="G54" i="48"/>
  <c r="D11" i="48"/>
  <c r="G11" i="48" s="1"/>
  <c r="E59" i="40"/>
  <c r="F59" i="40"/>
  <c r="D52" i="48"/>
  <c r="E10" i="48"/>
  <c r="G17" i="48"/>
  <c r="S40" i="36"/>
  <c r="I32" i="35"/>
  <c r="Q31" i="35"/>
  <c r="Q32" i="35" s="1"/>
  <c r="G60" i="48"/>
  <c r="N42" i="36"/>
  <c r="G23" i="40"/>
  <c r="G18" i="40" s="1"/>
  <c r="G71" i="40"/>
  <c r="G60" i="40"/>
  <c r="F18" i="40"/>
  <c r="G37" i="40"/>
  <c r="D146" i="46"/>
  <c r="D57" i="46"/>
  <c r="D56" i="46" s="1"/>
  <c r="G56" i="46" s="1"/>
  <c r="E17" i="40"/>
  <c r="E16" i="40" s="1"/>
  <c r="F51" i="47"/>
  <c r="F50" i="47" s="1"/>
  <c r="G47" i="40"/>
  <c r="G46" i="40" s="1"/>
  <c r="D59" i="45"/>
  <c r="D57" i="45" s="1"/>
  <c r="G57" i="45" s="1"/>
  <c r="G46" i="45"/>
  <c r="G45" i="45" s="1"/>
  <c r="G21" i="46"/>
  <c r="G15" i="46" s="1"/>
  <c r="F16" i="45"/>
  <c r="F45" i="45"/>
  <c r="E58" i="45"/>
  <c r="F11" i="53"/>
  <c r="D9" i="47"/>
  <c r="G9" i="47" s="1"/>
  <c r="P11" i="38"/>
  <c r="D51" i="47"/>
  <c r="G39" i="47"/>
  <c r="D15" i="46"/>
  <c r="G22" i="45"/>
  <c r="F58" i="45"/>
  <c r="D16" i="45"/>
  <c r="G52" i="47"/>
  <c r="G15" i="47"/>
  <c r="G58" i="46"/>
  <c r="G57" i="46" s="1"/>
  <c r="G59" i="45"/>
  <c r="G58" i="45" s="1"/>
  <c r="G18" i="45"/>
  <c r="E8" i="47"/>
  <c r="E14" i="46"/>
  <c r="E15" i="45"/>
  <c r="F16" i="40"/>
  <c r="F14" i="46"/>
  <c r="G72" i="48"/>
  <c r="D31" i="48"/>
  <c r="G31" i="48" s="1"/>
  <c r="F38" i="47"/>
  <c r="G38" i="47" s="1"/>
  <c r="E10" i="47"/>
  <c r="G45" i="46"/>
  <c r="G44" i="46" s="1"/>
  <c r="F10" i="47"/>
  <c r="S42" i="36" l="1"/>
  <c r="I126" i="3"/>
  <c r="F27" i="53"/>
  <c r="L11" i="53"/>
  <c r="L27" i="53" s="1"/>
  <c r="G17" i="40"/>
  <c r="G16" i="40" s="1"/>
  <c r="D14" i="46"/>
  <c r="D10" i="48"/>
  <c r="G10" i="48" s="1"/>
  <c r="L44" i="46"/>
  <c r="L14" i="46" s="1"/>
  <c r="O45" i="46"/>
  <c r="O44" i="46" s="1"/>
  <c r="O14" i="46" s="1"/>
  <c r="G51" i="47"/>
  <c r="G50" i="47" s="1"/>
  <c r="G16" i="45"/>
  <c r="F15" i="45"/>
  <c r="G59" i="40"/>
  <c r="G58" i="40" s="1"/>
  <c r="E9" i="48"/>
  <c r="D8" i="47"/>
  <c r="D58" i="45"/>
  <c r="G14" i="46"/>
  <c r="D50" i="47"/>
  <c r="D15" i="45"/>
  <c r="G10" i="47"/>
  <c r="F8" i="47"/>
  <c r="G41" i="48"/>
  <c r="D40" i="48"/>
  <c r="G40" i="48" s="1"/>
  <c r="J126" i="3" l="1"/>
  <c r="G15" i="45"/>
  <c r="G8" i="47"/>
  <c r="D9" i="48"/>
  <c r="G9" i="48" s="1"/>
  <c r="E66" i="48"/>
  <c r="G66" i="48" s="1"/>
  <c r="G69" i="48"/>
  <c r="E53" i="48" l="1"/>
  <c r="G53" i="48" l="1"/>
  <c r="E52" i="48"/>
  <c r="G52" i="48" s="1"/>
  <c r="P21" i="40"/>
  <c r="D21" i="40"/>
  <c r="L21" i="40"/>
  <c r="H21" i="40"/>
</calcChain>
</file>

<file path=xl/sharedStrings.xml><?xml version="1.0" encoding="utf-8"?>
<sst xmlns="http://schemas.openxmlformats.org/spreadsheetml/2006/main" count="2596" uniqueCount="1161">
  <si>
    <t>Tartalékok</t>
  </si>
  <si>
    <t>2017. évi előirányzat          Ft</t>
  </si>
  <si>
    <t>egyesületek és civil szervezetek támogatása</t>
  </si>
  <si>
    <t xml:space="preserve">Projekt előkészítés költségei 2016.év                                            Ft </t>
  </si>
  <si>
    <t xml:space="preserve"> ATTRACTour projekt </t>
  </si>
  <si>
    <t>Szapáry Kastály építési örökségvédelmi tervdokumentáció</t>
  </si>
  <si>
    <t>2.476.000</t>
  </si>
  <si>
    <t>Tervdokumentáció elkészítése</t>
  </si>
  <si>
    <t>For our children projekt pályázatírás</t>
  </si>
  <si>
    <t>Happy Bike projekt pályázatírás</t>
  </si>
  <si>
    <t xml:space="preserve"> ATTRACTour projekt pályázatírás</t>
  </si>
  <si>
    <t>pályázatírás</t>
  </si>
  <si>
    <t>Ludbreg és Prelog projekt pályázatírás</t>
  </si>
  <si>
    <t>Mura Bridge II. projekt pályázatírás</t>
  </si>
  <si>
    <t>Mutató</t>
  </si>
  <si>
    <t>Hitelező</t>
  </si>
  <si>
    <t>Hitelkeret eFt</t>
  </si>
  <si>
    <t>önkormányzat hitel állománya</t>
  </si>
  <si>
    <t>2017. évi adósságszolg.</t>
  </si>
  <si>
    <t>Későbbi évek tőketörlesztése</t>
  </si>
  <si>
    <t>Tőketörlesz- tés</t>
  </si>
  <si>
    <t>Kamat és egyéb ktg.</t>
  </si>
  <si>
    <t>Tőketörlesztés</t>
  </si>
  <si>
    <t>Mindösszesen:</t>
  </si>
  <si>
    <t>Összesen:</t>
  </si>
  <si>
    <t>BEVÉTELEK</t>
  </si>
  <si>
    <t>KIADÁSOK</t>
  </si>
  <si>
    <t>Rovat szám</t>
  </si>
  <si>
    <t>K35</t>
  </si>
  <si>
    <t>Hitel törlesztése// Áht-n belüli megelőlegezés visszafiz.</t>
  </si>
  <si>
    <t>Projekt címe, projekt száma</t>
  </si>
  <si>
    <t>Kiíró</t>
  </si>
  <si>
    <t>Elnyert forrás</t>
  </si>
  <si>
    <t>Támogatási intenzitás</t>
  </si>
  <si>
    <t>Szerződéskötés éve</t>
  </si>
  <si>
    <t>Támogatás osszege</t>
  </si>
  <si>
    <t>Saját erő</t>
  </si>
  <si>
    <t>önrészből EU-önerőalap</t>
  </si>
  <si>
    <t>Összköltség</t>
  </si>
  <si>
    <t>Projekt szakmai megvalósításával összefüggő költségek</t>
  </si>
  <si>
    <t>Célcsoport számára biztosított egyéb támogatások költségei</t>
  </si>
  <si>
    <t>Projekt megvalósításához igénybevett szolgáltatások</t>
  </si>
  <si>
    <t>Egyéb szolgáltatások</t>
  </si>
  <si>
    <t>Építés, bővítés</t>
  </si>
  <si>
    <t>Eszközbeszerzés</t>
  </si>
  <si>
    <t>Egyéb, a projekt végrehajtásával összefüggő (általános) költség</t>
  </si>
  <si>
    <t>Előleg visszafizetés</t>
  </si>
  <si>
    <t>TIOP-1.2.3-08/1-2008-0077 Könyvtári szolgáltatások összehangolt infrastruktúra fejlesztése-Zalai tudástár létrehozása</t>
  </si>
  <si>
    <t>TÁMOP-3.2.4-08/1-2009-0068 Új szolgáltatások Zala megye könyvtáraiban élethosszig tartó tanulás támogatása könyvtári környezetben</t>
  </si>
  <si>
    <t>KEOP-6.2.0/A/09-2010-0059 "A Föld unokáinké, mi vigyázunk rá!" A zöldjavak újrahasznosítása Letenyén</t>
  </si>
  <si>
    <t>NYDOP-2.2.1/C-2f-2009-006 Vízek hátán, dombök ölén, bunkerek mélyén</t>
  </si>
  <si>
    <t>Költségvetési bevételek</t>
  </si>
  <si>
    <t>Működési célú támogatások áht-n belülről</t>
  </si>
  <si>
    <t>Felhalmozási célú támogatások áht-n belülről</t>
  </si>
  <si>
    <t>Hitel-, kölcsönfelvétel áht-n kívülről</t>
  </si>
  <si>
    <t>Maradvány igénybevétele</t>
  </si>
  <si>
    <t>Egyéb finanszírozási bevétel</t>
  </si>
  <si>
    <t>Költségvetési kiadások</t>
  </si>
  <si>
    <t>Munkaadókat terhelő járulékok és szociális hj.adó</t>
  </si>
  <si>
    <t>Egyéb felhalmo-zási célú kiadások</t>
  </si>
  <si>
    <t>Kormányzati funkció</t>
  </si>
  <si>
    <t>011130</t>
  </si>
  <si>
    <t>013320</t>
  </si>
  <si>
    <t>013350</t>
  </si>
  <si>
    <t>013360</t>
  </si>
  <si>
    <t>018010</t>
  </si>
  <si>
    <t>018030</t>
  </si>
  <si>
    <t>Önkorm.elszámolása közp.költségvetéssel</t>
  </si>
  <si>
    <t>041233</t>
  </si>
  <si>
    <t>045160</t>
  </si>
  <si>
    <t>047410</t>
  </si>
  <si>
    <t>061030</t>
  </si>
  <si>
    <t xml:space="preserve">Lakáshoz jutást segítő támogatások </t>
  </si>
  <si>
    <t>064010</t>
  </si>
  <si>
    <t>066010</t>
  </si>
  <si>
    <t>Város-és községgazdálkodás</t>
  </si>
  <si>
    <t>074031</t>
  </si>
  <si>
    <t>066020</t>
  </si>
  <si>
    <t>074032</t>
  </si>
  <si>
    <t>081030</t>
  </si>
  <si>
    <t>081043</t>
  </si>
  <si>
    <t>081061</t>
  </si>
  <si>
    <t>084031</t>
  </si>
  <si>
    <t>082091</t>
  </si>
  <si>
    <t>Közművelődés-közösségi és társ.-i részvét.fejl.</t>
  </si>
  <si>
    <t>104037</t>
  </si>
  <si>
    <t>Szünidei gyermekétkeztetés</t>
  </si>
  <si>
    <t>104051</t>
  </si>
  <si>
    <t>101150</t>
  </si>
  <si>
    <t>Betegséggel kapcsolatos pénzbeli ellátás,tám.</t>
  </si>
  <si>
    <t>Gyermekvédelmi pénzbeli és term.beni ellátások</t>
  </si>
  <si>
    <t>107090</t>
  </si>
  <si>
    <t>Romák társ.-i integrációját segítő tev.programok</t>
  </si>
  <si>
    <t>900020</t>
  </si>
  <si>
    <t>Önk.funkcióra nem sorolható bevételei</t>
  </si>
  <si>
    <t>Gyermekvéd.pénzb. és term.beni ellátás</t>
  </si>
  <si>
    <t>Módosítás összege</t>
  </si>
  <si>
    <t>Központi, irányító szervi támogatás</t>
  </si>
  <si>
    <t xml:space="preserve"> -Egyéb áruhasználati és szolgáltatási adók (idegenforg.adó)</t>
  </si>
  <si>
    <t>KIADÁSOK ÖSSZESEN: (4+8)</t>
  </si>
  <si>
    <t>Államigzgatási feladatok</t>
  </si>
  <si>
    <t xml:space="preserve">Államigazgatási </t>
  </si>
  <si>
    <t>TÁMOP-3.1.5-09/A-2-2010-0039 Pedagógusok szakmai megújulása Letenyén</t>
  </si>
  <si>
    <t>Rovatszám</t>
  </si>
  <si>
    <t>Kötelező feladat</t>
  </si>
  <si>
    <t>Önként vállalt feladat</t>
  </si>
  <si>
    <t>Családi támogatások</t>
  </si>
  <si>
    <t>K42</t>
  </si>
  <si>
    <t>K425</t>
  </si>
  <si>
    <t>ebből: a 18. életévet betöltött tartósan beteg hozzátartozójának az ápolását, gondozását végző személy részére nyújtott települési támogatás (ápolási díj)</t>
  </si>
  <si>
    <t>K48</t>
  </si>
  <si>
    <t>Egyéb nem intézményi ellátások</t>
  </si>
  <si>
    <t>ebből: lakhatáshoz kapcsolódó rendszeres támogatás</t>
  </si>
  <si>
    <t>Ellátottak pénzbeli juttatásai összesen</t>
  </si>
  <si>
    <t>TÁMOP-3.2.3-09/2-2010-0016 Együtt-Működünk! Kistérségek összefogása a közösségek építéséért</t>
  </si>
  <si>
    <t>TÁMOP-3.2.4-08/1-2009-0025 "Tudásdepo-Expressz"</t>
  </si>
  <si>
    <t xml:space="preserve">Letenyei Hóvirág Óvoda </t>
  </si>
  <si>
    <t>Működési bevételek</t>
  </si>
  <si>
    <t>Működési célú átvett pénzeszközök</t>
  </si>
  <si>
    <t>Egyéb felhalmozási célú kiadások</t>
  </si>
  <si>
    <t xml:space="preserve">      </t>
  </si>
  <si>
    <t>Finanszírozási bevételek</t>
  </si>
  <si>
    <t>Finanszírozási kiadások</t>
  </si>
  <si>
    <t>Kiadások</t>
  </si>
  <si>
    <t>Bevételek összesen</t>
  </si>
  <si>
    <t>Kiadások összesen</t>
  </si>
  <si>
    <t xml:space="preserve"> </t>
  </si>
  <si>
    <t>Működési kiadások</t>
  </si>
  <si>
    <t>Dologi kiadások</t>
  </si>
  <si>
    <t>Ellátottak pénzbeli juttatása</t>
  </si>
  <si>
    <t>Tartalék</t>
  </si>
  <si>
    <t>Felújítás</t>
  </si>
  <si>
    <t>Beruházás</t>
  </si>
  <si>
    <t>B E V É T E L E K</t>
  </si>
  <si>
    <t>Ezer forintban</t>
  </si>
  <si>
    <t>Sor-
szám</t>
  </si>
  <si>
    <t>Bevételi jogcím</t>
  </si>
  <si>
    <t>1.</t>
  </si>
  <si>
    <t>B11</t>
  </si>
  <si>
    <t>Önkormányzat működési támogatásai (1.1.+…+.1.6.)</t>
  </si>
  <si>
    <t>1.1.</t>
  </si>
  <si>
    <t>B111</t>
  </si>
  <si>
    <t>Helyi önkormányzatok működésének általános támogatása</t>
  </si>
  <si>
    <t>1.2.</t>
  </si>
  <si>
    <t>B112</t>
  </si>
  <si>
    <t>Önkormányzatok egyes köznevelési feladatainak támogatása</t>
  </si>
  <si>
    <t>1.3.</t>
  </si>
  <si>
    <t>B113</t>
  </si>
  <si>
    <t>Önkormányzatok szociális és gyermekjóléti feladatainak támogatása</t>
  </si>
  <si>
    <t>1.4.</t>
  </si>
  <si>
    <t>B114</t>
  </si>
  <si>
    <t>Önkormányzatok kulturális feladatainak támogatása</t>
  </si>
  <si>
    <t>1.5.</t>
  </si>
  <si>
    <t>B115</t>
  </si>
  <si>
    <t>Működési célú központosított előirányzatok</t>
  </si>
  <si>
    <t>1.6.</t>
  </si>
  <si>
    <t>B116</t>
  </si>
  <si>
    <t>Helyi önkormányzatok kiegészítő támogatásai</t>
  </si>
  <si>
    <t>2.</t>
  </si>
  <si>
    <t>B1</t>
  </si>
  <si>
    <t>Működési célú támogatások államháztartáson belülről (2.1.+…+.2.4.)</t>
  </si>
  <si>
    <t>2.1.</t>
  </si>
  <si>
    <t>B12</t>
  </si>
  <si>
    <t>Elvonások és befizetések bevételei</t>
  </si>
  <si>
    <t>2.2.</t>
  </si>
  <si>
    <t>B13</t>
  </si>
  <si>
    <t xml:space="preserve">Működési célú garancia- és kezességvállalásból megtérülések </t>
  </si>
  <si>
    <t>2.3.</t>
  </si>
  <si>
    <t>B14</t>
  </si>
  <si>
    <t xml:space="preserve">Működési célú visszatérítendő támogatások, kölcsönök visszatérülése </t>
  </si>
  <si>
    <t>2.4.</t>
  </si>
  <si>
    <t>B16</t>
  </si>
  <si>
    <t xml:space="preserve">Egyéb működési célú támogatások bevételei </t>
  </si>
  <si>
    <t>2.5.</t>
  </si>
  <si>
    <t>2.4.-ből EU-s támogatás</t>
  </si>
  <si>
    <t>3.</t>
  </si>
  <si>
    <t>B2</t>
  </si>
  <si>
    <t>Felhalmozási célú támogatások államháztartáson belülről (3.1.+…+3.4.)</t>
  </si>
  <si>
    <t>3.1.</t>
  </si>
  <si>
    <t>B21</t>
  </si>
  <si>
    <t>Felhalmozási célú önkormányzati támogatások</t>
  </si>
  <si>
    <t>3.2.</t>
  </si>
  <si>
    <t>B22</t>
  </si>
  <si>
    <t>Felhalmozási célú garancia- és kezességvállalásból megtérülések</t>
  </si>
  <si>
    <t>3.3.</t>
  </si>
  <si>
    <t>B23</t>
  </si>
  <si>
    <t>Felhalmozási célú visszatérítendő támogatások, kölcsönök visszatérülése</t>
  </si>
  <si>
    <t>3.4.</t>
  </si>
  <si>
    <t>B25</t>
  </si>
  <si>
    <t>Egyéb felhalmozási célú támogatások bevételei</t>
  </si>
  <si>
    <t>3.5.</t>
  </si>
  <si>
    <t>3.4.-ből EU-s támogatás</t>
  </si>
  <si>
    <t xml:space="preserve">4. </t>
  </si>
  <si>
    <t>B3</t>
  </si>
  <si>
    <t>Közhatalmi bevételek (4.1.+4.2.+4.3.+4.4.)</t>
  </si>
  <si>
    <t>4.1.1.</t>
  </si>
  <si>
    <t>B35</t>
  </si>
  <si>
    <t>Termékek és szolgáltatások adói</t>
  </si>
  <si>
    <t>4.1.2.</t>
  </si>
  <si>
    <t>B351</t>
  </si>
  <si>
    <t xml:space="preserve">  -Értékesítési és forgalmi adók (iparűzési adó)</t>
  </si>
  <si>
    <t>4.2.</t>
  </si>
  <si>
    <t>B354</t>
  </si>
  <si>
    <t xml:space="preserve">  -Gépjárműadó</t>
  </si>
  <si>
    <t>4.3.</t>
  </si>
  <si>
    <t>B355</t>
  </si>
  <si>
    <t>4.4.</t>
  </si>
  <si>
    <t>B36</t>
  </si>
  <si>
    <t>Egyéb közhatalmi bevételek</t>
  </si>
  <si>
    <t>5.</t>
  </si>
  <si>
    <t>B4</t>
  </si>
  <si>
    <t>Működési bevételek (5.1.+…+ 5.10.)</t>
  </si>
  <si>
    <t>5.1.</t>
  </si>
  <si>
    <t>B401</t>
  </si>
  <si>
    <t>Készletértékesítés ellenértéke</t>
  </si>
  <si>
    <t>5.2.</t>
  </si>
  <si>
    <t>B402</t>
  </si>
  <si>
    <t>Szolgáltatások ellenértéke</t>
  </si>
  <si>
    <t>5.3.</t>
  </si>
  <si>
    <t>B403</t>
  </si>
  <si>
    <t>Közvetített szolgáltatások értéke</t>
  </si>
  <si>
    <t>5.4.</t>
  </si>
  <si>
    <t>B404</t>
  </si>
  <si>
    <t>Tulajdonosi bevételek</t>
  </si>
  <si>
    <t>5.5.</t>
  </si>
  <si>
    <t>B405</t>
  </si>
  <si>
    <t>Ellátási díjak</t>
  </si>
  <si>
    <t>5.6.</t>
  </si>
  <si>
    <t>B406</t>
  </si>
  <si>
    <t xml:space="preserve">Kiszámlázott általános forgalmi adó </t>
  </si>
  <si>
    <t>5.7.</t>
  </si>
  <si>
    <t>B407</t>
  </si>
  <si>
    <t>Általános forgalmi adó visszatérítése</t>
  </si>
  <si>
    <t>5.8.</t>
  </si>
  <si>
    <t>B408</t>
  </si>
  <si>
    <t>Kamatbevételek</t>
  </si>
  <si>
    <t>5.9.</t>
  </si>
  <si>
    <t>B409</t>
  </si>
  <si>
    <t>Egyéb pénzügyi műveletek bevételei</t>
  </si>
  <si>
    <t>5.10.</t>
  </si>
  <si>
    <t>B410</t>
  </si>
  <si>
    <t>Egyéb működési bevételek</t>
  </si>
  <si>
    <t>6.</t>
  </si>
  <si>
    <t>B5</t>
  </si>
  <si>
    <t>Felhalmozási bevételek (6.1.+…+6.3.)</t>
  </si>
  <si>
    <t>6.1.</t>
  </si>
  <si>
    <t>B51</t>
  </si>
  <si>
    <t>Immateriális javak értékesítése</t>
  </si>
  <si>
    <t>6.2.</t>
  </si>
  <si>
    <t>B52</t>
  </si>
  <si>
    <t>Ingatlanok értékesítése</t>
  </si>
  <si>
    <t>6.3.</t>
  </si>
  <si>
    <t>B53</t>
  </si>
  <si>
    <t>Egyéb tárgyi eszközök értékesítése, vagyonkezelésbe adásból bevétel</t>
  </si>
  <si>
    <t xml:space="preserve">7. </t>
  </si>
  <si>
    <t>B6</t>
  </si>
  <si>
    <t>Működési célú átvett pénzeszközök (7.1. + … + 7.2.)</t>
  </si>
  <si>
    <t>7.1.</t>
  </si>
  <si>
    <t>B62</t>
  </si>
  <si>
    <t>Működési célú visszatérítendő támogatások, kölcsönök visszatér. ÁH-n kív.</t>
  </si>
  <si>
    <t>7.2.</t>
  </si>
  <si>
    <t>B63</t>
  </si>
  <si>
    <t>Egyéb működési célú átvett pénzeszköz</t>
  </si>
  <si>
    <t>7.3.</t>
  </si>
  <si>
    <t>ebből: rendkívüli települési támogatás</t>
  </si>
  <si>
    <t>-temetési segély</t>
  </si>
  <si>
    <t>Egyéb, az önkormányzat rendeletében megállapított juttatás</t>
  </si>
  <si>
    <t>Települési támogatás (Szoctv. 45.§)</t>
  </si>
  <si>
    <t>Köztemetés  (Szoctv. 48.§)</t>
  </si>
  <si>
    <t>ebből: Lakbértámogatás</t>
  </si>
  <si>
    <t>ebből : szociális tűzifa</t>
  </si>
  <si>
    <t>7.2.-ból EU-s támogatás (közvetlen)</t>
  </si>
  <si>
    <t>8.</t>
  </si>
  <si>
    <t>B7</t>
  </si>
  <si>
    <t>Felhalmozási célú átvett pénzeszközök (8.1.+8.2.+8.3.)</t>
  </si>
  <si>
    <t>8.1.</t>
  </si>
  <si>
    <t>Felhalm. célú visszatérítendő támogatások, kölcsönök visszatér. ÁH-n kív.</t>
  </si>
  <si>
    <t>8.2.</t>
  </si>
  <si>
    <t>Egyéb felhalmozási célú átvett pénzeszköz</t>
  </si>
  <si>
    <t>8.3.</t>
  </si>
  <si>
    <t>8.2.-ból EU-s támogatás (közvetlen)</t>
  </si>
  <si>
    <t>9.</t>
  </si>
  <si>
    <t>B1-B7</t>
  </si>
  <si>
    <t>KÖLTSÉGVETÉSI BEVÉTELEK ÖSSZESEN: (1+…+8)</t>
  </si>
  <si>
    <t xml:space="preserve">   10.</t>
  </si>
  <si>
    <t>B811</t>
  </si>
  <si>
    <t>Hitel-, kölcsönfelvétel államháztartáson kívülről  (10.1.+10.3.)</t>
  </si>
  <si>
    <t>10.1.</t>
  </si>
  <si>
    <t>B8111</t>
  </si>
  <si>
    <t>Hosszú lejáratú  hitelek, kölcsönök felvétele</t>
  </si>
  <si>
    <t>10.2.</t>
  </si>
  <si>
    <t>B8112</t>
  </si>
  <si>
    <t>Likviditási célú  hitelek, kölcsönök felvétele pénzügyi vállalkozástól</t>
  </si>
  <si>
    <t>10.3.</t>
  </si>
  <si>
    <t>B8113</t>
  </si>
  <si>
    <t xml:space="preserve">    Rövid lejáratú  hitelek, kölcsönök felvétele</t>
  </si>
  <si>
    <t xml:space="preserve">   11.</t>
  </si>
  <si>
    <t>B812</t>
  </si>
  <si>
    <t>Belföldi értékpapírok bevételei (11.1. +….)</t>
  </si>
  <si>
    <t>2018. évi adósságszolg.</t>
  </si>
  <si>
    <t>Fejlesztési hitel</t>
  </si>
  <si>
    <t xml:space="preserve">    12.</t>
  </si>
  <si>
    <t>B813</t>
  </si>
  <si>
    <t>Maradvány igénybevétele (12.1. + 12.2.)</t>
  </si>
  <si>
    <t>12.1.</t>
  </si>
  <si>
    <t>B8131</t>
  </si>
  <si>
    <t>Előző év költségvetési maradványának igénybevétele</t>
  </si>
  <si>
    <t>12.2.</t>
  </si>
  <si>
    <t>B8132</t>
  </si>
  <si>
    <t>Előző év vállalkozási maradványának igénybevétele</t>
  </si>
  <si>
    <t>B8</t>
  </si>
  <si>
    <t>B</t>
  </si>
  <si>
    <t>KÖLTSÉGVETÉSI ÉS FINANSZÍROZÁSI BEVÉTELEK ÖSSZESEN: (9+13)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</si>
  <si>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</si>
  <si>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</si>
  <si>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Felújítás  megnevezése</t>
  </si>
  <si>
    <t>Teljes költség</t>
  </si>
  <si>
    <t>Kivitelezés kezdési és befejezési éve</t>
  </si>
  <si>
    <t>Felhasználás
2013. XII.31-ig</t>
  </si>
  <si>
    <t>Beuházás  megnevezése</t>
  </si>
  <si>
    <t>Felújítás összesen</t>
  </si>
  <si>
    <t>Beruházás összesen</t>
  </si>
  <si>
    <t>védőnői szolgálat támogatása</t>
  </si>
  <si>
    <t>iskola eü.-i ellátás támogatása</t>
  </si>
  <si>
    <t>közcélú foglalkoztatás bértámogatás</t>
  </si>
  <si>
    <t>Mura-Menti Napok támogatása</t>
  </si>
  <si>
    <t>Gyermekvédelmi feladatok Erzsébet utalvány</t>
  </si>
  <si>
    <t xml:space="preserve">ebből: egyéb fejezeti kezelésű előirányzatok </t>
  </si>
  <si>
    <t>Család és Gyermekjóléti Központ Kábítószer ellenes programhoz támogatás</t>
  </si>
  <si>
    <t>Egyéb működési célú átvett pénzeszközök</t>
  </si>
  <si>
    <t xml:space="preserve">ebből: háztartások </t>
  </si>
  <si>
    <t>ebből: elkülönített állami pénzalapok (Közcélú foglalkoztatás eszközbeszerzés támogatása)</t>
  </si>
  <si>
    <t>K1</t>
  </si>
  <si>
    <t>Személyi  juttatások</t>
  </si>
  <si>
    <t>K2</t>
  </si>
  <si>
    <t>Munkaadókat terhelő járulékok és szociális hozzájárulási adó</t>
  </si>
  <si>
    <t>K3</t>
  </si>
  <si>
    <t>Dologi  kiadások</t>
  </si>
  <si>
    <t>K4</t>
  </si>
  <si>
    <t>Ellátottak pénzbeli juttatásai</t>
  </si>
  <si>
    <t>1.5</t>
  </si>
  <si>
    <t>K5</t>
  </si>
  <si>
    <t>Egyéb működési célú kiadások</t>
  </si>
  <si>
    <t>K502</t>
  </si>
  <si>
    <t xml:space="preserve"> - az 1.5-ből: - Elvonások és befizetések</t>
  </si>
  <si>
    <t>1.7.</t>
  </si>
  <si>
    <t>K504</t>
  </si>
  <si>
    <t xml:space="preserve">   -visszatérítendő támogatások, kölcsönök nyújtása</t>
  </si>
  <si>
    <t>1.8.</t>
  </si>
  <si>
    <t>K505</t>
  </si>
  <si>
    <t xml:space="preserve">   -visszatérítendő támogatások, kölcsönök törlesztése</t>
  </si>
  <si>
    <t>1.9.</t>
  </si>
  <si>
    <t>K506</t>
  </si>
  <si>
    <t xml:space="preserve">   - Egyéb működési célú támogatások ÁH-n belülre</t>
  </si>
  <si>
    <t>1.10.</t>
  </si>
  <si>
    <t>K510</t>
  </si>
  <si>
    <t xml:space="preserve">   - Kamattámogatások</t>
  </si>
  <si>
    <t>1.11.</t>
  </si>
  <si>
    <t>K511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</si>
  <si>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</si>
  <si>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</si>
  <si>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K6</t>
  </si>
  <si>
    <t>Beruházások</t>
  </si>
  <si>
    <t>K62</t>
  </si>
  <si>
    <t>K64</t>
  </si>
  <si>
    <t>Egyéb tárgyi eszközök beszerzése</t>
  </si>
  <si>
    <t>K67</t>
  </si>
  <si>
    <t>Beruházási célú előzetesen felszámított áfa</t>
  </si>
  <si>
    <t>2.6.</t>
  </si>
  <si>
    <t>K7</t>
  </si>
  <si>
    <t>Felújítások</t>
  </si>
  <si>
    <t>2.7.</t>
  </si>
  <si>
    <t>K71</t>
  </si>
  <si>
    <t>Ingatlanok felújítása</t>
  </si>
  <si>
    <t>2.8.</t>
  </si>
  <si>
    <t>K73</t>
  </si>
  <si>
    <t>Egyéb tárgyi eszközök felújítása</t>
  </si>
  <si>
    <t>2.9.</t>
  </si>
  <si>
    <t>K74</t>
  </si>
  <si>
    <t>Felújítási célú előzetesen felszámított áfa</t>
  </si>
  <si>
    <t>2.10.</t>
  </si>
  <si>
    <t>K8</t>
  </si>
  <si>
    <t>Egyéb felhalmozási kiadások</t>
  </si>
  <si>
    <t>2.11.</t>
  </si>
  <si>
    <t>K82</t>
  </si>
  <si>
    <t>2.5-ből    - Visszatérítendő támogatások, kölcsönök nyújtása ÁH-b</t>
  </si>
  <si>
    <t>2.12.</t>
  </si>
  <si>
    <t>K83</t>
  </si>
  <si>
    <t xml:space="preserve">   - Visszatérítendő támogatások, kölcsönök törlesztése ÁH-b</t>
  </si>
  <si>
    <t>2.13.</t>
  </si>
  <si>
    <t>K84</t>
  </si>
  <si>
    <t xml:space="preserve">   - Egyéb felhalmozási célú támogatások ÁH-n belülre</t>
  </si>
  <si>
    <t>2.14.</t>
  </si>
  <si>
    <t>K86</t>
  </si>
  <si>
    <t xml:space="preserve">   - Visszatérítendő támogatások, kölcsönök nyújtása ÁH-n k</t>
  </si>
  <si>
    <t>2.15.</t>
  </si>
  <si>
    <t>K87</t>
  </si>
  <si>
    <t xml:space="preserve">   - Lakástámogatás</t>
  </si>
  <si>
    <t>2.16.</t>
  </si>
  <si>
    <t>K88</t>
  </si>
  <si>
    <t xml:space="preserve">   - Egyéb felhalmozási célú támogatások ÁH-n kívülre</t>
  </si>
  <si>
    <t>K512</t>
  </si>
  <si>
    <t>Tartalékok (3.1.+3.2.)</t>
  </si>
  <si>
    <t>K5121</t>
  </si>
  <si>
    <t>Általános tartalék</t>
  </si>
  <si>
    <t>K5122</t>
  </si>
  <si>
    <t>Céltartalék</t>
  </si>
  <si>
    <t>4.</t>
  </si>
  <si>
    <t>K1-K8</t>
  </si>
  <si>
    <t>KÖLTSÉGVETÉSI KIADÁSOK ÖSSZESEN (1+2+3)</t>
  </si>
  <si>
    <t>K911</t>
  </si>
  <si>
    <t>Hitel-, kölcsöntörlesztés államháztartáson kívülre (5.1. + … + 5.3.)</t>
  </si>
  <si>
    <t>Előirányzat-felhasználási terv</t>
  </si>
  <si>
    <t>adatok  Ft-ban</t>
  </si>
  <si>
    <t>Jan.</t>
  </si>
  <si>
    <t>Febr.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</si>
  <si>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</si>
  <si>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</si>
  <si>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</si>
  <si>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</si>
  <si>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</si>
  <si>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</si>
  <si>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</si>
  <si>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</si>
  <si>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</si>
  <si>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</si>
  <si>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 xml:space="preserve">Bevételek    </t>
  </si>
  <si>
    <t>Működési célú támogatások  ÁH-n belülről</t>
  </si>
  <si>
    <t xml:space="preserve">            Helyi adók</t>
  </si>
  <si>
    <t xml:space="preserve">            Illetékek</t>
  </si>
  <si>
    <t xml:space="preserve">           Átengedett központi adó</t>
  </si>
  <si>
    <t xml:space="preserve">           Pótlék, bírságok</t>
  </si>
  <si>
    <t xml:space="preserve">           Egyéb sajátos</t>
  </si>
  <si>
    <t>Működési célú átvett pénzeszközök            ÁH-n kívülről</t>
  </si>
  <si>
    <t>Egyéb műk. Bevétel</t>
  </si>
  <si>
    <t>Felhalmozási célú átvett pénzeszközök            ÁH-n belülről</t>
  </si>
  <si>
    <t>Munkaadókat terhelő járulékok               és szoc. hozzáj.adó</t>
  </si>
  <si>
    <t>STATISZTIKAI ÁLLOMÁNYI LÉTSZÁM</t>
  </si>
  <si>
    <t>Költségvetési szerv megnevezése</t>
  </si>
  <si>
    <t>Köztisztviselő</t>
  </si>
  <si>
    <t>Óvoda pedagógus (KA)</t>
  </si>
  <si>
    <t>Konyhai dolgozó (KA)</t>
  </si>
  <si>
    <t>Népművelőkönyvtáros (KA)</t>
  </si>
  <si>
    <t>Pedagógus munkát közvetlenül segítő (KA)</t>
  </si>
  <si>
    <t>Takarító, karbantartó (KA)</t>
  </si>
  <si>
    <t>Egyéb szakalkal- mazott (KA)</t>
  </si>
  <si>
    <t>Ügyviteli dolgozó (KA)</t>
  </si>
  <si>
    <t>Fizikai dolgozó (Mt.)</t>
  </si>
  <si>
    <t>Pedagógiai aszisztens (KA)</t>
  </si>
  <si>
    <t>Üres álláshely</t>
  </si>
  <si>
    <t>Gyes miatt betöltetlen álláshely</t>
  </si>
  <si>
    <t>Letenyei Hóvirág  Óvoda</t>
  </si>
  <si>
    <t>Letenyei Család- és Gyerekjóléti Központ</t>
  </si>
  <si>
    <t>Önkormányzat Védőnői szolgálat</t>
  </si>
  <si>
    <t>Létszámkeret összesen:</t>
  </si>
  <si>
    <t>MUNKAJOGI LÉTSZÁM</t>
  </si>
  <si>
    <t>Fizikai dolgozó ( Mt.)</t>
  </si>
  <si>
    <t>Hozzájárulás jogcíme</t>
  </si>
  <si>
    <t>Fajlagos összeg</t>
  </si>
  <si>
    <t>I. Helyi önkormányzatok működésének általános támogatása (B111)</t>
  </si>
  <si>
    <t>I.1.a) Önkormányzati hivatal működésénak támogatása</t>
  </si>
  <si>
    <t>I.1.b)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</si>
  <si>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</si>
  <si>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</si>
  <si>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</si>
  <si>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</si>
  <si>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I.1.c) Egyéb kötelező önkormányzati feladatok támogatása</t>
  </si>
  <si>
    <t>I.1.d) Lakott külterülettel kapcsolatos feladatok támogatása</t>
  </si>
  <si>
    <t>I.1.e) Üdülőhelyi feladatok támogatása</t>
  </si>
  <si>
    <t>I.4. Határátkelőhelyek fenntartásának támogatása</t>
  </si>
  <si>
    <t>II. Települési önkormányzatok egyes köznevelési feladatainak támogatása (B112)</t>
  </si>
  <si>
    <t>II.1. Óvodapedagógusok, és az óvodapedagógusok nevelő munkáját közvetlenül segítők bértámogatása</t>
  </si>
  <si>
    <t>II.1.(1) 1 Óvodapedagógusok elismert létszáma                                          8 hó</t>
  </si>
  <si>
    <t>II.1.(3) 1 Pedagógus szakképz.óvodapedag.nevelő munkáját közvetlenül segítők</t>
  </si>
  <si>
    <t>II.1.(1) 2 Óvodapedagógusok elismert létszáma                                          4 hó</t>
  </si>
  <si>
    <t xml:space="preserve">II.1.(3) 2 Pedagógus szakképz.óvodaped. nevelő munkáját közvetlenül segítők  </t>
  </si>
  <si>
    <t>II.1.(4) 2 Óvodapedagógusok pótlólagos támogatása</t>
  </si>
  <si>
    <t>II.1.(5) 2 Pedagógus szakképz.óvodaped.nevelő munkáját segítő pótlólagos támog.</t>
  </si>
  <si>
    <t>II.2. Óvodaműködtetési támogatás</t>
  </si>
  <si>
    <t>II.2.(1)1  Óvodaműködtetés támogatása                                      8 hónapra</t>
  </si>
  <si>
    <t>II.2.(1)2  Óvodaműködtetés támogatása                                     4 hónapra</t>
  </si>
  <si>
    <t>II.4.  Kiegészítő támogatás az óvodapedagógusok minősítéséből adódó többletkiad.</t>
  </si>
  <si>
    <t>III. Települési önkormányzatok szociális és gyermekjóléti feladatainak támogatása (B113)</t>
  </si>
  <si>
    <t>III.2. A települési önkormányzatok szociális feladatainak egyéb támogatása</t>
  </si>
  <si>
    <t>III.3.a Család- és gyermekjóléti szolgálat</t>
  </si>
  <si>
    <t>III.3.b Család- és gyermekjóléti központ</t>
  </si>
  <si>
    <t>III.5.Gyermekétkeztetés támogatása</t>
  </si>
  <si>
    <t xml:space="preserve">      III.5.a) Finanszírozás szempontjából elismert dolgozók bértámogatása</t>
  </si>
  <si>
    <t xml:space="preserve">      III.5.b) Gyermekétkeztetés üzemeltetési támogatása</t>
  </si>
  <si>
    <t>III.6. A rászoruló gyermekek szünidei étkeztetésének támogatása</t>
  </si>
  <si>
    <t>IV. Települési önk. kulturális feladatainak támogatása (B114)</t>
  </si>
  <si>
    <t xml:space="preserve">     1.d) Települési önkormányzatok közművelődési támogatása</t>
  </si>
  <si>
    <t>Állami hozzájárulás összesen:</t>
  </si>
  <si>
    <t>K9111</t>
  </si>
  <si>
    <t xml:space="preserve">   Hosszú lejáratú hitelek, kölcsönök törlesztése</t>
  </si>
  <si>
    <t>K9112</t>
  </si>
  <si>
    <t xml:space="preserve">   Likviditási célú hitelek, kölcsönök törlesztése pénzügyi vállalkozásnak</t>
  </si>
  <si>
    <t>K9113</t>
  </si>
  <si>
    <t xml:space="preserve">   Rövid lejáratú hitelek, kölcsönök törlesztése</t>
  </si>
  <si>
    <t>K912</t>
  </si>
  <si>
    <t>Belföldi értékpapírok kiadásai (6.1. + … + ....)</t>
  </si>
  <si>
    <t>7.</t>
  </si>
  <si>
    <t>K9</t>
  </si>
  <si>
    <t>FINANSZÍROZÁSI KIADÁSOK ÖSSZESEN: (5.+…+8.)</t>
  </si>
  <si>
    <t>K</t>
  </si>
  <si>
    <t>KÖLTSÉGVETÉSI, FINANSZÍROZÁSI BEVÉTELEK ÉS KIADÁSOK EGYENLEGE</t>
  </si>
  <si>
    <t>Költségvetési hiány, többlet ( költségvetési bevételek 9. sor - költségvetési kiadások 4. sor) (+/-)</t>
  </si>
  <si>
    <t>Megnevezés</t>
  </si>
  <si>
    <t>Kötelező feladatok</t>
  </si>
  <si>
    <t>Önként vállalt feladatok</t>
  </si>
  <si>
    <t>Összesen</t>
  </si>
  <si>
    <t>I. Működési bevételek</t>
  </si>
  <si>
    <t>III.Felhalmozási bevételek</t>
  </si>
  <si>
    <t>Önkörmányzat működési támogatása (állami)</t>
  </si>
  <si>
    <t>Felhalmozási célú támogatások</t>
  </si>
  <si>
    <t>Működési célú támogatások</t>
  </si>
  <si>
    <t>Közhatalmi bevételek</t>
  </si>
  <si>
    <t>Felhalmozási célú átvett pénzeszközök</t>
  </si>
  <si>
    <t>Előző évi kölcsönök visszatérülése és igénybevétele(felh)</t>
  </si>
  <si>
    <t>Működési célú átvett pénzeszköz</t>
  </si>
  <si>
    <t>Előző évi központi költségvetési befizetések,kiegészítések</t>
  </si>
  <si>
    <t>Előző évi pénzmaradvány igénybevétele</t>
  </si>
  <si>
    <t>KÖLTSÉGVETÉSI MŰKÖDÉSI BEVÉTELEK</t>
  </si>
  <si>
    <t>KÖLTSÉGVETÉSI FELHALMOZÁSI BEVÉTELEK</t>
  </si>
  <si>
    <t>Rövid lejáratú hitel felvétel</t>
  </si>
  <si>
    <t>Hosszú lejáratú hitel felvétel</t>
  </si>
  <si>
    <t>MŰKÖDÉSI BEVÉTELEK ÖSSZESEN :</t>
  </si>
  <si>
    <t>FELHALMOZÁSI BEVÉTELEK ÖSSZESEN:</t>
  </si>
  <si>
    <t>II. Működési kiadások</t>
  </si>
  <si>
    <t xml:space="preserve">IV. Felhalmozási kiadások </t>
  </si>
  <si>
    <t>Személyi juttatások</t>
  </si>
  <si>
    <t>Munkaadókat terhelő járulék és szociális hozzájárulási adó</t>
  </si>
  <si>
    <t>Beruházási kiadások</t>
  </si>
  <si>
    <t>Felh.célú visszatérítendő támog.kölcsön nyújtása Áh-belül</t>
  </si>
  <si>
    <t xml:space="preserve">            támogatások, kölcsönök törlesztése, visszafizetése</t>
  </si>
  <si>
    <t>Műk.célú visszatérítendő támog.kölcsön nyújtása Áh-belül</t>
  </si>
  <si>
    <t>Felh.célú visszatérítendő támog.kölcsön nyújtása Áh-kívül</t>
  </si>
  <si>
    <t xml:space="preserve">  </t>
  </si>
  <si>
    <t>Műk.célú visszatérítendő támog.kölcsön nyújtása Áh-kívül</t>
  </si>
  <si>
    <t>Egyéb felh.célú támogatás, kölcsön Áh-belül</t>
  </si>
  <si>
    <t>Egyéb felh.célú támogatás, kölcsön Áh-kívül</t>
  </si>
  <si>
    <t>Egyéb műk.célú támogatás, kölcsön Áh-belül</t>
  </si>
  <si>
    <t>Felhalmozási Tartalékok</t>
  </si>
  <si>
    <t>Egyéb műk.célú támogatás, kölcsön Áh-kívül</t>
  </si>
  <si>
    <t>Működési Tartalékok</t>
  </si>
  <si>
    <t>KÖLTSÉGVETÉSI MŰKÖDÉSI KIADÁSOK</t>
  </si>
  <si>
    <t>KÖLTSÉGVETÉSI FELHALMOZÁSI KIADÁSOK</t>
  </si>
  <si>
    <t>Hitelek törlesztése  ( tőke + kamat )</t>
  </si>
  <si>
    <t>FINANSZÍROZÁSI MŰVELETEK KIADÁSAI (KÜLSŐ)</t>
  </si>
  <si>
    <t>MŰKÖDÉSI KIADÁSOK ÖSSZESEN:</t>
  </si>
  <si>
    <t>FELHALMOZÁSI KIADÁSOK ÖSSZESEN:</t>
  </si>
  <si>
    <t>Költségvetési bevételek összesen</t>
  </si>
  <si>
    <t>Költségvetési kiadások összesen:</t>
  </si>
  <si>
    <t>Összes Költségvetési bevétel - kiadás :</t>
  </si>
  <si>
    <t>BEVÉTELEK ÖSSZESEN:</t>
  </si>
  <si>
    <t>KIADÁSOK ÖSSZESEN:</t>
  </si>
  <si>
    <t>ÖSSZES BEVÉTEL - KIADÁS :</t>
  </si>
  <si>
    <t>Adatok:  Ft-ban</t>
  </si>
  <si>
    <t>Adatok: Ft-ban</t>
  </si>
  <si>
    <t xml:space="preserve"> K I A D Á S O K                                       </t>
  </si>
  <si>
    <t xml:space="preserve">Előző évi kölcsön visszafizetése  </t>
  </si>
  <si>
    <t xml:space="preserve">Működési bevételek </t>
  </si>
  <si>
    <t xml:space="preserve">Felhalmozási bevételek </t>
  </si>
  <si>
    <t>Ö</t>
  </si>
  <si>
    <t>Ö = Önként vállalt feladat</t>
  </si>
  <si>
    <t>K = Kötelező feladat</t>
  </si>
  <si>
    <t>Cím száma, neve</t>
  </si>
  <si>
    <t>Előirányzat megnevezés</t>
  </si>
  <si>
    <t>Államigazgatási feladatok</t>
  </si>
  <si>
    <t>I. Költségvetési bevételek</t>
  </si>
  <si>
    <t>Működési bevételek összesen</t>
  </si>
  <si>
    <t>1 Működési  célú támogatások államháztartáson belülről</t>
  </si>
  <si>
    <t xml:space="preserve">     1 Egyéb működési célú támogatások bevételei államházt. belül</t>
  </si>
  <si>
    <t>2 Közhatalmi bevételek</t>
  </si>
  <si>
    <t xml:space="preserve">     1 Egyéb közhatalmi bevételek</t>
  </si>
  <si>
    <t>3 Működési bevételek</t>
  </si>
  <si>
    <t xml:space="preserve">     1 Áru- és készletértékesítés ellenértéke</t>
  </si>
  <si>
    <t xml:space="preserve">     2 Szolgáltatások ellenértéke</t>
  </si>
  <si>
    <t xml:space="preserve">     3 Közvetített szolgáltatások ellenértéke</t>
  </si>
  <si>
    <t xml:space="preserve">     4 Tulajdonosi bevételek</t>
  </si>
  <si>
    <t xml:space="preserve">     5 Ellátási díjak</t>
  </si>
  <si>
    <t xml:space="preserve">     6 Kiszámlázott általános forgalmi adó</t>
  </si>
  <si>
    <t xml:space="preserve">     7 Általános forgalmi adó visszatérítése</t>
  </si>
  <si>
    <t xml:space="preserve">     8 Kamatbevételek</t>
  </si>
  <si>
    <t xml:space="preserve">     9 Egyéb pénzügyi műveletek bevételei</t>
  </si>
  <si>
    <t xml:space="preserve">     10 Biztosító által kifizetett kártérítés</t>
  </si>
  <si>
    <t xml:space="preserve">     11 Egyéb működési bevételek</t>
  </si>
  <si>
    <t>B411</t>
  </si>
  <si>
    <t>4 Működési célú átvett pénzeszközök</t>
  </si>
  <si>
    <t xml:space="preserve">     1 Egyéb működési célú átvett pénzeszközök</t>
  </si>
  <si>
    <t>B65</t>
  </si>
  <si>
    <t>Felhalmozási bevételek összesen</t>
  </si>
  <si>
    <t>1 Felhalmozási célú támogatások államháztartáson belülről</t>
  </si>
  <si>
    <t xml:space="preserve">     1 Egyéb felhalmozási célú támogatások bevételei áht-n belülről</t>
  </si>
  <si>
    <t>2 Felhalmozási bevételek</t>
  </si>
  <si>
    <t xml:space="preserve">     1 Immateriális javak értékesítése</t>
  </si>
  <si>
    <t xml:space="preserve">     2 Ingatlanok értékesítése</t>
  </si>
  <si>
    <t xml:space="preserve">     3 Egyéb tárgyi eszközök értékesítése</t>
  </si>
  <si>
    <t>3 Felhalmozási célú átvett pénzeszközök</t>
  </si>
  <si>
    <t xml:space="preserve">     1 Egyéb felhalmozási célú átvett pénzeszközök</t>
  </si>
  <si>
    <t>B75</t>
  </si>
  <si>
    <t>II. Finanszírozási bevételek</t>
  </si>
  <si>
    <t>Belföldi finanszírozás bevételei</t>
  </si>
  <si>
    <t>B81</t>
  </si>
  <si>
    <t xml:space="preserve">     2 Belföldi értékpapírok bevételei</t>
  </si>
  <si>
    <t xml:space="preserve">     3 Maradvány igénybevétele</t>
  </si>
  <si>
    <t xml:space="preserve">            1 Előző évi költségvetési maradvány igénybevétele</t>
  </si>
  <si>
    <t xml:space="preserve">                1 Előző évi működési költségvetési maradvány igénybevétele</t>
  </si>
  <si>
    <t xml:space="preserve">                2 Előző évi felhalmozási költségvetési maradvány igénybevétele</t>
  </si>
  <si>
    <t xml:space="preserve">           2 Előző évi vállalkozási maradvány igénybevétele</t>
  </si>
  <si>
    <t xml:space="preserve">     4 Államháztartáson belüli megelőlegezések</t>
  </si>
  <si>
    <t>B814</t>
  </si>
  <si>
    <t xml:space="preserve">     5 Központi, irányítószervi támogatások</t>
  </si>
  <si>
    <t>B816</t>
  </si>
  <si>
    <t xml:space="preserve">     6 Lekötött bankbetétek megszüntetése</t>
  </si>
  <si>
    <t>B817</t>
  </si>
  <si>
    <t>I. Költségvetési kiadások</t>
  </si>
  <si>
    <t>Működési kiadások összesen</t>
  </si>
  <si>
    <t xml:space="preserve">     1 Személyi juttatások</t>
  </si>
  <si>
    <t xml:space="preserve">     2 Munkaadókat terhelő járulékok és szociális hozzájárulási adó</t>
  </si>
  <si>
    <t xml:space="preserve">     3 Dologi kiadások</t>
  </si>
  <si>
    <t xml:space="preserve">          1 Kamatkiadások</t>
  </si>
  <si>
    <t xml:space="preserve">     4 Ellátottak pénzbeli juttatásai</t>
  </si>
  <si>
    <t xml:space="preserve">     5 Egyéb működési célú kiadások</t>
  </si>
  <si>
    <t xml:space="preserve">          1 Elvonások és befizetések</t>
  </si>
  <si>
    <t>TOP-1.1.1-15</t>
  </si>
  <si>
    <t>TOP-1.1.3-15</t>
  </si>
  <si>
    <t>TOP-1.2.1-15</t>
  </si>
  <si>
    <t>TOP-1.4.1-15</t>
  </si>
  <si>
    <t>TOP -2.1.3-15</t>
  </si>
  <si>
    <t>TOP-2.1.2-15</t>
  </si>
  <si>
    <t>TOP-2.1.3-15</t>
  </si>
  <si>
    <t>TOP-4.2.1-15</t>
  </si>
  <si>
    <t>TOP-4.3.1-15</t>
  </si>
  <si>
    <t>Mura Ipari park fejlesztése</t>
  </si>
  <si>
    <t>Termelői piac kialakítása és helyi agrárlogisztiukai fejlesztések Letenyén</t>
  </si>
  <si>
    <t>Fenntartható aktív turisztikai fejlesztés a Mura mentén</t>
  </si>
  <si>
    <t xml:space="preserve">LETENYEI Hóvirág Óvoda funkcióbővítő fejlesztése </t>
  </si>
  <si>
    <t>Zöldrekreációs fejlesztés a Mura városában</t>
  </si>
  <si>
    <t>Záportározó kialakítása Letenye város belvívédelme érdekében</t>
  </si>
  <si>
    <t>Családsegítő központ működési feltételeinek biztosításához eszköz beszerzése</t>
  </si>
  <si>
    <t>Letenye Béc településrész rehabilitációja, funkcióbővítő fejlesztése</t>
  </si>
  <si>
    <t>199.926.803</t>
  </si>
  <si>
    <t>X</t>
  </si>
  <si>
    <t>Területvásárlás</t>
  </si>
  <si>
    <t>Előkészítési szolgáltatás megnevezése</t>
  </si>
  <si>
    <t>Új Városközpont kialakítása</t>
  </si>
  <si>
    <r>
      <t>Turisztika- Mura- Dráva TRS</t>
    </r>
    <r>
      <rPr>
        <sz val="10"/>
        <rFont val="Times New Roman"/>
        <family val="1"/>
        <charset val="238"/>
      </rPr>
      <t/>
    </r>
  </si>
  <si>
    <t>150.000</t>
  </si>
  <si>
    <t>457.200</t>
  </si>
  <si>
    <r>
      <t>Gyerekek- Hátrányos helyzetű gyermekek részére</t>
    </r>
    <r>
      <rPr>
        <sz val="10"/>
        <rFont val="Times New Roman"/>
        <family val="1"/>
        <charset val="238"/>
      </rPr>
      <t/>
    </r>
  </si>
  <si>
    <t xml:space="preserve">Egyéb működési célú támogatások bevételei államháztartáson belülről </t>
  </si>
  <si>
    <t>Működési célú visszatérítendő támogatások, kölcsönök igénybevétele államháztartáson belülről</t>
  </si>
  <si>
    <t xml:space="preserve">Működési célú visszatérítendő támogatások, kölcsönök visszatérülése államháztartáson belülről </t>
  </si>
  <si>
    <t>Működési célú visszatérítendő támogatások, kölcsönök visszatérülése államháztartáson kívülről (=229+…+237)</t>
  </si>
  <si>
    <t>ebből: külföldi szervezetek, személyek</t>
  </si>
  <si>
    <t>Felhalmozási célú visszatérítendő támogatások, kölcsönök igénybevétele államháztartáson belülről</t>
  </si>
  <si>
    <t xml:space="preserve">Egyéb felhalmozási célú átvett pénzeszközök </t>
  </si>
  <si>
    <t>Felhalmozási célú átvett pénzeszközök összesen:</t>
  </si>
  <si>
    <t>Működési célú átvett pénzeszközök összesen</t>
  </si>
  <si>
    <t>Működési célú támogatások államháztartáson belülről összesen</t>
  </si>
  <si>
    <t xml:space="preserve">Felhalmozási célú visszatérítendő támogatások, kölcsönök visszatérülése államháztartáson belülről </t>
  </si>
  <si>
    <t xml:space="preserve">Egyéb felhalmozási célú támogatások bevételei államháztartáson belülről </t>
  </si>
  <si>
    <t xml:space="preserve">Felhalmozási célú visszatérítendő támogatások, kölcsönök visszatérülése államháztartáson kívülről </t>
  </si>
  <si>
    <t>Felhalmozási célú támogatások államháztartáson belülről összesen:</t>
  </si>
  <si>
    <t>199.999.600 Ft</t>
  </si>
  <si>
    <t>10.866.871 Ft</t>
  </si>
  <si>
    <t>159.995.630 Ft</t>
  </si>
  <si>
    <t>Lejárat tervezettéve</t>
  </si>
  <si>
    <t xml:space="preserve">          2 Egyéb működési célú támogatások államháztartáson belülre</t>
  </si>
  <si>
    <t xml:space="preserve">          3 Egyéb működési célú támogatások államháztartáson kívülre</t>
  </si>
  <si>
    <t xml:space="preserve">          4 Egyéb működési célú kiadások</t>
  </si>
  <si>
    <t>Felhalmozási kiadások összesen</t>
  </si>
  <si>
    <t xml:space="preserve">     1 Beruházások</t>
  </si>
  <si>
    <t xml:space="preserve">     2 Felújítások</t>
  </si>
  <si>
    <t xml:space="preserve">     3 Egyéb felhalmozási célú kiadások</t>
  </si>
  <si>
    <t xml:space="preserve">          1 Egyéb felhalmozási célú támogatások államháztartáson belülre</t>
  </si>
  <si>
    <t xml:space="preserve">          2 Egyéb felhalmozási célú támogatások államháztartáson kívülre</t>
  </si>
  <si>
    <t>K89</t>
  </si>
  <si>
    <t>II. Finanszírozási kiadások</t>
  </si>
  <si>
    <t>Belföldi finanszírozás kiadásai</t>
  </si>
  <si>
    <t>K91</t>
  </si>
  <si>
    <t xml:space="preserve">     1 Forgatási célú belföldi értékpapírok vásárlása</t>
  </si>
  <si>
    <t xml:space="preserve">     2 Államháztartáson belüli megelőlegezések visszafizetése</t>
  </si>
  <si>
    <t xml:space="preserve">     3 Központi, irányító szervi támogatások folyósítása</t>
  </si>
  <si>
    <t>K915</t>
  </si>
  <si>
    <t xml:space="preserve">     4 Pénzeszközök lekötött bankbetétként elhelyezése</t>
  </si>
  <si>
    <t>K916</t>
  </si>
  <si>
    <t>Letenye Város Önkormányzata</t>
  </si>
  <si>
    <t xml:space="preserve">     6 Hitel-,kölcsönfelvétel államháztartáson kívülről</t>
  </si>
  <si>
    <t xml:space="preserve">     4 Hiteltörlesztés</t>
  </si>
  <si>
    <t>ebből: központi költségvetési szervek</t>
  </si>
  <si>
    <t>ebből: központi kezelésű előirányzatok</t>
  </si>
  <si>
    <t>ebből: fejezeti kezelésű előirányzatok EU-s programokra és azok hazai társfinanszírozása</t>
  </si>
  <si>
    <t>ebből: egyéb fejezeti kezelésű előirányzatok</t>
  </si>
  <si>
    <t>ebből: társadalombiztosítás pénzügyi alapjai</t>
  </si>
  <si>
    <t>ebből: elkülönített állami pénzalapok</t>
  </si>
  <si>
    <t>ebből: helyi önkormányzatok és költségvetési szerveik</t>
  </si>
  <si>
    <t>ebből: társulások és költségvetési szerveik</t>
  </si>
  <si>
    <t>ebből: nemzetiségi önkormányzatok és költségvetési szerveik</t>
  </si>
  <si>
    <t>ebből: térségi fejlesztési tanácsok és költségvetési szerveik</t>
  </si>
  <si>
    <t>ebből: állami vagy önkormányzati tulajdonban lévő gazdasági társaságok tartozásai miatti kifizetések</t>
  </si>
  <si>
    <t>ebből: egyházi jogi személyek</t>
  </si>
  <si>
    <t>ebből: nonprofit gazdasági társaságok</t>
  </si>
  <si>
    <t>ebből: egyéb civil szervezetek</t>
  </si>
  <si>
    <t>ebből: háztartások</t>
  </si>
  <si>
    <t>ebből: pénzügyi vállalkozások</t>
  </si>
  <si>
    <t>ebből: állami többségi tulajdonú nem pénzügyi vállalkozások</t>
  </si>
  <si>
    <t>ebből:önkormányzati többségi tulajdonú nem pénzügyi vállalkozások</t>
  </si>
  <si>
    <t>ebből: egyéb vállalkozások</t>
  </si>
  <si>
    <t xml:space="preserve">ebből: Európai Unió </t>
  </si>
  <si>
    <t>ebből: kormányok és nemzetközi szervezetek</t>
  </si>
  <si>
    <t>ebből: egyéb külföldiek</t>
  </si>
  <si>
    <t xml:space="preserve">Egyéb működési célú támogatások államháztartáson belülre </t>
  </si>
  <si>
    <t xml:space="preserve">Egyéb működési célú támogatások államháztartáson kívülre </t>
  </si>
  <si>
    <t>Rovat megnevezése</t>
  </si>
  <si>
    <t xml:space="preserve">Működési célú garancia- és kezességvállalásból származó kifizetés államháztartáson kívülre </t>
  </si>
  <si>
    <t xml:space="preserve">Működési célú visszatérítendő támogatások, kölcsönök nyújtása államháztartáson kívülre </t>
  </si>
  <si>
    <t>Felhalmozási célú visszatérítendő támogatások, kölcsönök törlesztése államháztartáson belülre (=229+…+238)</t>
  </si>
  <si>
    <t>Felhalmozási célú garancia- és kezességvállalásból származó kifizetés államháztartáson kívülre (&gt;=251)</t>
  </si>
  <si>
    <t>Lakástámogatás</t>
  </si>
  <si>
    <t>Felhalmozási célú támogatások az Európai Uniónak</t>
  </si>
  <si>
    <t xml:space="preserve">Egyéb felhalmozási célú támogatások államháztartáson kívülre </t>
  </si>
  <si>
    <t>Felhalmozási célú visszatérítendő támogatások, kölcsönök nyújtása államháztartáson kívülre</t>
  </si>
  <si>
    <t xml:space="preserve">Egyéb felhalmozási célú támogatások államháztartáson belülre </t>
  </si>
  <si>
    <t xml:space="preserve">Felhalmozási célú visszatérítendő támogatások, kölcsönök nyújtása államháztartáson belülre </t>
  </si>
  <si>
    <t>12/b. meléklet</t>
  </si>
  <si>
    <t>Ellátottak térítési díjának elengedése</t>
  </si>
  <si>
    <t>Ellátottak kártérítésének elengedése</t>
  </si>
  <si>
    <t>Lakosság részére lakásépítéshez nyújtott kölcsön elengedése</t>
  </si>
  <si>
    <t>Lakosság részére lakásfelújításhoz nyújtott kölcsön elengedése</t>
  </si>
  <si>
    <t>Iparűzési adóból biztosított kezvezmény,mentesség</t>
  </si>
  <si>
    <t>Gépjárműadóból biztosított kedvezmény</t>
  </si>
  <si>
    <t>Gépjárműadóból biztosított mentesség</t>
  </si>
  <si>
    <t>Idegenforgalmi adóból biztosított kedvezmény, mentesség</t>
  </si>
  <si>
    <t>Egyéb kölcsön elengedése</t>
  </si>
  <si>
    <t>Kedvezmény, mentesség megnevezése</t>
  </si>
  <si>
    <t>Egyéb működési célú kiadások összesen</t>
  </si>
  <si>
    <t>Egyéb felhalmozási célú kiadások összesen</t>
  </si>
  <si>
    <t>Hitelek állománya  2016. XII. 31-én</t>
  </si>
  <si>
    <t>2016. évi áthuzódó  feladatokhoz hitel igénybe vétel</t>
  </si>
  <si>
    <t>2017. évi feladatokhoz hitel igénybevétel</t>
  </si>
  <si>
    <t>2019. évi adósságszolg.</t>
  </si>
  <si>
    <t>Adatok:Ft-ban</t>
  </si>
  <si>
    <t>Felhalmozási bevételek</t>
  </si>
  <si>
    <t>Közcélú foglalkoztatás</t>
  </si>
  <si>
    <t>Közvilágítás</t>
  </si>
  <si>
    <t>Ár és belvízvédelem</t>
  </si>
  <si>
    <t>Önkormányzat összesen költségvetési szervek nélkül</t>
  </si>
  <si>
    <t>Költségvetési szervek</t>
  </si>
  <si>
    <t>Önkormányzat összesen:</t>
  </si>
  <si>
    <t>Cím szám</t>
  </si>
  <si>
    <t>Alcím szám</t>
  </si>
  <si>
    <t>Civil szervezetek támogatása</t>
  </si>
  <si>
    <t>Köztemető üzemeltetés</t>
  </si>
  <si>
    <t>Önk.-i vagyonnal való gazdálk.</t>
  </si>
  <si>
    <t>Zöldterületkezelés</t>
  </si>
  <si>
    <t>Letenyei Közös Önkormányzati Hivatal</t>
  </si>
  <si>
    <t>Letenyei Hóvirág Óvoda</t>
  </si>
  <si>
    <t>Fáklya Művelődési Ház és Könyvtár</t>
  </si>
  <si>
    <t>Önkormányzat</t>
  </si>
  <si>
    <t>Polgármester</t>
  </si>
  <si>
    <t>K914</t>
  </si>
  <si>
    <t>Államháztasrtáson belüli megelőlegezés visszafizetése</t>
  </si>
  <si>
    <t>Finanszírozási bevételek, kiadások egyenlege (finanszírozási bevételek 13. sor - finanszírozási kiadások 8. sor) (+/-)</t>
  </si>
  <si>
    <t>Sorszám</t>
  </si>
  <si>
    <t>Rovat- kód</t>
  </si>
  <si>
    <t>Jogalkotó és ált igazgatási tev.</t>
  </si>
  <si>
    <t>Más szerv részére végzett szolg.</t>
  </si>
  <si>
    <t>Önkorm. Elszámolása közp.ktv.-vel</t>
  </si>
  <si>
    <t>Támogatási célú finanszírozás</t>
  </si>
  <si>
    <t>Utak, hidak üzemeltetése</t>
  </si>
  <si>
    <t>Város-községgazdálkodás</t>
  </si>
  <si>
    <t>Család és nővédelmi eü.gondozás</t>
  </si>
  <si>
    <t>Ifjúság eü. Gondozás</t>
  </si>
  <si>
    <t>Sportlétesítmények működtetése</t>
  </si>
  <si>
    <t>Diáksport tevékenység támog.</t>
  </si>
  <si>
    <t>Strand és fűrdőszolgáltatás</t>
  </si>
  <si>
    <t xml:space="preserve">Kiadások összesen </t>
  </si>
  <si>
    <t>Letenyei Család és Gyermekjóléti Központ</t>
  </si>
  <si>
    <t>107060</t>
  </si>
  <si>
    <t>Egyéb szociális pénzbeli és term.ellátások</t>
  </si>
  <si>
    <t>Rovat száma</t>
  </si>
  <si>
    <t>Munkaadókat terhelő járulékok és szociális hj. adó</t>
  </si>
  <si>
    <t xml:space="preserve">Dologi kiadások </t>
  </si>
  <si>
    <t>Működési költségvetés összesen:</t>
  </si>
  <si>
    <t>Felhalmozási költségvetés összesen:</t>
  </si>
  <si>
    <t>Önkormányzat kiadásai összesen</t>
  </si>
  <si>
    <t>ebből: rendszeres gyermekvédelmi kedvezményben részesülők támogatása (Erzsébet-utalvány)</t>
  </si>
  <si>
    <t>-egyéb támogatás rendkívüli élethelyzetre</t>
  </si>
  <si>
    <t>Letenye Közös Önkormányzati Hivatal</t>
  </si>
  <si>
    <t>Rovatkód</t>
  </si>
  <si>
    <t>2018. évi előirányzat          Ft</t>
  </si>
  <si>
    <t>LETENYE VÁROS ÖNKORMÁNYZATA 2018. évi  BEVÉTELEINEK ÉS KIADÁSAINAK OSSZEVONT MÉRLEGE</t>
  </si>
  <si>
    <t>Kiadások kormányfunkciónként</t>
  </si>
  <si>
    <t>082044</t>
  </si>
  <si>
    <t>Könyvtári szolgáltatások</t>
  </si>
  <si>
    <t>Munkaadót terhelő járulékok</t>
  </si>
  <si>
    <t>Költségvetési létszámkeret</t>
  </si>
  <si>
    <t>Könyvtári szolgáltatások összesen</t>
  </si>
  <si>
    <t>082042</t>
  </si>
  <si>
    <t>Könyvtári állomány gyarapítása</t>
  </si>
  <si>
    <t>Könyvtári állomány gyarapítása össz.:</t>
  </si>
  <si>
    <t>Közművelődés-hagyományos közösségi kult. értékek gond.</t>
  </si>
  <si>
    <t>Közművelődés-hagyományos közösségi kult összesen</t>
  </si>
  <si>
    <t>Felhalmozási  kiadások</t>
  </si>
  <si>
    <t>Cofog</t>
  </si>
  <si>
    <t>2018. évi eredeti előirányzat</t>
  </si>
  <si>
    <t>082092</t>
  </si>
  <si>
    <t>Közművelődés-közösségi és társadalmi részvétel fejlesztése</t>
  </si>
  <si>
    <t>Közművelődés-közösségi és társadalmi részvétel fejlesztése összesen:</t>
  </si>
  <si>
    <t>Működési célú pénzeszköz átadás ÁHT-n kívülre</t>
  </si>
  <si>
    <t>Költségvetési létszámkeret összesen</t>
  </si>
  <si>
    <t>104042</t>
  </si>
  <si>
    <t>104043</t>
  </si>
  <si>
    <t>Család és gyermekjóléti központ</t>
  </si>
  <si>
    <t>Család-és gyermekjóléti szolgáltatások</t>
  </si>
  <si>
    <t>062020</t>
  </si>
  <si>
    <t>Településfejlesztési projektek és támogatásuk</t>
  </si>
  <si>
    <t>Család-és gyermekjóléti szolgáltatások összesen:</t>
  </si>
  <si>
    <t>Család és gyermekjóléti központ összesen:</t>
  </si>
  <si>
    <t xml:space="preserve">Letenyei Család és Gyermekjóléti Központ: </t>
  </si>
  <si>
    <t>Településfejlesztési projektek és támogatásuk összesen:</t>
  </si>
  <si>
    <t>Óvodai nevelés összesen</t>
  </si>
  <si>
    <t>096015</t>
  </si>
  <si>
    <t>Gyermekétkeztetés összesen</t>
  </si>
  <si>
    <t>Munkahelyi vendéglátás összesen</t>
  </si>
  <si>
    <t>091110</t>
  </si>
  <si>
    <t>091120</t>
  </si>
  <si>
    <t>091140</t>
  </si>
  <si>
    <t>Más szerv részére végzett üzemeltetési feladatok, egyéb szolgáltatások</t>
  </si>
  <si>
    <t xml:space="preserve">Működési kiadások </t>
  </si>
  <si>
    <t xml:space="preserve">Óvodai nevelés </t>
  </si>
  <si>
    <t>Sajátos nevelési igényű gyermekek nevelésének, ellátásának feladatai</t>
  </si>
  <si>
    <t>Óvodai nevelés, ellátás működtetési feladatai</t>
  </si>
  <si>
    <t>Gyermekétkeztetés köznevelési intézményben</t>
  </si>
  <si>
    <t>Más szerv részére végzett üzemeltetési feladatok összesen:</t>
  </si>
  <si>
    <t>031030</t>
  </si>
  <si>
    <t>Letenyei Közös Önkormányzati Hivatal összesen:</t>
  </si>
  <si>
    <t>044310</t>
  </si>
  <si>
    <t>Építésügy igazgatása</t>
  </si>
  <si>
    <t>011220</t>
  </si>
  <si>
    <t>Adó-,vám- és jövedéki igazgatás</t>
  </si>
  <si>
    <t>Közterület rendjének fenntartása</t>
  </si>
  <si>
    <t>Adó-,vám- és jövedéki igazgatás összesen:</t>
  </si>
  <si>
    <t>Építésügy igazgatása összesen:</t>
  </si>
  <si>
    <t>Közterület rendjének fenntartása összesen:</t>
  </si>
  <si>
    <t>Önkormányzati igazgatási tevékenység összesen:</t>
  </si>
  <si>
    <t>Kifizetett költségek 2016.év                                            Ft</t>
  </si>
  <si>
    <t>Projekt  száma</t>
  </si>
  <si>
    <t>Projekt megnevezése</t>
  </si>
  <si>
    <t xml:space="preserve">Kiadás jogcíme </t>
  </si>
  <si>
    <t xml:space="preserve"> szakmai megalapozó tanulmány</t>
  </si>
  <si>
    <t>szakmai tanulmány elkészítése</t>
  </si>
  <si>
    <t xml:space="preserve">Letenye 387/1 hrsz. telephely értékbecslése </t>
  </si>
  <si>
    <t xml:space="preserve">Energetikai tanúsítvány </t>
  </si>
  <si>
    <t xml:space="preserve"> tervezési feladatok</t>
  </si>
  <si>
    <t>Mérnöki tevékenység - tározó kialakításához</t>
  </si>
  <si>
    <t xml:space="preserve"> projekt előkészítési tanulmány</t>
  </si>
  <si>
    <t xml:space="preserve"> Projekt előkészítő tanulmány</t>
  </si>
  <si>
    <t>Kifizetett költségek 2017.év         Ft</t>
  </si>
  <si>
    <t xml:space="preserve">Interreg </t>
  </si>
  <si>
    <r>
      <t xml:space="preserve">Happy Bike - </t>
    </r>
    <r>
      <rPr>
        <sz val="10"/>
        <rFont val="Times New Roman"/>
        <family val="1"/>
        <charset val="238"/>
      </rPr>
      <t/>
    </r>
  </si>
  <si>
    <t>Ludbreg és Prelog projekt "DESCO"</t>
  </si>
  <si>
    <t xml:space="preserve">Mura hídi vásár, városfejlesztési turisztikai stratégia PIKNIK centrum </t>
  </si>
  <si>
    <t>Önkormányzatok általános igazgatási tevékenysége</t>
  </si>
  <si>
    <t>Kiadások kormányzati funkciónként</t>
  </si>
  <si>
    <t>Kötelező       feladatok</t>
  </si>
  <si>
    <t>2018.évi eredeti előirányzat</t>
  </si>
  <si>
    <t>2018. évi előirányzat</t>
  </si>
  <si>
    <t>II.1.(2) 1 Óvodapedagógusok nevelő munkáját közvetlenül segítők bértámog.</t>
  </si>
  <si>
    <t xml:space="preserve">II.1.(2) 2 Óvodapedagógusok nevelő munkáját közvetlenül segítők bértámog. </t>
  </si>
  <si>
    <t>Adatok Ft-ban</t>
  </si>
  <si>
    <t>016080</t>
  </si>
  <si>
    <t>Önk.-i vagyonnal való gazdálk. Egészségház</t>
  </si>
  <si>
    <t>Kiemelt állami és önkormányzati rendezvények</t>
  </si>
  <si>
    <t>900060</t>
  </si>
  <si>
    <t>Forgatási és befektet.célú finanszírozási műveletek</t>
  </si>
  <si>
    <t>051030</t>
  </si>
  <si>
    <t>063080</t>
  </si>
  <si>
    <t>084020</t>
  </si>
  <si>
    <t>072112</t>
  </si>
  <si>
    <t>104030</t>
  </si>
  <si>
    <t>072290</t>
  </si>
  <si>
    <t>Intézményfinanszírozás</t>
  </si>
  <si>
    <t>Vízellátással kapcs. közmű építése,fenntartása</t>
  </si>
  <si>
    <t>Egyéb működési célú kiadás</t>
  </si>
  <si>
    <t xml:space="preserve">Hitel-, kölcsön törlesztés </t>
  </si>
  <si>
    <t>ÁHT-n belüli megelőlegezés</t>
  </si>
  <si>
    <t>Jogalkotó és ált igazgatási tevékenység</t>
  </si>
  <si>
    <t>Nem veszélyes települési hulladék begyűjtése</t>
  </si>
  <si>
    <t>Nemzetiségi közfeladatok ellátása és támogatása</t>
  </si>
  <si>
    <t>Háziorvosi ügyeleti ellátás</t>
  </si>
  <si>
    <t>Gyermekek napközbeni ellátása (bölcsöde)</t>
  </si>
  <si>
    <t>Járóbeteg ellátás finanszírozása és támogatása</t>
  </si>
  <si>
    <t>Nemzetiségi közfeladatok ellátása</t>
  </si>
  <si>
    <t>Önkormányzatok működési támogatásai</t>
  </si>
  <si>
    <t>Egyéb szociális pénzbeli ellátások</t>
  </si>
  <si>
    <t>Lakáshoz jutást segítő támogatások</t>
  </si>
  <si>
    <t>Településfejlesztési projektek és tám.</t>
  </si>
  <si>
    <t>Finanszírozási műveletek</t>
  </si>
  <si>
    <t xml:space="preserve">Önkormányzat összesen </t>
  </si>
  <si>
    <t xml:space="preserve">Horvát Nemzetiségi Önkormányzat </t>
  </si>
  <si>
    <t xml:space="preserve">ebből: helyi önkormányzatok és költségvetési szerveik </t>
  </si>
  <si>
    <t>ebből:önkormányzati többségi tulajdonú nem pénzügyi vállalkozások                  ÉKKÖV Kft.</t>
  </si>
  <si>
    <t>ebből: háztartások                                                         (köztemetés térítés visszafizetése)</t>
  </si>
  <si>
    <t>belső ellenőri feladatk bértámogatása</t>
  </si>
  <si>
    <t>egyéb tagdíjak (TÖOSZ, ETT tagdíj…)</t>
  </si>
  <si>
    <t xml:space="preserve">Sokszínvilág Alapítvány bölcsödei feladatok támogatása </t>
  </si>
  <si>
    <t>ebből: központi költségvetési szervek                                                            Bursa Hungarica</t>
  </si>
  <si>
    <t>ebből: társulások és költségvetési szerveik                                                        társulási tagdíj</t>
  </si>
  <si>
    <t>ebből: egyházi jogi személyek                                       Kolping szociális feladatok támogatása</t>
  </si>
  <si>
    <t>I.Világháborús emlékmű felújítása</t>
  </si>
  <si>
    <t>EFOP 3.3.2 Fáklya Művelődési Ház és Könyvtár eszközbeszerzés</t>
  </si>
  <si>
    <t>Fáklya Művelődési Ház és Könyvtár eszközbeszerzés</t>
  </si>
  <si>
    <t>Letenyei Közös Önkormányzati Hivatal informatikai eszköz beszerzés  (1db nyomtató, 3db számítógép)</t>
  </si>
  <si>
    <t>Letenyei Közös Önkormányzati Hivatal eszköz beszerzés  (1db fényképezőgép, 1db hangosító berendezés)</t>
  </si>
  <si>
    <t>Letenyei Család-és Gyermekjóléti Központ eszközbeszerzés</t>
  </si>
  <si>
    <t>Közcélú foglalkoztatás eszközbeszerzés</t>
  </si>
  <si>
    <t>Közművelődési érdekeltségnövelő támogatás eszközbeszerzés</t>
  </si>
  <si>
    <t>1221317</t>
  </si>
  <si>
    <t>1022350</t>
  </si>
  <si>
    <t>4127500</t>
  </si>
  <si>
    <t>1206500</t>
  </si>
  <si>
    <t>Projekt tervezett összköltsége Ft</t>
  </si>
  <si>
    <t>199.914.100</t>
  </si>
  <si>
    <t>249.999.500</t>
  </si>
  <si>
    <t>Önrész összege Ft</t>
  </si>
  <si>
    <t xml:space="preserve">Területvásárlás </t>
  </si>
  <si>
    <t>Projekt tervezett összköltsége          EUR</t>
  </si>
  <si>
    <t>Önrész összege            EUR</t>
  </si>
  <si>
    <t>VP6-7.2.1</t>
  </si>
  <si>
    <t>Külterületi helyi közutak fejlesztése</t>
  </si>
  <si>
    <t>1016000</t>
  </si>
  <si>
    <t>2921000</t>
  </si>
  <si>
    <t>482600</t>
  </si>
  <si>
    <t>1727000</t>
  </si>
  <si>
    <t>TOP-5.2.1.</t>
  </si>
  <si>
    <t>A társadalmi együttműködés erősítését szolgáló helyi komplex programok Letenyén</t>
  </si>
  <si>
    <t>TOP-4.3.1</t>
  </si>
  <si>
    <t>Leromlott városi területek rehabililtációja</t>
  </si>
  <si>
    <t>EFOP-3.9.2</t>
  </si>
  <si>
    <t>Humán kapacitások fejlesztése térségi szemléletben</t>
  </si>
  <si>
    <t>TOP-2.1.1</t>
  </si>
  <si>
    <t>Barnamezős területek rehabilitációja</t>
  </si>
  <si>
    <t>KÖFOP-1.2.1</t>
  </si>
  <si>
    <t xml:space="preserve">ASP </t>
  </si>
  <si>
    <t>2 Működési  célú támogatások államháztartáson belülről</t>
  </si>
  <si>
    <t>3 Közhatalmi bevételek</t>
  </si>
  <si>
    <t>4 Működési bevételek</t>
  </si>
  <si>
    <t>5 Működési célú átvett pénzeszközök</t>
  </si>
  <si>
    <t>1 Önkormányzatok működési támogatása</t>
  </si>
  <si>
    <t xml:space="preserve">     6 Tartalék</t>
  </si>
  <si>
    <t xml:space="preserve">ebből: helyi önkormányzatok és költségvetési szerveik     </t>
  </si>
  <si>
    <t>Működési célú visszatérítendő támogatások, kölcsönök törlesztésyújtása államháztartáson belülre</t>
  </si>
  <si>
    <t>ebből: háztartások                                                                                        lakáscélú támogatás</t>
  </si>
  <si>
    <t>Letenyei Hóvirág Óvoda eszközbeszerzés</t>
  </si>
  <si>
    <t>Ingatlanok beszerzése, létesítése</t>
  </si>
  <si>
    <t>K63</t>
  </si>
  <si>
    <t>Informatikai eszköz beszerzése</t>
  </si>
  <si>
    <t>Egészségházba fogorvosi eszközök és klima beszerzés</t>
  </si>
  <si>
    <t>Fenyő utca közmű felújítás I.ütem</t>
  </si>
  <si>
    <t>2018. évi előirányzat Ft</t>
  </si>
  <si>
    <t xml:space="preserve">FINANSZÍROZÁSI MŰVELETEK BEVÉTELE </t>
  </si>
  <si>
    <t xml:space="preserve">FINANSZÍROZÁSI MŰVELETEK BEVÉTELEI </t>
  </si>
  <si>
    <t xml:space="preserve">FINANSZÍROZÁSI MŰVELETEK KIADÁSAI </t>
  </si>
  <si>
    <t>"Zöldváros" pályázati projekt beruházási kiadások</t>
  </si>
  <si>
    <t>"Happy Bike" pályázai projekt beruházási kiadások</t>
  </si>
  <si>
    <t>Agrárlogisztikai pályázati projekt beruházási kiadások</t>
  </si>
  <si>
    <t>Barnamezős pályázati projekt beruházási kiadások</t>
  </si>
  <si>
    <t>Hóvirág Óvoda funkcióbővitési pályázati projekt beruházási kiadások</t>
  </si>
  <si>
    <t>"Attractour" pályázati projekt beruházási kiadások</t>
  </si>
  <si>
    <t>"Attractour" pályázati projekt felújítási kiadások</t>
  </si>
  <si>
    <t>"Szocszoft" pályázati projekt beruházási kiadások</t>
  </si>
  <si>
    <t>Humán kapacitások fejlesztése pályázati projekt beruházási kiadások</t>
  </si>
  <si>
    <t>"DESCO" pályázati projekt beruházási kiadások</t>
  </si>
  <si>
    <t>Külterületi utak felújítása pályázati projekt kiadásai</t>
  </si>
  <si>
    <t>Szociális vársrehabilitáció pályázati projekt beruházási kiadások</t>
  </si>
  <si>
    <t>Kedvezmények összege Ft</t>
  </si>
  <si>
    <t>Helyiségek,eszközök hasznosítása utáni kedvezmény, mentesség</t>
  </si>
  <si>
    <t>Egyéb nyújtott kedvezmény</t>
  </si>
  <si>
    <t>Közvetett támogatások összesen:</t>
  </si>
  <si>
    <t>A helyi iperűzési adóról szóló 18/2012. (XII.28.) önkormányzati rendelet 2.§ (1) Mentes a helyi iparűzési adó megfizetésének kötelezettsége alól az a vállalkozó,akinek/amelynek a vállalkozási szintű iparűzési adóalapja nem haladja meg a 400.000 Ft-ot.</t>
  </si>
  <si>
    <t>2018. évi létszám keret</t>
  </si>
  <si>
    <t>Önkormányzat Zöldterület</t>
  </si>
  <si>
    <t>Önkormányzat Egészségház</t>
  </si>
  <si>
    <t>8/b melléklet</t>
  </si>
  <si>
    <t>9/b melléklet</t>
  </si>
  <si>
    <t>10/b melléklet</t>
  </si>
  <si>
    <t>11/b melléklet</t>
  </si>
  <si>
    <t xml:space="preserve">ebből:önkormányzati többségi tulajdonú nem pénzügyi vállalkozások                 </t>
  </si>
  <si>
    <t xml:space="preserve">A gépjárműadóról szóló 1991.évi LXXXII. törvény 5§. szerinti : - a költségvetési szerv,
-az egyesület, az alapítvány a tulajdonában lévő gépjármű után, feltéve, ha a tárgyévet megelőző évben társasági adófizetési kötelezettsége nem keletkezett,
-az autóbusz, ,
- az egyházi jogi személy tulajdonában lévő gépjármű,
- azon tűzoltó szerkocsinak minősülő gépjárművei, melyek riasztás esetén részt vesznek a tűz elleni védekezésben, illetve a műszaki mentésben,
- a súlyos mozgáskorlátozott vagy egyéb fogyatékossággal élő adóalany, valamint a súlyos mozgáskorlátozott vagy egyéb fogyatékossággal élő személyt rendszeresen szállító, vele közös háztartásban élő közeli hozzátartozó adóalany használt 
-a környezetkímélő gépkocsi,
</t>
  </si>
  <si>
    <t>Eredeti előirányzat 2018. év</t>
  </si>
  <si>
    <t>Határozat</t>
  </si>
  <si>
    <t>ÉKKÖV tagi kölcsön (követelés)</t>
  </si>
  <si>
    <t>148/2015 (X.9); 208/2017 (XII.18)</t>
  </si>
  <si>
    <t>ÉKKÖV könyvvizsgáló (kötelezettség)</t>
  </si>
  <si>
    <t>170/2016 (X.27)</t>
  </si>
  <si>
    <t>Ingatlanvásárlás HRSZ. 387/1 telephely (kötelezettség)</t>
  </si>
  <si>
    <t>59/2016 (X.14)</t>
  </si>
  <si>
    <t>Lakás értékesítés (követelés)</t>
  </si>
  <si>
    <t>212/2017(XII.18)</t>
  </si>
  <si>
    <t>Ingatlanértékesítés HRSZ 0294/4 (követelés)</t>
  </si>
  <si>
    <t>192/2017 (XI.30)</t>
  </si>
  <si>
    <t>TOP-2.1.2-15 "Zöld város kialakítása" projekt</t>
  </si>
  <si>
    <t>25/2016. (III.9)</t>
  </si>
  <si>
    <t>TOP-1.1.3-15 "Helyi gazdaságfejlesztés" projekt</t>
  </si>
  <si>
    <t>26/2016 (III.9)</t>
  </si>
  <si>
    <t>TOP-2.1.3-15 "Záportározó kialakítása" projekt</t>
  </si>
  <si>
    <t>27/2016 (III.9.)</t>
  </si>
  <si>
    <t>TOP-5.2.1-15 "Társadalmi együttműködés erősítése" pályázat</t>
  </si>
  <si>
    <t>53/2016 (IV.14)</t>
  </si>
  <si>
    <t>TOP-4.2.1-15 "Letenyei Család- és Gyermekjóléti Kp. Eszköz beszerzés"</t>
  </si>
  <si>
    <t>54/2016 (IV.14)</t>
  </si>
  <si>
    <t>TOP-1.1.1-15 "Mura Ipari park fejlesztése" pályázat</t>
  </si>
  <si>
    <t>55/2016 (IV.14)</t>
  </si>
  <si>
    <t>TOP-1.2.1-15 "Turizmusfejlesztés" pályázat</t>
  </si>
  <si>
    <t>57/2016 (IV.14)</t>
  </si>
  <si>
    <t>TOP-2.1.1-15 "Barnamezős területek rehabilitációja" pályázat</t>
  </si>
  <si>
    <t>68/2016 (V.12)</t>
  </si>
  <si>
    <t xml:space="preserve">TOP-1.4.1-15 "Hóvirág Óvoda funkcióbővítés" </t>
  </si>
  <si>
    <t>70/2017 (V.12)</t>
  </si>
  <si>
    <t>Interreg - kastély felújítása pályázat</t>
  </si>
  <si>
    <t>88/2016 (V.26)</t>
  </si>
  <si>
    <t>VP-6-7.4.1.1-16  "Kastély épület homlokzati rekonstrukciója"</t>
  </si>
  <si>
    <t>90/2016 (V.26)</t>
  </si>
  <si>
    <t>Interreg - Happy Bike project</t>
  </si>
  <si>
    <t>92/2016 (V.26)</t>
  </si>
  <si>
    <t>Interreg - Hátrányos helyzetű gyerekek részre project</t>
  </si>
  <si>
    <t>93/2016 (V.26)</t>
  </si>
  <si>
    <t>Interreg - turisztikai project</t>
  </si>
  <si>
    <t>94/2016 (V.26)</t>
  </si>
  <si>
    <t>Interreg - 3 db szoft projekt</t>
  </si>
  <si>
    <t>95/2016 (V.26)</t>
  </si>
  <si>
    <t>TOP-4.3.1-15 "Leromlott városi területek rehabilitációja"</t>
  </si>
  <si>
    <t>116/2016 (VII.13)</t>
  </si>
  <si>
    <t>TOP-3.2.2-15 "Letenye középületeinek energia ellátása napelemmel"</t>
  </si>
  <si>
    <t>121/2016 (VII.13)</t>
  </si>
  <si>
    <t>VP6-7.2.1-7.4.1.2-16 Külterületi utak felújítása</t>
  </si>
  <si>
    <t>7/2017 (I.31), 102/2017 (VII.6)</t>
  </si>
  <si>
    <t>KKETTKK-561p-02 "Büszkeségpont" pályázat</t>
  </si>
  <si>
    <t>40/2017 (III.9)</t>
  </si>
  <si>
    <t>Közös Önkormányzati Hivatal fejújítása pályázat</t>
  </si>
  <si>
    <t>77/2017 (IV.27), 88/2017 (V.18)</t>
  </si>
  <si>
    <t>Az első világháborús emlékmű felújítása</t>
  </si>
  <si>
    <t>85/2017 (V.17)</t>
  </si>
  <si>
    <t>VP6-7.2.1-7.4.1.3-17 Főzőkonyha felújítása</t>
  </si>
  <si>
    <t>101/2017 (V.31)</t>
  </si>
  <si>
    <t>381.000 Ft</t>
  </si>
  <si>
    <t xml:space="preserve">629.999.000 </t>
  </si>
  <si>
    <t xml:space="preserve">199.878.950 </t>
  </si>
  <si>
    <t>82.127.719</t>
  </si>
  <si>
    <t>159.995.630</t>
  </si>
  <si>
    <t>Módosított előirányzat</t>
  </si>
  <si>
    <t>Módosítás I.</t>
  </si>
  <si>
    <t>2018. évi módosított előirányzat</t>
  </si>
  <si>
    <t>2018.évi módosított előirányzat</t>
  </si>
  <si>
    <t>016010</t>
  </si>
  <si>
    <t>OGY-i képviselőválasztás</t>
  </si>
  <si>
    <t xml:space="preserve">2018.évi módostott előirányzat </t>
  </si>
  <si>
    <t>I. Módosítás Ft-ban</t>
  </si>
  <si>
    <t>I.5. 2017. évről áthúzódó bérkompenzáció</t>
  </si>
  <si>
    <t>I.6. Polgármesteri illetmény támogatás</t>
  </si>
  <si>
    <t>III.1. Szociális ágazati összevont pótlék</t>
  </si>
  <si>
    <t xml:space="preserve">     1.i) Könyvtári érdekeltségnövelő támogatás</t>
  </si>
  <si>
    <t>3. Kulturális illetménypótlék</t>
  </si>
  <si>
    <t>V. Működési célú ktv.támog.és kiegészítő támogatás (B115)</t>
  </si>
  <si>
    <t>2018. évi kompenzáció</t>
  </si>
  <si>
    <t>Az önkormányzati ASP rendszer műk.tám.</t>
  </si>
  <si>
    <t>2017. évi szoc.célú tüzelőanyag kieg.tám.</t>
  </si>
  <si>
    <t>Romák társ.-i integrációját elősegítő tev.</t>
  </si>
  <si>
    <t>Elvonások befizetések</t>
  </si>
  <si>
    <t>K61</t>
  </si>
  <si>
    <t xml:space="preserve">Immateriális javak </t>
  </si>
  <si>
    <t>2.17.</t>
  </si>
  <si>
    <t>2018.évi módosított előirányzat Ft</t>
  </si>
  <si>
    <t>Szökőkút felújítása</t>
  </si>
  <si>
    <t>Letenye Város Önkormányzat kis értékű tárgyi eszköz beszerzés</t>
  </si>
  <si>
    <t>Letenye Város Roma Nemzetiségi Önkormányzat</t>
  </si>
  <si>
    <t>Országgyűlési Választás</t>
  </si>
  <si>
    <t>Bursa visszautalás</t>
  </si>
  <si>
    <t>Szociális Földprogram 2018</t>
  </si>
  <si>
    <t>ASP céltámogatás</t>
  </si>
  <si>
    <t>INTERREG-es pályázatok kapcsán céltámogatás</t>
  </si>
  <si>
    <t>projektmenedzseri feladatok bértámogatása</t>
  </si>
  <si>
    <t>Ügyeleti hozzájárulás (Reálmed)</t>
  </si>
  <si>
    <t xml:space="preserve">ebből: helyi önkormányzatok és költségvetési szerveik    Horvát Nemzetiségi Önkormányzat, Letenye Roma Nemzetiségi Önkormányzat </t>
  </si>
  <si>
    <r>
      <t xml:space="preserve">ebből: fejezeti kezelésű előirányzatok EU-s programokra és azok hazai társfinanszírozása:   </t>
    </r>
    <r>
      <rPr>
        <i/>
        <sz val="9"/>
        <rFont val="Times New Roman"/>
        <family val="1"/>
        <charset val="238"/>
      </rPr>
      <t>ASP</t>
    </r>
  </si>
  <si>
    <t>Interreges pályázatok céltámogatása</t>
  </si>
  <si>
    <t>Adatok: Fő-ben</t>
  </si>
  <si>
    <t>Letenye Köztemető szaniter kiépítés és közcsatorna bekötés</t>
  </si>
  <si>
    <t>Településfejlesztési projektek</t>
  </si>
  <si>
    <t>Közművelődés-egész életre kiterjedő tanulás, amatőr művészetek</t>
  </si>
  <si>
    <t>2020. évi módosított előirányzat</t>
  </si>
  <si>
    <t>Módosítás II.</t>
  </si>
  <si>
    <t>2021. évi módosított előirányzat</t>
  </si>
  <si>
    <t>2022. évi módosított előirányzat</t>
  </si>
  <si>
    <t>2023. évi módosított előirányzat</t>
  </si>
  <si>
    <t>Működési célú támogatás ÁHT-n belülre</t>
  </si>
  <si>
    <t>Nyári diákmunka bértámogatása</t>
  </si>
  <si>
    <t xml:space="preserve">céljuttatás támogatása EFOP 3.9.2 </t>
  </si>
  <si>
    <t>Muramenti Napok támogatása Semjénháza Község Önkormányzatától</t>
  </si>
  <si>
    <t>Zala Megyei Önkormányzat támogatása szüreti fesztiválra</t>
  </si>
  <si>
    <t>céljuttatás támogatása EFOP 3.9.2</t>
  </si>
  <si>
    <t>MódosításII.</t>
  </si>
  <si>
    <t>2018.évi szociális célú tüzelőanyag</t>
  </si>
  <si>
    <t>Eredeti hozzájárulás       Ft-ban</t>
  </si>
  <si>
    <t>Módosított hozzájárulás Ft</t>
  </si>
  <si>
    <t>Rendkívüli szociális támogatás</t>
  </si>
  <si>
    <t xml:space="preserve">Önként vállalt </t>
  </si>
  <si>
    <t>Önként vállalt</t>
  </si>
  <si>
    <t>Az önkormányzati vagyonnal való gazdálkodással akpcsolatos feladatok</t>
  </si>
  <si>
    <t>Más szerv részére végzett pénzügyi- gazdálkodási, üzemeltetési, egyéb szolgáltatás</t>
  </si>
  <si>
    <t>Óvodai és iskolai szociális segítő</t>
  </si>
  <si>
    <t>Módsított előirányzat</t>
  </si>
  <si>
    <t>Közutak üzemeltetése,fenntartása</t>
  </si>
  <si>
    <t>5.11</t>
  </si>
  <si>
    <t>Biztosítók által fizetett kártérítés</t>
  </si>
  <si>
    <t>Felhalmozási célú Önkormányzati támogatások</t>
  </si>
  <si>
    <t>Közművelődési érdekeltségnövelő támogatás</t>
  </si>
  <si>
    <t>Módosítás III.</t>
  </si>
  <si>
    <t>Téli rezsicsökk. nem rész. háztart. egyszeri támogatása</t>
  </si>
  <si>
    <t>III. Módosítás</t>
  </si>
  <si>
    <t>III.Módosítás</t>
  </si>
  <si>
    <t>III. módosítás</t>
  </si>
  <si>
    <t>13.</t>
  </si>
  <si>
    <t>Államháztartáson belüli megelőlegezés</t>
  </si>
  <si>
    <t>14.</t>
  </si>
  <si>
    <t>FINANSZÍROZÁSI BEVÉTELEK ÖSSZESEN: (10. + … +13.)</t>
  </si>
  <si>
    <t>15.</t>
  </si>
  <si>
    <t>strand működési tám.</t>
  </si>
  <si>
    <t>pótbefizetés</t>
  </si>
  <si>
    <t>EFOP - Humán kapacitás fejl.-ösztöndíj</t>
  </si>
  <si>
    <t>Mura Menti Napok előadás</t>
  </si>
  <si>
    <t>EFOP bérköltség megtérítés</t>
  </si>
  <si>
    <t>Tervezett közcélú foglalkoztatotti éves statisztikai állományi létszám:  2018. január 1- február 28.    69 fő           2018. március 1-december 31.   60 fő+ 3 fő (hosszútávú)</t>
  </si>
  <si>
    <t>Vízmű kompenzicióba bevont csatorna felújítás</t>
  </si>
  <si>
    <t>Vízmű által készített vagyon értékelés</t>
  </si>
  <si>
    <t>1. melléklet</t>
  </si>
  <si>
    <t>2. melléklet</t>
  </si>
  <si>
    <t>3.melléklet</t>
  </si>
  <si>
    <t>4.melléklet</t>
  </si>
  <si>
    <t>5.melléklet</t>
  </si>
  <si>
    <t>6.melléklet</t>
  </si>
  <si>
    <t>7.melléklet</t>
  </si>
  <si>
    <t>8.melléklet</t>
  </si>
  <si>
    <t>9.melléklet</t>
  </si>
  <si>
    <t>10.melléklet</t>
  </si>
  <si>
    <t>11.melléklet</t>
  </si>
  <si>
    <t>12/a. melléklet</t>
  </si>
  <si>
    <t xml:space="preserve">                                                                                                                                                                       13/a. melléklet</t>
  </si>
  <si>
    <t xml:space="preserve"> 13/b. melléklet</t>
  </si>
  <si>
    <t>15. melléklet</t>
  </si>
  <si>
    <t>16. melléklet</t>
  </si>
  <si>
    <t>17.melléklet</t>
  </si>
  <si>
    <t>14 .melléklet</t>
  </si>
  <si>
    <t>17. melléklet</t>
  </si>
  <si>
    <t>18.melléklet</t>
  </si>
  <si>
    <t>Működési célú kiadás</t>
  </si>
  <si>
    <t xml:space="preserve">Szocrehab </t>
  </si>
  <si>
    <t>Szocrehab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</si>
</sst>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F_t_-;\-* #,##0.00\ _F_t_-;_-* \-??\ _F_t_-;_-@_-"/>
    <numFmt numFmtId="165" formatCode="#,###"/>
    <numFmt numFmtId="166" formatCode="0.0"/>
    <numFmt numFmtId="167" formatCode="#,##0.0"/>
    <numFmt numFmtId="168" formatCode="mmm\ d/"/>
    <numFmt numFmtId="169" formatCode="#,##0\ &quot;Ft&quot;"/>
    <numFmt numFmtId="170" formatCode="#,##0.00\ [$EUR]"/>
  </numFmts>
  <fonts count="13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sz val="12"/>
      <name val="Times New Roman CE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Arial CE"/>
      <family val="2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Book Antiqua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9"/>
      <name val="MS Sans Serif"/>
      <family val="2"/>
      <charset val="238"/>
    </font>
    <font>
      <i/>
      <sz val="9"/>
      <name val="Arial CE"/>
      <family val="2"/>
      <charset val="238"/>
    </font>
    <font>
      <sz val="8.5"/>
      <name val="Times New Roman"/>
      <family val="1"/>
      <charset val="238"/>
    </font>
    <font>
      <sz val="9"/>
      <name val="Times New Roman CE"/>
      <family val="1"/>
      <charset val="238"/>
    </font>
    <font>
      <i/>
      <sz val="10"/>
      <name val="Times New Roman"/>
      <family val="1"/>
      <charset val="238"/>
    </font>
    <font>
      <i/>
      <sz val="8"/>
      <name val="Arial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Arial CE"/>
      <family val="2"/>
      <charset val="238"/>
    </font>
    <font>
      <sz val="7"/>
      <name val="Times New Roman"/>
      <family val="1"/>
      <charset val="238"/>
    </font>
    <font>
      <sz val="7.5"/>
      <name val="Arial"/>
      <family val="2"/>
      <charset val="238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sz val="10"/>
      <name val="Arial CE"/>
      <charset val="238"/>
    </font>
    <font>
      <b/>
      <i/>
      <sz val="7.5"/>
      <name val="Times New Roman"/>
      <family val="1"/>
      <charset val="238"/>
    </font>
    <font>
      <sz val="7.5"/>
      <name val="Times New Roman"/>
      <family val="1"/>
      <charset val="238"/>
    </font>
    <font>
      <b/>
      <i/>
      <sz val="8"/>
      <name val="Times New Roman CE"/>
      <charset val="238"/>
    </font>
    <font>
      <b/>
      <i/>
      <sz val="8.5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7.5"/>
      <name val="Times New Roman CE"/>
      <charset val="238"/>
    </font>
    <font>
      <b/>
      <sz val="7.5"/>
      <name val="Times New Roman CE"/>
      <family val="1"/>
      <charset val="238"/>
    </font>
    <font>
      <sz val="7.5"/>
      <name val="Times New Roman CE"/>
      <family val="1"/>
      <charset val="238"/>
    </font>
    <font>
      <b/>
      <i/>
      <sz val="7.5"/>
      <name val="Times New Roman CE"/>
      <family val="1"/>
      <charset val="238"/>
    </font>
    <font>
      <b/>
      <sz val="7.5"/>
      <name val="Times New Roman"/>
      <family val="1"/>
      <charset val="238"/>
    </font>
    <font>
      <b/>
      <sz val="7.5"/>
      <name val="Times New Roman CE"/>
      <charset val="238"/>
    </font>
    <font>
      <i/>
      <sz val="9"/>
      <name val="Times New Roman"/>
      <family val="1"/>
      <charset val="238"/>
    </font>
    <font>
      <sz val="8"/>
      <name val="Times New Roman CE"/>
      <charset val="238"/>
    </font>
    <font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u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i/>
      <sz val="10"/>
      <color indexed="53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2"/>
      <name val="Arial"/>
      <family val="2"/>
      <charset val="238"/>
    </font>
    <font>
      <sz val="9"/>
      <color indexed="8"/>
      <name val="Tahoma"/>
      <family val="2"/>
      <charset val="238"/>
    </font>
    <font>
      <sz val="7.5"/>
      <color indexed="8"/>
      <name val="Times New Roman"/>
      <family val="1"/>
      <charset val="238"/>
    </font>
    <font>
      <b/>
      <sz val="7.5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1"/>
      <name val="Calibri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8"/>
      <color indexed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i/>
      <sz val="6.5"/>
      <name val="Times New Roman"/>
      <family val="1"/>
      <charset val="238"/>
    </font>
    <font>
      <sz val="6.5"/>
      <name val="Times New Roman"/>
      <family val="1"/>
      <charset val="238"/>
    </font>
    <font>
      <b/>
      <i/>
      <sz val="10"/>
      <name val="Arial"/>
      <family val="2"/>
      <charset val="238"/>
    </font>
    <font>
      <sz val="6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8"/>
      <name val="Tahoma"/>
      <family val="2"/>
      <charset val="238"/>
    </font>
    <font>
      <i/>
      <sz val="5"/>
      <color indexed="8"/>
      <name val="Times New Roman"/>
      <family val="1"/>
      <charset val="238"/>
    </font>
    <font>
      <sz val="5"/>
      <name val="Arial"/>
      <family val="2"/>
      <charset val="238"/>
    </font>
    <font>
      <b/>
      <i/>
      <sz val="7.5"/>
      <color indexed="8"/>
      <name val="Times New Roman"/>
      <family val="1"/>
      <charset val="238"/>
    </font>
    <font>
      <b/>
      <i/>
      <sz val="7"/>
      <color indexed="8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8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7"/>
      <color theme="1"/>
      <name val="Times New Roman"/>
      <family val="1"/>
      <charset val="238"/>
    </font>
    <font>
      <b/>
      <i/>
      <sz val="9"/>
      <color theme="1"/>
      <name val="Arial CE"/>
      <family val="2"/>
      <charset val="238"/>
    </font>
    <font>
      <sz val="7"/>
      <color theme="1"/>
      <name val="Times New Roman"/>
      <family val="1"/>
      <charset val="238"/>
    </font>
    <font>
      <sz val="9"/>
      <color theme="1"/>
      <name val="Arial CE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7"/>
      <name val="Times New Roman"/>
      <family val="1"/>
      <charset val="238"/>
    </font>
    <font>
      <b/>
      <i/>
      <sz val="9"/>
      <name val="Arial CE"/>
      <charset val="238"/>
    </font>
    <font>
      <b/>
      <i/>
      <sz val="7.5"/>
      <name val="Times New Roman CE"/>
      <charset val="238"/>
    </font>
    <font>
      <sz val="6"/>
      <name val="Arial"/>
      <family val="2"/>
      <charset val="238"/>
    </font>
    <font>
      <b/>
      <i/>
      <sz val="8"/>
      <color theme="1"/>
      <name val="Times New Roman"/>
      <family val="1"/>
      <charset val="238"/>
    </font>
    <font>
      <b/>
      <i/>
      <sz val="9"/>
      <name val="Times New Roman CE"/>
      <family val="1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4"/>
      </patternFill>
    </fill>
    <fill>
      <patternFill patternType="solid">
        <fgColor indexed="31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41"/>
        <bgColor indexed="31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50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19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25"/>
      </patternFill>
    </fill>
    <fill>
      <patternFill patternType="solid">
        <fgColor indexed="53"/>
        <bgColor indexed="19"/>
      </patternFill>
    </fill>
    <fill>
      <patternFill patternType="solid">
        <fgColor indexed="43"/>
        <bgColor indexed="26"/>
      </patternFill>
    </fill>
    <fill>
      <patternFill patternType="solid">
        <fgColor indexed="15"/>
        <bgColor indexed="35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27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31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11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7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4" fillId="5" borderId="0" applyNumberFormat="0" applyBorder="0" applyAlignment="0" applyProtection="0"/>
    <xf numFmtId="0" fontId="12" fillId="9" borderId="1" applyNumberFormat="0" applyAlignment="0" applyProtection="0"/>
    <xf numFmtId="0" fontId="5" fillId="26" borderId="1" applyNumberFormat="0" applyAlignment="0" applyProtection="0"/>
    <xf numFmtId="0" fontId="6" fillId="27" borderId="2" applyNumberFormat="0" applyAlignment="0" applyProtection="0"/>
    <xf numFmtId="0" fontId="9" fillId="0" borderId="3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27" borderId="2" applyNumberFormat="0" applyAlignment="0" applyProtection="0"/>
    <xf numFmtId="0" fontId="7" fillId="0" borderId="0" applyNumberFormat="0" applyFill="0" applyBorder="0" applyAlignment="0" applyProtection="0"/>
    <xf numFmtId="164" fontId="58" fillId="0" borderId="0" applyFill="0" applyBorder="0" applyAlignment="0" applyProtection="0"/>
    <xf numFmtId="0" fontId="22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7" applyNumberFormat="0" applyFill="0" applyAlignment="0" applyProtection="0"/>
    <xf numFmtId="0" fontId="10" fillId="0" borderId="4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2" fillId="12" borderId="1" applyNumberFormat="0" applyAlignment="0" applyProtection="0"/>
    <xf numFmtId="0" fontId="17" fillId="28" borderId="10" applyNumberFormat="0" applyAlignment="0" applyProtection="0"/>
    <xf numFmtId="0" fontId="2" fillId="2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30" borderId="0" applyNumberFormat="0" applyBorder="0" applyAlignment="0" applyProtection="0"/>
    <xf numFmtId="0" fontId="8" fillId="6" borderId="0" applyNumberFormat="0" applyBorder="0" applyAlignment="0" applyProtection="0"/>
    <xf numFmtId="0" fontId="19" fillId="26" borderId="11" applyNumberFormat="0" applyAlignment="0" applyProtection="0"/>
    <xf numFmtId="0" fontId="13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14" fillId="31" borderId="0" applyNumberFormat="0" applyBorder="0" applyAlignment="0" applyProtection="0"/>
    <xf numFmtId="0" fontId="58" fillId="0" borderId="0"/>
    <xf numFmtId="0" fontId="16" fillId="0" borderId="0"/>
    <xf numFmtId="0" fontId="17" fillId="0" borderId="0"/>
    <xf numFmtId="0" fontId="3" fillId="0" borderId="0"/>
    <xf numFmtId="0" fontId="16" fillId="0" borderId="0"/>
    <xf numFmtId="0" fontId="15" fillId="0" borderId="0"/>
    <xf numFmtId="0" fontId="69" fillId="0" borderId="0"/>
    <xf numFmtId="0" fontId="15" fillId="0" borderId="0"/>
    <xf numFmtId="0" fontId="15" fillId="0" borderId="0"/>
    <xf numFmtId="0" fontId="17" fillId="0" borderId="0"/>
    <xf numFmtId="0" fontId="60" fillId="0" borderId="0"/>
    <xf numFmtId="0" fontId="17" fillId="0" borderId="0"/>
    <xf numFmtId="0" fontId="3" fillId="0" borderId="0"/>
    <xf numFmtId="0" fontId="3" fillId="0" borderId="0"/>
    <xf numFmtId="0" fontId="60" fillId="0" borderId="0"/>
    <xf numFmtId="0" fontId="17" fillId="0" borderId="0"/>
    <xf numFmtId="0" fontId="64" fillId="0" borderId="0"/>
    <xf numFmtId="0" fontId="60" fillId="0" borderId="0"/>
    <xf numFmtId="0" fontId="18" fillId="0" borderId="0"/>
    <xf numFmtId="0" fontId="16" fillId="0" borderId="0"/>
    <xf numFmtId="0" fontId="15" fillId="0" borderId="0"/>
    <xf numFmtId="0" fontId="69" fillId="0" borderId="0"/>
    <xf numFmtId="0" fontId="17" fillId="0" borderId="0"/>
    <xf numFmtId="0" fontId="64" fillId="0" borderId="0"/>
    <xf numFmtId="0" fontId="15" fillId="0" borderId="0"/>
    <xf numFmtId="0" fontId="58" fillId="28" borderId="10" applyNumberFormat="0" applyAlignment="0" applyProtection="0"/>
    <xf numFmtId="0" fontId="19" fillId="26" borderId="11" applyNumberFormat="0" applyAlignment="0" applyProtection="0"/>
    <xf numFmtId="0" fontId="21" fillId="0" borderId="12" applyNumberFormat="0" applyFill="0" applyAlignment="0" applyProtection="0"/>
    <xf numFmtId="0" fontId="4" fillId="5" borderId="0" applyNumberFormat="0" applyBorder="0" applyAlignment="0" applyProtection="0"/>
    <xf numFmtId="0" fontId="14" fillId="31" borderId="0" applyNumberFormat="0" applyBorder="0" applyAlignment="0" applyProtection="0"/>
    <xf numFmtId="0" fontId="58" fillId="0" borderId="0" applyFill="0" applyBorder="0" applyAlignment="0" applyProtection="0"/>
    <xf numFmtId="0" fontId="5" fillId="26" borderId="1" applyNumberFormat="0" applyAlignment="0" applyProtection="0"/>
    <xf numFmtId="9" fontId="58" fillId="0" borderId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</cellStyleXfs>
  <cellXfs count="1887">
    <xf numFmtId="0" fontId="0" fillId="0" borderId="0" xfId="0"/>
    <xf numFmtId="0" fontId="25" fillId="0" borderId="0" xfId="0" applyFont="1" applyBorder="1"/>
    <xf numFmtId="0" fontId="0" fillId="0" borderId="0" xfId="0" applyBorder="1"/>
    <xf numFmtId="0" fontId="32" fillId="0" borderId="65" xfId="98" applyFont="1" applyFill="1" applyBorder="1" applyAlignment="1" applyProtection="1">
      <alignment horizontal="left" vertical="center" wrapText="1" indent="1"/>
    </xf>
    <xf numFmtId="165" fontId="32" fillId="0" borderId="67" xfId="98" applyNumberFormat="1" applyFont="1" applyFill="1" applyBorder="1" applyAlignment="1" applyProtection="1">
      <alignment horizontal="right" vertical="center" wrapText="1" indent="1"/>
    </xf>
    <xf numFmtId="0" fontId="32" fillId="0" borderId="72" xfId="98" applyFont="1" applyFill="1" applyBorder="1" applyAlignment="1" applyProtection="1">
      <alignment horizontal="left" vertical="center" wrapText="1" indent="1"/>
    </xf>
    <xf numFmtId="0" fontId="32" fillId="0" borderId="66" xfId="98" applyFont="1" applyFill="1" applyBorder="1" applyAlignment="1" applyProtection="1">
      <alignment vertical="center" wrapText="1"/>
    </xf>
    <xf numFmtId="0" fontId="32" fillId="0" borderId="38" xfId="98" applyFont="1" applyFill="1" applyBorder="1" applyAlignment="1" applyProtection="1">
      <alignment vertical="center" wrapText="1"/>
    </xf>
    <xf numFmtId="0" fontId="0" fillId="0" borderId="0" xfId="0" applyAlignment="1">
      <alignment horizontal="right"/>
    </xf>
    <xf numFmtId="0" fontId="15" fillId="0" borderId="0" xfId="85" applyAlignment="1">
      <alignment vertical="center"/>
    </xf>
    <xf numFmtId="0" fontId="15" fillId="0" borderId="0" xfId="85" applyAlignment="1">
      <alignment vertical="top"/>
    </xf>
    <xf numFmtId="0" fontId="45" fillId="0" borderId="0" xfId="85" applyFont="1" applyAlignment="1">
      <alignment vertical="center"/>
    </xf>
    <xf numFmtId="3" fontId="15" fillId="0" borderId="0" xfId="85" applyNumberFormat="1" applyAlignment="1">
      <alignment vertical="center"/>
    </xf>
    <xf numFmtId="0" fontId="34" fillId="0" borderId="0" xfId="0" applyFont="1"/>
    <xf numFmtId="0" fontId="34" fillId="0" borderId="0" xfId="89" applyFont="1" applyBorder="1" applyAlignment="1"/>
    <xf numFmtId="0" fontId="0" fillId="0" borderId="0" xfId="0" applyAlignment="1"/>
    <xf numFmtId="3" fontId="17" fillId="0" borderId="0" xfId="81" applyNumberFormat="1" applyFont="1" applyAlignment="1">
      <alignment vertical="center" wrapText="1"/>
    </xf>
    <xf numFmtId="3" fontId="55" fillId="0" borderId="0" xfId="81" applyNumberFormat="1" applyFont="1" applyAlignment="1">
      <alignment horizontal="center" vertical="center" wrapText="1"/>
    </xf>
    <xf numFmtId="3" fontId="34" fillId="0" borderId="0" xfId="81" applyNumberFormat="1" applyFont="1" applyFill="1" applyAlignment="1">
      <alignment vertical="center" wrapText="1"/>
    </xf>
    <xf numFmtId="3" fontId="17" fillId="0" borderId="0" xfId="81" applyNumberFormat="1" applyFont="1" applyFill="1" applyAlignment="1">
      <alignment vertical="center" wrapText="1"/>
    </xf>
    <xf numFmtId="3" fontId="40" fillId="0" borderId="0" xfId="81" applyNumberFormat="1" applyFont="1" applyFill="1" applyBorder="1" applyAlignment="1">
      <alignment horizontal="center" vertical="center" wrapText="1"/>
    </xf>
    <xf numFmtId="3" fontId="41" fillId="0" borderId="0" xfId="81" applyNumberFormat="1" applyFont="1" applyFill="1" applyBorder="1" applyAlignment="1">
      <alignment vertical="center" wrapText="1"/>
    </xf>
    <xf numFmtId="3" fontId="34" fillId="0" borderId="0" xfId="81" applyNumberFormat="1" applyFont="1" applyFill="1" applyBorder="1" applyAlignment="1">
      <alignment vertical="center" wrapText="1"/>
    </xf>
    <xf numFmtId="3" fontId="34" fillId="0" borderId="0" xfId="81" applyNumberFormat="1" applyFont="1" applyBorder="1" applyAlignment="1">
      <alignment vertical="center" wrapText="1"/>
    </xf>
    <xf numFmtId="3" fontId="56" fillId="0" borderId="0" xfId="81" applyNumberFormat="1" applyFont="1" applyBorder="1" applyAlignment="1">
      <alignment horizontal="center" vertical="center" wrapText="1"/>
    </xf>
    <xf numFmtId="3" fontId="34" fillId="0" borderId="0" xfId="81" applyNumberFormat="1" applyFont="1" applyBorder="1" applyAlignment="1">
      <alignment horizontal="center" vertical="center" wrapText="1"/>
    </xf>
    <xf numFmtId="3" fontId="34" fillId="0" borderId="0" xfId="81" applyNumberFormat="1" applyFont="1" applyAlignment="1">
      <alignment vertical="center" wrapText="1"/>
    </xf>
    <xf numFmtId="0" fontId="58" fillId="0" borderId="0" xfId="80"/>
    <xf numFmtId="0" fontId="0" fillId="0" borderId="0" xfId="80" applyFont="1" applyAlignment="1"/>
    <xf numFmtId="0" fontId="37" fillId="0" borderId="0" xfId="80" applyFont="1" applyBorder="1" applyAlignment="1">
      <alignment horizontal="center" vertical="center"/>
    </xf>
    <xf numFmtId="0" fontId="57" fillId="0" borderId="56" xfId="80" applyFont="1" applyBorder="1" applyAlignment="1">
      <alignment horizontal="center" vertical="center" wrapText="1"/>
    </xf>
    <xf numFmtId="0" fontId="57" fillId="0" borderId="55" xfId="80" applyFont="1" applyBorder="1" applyAlignment="1">
      <alignment horizontal="center" vertical="center" wrapText="1"/>
    </xf>
    <xf numFmtId="0" fontId="57" fillId="0" borderId="86" xfId="80" applyFont="1" applyBorder="1" applyAlignment="1">
      <alignment horizontal="center" vertical="center" wrapText="1"/>
    </xf>
    <xf numFmtId="0" fontId="57" fillId="0" borderId="46" xfId="80" applyFont="1" applyBorder="1" applyAlignment="1">
      <alignment horizontal="center" vertical="center" wrapText="1"/>
    </xf>
    <xf numFmtId="0" fontId="57" fillId="0" borderId="78" xfId="80" applyFont="1" applyBorder="1" applyAlignment="1">
      <alignment horizontal="center" vertical="center" wrapText="1"/>
    </xf>
    <xf numFmtId="0" fontId="57" fillId="0" borderId="0" xfId="80" applyFont="1" applyBorder="1" applyAlignment="1">
      <alignment horizontal="center" vertical="center" wrapText="1"/>
    </xf>
    <xf numFmtId="3" fontId="47" fillId="0" borderId="0" xfId="102" applyNumberFormat="1" applyFont="1" applyFill="1" applyBorder="1" applyAlignment="1">
      <alignment vertical="center"/>
    </xf>
    <xf numFmtId="3" fontId="47" fillId="0" borderId="0" xfId="102" applyNumberFormat="1" applyFont="1" applyFill="1" applyBorder="1" applyAlignment="1">
      <alignment horizontal="left" vertical="center" wrapText="1"/>
    </xf>
    <xf numFmtId="3" fontId="47" fillId="0" borderId="0" xfId="102" applyNumberFormat="1" applyFont="1" applyFill="1" applyBorder="1" applyAlignment="1">
      <alignment horizontal="left" vertical="center"/>
    </xf>
    <xf numFmtId="0" fontId="0" fillId="0" borderId="0" xfId="0" applyFill="1"/>
    <xf numFmtId="0" fontId="41" fillId="0" borderId="87" xfId="85" applyFont="1" applyBorder="1" applyAlignment="1">
      <alignment horizontal="center" vertical="center"/>
    </xf>
    <xf numFmtId="0" fontId="34" fillId="0" borderId="87" xfId="85" applyFont="1" applyBorder="1" applyAlignment="1">
      <alignment horizontal="center" vertical="center"/>
    </xf>
    <xf numFmtId="0" fontId="39" fillId="0" borderId="0" xfId="90" applyFont="1"/>
    <xf numFmtId="3" fontId="46" fillId="0" borderId="0" xfId="103" applyNumberFormat="1" applyFont="1" applyFill="1" applyAlignment="1">
      <alignment vertical="center"/>
    </xf>
    <xf numFmtId="3" fontId="41" fillId="0" borderId="87" xfId="103" applyNumberFormat="1" applyFont="1" applyFill="1" applyBorder="1" applyAlignment="1">
      <alignment horizontal="center" vertical="center" wrapText="1"/>
    </xf>
    <xf numFmtId="3" fontId="40" fillId="0" borderId="87" xfId="103" applyNumberFormat="1" applyFont="1" applyFill="1" applyBorder="1" applyAlignment="1">
      <alignment horizontal="center" vertical="center" wrapText="1"/>
    </xf>
    <xf numFmtId="3" fontId="39" fillId="0" borderId="0" xfId="103" applyNumberFormat="1" applyFont="1" applyAlignment="1">
      <alignment vertical="center"/>
    </xf>
    <xf numFmtId="3" fontId="39" fillId="0" borderId="0" xfId="103" applyNumberFormat="1" applyFont="1" applyFill="1" applyBorder="1" applyAlignment="1">
      <alignment vertical="center"/>
    </xf>
    <xf numFmtId="0" fontId="41" fillId="0" borderId="87" xfId="85" applyFont="1" applyFill="1" applyBorder="1" applyAlignment="1">
      <alignment vertical="center"/>
    </xf>
    <xf numFmtId="3" fontId="39" fillId="0" borderId="0" xfId="90" applyNumberFormat="1" applyFont="1" applyBorder="1"/>
    <xf numFmtId="0" fontId="39" fillId="0" borderId="0" xfId="90" applyFont="1" applyBorder="1"/>
    <xf numFmtId="3" fontId="41" fillId="0" borderId="87" xfId="103" applyNumberFormat="1" applyFont="1" applyFill="1" applyBorder="1" applyAlignment="1">
      <alignment horizontal="center" vertical="center"/>
    </xf>
    <xf numFmtId="0" fontId="40" fillId="33" borderId="87" xfId="85" applyFont="1" applyFill="1" applyBorder="1" applyAlignment="1">
      <alignment horizontal="center" vertical="center"/>
    </xf>
    <xf numFmtId="0" fontId="41" fillId="0" borderId="88" xfId="85" applyFont="1" applyFill="1" applyBorder="1" applyAlignment="1">
      <alignment vertical="center"/>
    </xf>
    <xf numFmtId="49" fontId="39" fillId="0" borderId="0" xfId="90" applyNumberFormat="1" applyFont="1"/>
    <xf numFmtId="49" fontId="41" fillId="0" borderId="91" xfId="103" applyNumberFormat="1" applyFont="1" applyFill="1" applyBorder="1" applyAlignment="1">
      <alignment horizontal="center" vertical="center" wrapText="1"/>
    </xf>
    <xf numFmtId="0" fontId="41" fillId="0" borderId="91" xfId="85" applyFont="1" applyFill="1" applyBorder="1" applyAlignment="1">
      <alignment vertical="center"/>
    </xf>
    <xf numFmtId="3" fontId="47" fillId="0" borderId="92" xfId="102" applyNumberFormat="1" applyFont="1" applyFill="1" applyBorder="1" applyAlignment="1">
      <alignment horizontal="left" vertical="center"/>
    </xf>
    <xf numFmtId="3" fontId="47" fillId="0" borderId="97" xfId="102" applyNumberFormat="1" applyFont="1" applyFill="1" applyBorder="1" applyAlignment="1">
      <alignment horizontal="left" vertical="center"/>
    </xf>
    <xf numFmtId="3" fontId="41" fillId="0" borderId="0" xfId="102" applyNumberFormat="1" applyFont="1" applyFill="1" applyBorder="1" applyAlignment="1">
      <alignment horizontal="center" vertical="center"/>
    </xf>
    <xf numFmtId="0" fontId="47" fillId="0" borderId="0" xfId="85" applyFont="1" applyFill="1" applyBorder="1" applyAlignment="1">
      <alignment vertical="center"/>
    </xf>
    <xf numFmtId="0" fontId="38" fillId="33" borderId="87" xfId="85" applyFont="1" applyFill="1" applyBorder="1" applyAlignment="1">
      <alignment horizontal="center" vertical="center" wrapText="1"/>
    </xf>
    <xf numFmtId="0" fontId="67" fillId="33" borderId="89" xfId="90" applyFont="1" applyFill="1" applyBorder="1" applyAlignment="1">
      <alignment horizontal="center" vertical="center" wrapText="1"/>
    </xf>
    <xf numFmtId="3" fontId="47" fillId="0" borderId="87" xfId="102" applyNumberFormat="1" applyFont="1" applyFill="1" applyBorder="1" applyAlignment="1">
      <alignment vertical="center"/>
    </xf>
    <xf numFmtId="3" fontId="47" fillId="0" borderId="87" xfId="102" applyNumberFormat="1" applyFont="1" applyFill="1" applyBorder="1" applyAlignment="1">
      <alignment horizontal="left" vertical="center"/>
    </xf>
    <xf numFmtId="0" fontId="47" fillId="0" borderId="87" xfId="85" applyFont="1" applyFill="1" applyBorder="1" applyAlignment="1">
      <alignment vertical="center"/>
    </xf>
    <xf numFmtId="49" fontId="67" fillId="33" borderId="87" xfId="90" applyNumberFormat="1" applyFont="1" applyFill="1" applyBorder="1" applyAlignment="1">
      <alignment horizontal="center" vertical="center" wrapText="1"/>
    </xf>
    <xf numFmtId="49" fontId="41" fillId="0" borderId="91" xfId="85" applyNumberFormat="1" applyFont="1" applyFill="1" applyBorder="1" applyAlignment="1">
      <alignment vertical="center"/>
    </xf>
    <xf numFmtId="49" fontId="41" fillId="0" borderId="87" xfId="85" applyNumberFormat="1" applyFont="1" applyBorder="1" applyAlignment="1">
      <alignment horizontal="center" vertical="center"/>
    </xf>
    <xf numFmtId="49" fontId="15" fillId="0" borderId="0" xfId="85" applyNumberFormat="1" applyAlignment="1">
      <alignment vertical="center"/>
    </xf>
    <xf numFmtId="3" fontId="47" fillId="0" borderId="87" xfId="102" applyNumberFormat="1" applyFont="1" applyFill="1" applyBorder="1" applyAlignment="1">
      <alignment horizontal="left" vertical="center" wrapText="1"/>
    </xf>
    <xf numFmtId="0" fontId="47" fillId="0" borderId="87" xfId="85" applyFont="1" applyBorder="1" applyAlignment="1">
      <alignment horizontal="center" vertical="center"/>
    </xf>
    <xf numFmtId="0" fontId="47" fillId="0" borderId="89" xfId="85" applyFont="1" applyBorder="1" applyAlignment="1">
      <alignment horizontal="center" vertical="center"/>
    </xf>
    <xf numFmtId="49" fontId="47" fillId="0" borderId="87" xfId="102" applyNumberFormat="1" applyFont="1" applyFill="1" applyBorder="1" applyAlignment="1">
      <alignment horizontal="center" vertical="center" wrapText="1"/>
    </xf>
    <xf numFmtId="3" fontId="47" fillId="0" borderId="90" xfId="85" applyNumberFormat="1" applyFont="1" applyBorder="1" applyAlignment="1">
      <alignment vertical="center"/>
    </xf>
    <xf numFmtId="3" fontId="47" fillId="0" borderId="87" xfId="85" applyNumberFormat="1" applyFont="1" applyBorder="1" applyAlignment="1">
      <alignment vertical="center"/>
    </xf>
    <xf numFmtId="3" fontId="47" fillId="0" borderId="87" xfId="90" applyNumberFormat="1" applyFont="1" applyFill="1" applyBorder="1" applyAlignment="1">
      <alignment horizontal="center" vertical="center"/>
    </xf>
    <xf numFmtId="3" fontId="47" fillId="0" borderId="89" xfId="90" applyNumberFormat="1" applyFont="1" applyFill="1" applyBorder="1" applyAlignment="1">
      <alignment horizontal="center" vertical="center"/>
    </xf>
    <xf numFmtId="49" fontId="47" fillId="0" borderId="87" xfId="102" applyNumberFormat="1" applyFont="1" applyFill="1" applyBorder="1" applyAlignment="1">
      <alignment horizontal="center" vertical="center"/>
    </xf>
    <xf numFmtId="49" fontId="47" fillId="0" borderId="94" xfId="102" applyNumberFormat="1" applyFont="1" applyFill="1" applyBorder="1" applyAlignment="1">
      <alignment horizontal="center" vertical="center"/>
    </xf>
    <xf numFmtId="49" fontId="47" fillId="0" borderId="87" xfId="85" applyNumberFormat="1" applyFont="1" applyBorder="1" applyAlignment="1">
      <alignment horizontal="center" vertical="center"/>
    </xf>
    <xf numFmtId="3" fontId="47" fillId="0" borderId="87" xfId="90" applyNumberFormat="1" applyFont="1" applyFill="1" applyBorder="1" applyAlignment="1">
      <alignment vertical="center"/>
    </xf>
    <xf numFmtId="0" fontId="47" fillId="0" borderId="91" xfId="85" applyFont="1" applyFill="1" applyBorder="1" applyAlignment="1">
      <alignment vertical="center"/>
    </xf>
    <xf numFmtId="0" fontId="68" fillId="33" borderId="87" xfId="85" applyFont="1" applyFill="1" applyBorder="1" applyAlignment="1">
      <alignment horizontal="center" vertical="center"/>
    </xf>
    <xf numFmtId="49" fontId="65" fillId="33" borderId="87" xfId="85" applyNumberFormat="1" applyFont="1" applyFill="1" applyBorder="1" applyAlignment="1">
      <alignment horizontal="center" vertical="center"/>
    </xf>
    <xf numFmtId="0" fontId="65" fillId="33" borderId="87" xfId="85" applyFont="1" applyFill="1" applyBorder="1" applyAlignment="1">
      <alignment vertical="center" wrapText="1"/>
    </xf>
    <xf numFmtId="3" fontId="65" fillId="33" borderId="87" xfId="85" applyNumberFormat="1" applyFont="1" applyFill="1" applyBorder="1" applyAlignment="1">
      <alignment vertical="center"/>
    </xf>
    <xf numFmtId="49" fontId="66" fillId="0" borderId="87" xfId="85" applyNumberFormat="1" applyFont="1" applyBorder="1" applyAlignment="1">
      <alignment horizontal="center" vertical="center"/>
    </xf>
    <xf numFmtId="0" fontId="66" fillId="0" borderId="87" xfId="85" applyFont="1" applyBorder="1" applyAlignment="1">
      <alignment vertical="center"/>
    </xf>
    <xf numFmtId="3" fontId="66" fillId="0" borderId="87" xfId="85" applyNumberFormat="1" applyFont="1" applyBorder="1" applyAlignment="1">
      <alignment vertical="center"/>
    </xf>
    <xf numFmtId="0" fontId="65" fillId="33" borderId="87" xfId="85" applyFont="1" applyFill="1" applyBorder="1" applyAlignment="1">
      <alignment vertical="center"/>
    </xf>
    <xf numFmtId="0" fontId="69" fillId="0" borderId="0" xfId="86" applyAlignment="1">
      <alignment vertical="center"/>
    </xf>
    <xf numFmtId="0" fontId="69" fillId="0" borderId="0" xfId="86" applyAlignment="1">
      <alignment vertical="top"/>
    </xf>
    <xf numFmtId="0" fontId="61" fillId="0" borderId="87" xfId="94" applyFont="1" applyFill="1" applyBorder="1" applyAlignment="1">
      <alignment horizontal="center" vertical="center" wrapText="1"/>
    </xf>
    <xf numFmtId="0" fontId="61" fillId="0" borderId="87" xfId="94" applyFont="1" applyFill="1" applyBorder="1" applyAlignment="1">
      <alignment horizontal="left" vertical="center" wrapText="1"/>
    </xf>
    <xf numFmtId="3" fontId="61" fillId="0" borderId="87" xfId="94" applyNumberFormat="1" applyFont="1" applyFill="1" applyBorder="1" applyAlignment="1">
      <alignment horizontal="right" vertical="center" wrapText="1"/>
    </xf>
    <xf numFmtId="3" fontId="41" fillId="0" borderId="87" xfId="86" applyNumberFormat="1" applyFont="1" applyBorder="1" applyAlignment="1">
      <alignment vertical="center"/>
    </xf>
    <xf numFmtId="0" fontId="41" fillId="0" borderId="87" xfId="96" applyFont="1" applyFill="1" applyBorder="1" applyAlignment="1">
      <alignment vertical="center" wrapText="1"/>
    </xf>
    <xf numFmtId="0" fontId="41" fillId="0" borderId="87" xfId="96" applyFont="1" applyFill="1" applyBorder="1" applyAlignment="1">
      <alignment vertical="center"/>
    </xf>
    <xf numFmtId="0" fontId="41" fillId="0" borderId="87" xfId="96" applyFont="1" applyBorder="1" applyAlignment="1">
      <alignment vertical="center"/>
    </xf>
    <xf numFmtId="0" fontId="41" fillId="0" borderId="87" xfId="101" applyFont="1" applyFill="1" applyBorder="1" applyAlignment="1">
      <alignment vertical="center"/>
    </xf>
    <xf numFmtId="3" fontId="69" fillId="0" borderId="0" xfId="86" applyNumberFormat="1" applyAlignment="1">
      <alignment vertical="center"/>
    </xf>
    <xf numFmtId="3" fontId="70" fillId="0" borderId="0" xfId="86" applyNumberFormat="1" applyFont="1" applyAlignment="1">
      <alignment vertical="center"/>
    </xf>
    <xf numFmtId="3" fontId="66" fillId="33" borderId="87" xfId="103" applyNumberFormat="1" applyFont="1" applyFill="1" applyBorder="1" applyAlignment="1">
      <alignment horizontal="center" vertical="center"/>
    </xf>
    <xf numFmtId="3" fontId="65" fillId="0" borderId="87" xfId="103" applyNumberFormat="1" applyFont="1" applyFill="1" applyBorder="1" applyAlignment="1">
      <alignment horizontal="center" vertical="center"/>
    </xf>
    <xf numFmtId="3" fontId="41" fillId="0" borderId="87" xfId="86" applyNumberFormat="1" applyFont="1" applyBorder="1" applyAlignment="1">
      <alignment horizontal="center" vertical="center"/>
    </xf>
    <xf numFmtId="0" fontId="41" fillId="0" borderId="87" xfId="94" applyFont="1" applyFill="1" applyBorder="1" applyAlignment="1">
      <alignment horizontal="center" vertical="center" wrapText="1"/>
    </xf>
    <xf numFmtId="0" fontId="41" fillId="0" borderId="87" xfId="94" applyFont="1" applyFill="1" applyBorder="1" applyAlignment="1">
      <alignment horizontal="left" vertical="center" wrapText="1"/>
    </xf>
    <xf numFmtId="3" fontId="41" fillId="0" borderId="87" xfId="94" applyNumberFormat="1" applyFont="1" applyFill="1" applyBorder="1" applyAlignment="1">
      <alignment horizontal="right" vertical="center" wrapText="1"/>
    </xf>
    <xf numFmtId="3" fontId="41" fillId="0" borderId="87" xfId="103" applyNumberFormat="1" applyFont="1" applyFill="1" applyBorder="1" applyAlignment="1">
      <alignment horizontal="right" vertical="center" wrapText="1"/>
    </xf>
    <xf numFmtId="3" fontId="39" fillId="0" borderId="0" xfId="90" applyNumberFormat="1" applyFont="1" applyAlignment="1">
      <alignment vertical="center"/>
    </xf>
    <xf numFmtId="3" fontId="39" fillId="0" borderId="0" xfId="90" applyNumberFormat="1" applyFont="1" applyBorder="1" applyAlignment="1">
      <alignment vertical="center"/>
    </xf>
    <xf numFmtId="3" fontId="39" fillId="0" borderId="0" xfId="90" applyNumberFormat="1" applyFont="1" applyFill="1" applyAlignment="1">
      <alignment vertical="center"/>
    </xf>
    <xf numFmtId="3" fontId="40" fillId="34" borderId="87" xfId="103" applyNumberFormat="1" applyFont="1" applyFill="1" applyBorder="1" applyAlignment="1">
      <alignment horizontal="center" vertical="center" wrapText="1"/>
    </xf>
    <xf numFmtId="0" fontId="40" fillId="34" borderId="87" xfId="86" applyFont="1" applyFill="1" applyBorder="1" applyAlignment="1">
      <alignment horizontal="center" vertical="center"/>
    </xf>
    <xf numFmtId="0" fontId="40" fillId="34" borderId="87" xfId="86" applyFont="1" applyFill="1" applyBorder="1" applyAlignment="1">
      <alignment vertical="center" wrapText="1"/>
    </xf>
    <xf numFmtId="3" fontId="40" fillId="34" borderId="87" xfId="86" applyNumberFormat="1" applyFont="1" applyFill="1" applyBorder="1" applyAlignment="1">
      <alignment horizontal="right" vertical="center" wrapText="1"/>
    </xf>
    <xf numFmtId="3" fontId="40" fillId="34" borderId="87" xfId="90" applyNumberFormat="1" applyFont="1" applyFill="1" applyBorder="1" applyAlignment="1">
      <alignment vertical="center"/>
    </xf>
    <xf numFmtId="3" fontId="41" fillId="0" borderId="87" xfId="94" applyNumberFormat="1" applyFont="1" applyFill="1" applyBorder="1" applyAlignment="1">
      <alignment horizontal="center" vertical="center" wrapText="1"/>
    </xf>
    <xf numFmtId="3" fontId="41" fillId="0" borderId="87" xfId="94" applyNumberFormat="1" applyFont="1" applyFill="1" applyBorder="1" applyAlignment="1">
      <alignment vertical="center" wrapText="1"/>
    </xf>
    <xf numFmtId="3" fontId="41" fillId="0" borderId="87" xfId="103" applyNumberFormat="1" applyFont="1" applyFill="1" applyBorder="1" applyAlignment="1">
      <alignment vertical="center" wrapText="1"/>
    </xf>
    <xf numFmtId="0" fontId="62" fillId="34" borderId="87" xfId="90" applyFont="1" applyFill="1" applyBorder="1" applyAlignment="1">
      <alignment horizontal="center" vertical="center" wrapText="1"/>
    </xf>
    <xf numFmtId="0" fontId="40" fillId="34" borderId="87" xfId="86" applyFont="1" applyFill="1" applyBorder="1" applyAlignment="1">
      <alignment horizontal="center" vertical="center" wrapText="1"/>
    </xf>
    <xf numFmtId="0" fontId="29" fillId="34" borderId="87" xfId="86" applyFont="1" applyFill="1" applyBorder="1" applyAlignment="1">
      <alignment horizontal="center" vertical="center"/>
    </xf>
    <xf numFmtId="0" fontId="29" fillId="34" borderId="87" xfId="86" applyFont="1" applyFill="1" applyBorder="1" applyAlignment="1">
      <alignment vertical="center" wrapText="1"/>
    </xf>
    <xf numFmtId="3" fontId="29" fillId="34" borderId="87" xfId="86" applyNumberFormat="1" applyFont="1" applyFill="1" applyBorder="1" applyAlignment="1">
      <alignment vertical="center"/>
    </xf>
    <xf numFmtId="3" fontId="46" fillId="0" borderId="0" xfId="103" applyNumberFormat="1" applyFont="1" applyAlignment="1">
      <alignment vertical="center"/>
    </xf>
    <xf numFmtId="3" fontId="29" fillId="0" borderId="110" xfId="103" applyNumberFormat="1" applyFont="1" applyFill="1" applyBorder="1" applyAlignment="1">
      <alignment horizontal="center" vertical="center" wrapText="1"/>
    </xf>
    <xf numFmtId="3" fontId="29" fillId="0" borderId="110" xfId="103" applyNumberFormat="1" applyFont="1" applyFill="1" applyBorder="1" applyAlignment="1">
      <alignment horizontal="left" vertical="center" wrapText="1"/>
    </xf>
    <xf numFmtId="3" fontId="34" fillId="0" borderId="87" xfId="103" applyNumberFormat="1" applyFont="1" applyFill="1" applyBorder="1" applyAlignment="1">
      <alignment horizontal="center" vertical="center" wrapText="1"/>
    </xf>
    <xf numFmtId="3" fontId="34" fillId="0" borderId="87" xfId="103" applyNumberFormat="1" applyFont="1" applyFill="1" applyBorder="1" applyAlignment="1">
      <alignment horizontal="left" vertical="center" wrapText="1"/>
    </xf>
    <xf numFmtId="3" fontId="34" fillId="0" borderId="87" xfId="103" applyNumberFormat="1" applyFont="1" applyFill="1" applyBorder="1" applyAlignment="1">
      <alignment vertical="center" wrapText="1"/>
    </xf>
    <xf numFmtId="3" fontId="34" fillId="0" borderId="87" xfId="103" applyNumberFormat="1" applyFont="1" applyFill="1" applyBorder="1" applyAlignment="1">
      <alignment horizontal="right" vertical="center" wrapText="1"/>
    </xf>
    <xf numFmtId="3" fontId="39" fillId="0" borderId="0" xfId="103" applyNumberFormat="1" applyFont="1" applyFill="1" applyAlignment="1">
      <alignment vertical="center"/>
    </xf>
    <xf numFmtId="3" fontId="34" fillId="0" borderId="87" xfId="103" applyNumberFormat="1" applyFont="1" applyBorder="1" applyAlignment="1">
      <alignment horizontal="left" vertical="center" wrapText="1"/>
    </xf>
    <xf numFmtId="3" fontId="34" fillId="0" borderId="87" xfId="103" applyNumberFormat="1" applyFont="1" applyBorder="1" applyAlignment="1">
      <alignment horizontal="left" vertical="center"/>
    </xf>
    <xf numFmtId="3" fontId="29" fillId="0" borderId="87" xfId="103" applyNumberFormat="1" applyFont="1" applyFill="1" applyBorder="1" applyAlignment="1">
      <alignment horizontal="left" vertical="center" wrapText="1"/>
    </xf>
    <xf numFmtId="3" fontId="29" fillId="0" borderId="87" xfId="103" applyNumberFormat="1" applyFont="1" applyBorder="1" applyAlignment="1">
      <alignment vertical="center"/>
    </xf>
    <xf numFmtId="3" fontId="29" fillId="0" borderId="87" xfId="103" applyNumberFormat="1" applyFont="1" applyBorder="1" applyAlignment="1">
      <alignment horizontal="right" vertical="center"/>
    </xf>
    <xf numFmtId="3" fontId="34" fillId="0" borderId="87" xfId="103" applyNumberFormat="1" applyFont="1" applyBorder="1" applyAlignment="1">
      <alignment horizontal="center" vertical="center"/>
    </xf>
    <xf numFmtId="3" fontId="34" fillId="0" borderId="87" xfId="103" applyNumberFormat="1" applyFont="1" applyBorder="1" applyAlignment="1">
      <alignment vertical="center"/>
    </xf>
    <xf numFmtId="3" fontId="34" fillId="0" borderId="87" xfId="103" applyNumberFormat="1" applyFont="1" applyBorder="1" applyAlignment="1">
      <alignment horizontal="right" vertical="center"/>
    </xf>
    <xf numFmtId="3" fontId="29" fillId="0" borderId="87" xfId="103" applyNumberFormat="1" applyFont="1" applyBorder="1" applyAlignment="1">
      <alignment horizontal="left" vertical="center" wrapText="1"/>
    </xf>
    <xf numFmtId="3" fontId="29" fillId="0" borderId="87" xfId="103" applyNumberFormat="1" applyFont="1" applyFill="1" applyBorder="1" applyAlignment="1">
      <alignment vertical="center"/>
    </xf>
    <xf numFmtId="3" fontId="29" fillId="0" borderId="87" xfId="103" applyNumberFormat="1" applyFont="1" applyFill="1" applyBorder="1" applyAlignment="1">
      <alignment horizontal="right" vertical="center"/>
    </xf>
    <xf numFmtId="3" fontId="29" fillId="0" borderId="87" xfId="103" applyNumberFormat="1" applyFont="1" applyBorder="1" applyAlignment="1">
      <alignment horizontal="right" vertical="center" wrapText="1"/>
    </xf>
    <xf numFmtId="3" fontId="34" fillId="0" borderId="0" xfId="90" applyNumberFormat="1" applyFont="1" applyAlignment="1">
      <alignment vertical="center"/>
    </xf>
    <xf numFmtId="3" fontId="34" fillId="0" borderId="0" xfId="90" applyNumberFormat="1" applyFont="1" applyFill="1" applyAlignment="1">
      <alignment vertical="center"/>
    </xf>
    <xf numFmtId="0" fontId="34" fillId="0" borderId="0" xfId="90" applyFont="1"/>
    <xf numFmtId="3" fontId="29" fillId="36" borderId="111" xfId="103" applyNumberFormat="1" applyFont="1" applyFill="1" applyBorder="1" applyAlignment="1">
      <alignment horizontal="center" vertical="center" wrapText="1"/>
    </xf>
    <xf numFmtId="3" fontId="34" fillId="34" borderId="87" xfId="103" applyNumberFormat="1" applyFont="1" applyFill="1" applyBorder="1" applyAlignment="1">
      <alignment horizontal="center" vertical="center"/>
    </xf>
    <xf numFmtId="3" fontId="29" fillId="34" borderId="87" xfId="103" applyNumberFormat="1" applyFont="1" applyFill="1" applyBorder="1" applyAlignment="1">
      <alignment horizontal="left" vertical="center" wrapText="1"/>
    </xf>
    <xf numFmtId="3" fontId="29" fillId="34" borderId="87" xfId="103" applyNumberFormat="1" applyFont="1" applyFill="1" applyBorder="1" applyAlignment="1">
      <alignment vertical="center"/>
    </xf>
    <xf numFmtId="3" fontId="29" fillId="34" borderId="87" xfId="103" applyNumberFormat="1" applyFont="1" applyFill="1" applyBorder="1" applyAlignment="1">
      <alignment horizontal="right" vertical="center"/>
    </xf>
    <xf numFmtId="3" fontId="41" fillId="0" borderId="88" xfId="103" applyNumberFormat="1" applyFont="1" applyFill="1" applyBorder="1" applyAlignment="1">
      <alignment horizontal="center" vertical="center" wrapText="1"/>
    </xf>
    <xf numFmtId="3" fontId="66" fillId="0" borderId="87" xfId="103" applyNumberFormat="1" applyFont="1" applyFill="1" applyBorder="1" applyAlignment="1">
      <alignment horizontal="center" vertical="center" wrapText="1"/>
    </xf>
    <xf numFmtId="3" fontId="66" fillId="0" borderId="88" xfId="103" applyNumberFormat="1" applyFont="1" applyFill="1" applyBorder="1" applyAlignment="1">
      <alignment horizontal="center" vertical="center" wrapText="1"/>
    </xf>
    <xf numFmtId="0" fontId="71" fillId="0" borderId="87" xfId="90" applyFont="1" applyFill="1" applyBorder="1" applyAlignment="1">
      <alignment horizontal="center"/>
    </xf>
    <xf numFmtId="0" fontId="61" fillId="0" borderId="87" xfId="90" applyFont="1" applyFill="1" applyBorder="1" applyAlignment="1">
      <alignment horizontal="center" vertical="center" wrapText="1"/>
    </xf>
    <xf numFmtId="0" fontId="41" fillId="0" borderId="87" xfId="86" applyFont="1" applyFill="1" applyBorder="1" applyAlignment="1">
      <alignment horizontal="center" vertical="center" wrapText="1"/>
    </xf>
    <xf numFmtId="0" fontId="60" fillId="0" borderId="88" xfId="90" applyFont="1" applyFill="1" applyBorder="1" applyAlignment="1">
      <alignment horizontal="center" vertical="center" wrapText="1"/>
    </xf>
    <xf numFmtId="0" fontId="47" fillId="0" borderId="87" xfId="100" applyFont="1" applyFill="1" applyBorder="1" applyAlignment="1">
      <alignment vertical="center"/>
    </xf>
    <xf numFmtId="0" fontId="57" fillId="0" borderId="0" xfId="0" applyFont="1"/>
    <xf numFmtId="165" fontId="72" fillId="0" borderId="67" xfId="98" applyNumberFormat="1" applyFont="1" applyFill="1" applyBorder="1" applyAlignment="1" applyProtection="1">
      <alignment horizontal="right" vertical="center" wrapText="1" indent="1"/>
    </xf>
    <xf numFmtId="165" fontId="73" fillId="37" borderId="82" xfId="98" applyNumberFormat="1" applyFont="1" applyFill="1" applyBorder="1" applyAlignment="1" applyProtection="1">
      <alignment horizontal="right" vertical="center" wrapText="1" indent="1"/>
      <protection locked="0"/>
    </xf>
    <xf numFmtId="3" fontId="65" fillId="34" borderId="66" xfId="84" applyNumberFormat="1" applyFont="1" applyFill="1" applyBorder="1" applyAlignment="1">
      <alignment horizontal="center" vertical="center" wrapText="1"/>
    </xf>
    <xf numFmtId="165" fontId="76" fillId="34" borderId="109" xfId="98" applyNumberFormat="1" applyFont="1" applyFill="1" applyBorder="1" applyAlignment="1" applyProtection="1">
      <alignment horizontal="right" vertical="center" wrapText="1" indent="1"/>
      <protection locked="0"/>
    </xf>
    <xf numFmtId="165" fontId="76" fillId="34" borderId="114" xfId="98" applyNumberFormat="1" applyFont="1" applyFill="1" applyBorder="1" applyAlignment="1" applyProtection="1">
      <alignment horizontal="right" vertical="center" wrapText="1" indent="1"/>
      <protection locked="0"/>
    </xf>
    <xf numFmtId="165" fontId="73" fillId="34" borderId="85" xfId="98" applyNumberFormat="1" applyFont="1" applyFill="1" applyBorder="1" applyAlignment="1" applyProtection="1">
      <alignment horizontal="right" vertical="center" wrapText="1" indent="1"/>
      <protection locked="0"/>
    </xf>
    <xf numFmtId="165" fontId="73" fillId="34" borderId="82" xfId="98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0" xfId="0" applyFont="1" applyBorder="1" applyAlignment="1">
      <alignment horizontal="center"/>
    </xf>
    <xf numFmtId="3" fontId="41" fillId="0" borderId="0" xfId="102" applyNumberFormat="1" applyFont="1" applyFill="1" applyBorder="1" applyAlignment="1">
      <alignment horizontal="center" vertical="center" wrapText="1"/>
    </xf>
    <xf numFmtId="0" fontId="15" fillId="0" borderId="0" xfId="85" applyBorder="1" applyAlignment="1">
      <alignment vertical="center"/>
    </xf>
    <xf numFmtId="0" fontId="41" fillId="0" borderId="0" xfId="85" applyFont="1" applyFill="1" applyBorder="1" applyAlignment="1">
      <alignment horizontal="center" vertical="center"/>
    </xf>
    <xf numFmtId="0" fontId="41" fillId="0" borderId="0" xfId="85" applyFont="1" applyFill="1" applyBorder="1" applyAlignment="1">
      <alignment vertical="center"/>
    </xf>
    <xf numFmtId="0" fontId="47" fillId="0" borderId="91" xfId="85" applyFont="1" applyFill="1" applyBorder="1" applyAlignment="1">
      <alignment horizontal="center" vertical="center"/>
    </xf>
    <xf numFmtId="3" fontId="47" fillId="0" borderId="90" xfId="102" applyNumberFormat="1" applyFont="1" applyFill="1" applyBorder="1" applyAlignment="1">
      <alignment horizontal="center" vertical="center"/>
    </xf>
    <xf numFmtId="0" fontId="47" fillId="0" borderId="90" xfId="85" applyFont="1" applyFill="1" applyBorder="1" applyAlignment="1">
      <alignment horizontal="center" vertical="center"/>
    </xf>
    <xf numFmtId="3" fontId="47" fillId="0" borderId="115" xfId="102" applyNumberFormat="1" applyFont="1" applyFill="1" applyBorder="1" applyAlignment="1">
      <alignment horizontal="center" vertical="center"/>
    </xf>
    <xf numFmtId="3" fontId="47" fillId="0" borderId="87" xfId="102" applyNumberFormat="1" applyFont="1" applyFill="1" applyBorder="1" applyAlignment="1">
      <alignment horizontal="center" vertical="center"/>
    </xf>
    <xf numFmtId="3" fontId="47" fillId="0" borderId="90" xfId="102" applyNumberFormat="1" applyFont="1" applyFill="1" applyBorder="1" applyAlignment="1">
      <alignment horizontal="center" vertical="center" wrapText="1"/>
    </xf>
    <xf numFmtId="0" fontId="47" fillId="0" borderId="87" xfId="100" applyFont="1" applyFill="1" applyBorder="1" applyAlignment="1">
      <alignment horizontal="center" vertical="center"/>
    </xf>
    <xf numFmtId="0" fontId="66" fillId="0" borderId="87" xfId="85" applyFont="1" applyBorder="1" applyAlignment="1">
      <alignment horizontal="center" vertical="center"/>
    </xf>
    <xf numFmtId="0" fontId="45" fillId="0" borderId="0" xfId="85" applyFont="1" applyAlignment="1">
      <alignment horizontal="center" vertical="center"/>
    </xf>
    <xf numFmtId="0" fontId="15" fillId="0" borderId="0" xfId="85" applyFont="1" applyAlignment="1">
      <alignment horizontal="center" vertical="center"/>
    </xf>
    <xf numFmtId="0" fontId="15" fillId="0" borderId="0" xfId="85" applyFont="1" applyBorder="1" applyAlignment="1">
      <alignment horizontal="center" vertical="center"/>
    </xf>
    <xf numFmtId="0" fontId="66" fillId="33" borderId="87" xfId="85" applyFont="1" applyFill="1" applyBorder="1" applyAlignment="1">
      <alignment horizontal="center" vertical="center" wrapText="1"/>
    </xf>
    <xf numFmtId="0" fontId="66" fillId="33" borderId="87" xfId="85" applyFont="1" applyFill="1" applyBorder="1" applyAlignment="1">
      <alignment horizontal="center" vertical="center"/>
    </xf>
    <xf numFmtId="49" fontId="34" fillId="0" borderId="0" xfId="85" applyNumberFormat="1" applyFont="1" applyAlignment="1">
      <alignment vertical="center"/>
    </xf>
    <xf numFmtId="0" fontId="41" fillId="0" borderId="0" xfId="85" applyFont="1" applyAlignment="1">
      <alignment vertical="center"/>
    </xf>
    <xf numFmtId="0" fontId="34" fillId="0" borderId="0" xfId="85" applyFont="1" applyAlignment="1">
      <alignment vertical="center"/>
    </xf>
    <xf numFmtId="3" fontId="66" fillId="0" borderId="87" xfId="103" applyNumberFormat="1" applyFont="1" applyFill="1" applyBorder="1" applyAlignment="1">
      <alignment horizontal="center" vertical="center"/>
    </xf>
    <xf numFmtId="0" fontId="79" fillId="0" borderId="0" xfId="92" applyFont="1"/>
    <xf numFmtId="0" fontId="80" fillId="33" borderId="88" xfId="92" applyFont="1" applyFill="1" applyBorder="1" applyAlignment="1">
      <alignment horizontal="center" vertical="center" wrapText="1"/>
    </xf>
    <xf numFmtId="3" fontId="81" fillId="33" borderId="119" xfId="92" applyNumberFormat="1" applyFont="1" applyFill="1" applyBorder="1" applyAlignment="1">
      <alignment horizontal="right" wrapText="1"/>
    </xf>
    <xf numFmtId="0" fontId="81" fillId="33" borderId="87" xfId="92" applyFont="1" applyFill="1" applyBorder="1" applyAlignment="1">
      <alignment horizontal="left"/>
    </xf>
    <xf numFmtId="0" fontId="80" fillId="33" borderId="87" xfId="92" applyFont="1" applyFill="1" applyBorder="1"/>
    <xf numFmtId="3" fontId="81" fillId="33" borderId="87" xfId="92" applyNumberFormat="1" applyFont="1" applyFill="1" applyBorder="1" applyAlignment="1">
      <alignment horizontal="right" vertical="center"/>
    </xf>
    <xf numFmtId="0" fontId="81" fillId="33" borderId="89" xfId="92" applyFont="1" applyFill="1" applyBorder="1"/>
    <xf numFmtId="0" fontId="81" fillId="33" borderId="90" xfId="92" applyFont="1" applyFill="1" applyBorder="1"/>
    <xf numFmtId="0" fontId="80" fillId="0" borderId="89" xfId="92" applyFont="1" applyBorder="1"/>
    <xf numFmtId="0" fontId="81" fillId="0" borderId="87" xfId="92" applyFont="1" applyBorder="1"/>
    <xf numFmtId="3" fontId="81" fillId="0" borderId="87" xfId="92" applyNumberFormat="1" applyFont="1" applyBorder="1" applyAlignment="1">
      <alignment horizontal="right" vertical="center"/>
    </xf>
    <xf numFmtId="0" fontId="80" fillId="0" borderId="87" xfId="92" applyFont="1" applyBorder="1"/>
    <xf numFmtId="3" fontId="80" fillId="0" borderId="87" xfId="92" applyNumberFormat="1" applyFont="1" applyBorder="1" applyAlignment="1">
      <alignment horizontal="right" vertical="center"/>
    </xf>
    <xf numFmtId="0" fontId="81" fillId="0" borderId="89" xfId="92" applyFont="1" applyBorder="1"/>
    <xf numFmtId="3" fontId="80" fillId="0" borderId="87" xfId="92" applyNumberFormat="1" applyFont="1" applyBorder="1"/>
    <xf numFmtId="0" fontId="81" fillId="0" borderId="87" xfId="92" applyFont="1" applyFill="1" applyBorder="1"/>
    <xf numFmtId="3" fontId="81" fillId="0" borderId="87" xfId="92" applyNumberFormat="1" applyFont="1" applyBorder="1" applyAlignment="1">
      <alignment horizontal="right"/>
    </xf>
    <xf numFmtId="0" fontId="80" fillId="0" borderId="87" xfId="92" applyFont="1" applyFill="1" applyBorder="1"/>
    <xf numFmtId="0" fontId="81" fillId="33" borderId="87" xfId="92" applyFont="1" applyFill="1" applyBorder="1"/>
    <xf numFmtId="3" fontId="80" fillId="33" borderId="87" xfId="92" applyNumberFormat="1" applyFont="1" applyFill="1" applyBorder="1"/>
    <xf numFmtId="0" fontId="81" fillId="0" borderId="87" xfId="92" applyFont="1" applyFill="1" applyBorder="1" applyAlignment="1">
      <alignment horizontal="left"/>
    </xf>
    <xf numFmtId="3" fontId="81" fillId="0" borderId="87" xfId="92" applyNumberFormat="1" applyFont="1" applyBorder="1"/>
    <xf numFmtId="3" fontId="81" fillId="33" borderId="87" xfId="92" applyNumberFormat="1" applyFont="1" applyFill="1" applyBorder="1" applyAlignment="1">
      <alignment horizontal="right"/>
    </xf>
    <xf numFmtId="3" fontId="81" fillId="33" borderId="87" xfId="92" applyNumberFormat="1" applyFont="1" applyFill="1" applyBorder="1"/>
    <xf numFmtId="0" fontId="3" fillId="0" borderId="0" xfId="92"/>
    <xf numFmtId="3" fontId="81" fillId="33" borderId="87" xfId="92" applyNumberFormat="1" applyFont="1" applyFill="1" applyBorder="1" applyAlignment="1">
      <alignment horizontal="right" wrapText="1"/>
    </xf>
    <xf numFmtId="0" fontId="80" fillId="0" borderId="0" xfId="92" applyFont="1"/>
    <xf numFmtId="3" fontId="81" fillId="0" borderId="87" xfId="92" applyNumberFormat="1" applyFont="1" applyFill="1" applyBorder="1" applyAlignment="1">
      <alignment horizontal="right" wrapText="1"/>
    </xf>
    <xf numFmtId="3" fontId="81" fillId="0" borderId="89" xfId="92" applyNumberFormat="1" applyFont="1" applyBorder="1"/>
    <xf numFmtId="3" fontId="37" fillId="0" borderId="87" xfId="81" applyNumberFormat="1" applyFont="1" applyFill="1" applyBorder="1" applyAlignment="1">
      <alignment vertical="center"/>
    </xf>
    <xf numFmtId="3" fontId="37" fillId="0" borderId="87" xfId="81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3" fillId="0" borderId="0" xfId="0" applyFont="1" applyBorder="1"/>
    <xf numFmtId="0" fontId="24" fillId="0" borderId="0" xfId="0" applyFont="1" applyBorder="1" applyAlignment="1">
      <alignment horizontal="center"/>
    </xf>
    <xf numFmtId="49" fontId="25" fillId="0" borderId="0" xfId="0" applyNumberFormat="1" applyFont="1" applyBorder="1"/>
    <xf numFmtId="0" fontId="25" fillId="0" borderId="0" xfId="0" applyFont="1" applyFill="1" applyBorder="1"/>
    <xf numFmtId="49" fontId="25" fillId="0" borderId="0" xfId="0" applyNumberFormat="1" applyFont="1" applyFill="1" applyBorder="1"/>
    <xf numFmtId="0" fontId="50" fillId="0" borderId="0" xfId="0" applyFont="1" applyFill="1" applyBorder="1"/>
    <xf numFmtId="49" fontId="24" fillId="0" borderId="0" xfId="0" applyNumberFormat="1" applyFont="1" applyFill="1" applyBorder="1"/>
    <xf numFmtId="0" fontId="24" fillId="0" borderId="0" xfId="0" applyFont="1" applyFill="1" applyBorder="1"/>
    <xf numFmtId="0" fontId="41" fillId="0" borderId="0" xfId="89" applyFont="1" applyFill="1" applyBorder="1" applyAlignment="1">
      <alignment wrapText="1"/>
    </xf>
    <xf numFmtId="0" fontId="35" fillId="0" borderId="0" xfId="89" applyFont="1" applyFill="1" applyBorder="1" applyAlignment="1"/>
    <xf numFmtId="0" fontId="34" fillId="0" borderId="0" xfId="89" applyFont="1" applyFill="1" applyBorder="1" applyAlignment="1"/>
    <xf numFmtId="0" fontId="16" fillId="0" borderId="0" xfId="91" applyFont="1" applyFill="1" applyBorder="1"/>
    <xf numFmtId="49" fontId="25" fillId="0" borderId="0" xfId="0" applyNumberFormat="1" applyFont="1" applyFill="1" applyBorder="1" applyAlignment="1">
      <alignment wrapText="1"/>
    </xf>
    <xf numFmtId="0" fontId="27" fillId="0" borderId="0" xfId="0" applyFont="1" applyFill="1" applyBorder="1"/>
    <xf numFmtId="0" fontId="0" fillId="0" borderId="0" xfId="0" applyFill="1" applyBorder="1"/>
    <xf numFmtId="0" fontId="0" fillId="0" borderId="87" xfId="0" applyBorder="1"/>
    <xf numFmtId="0" fontId="0" fillId="0" borderId="110" xfId="0" applyBorder="1"/>
    <xf numFmtId="0" fontId="41" fillId="0" borderId="87" xfId="0" applyFont="1" applyBorder="1"/>
    <xf numFmtId="0" fontId="41" fillId="0" borderId="110" xfId="0" applyFont="1" applyBorder="1"/>
    <xf numFmtId="0" fontId="37" fillId="33" borderId="87" xfId="0" applyFont="1" applyFill="1" applyBorder="1"/>
    <xf numFmtId="0" fontId="41" fillId="0" borderId="0" xfId="0" applyFont="1"/>
    <xf numFmtId="0" fontId="41" fillId="33" borderId="120" xfId="0" applyFont="1" applyFill="1" applyBorder="1"/>
    <xf numFmtId="0" fontId="37" fillId="33" borderId="120" xfId="0" applyFont="1" applyFill="1" applyBorder="1"/>
    <xf numFmtId="0" fontId="37" fillId="33" borderId="0" xfId="0" applyFont="1" applyFill="1"/>
    <xf numFmtId="0" fontId="41" fillId="0" borderId="0" xfId="0" applyFont="1" applyFill="1" applyBorder="1"/>
    <xf numFmtId="0" fontId="81" fillId="0" borderId="0" xfId="80" applyFont="1" applyFill="1" applyBorder="1" applyAlignment="1">
      <alignment vertical="center" wrapText="1"/>
    </xf>
    <xf numFmtId="0" fontId="81" fillId="0" borderId="0" xfId="80" applyFont="1" applyFill="1" applyBorder="1" applyAlignment="1">
      <alignment horizontal="left" vertical="center"/>
    </xf>
    <xf numFmtId="0" fontId="37" fillId="33" borderId="87" xfId="0" applyFont="1" applyFill="1" applyBorder="1" applyAlignment="1">
      <alignment horizontal="center"/>
    </xf>
    <xf numFmtId="0" fontId="41" fillId="0" borderId="87" xfId="0" applyFont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37" fillId="33" borderId="89" xfId="0" applyFont="1" applyFill="1" applyBorder="1" applyAlignment="1">
      <alignment horizontal="center"/>
    </xf>
    <xf numFmtId="0" fontId="3" fillId="0" borderId="0" xfId="92" applyAlignment="1">
      <alignment horizontal="center" wrapText="1"/>
    </xf>
    <xf numFmtId="0" fontId="3" fillId="0" borderId="0" xfId="92" applyAlignment="1">
      <alignment horizontal="center"/>
    </xf>
    <xf numFmtId="0" fontId="80" fillId="0" borderId="0" xfId="92" applyFont="1" applyAlignment="1">
      <alignment horizontal="center" wrapText="1"/>
    </xf>
    <xf numFmtId="0" fontId="80" fillId="0" borderId="87" xfId="92" applyFont="1" applyBorder="1" applyAlignment="1">
      <alignment horizontal="center" vertical="center" wrapText="1"/>
    </xf>
    <xf numFmtId="3" fontId="80" fillId="0" borderId="87" xfId="92" applyNumberFormat="1" applyFont="1" applyBorder="1" applyAlignment="1">
      <alignment horizontal="center"/>
    </xf>
    <xf numFmtId="0" fontId="80" fillId="0" borderId="87" xfId="92" applyFont="1" applyBorder="1" applyAlignment="1">
      <alignment horizontal="left" vertical="center" wrapText="1"/>
    </xf>
    <xf numFmtId="3" fontId="80" fillId="0" borderId="87" xfId="92" applyNumberFormat="1" applyFont="1" applyBorder="1" applyAlignment="1">
      <alignment horizontal="center" vertical="center"/>
    </xf>
    <xf numFmtId="0" fontId="83" fillId="33" borderId="87" xfId="92" applyFont="1" applyFill="1" applyBorder="1" applyAlignment="1">
      <alignment horizontal="center" vertical="center" wrapText="1"/>
    </xf>
    <xf numFmtId="0" fontId="40" fillId="33" borderId="87" xfId="0" applyFont="1" applyFill="1" applyBorder="1" applyAlignment="1">
      <alignment horizontal="center" wrapText="1"/>
    </xf>
    <xf numFmtId="0" fontId="37" fillId="0" borderId="87" xfId="0" applyFont="1" applyBorder="1" applyAlignment="1">
      <alignment horizontal="center"/>
    </xf>
    <xf numFmtId="3" fontId="49" fillId="0" borderId="29" xfId="81" applyNumberFormat="1" applyFont="1" applyFill="1" applyBorder="1" applyAlignment="1">
      <alignment horizontal="center" vertical="center" wrapText="1"/>
    </xf>
    <xf numFmtId="3" fontId="49" fillId="0" borderId="15" xfId="81" applyNumberFormat="1" applyFont="1" applyFill="1" applyBorder="1" applyAlignment="1">
      <alignment vertical="center" wrapText="1"/>
    </xf>
    <xf numFmtId="3" fontId="49" fillId="0" borderId="15" xfId="81" applyNumberFormat="1" applyFont="1" applyFill="1" applyBorder="1" applyAlignment="1">
      <alignment horizontal="center" vertical="center" wrapText="1"/>
    </xf>
    <xf numFmtId="3" fontId="49" fillId="0" borderId="15" xfId="81" applyNumberFormat="1" applyFont="1" applyFill="1" applyBorder="1" applyAlignment="1">
      <alignment horizontal="right" vertical="center" wrapText="1"/>
    </xf>
    <xf numFmtId="3" fontId="49" fillId="0" borderId="69" xfId="81" applyNumberFormat="1" applyFont="1" applyFill="1" applyBorder="1" applyAlignment="1">
      <alignment vertical="center" wrapText="1"/>
    </xf>
    <xf numFmtId="3" fontId="49" fillId="0" borderId="74" xfId="81" applyNumberFormat="1" applyFont="1" applyFill="1" applyBorder="1" applyAlignment="1">
      <alignment vertical="center" wrapText="1"/>
    </xf>
    <xf numFmtId="3" fontId="49" fillId="0" borderId="30" xfId="81" applyNumberFormat="1" applyFont="1" applyFill="1" applyBorder="1" applyAlignment="1">
      <alignment vertical="center" wrapText="1"/>
    </xf>
    <xf numFmtId="0" fontId="49" fillId="0" borderId="15" xfId="100" applyFont="1" applyFill="1" applyBorder="1" applyAlignment="1">
      <alignment vertical="center" wrapText="1"/>
    </xf>
    <xf numFmtId="0" fontId="49" fillId="0" borderId="29" xfId="81" applyNumberFormat="1" applyFont="1" applyFill="1" applyBorder="1" applyAlignment="1">
      <alignment horizontal="center" vertical="center" wrapText="1"/>
    </xf>
    <xf numFmtId="0" fontId="49" fillId="0" borderId="35" xfId="100" applyFont="1" applyFill="1" applyBorder="1" applyAlignment="1">
      <alignment vertical="center" wrapText="1"/>
    </xf>
    <xf numFmtId="3" fontId="49" fillId="0" borderId="35" xfId="81" applyNumberFormat="1" applyFont="1" applyFill="1" applyBorder="1" applyAlignment="1">
      <alignment horizontal="center" vertical="center" wrapText="1"/>
    </xf>
    <xf numFmtId="3" fontId="49" fillId="0" borderId="35" xfId="81" applyNumberFormat="1" applyFont="1" applyFill="1" applyBorder="1" applyAlignment="1">
      <alignment horizontal="right" vertical="center" wrapText="1"/>
    </xf>
    <xf numFmtId="3" fontId="49" fillId="0" borderId="75" xfId="81" applyNumberFormat="1" applyFont="1" applyFill="1" applyBorder="1" applyAlignment="1">
      <alignment vertical="center" wrapText="1"/>
    </xf>
    <xf numFmtId="3" fontId="49" fillId="0" borderId="53" xfId="81" applyNumberFormat="1" applyFont="1" applyFill="1" applyBorder="1" applyAlignment="1">
      <alignment vertical="center" wrapText="1"/>
    </xf>
    <xf numFmtId="3" fontId="49" fillId="0" borderId="54" xfId="81" applyNumberFormat="1" applyFont="1" applyFill="1" applyBorder="1" applyAlignment="1">
      <alignment vertical="center" wrapText="1"/>
    </xf>
    <xf numFmtId="3" fontId="49" fillId="0" borderId="35" xfId="81" applyNumberFormat="1" applyFont="1" applyFill="1" applyBorder="1" applyAlignment="1">
      <alignment vertical="center" wrapText="1"/>
    </xf>
    <xf numFmtId="0" fontId="49" fillId="0" borderId="27" xfId="87" applyFont="1" applyFill="1" applyBorder="1" applyAlignment="1">
      <alignment vertical="center" wrapText="1"/>
    </xf>
    <xf numFmtId="3" fontId="49" fillId="0" borderId="51" xfId="81" applyNumberFormat="1" applyFont="1" applyFill="1" applyBorder="1" applyAlignment="1">
      <alignment horizontal="center" vertical="center" wrapText="1"/>
    </xf>
    <xf numFmtId="0" fontId="49" fillId="0" borderId="74" xfId="81" applyNumberFormat="1" applyFont="1" applyFill="1" applyBorder="1" applyAlignment="1">
      <alignment horizontal="center" vertical="center" wrapText="1"/>
    </xf>
    <xf numFmtId="3" fontId="49" fillId="0" borderId="51" xfId="81" applyNumberFormat="1" applyFont="1" applyFill="1" applyBorder="1" applyAlignment="1">
      <alignment horizontal="right" vertical="center" wrapText="1"/>
    </xf>
    <xf numFmtId="3" fontId="49" fillId="0" borderId="51" xfId="81" applyNumberFormat="1" applyFont="1" applyFill="1" applyBorder="1" applyAlignment="1">
      <alignment vertical="center" wrapText="1"/>
    </xf>
    <xf numFmtId="3" fontId="49" fillId="0" borderId="27" xfId="81" applyNumberFormat="1" applyFont="1" applyFill="1" applyBorder="1" applyAlignment="1">
      <alignment vertical="center" wrapText="1"/>
    </xf>
    <xf numFmtId="3" fontId="49" fillId="0" borderId="14" xfId="81" applyNumberFormat="1" applyFont="1" applyFill="1" applyBorder="1" applyAlignment="1">
      <alignment vertical="center" wrapText="1"/>
    </xf>
    <xf numFmtId="0" fontId="49" fillId="0" borderId="74" xfId="100" applyFont="1" applyFill="1" applyBorder="1" applyAlignment="1">
      <alignment vertical="center" wrapText="1"/>
    </xf>
    <xf numFmtId="3" fontId="49" fillId="0" borderId="74" xfId="81" applyNumberFormat="1" applyFont="1" applyFill="1" applyBorder="1" applyAlignment="1">
      <alignment horizontal="center" vertical="center" wrapText="1"/>
    </xf>
    <xf numFmtId="3" fontId="49" fillId="0" borderId="74" xfId="81" applyNumberFormat="1" applyFont="1" applyFill="1" applyBorder="1" applyAlignment="1">
      <alignment horizontal="right" vertical="center" wrapText="1"/>
    </xf>
    <xf numFmtId="3" fontId="89" fillId="0" borderId="74" xfId="81" applyNumberFormat="1" applyFont="1" applyFill="1" applyBorder="1" applyAlignment="1">
      <alignment vertical="center" wrapText="1"/>
    </xf>
    <xf numFmtId="3" fontId="49" fillId="0" borderId="37" xfId="81" applyNumberFormat="1" applyFont="1" applyFill="1" applyBorder="1" applyAlignment="1">
      <alignment vertical="center" wrapText="1"/>
    </xf>
    <xf numFmtId="3" fontId="49" fillId="0" borderId="37" xfId="81" applyNumberFormat="1" applyFont="1" applyFill="1" applyBorder="1" applyAlignment="1">
      <alignment horizontal="center" vertical="center" wrapText="1"/>
    </xf>
    <xf numFmtId="3" fontId="49" fillId="0" borderId="37" xfId="81" applyNumberFormat="1" applyFont="1" applyFill="1" applyBorder="1" applyAlignment="1">
      <alignment horizontal="right" vertical="center" wrapText="1"/>
    </xf>
    <xf numFmtId="3" fontId="89" fillId="0" borderId="37" xfId="81" applyNumberFormat="1" applyFont="1" applyFill="1" applyBorder="1" applyAlignment="1">
      <alignment vertical="center" wrapText="1"/>
    </xf>
    <xf numFmtId="3" fontId="49" fillId="0" borderId="34" xfId="81" applyNumberFormat="1" applyFont="1" applyFill="1" applyBorder="1" applyAlignment="1">
      <alignment vertical="center" wrapText="1"/>
    </xf>
    <xf numFmtId="3" fontId="49" fillId="0" borderId="16" xfId="81" applyNumberFormat="1" applyFont="1" applyFill="1" applyBorder="1" applyAlignment="1">
      <alignment vertical="center" wrapText="1"/>
    </xf>
    <xf numFmtId="3" fontId="29" fillId="0" borderId="24" xfId="81" applyNumberFormat="1" applyFont="1" applyFill="1" applyBorder="1" applyAlignment="1">
      <alignment vertical="center" wrapText="1"/>
    </xf>
    <xf numFmtId="3" fontId="40" fillId="0" borderId="24" xfId="81" applyNumberFormat="1" applyFont="1" applyFill="1" applyBorder="1" applyAlignment="1">
      <alignment horizontal="center" vertical="center" wrapText="1"/>
    </xf>
    <xf numFmtId="3" fontId="29" fillId="0" borderId="29" xfId="81" applyNumberFormat="1" applyFont="1" applyFill="1" applyBorder="1" applyAlignment="1">
      <alignment horizontal="center" vertical="center" wrapText="1"/>
    </xf>
    <xf numFmtId="3" fontId="29" fillId="0" borderId="24" xfId="81" applyNumberFormat="1" applyFont="1" applyFill="1" applyBorder="1" applyAlignment="1">
      <alignment horizontal="right" vertical="center" wrapText="1"/>
    </xf>
    <xf numFmtId="3" fontId="29" fillId="0" borderId="73" xfId="81" applyNumberFormat="1" applyFont="1" applyFill="1" applyBorder="1" applyAlignment="1">
      <alignment vertical="center" wrapText="1"/>
    </xf>
    <xf numFmtId="3" fontId="29" fillId="0" borderId="49" xfId="81" applyNumberFormat="1" applyFont="1" applyFill="1" applyBorder="1" applyAlignment="1">
      <alignment vertical="center" wrapText="1"/>
    </xf>
    <xf numFmtId="3" fontId="29" fillId="0" borderId="26" xfId="81" applyNumberFormat="1" applyFont="1" applyFill="1" applyBorder="1" applyAlignment="1">
      <alignment vertical="center" wrapText="1"/>
    </xf>
    <xf numFmtId="0" fontId="37" fillId="0" borderId="0" xfId="0" applyFont="1"/>
    <xf numFmtId="0" fontId="28" fillId="0" borderId="0" xfId="0" applyFont="1" applyAlignment="1">
      <alignment horizontal="center"/>
    </xf>
    <xf numFmtId="0" fontId="37" fillId="0" borderId="13" xfId="0" applyFont="1" applyBorder="1"/>
    <xf numFmtId="0" fontId="37" fillId="0" borderId="72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38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41" fillId="0" borderId="15" xfId="0" applyFont="1" applyBorder="1" applyAlignment="1">
      <alignment wrapText="1"/>
    </xf>
    <xf numFmtId="3" fontId="56" fillId="0" borderId="50" xfId="0" applyNumberFormat="1" applyFont="1" applyBorder="1"/>
    <xf numFmtId="3" fontId="56" fillId="0" borderId="14" xfId="0" applyNumberFormat="1" applyFont="1" applyBorder="1"/>
    <xf numFmtId="3" fontId="56" fillId="0" borderId="71" xfId="0" applyNumberFormat="1" applyFont="1" applyBorder="1"/>
    <xf numFmtId="3" fontId="56" fillId="0" borderId="74" xfId="0" applyNumberFormat="1" applyFont="1" applyBorder="1"/>
    <xf numFmtId="3" fontId="56" fillId="0" borderId="30" xfId="0" applyNumberFormat="1" applyFont="1" applyBorder="1"/>
    <xf numFmtId="3" fontId="56" fillId="0" borderId="15" xfId="0" applyNumberFormat="1" applyFont="1" applyBorder="1" applyAlignment="1">
      <alignment horizontal="right"/>
    </xf>
    <xf numFmtId="0" fontId="41" fillId="0" borderId="15" xfId="0" applyFont="1" applyBorder="1"/>
    <xf numFmtId="3" fontId="56" fillId="0" borderId="15" xfId="0" applyNumberFormat="1" applyFont="1" applyBorder="1"/>
    <xf numFmtId="0" fontId="41" fillId="0" borderId="14" xfId="0" applyFont="1" applyBorder="1"/>
    <xf numFmtId="0" fontId="41" fillId="0" borderId="16" xfId="0" applyFont="1" applyBorder="1"/>
    <xf numFmtId="3" fontId="56" fillId="0" borderId="36" xfId="0" applyNumberFormat="1" applyFont="1" applyBorder="1"/>
    <xf numFmtId="3" fontId="56" fillId="0" borderId="37" xfId="0" applyNumberFormat="1" applyFont="1" applyBorder="1"/>
    <xf numFmtId="3" fontId="56" fillId="0" borderId="34" xfId="0" applyNumberFormat="1" applyFont="1" applyBorder="1"/>
    <xf numFmtId="3" fontId="56" fillId="0" borderId="16" xfId="0" applyNumberFormat="1" applyFont="1" applyBorder="1"/>
    <xf numFmtId="3" fontId="59" fillId="0" borderId="72" xfId="0" applyNumberFormat="1" applyFont="1" applyBorder="1" applyAlignment="1">
      <alignment horizontal="right"/>
    </xf>
    <xf numFmtId="3" fontId="59" fillId="0" borderId="66" xfId="0" applyNumberFormat="1" applyFont="1" applyBorder="1" applyAlignment="1">
      <alignment horizontal="right"/>
    </xf>
    <xf numFmtId="3" fontId="59" fillId="0" borderId="38" xfId="0" applyNumberFormat="1" applyFont="1" applyBorder="1" applyAlignment="1">
      <alignment horizontal="right"/>
    </xf>
    <xf numFmtId="3" fontId="59" fillId="0" borderId="13" xfId="0" applyNumberFormat="1" applyFont="1" applyBorder="1" applyAlignment="1">
      <alignment horizontal="right"/>
    </xf>
    <xf numFmtId="3" fontId="56" fillId="0" borderId="0" xfId="0" applyNumberFormat="1" applyFont="1"/>
    <xf numFmtId="0" fontId="41" fillId="0" borderId="24" xfId="0" applyFont="1" applyBorder="1"/>
    <xf numFmtId="3" fontId="56" fillId="0" borderId="48" xfId="0" applyNumberFormat="1" applyFont="1" applyBorder="1"/>
    <xf numFmtId="3" fontId="56" fillId="0" borderId="24" xfId="0" applyNumberFormat="1" applyFont="1" applyBorder="1"/>
    <xf numFmtId="3" fontId="41" fillId="0" borderId="0" xfId="0" applyNumberFormat="1" applyFont="1" applyFill="1" applyBorder="1"/>
    <xf numFmtId="3" fontId="59" fillId="0" borderId="72" xfId="0" applyNumberFormat="1" applyFont="1" applyBorder="1"/>
    <xf numFmtId="3" fontId="59" fillId="0" borderId="13" xfId="0" applyNumberFormat="1" applyFont="1" applyBorder="1"/>
    <xf numFmtId="3" fontId="34" fillId="0" borderId="0" xfId="0" applyNumberFormat="1" applyFont="1"/>
    <xf numFmtId="0" fontId="15" fillId="0" borderId="0" xfId="100"/>
    <xf numFmtId="3" fontId="15" fillId="0" borderId="0" xfId="100" applyNumberFormat="1"/>
    <xf numFmtId="0" fontId="29" fillId="0" borderId="0" xfId="100" applyFont="1" applyFill="1" applyBorder="1" applyAlignment="1">
      <alignment horizontal="center" vertical="center" wrapText="1"/>
    </xf>
    <xf numFmtId="0" fontId="15" fillId="0" borderId="0" xfId="100" applyFont="1" applyFill="1"/>
    <xf numFmtId="0" fontId="15" fillId="0" borderId="0" xfId="100" applyAlignment="1">
      <alignment vertical="center"/>
    </xf>
    <xf numFmtId="0" fontId="43" fillId="0" borderId="0" xfId="100" applyFont="1" applyFill="1" applyBorder="1" applyAlignment="1">
      <alignment vertical="center"/>
    </xf>
    <xf numFmtId="166" fontId="43" fillId="0" borderId="0" xfId="100" applyNumberFormat="1" applyFont="1" applyFill="1" applyBorder="1" applyAlignment="1">
      <alignment vertical="center"/>
    </xf>
    <xf numFmtId="166" fontId="34" fillId="0" borderId="0" xfId="100" applyNumberFormat="1" applyFont="1" applyFill="1" applyBorder="1" applyAlignment="1">
      <alignment vertical="center"/>
    </xf>
    <xf numFmtId="3" fontId="29" fillId="0" borderId="0" xfId="100" applyNumberFormat="1" applyFont="1" applyFill="1" applyBorder="1" applyAlignment="1">
      <alignment horizontal="center" vertical="center" wrapText="1"/>
    </xf>
    <xf numFmtId="166" fontId="34" fillId="0" borderId="0" xfId="100" applyNumberFormat="1" applyFont="1" applyFill="1" applyBorder="1" applyAlignment="1">
      <alignment horizontal="right" vertical="center" wrapText="1"/>
    </xf>
    <xf numFmtId="0" fontId="15" fillId="0" borderId="0" xfId="100" applyFill="1" applyAlignment="1">
      <alignment vertical="center"/>
    </xf>
    <xf numFmtId="0" fontId="15" fillId="0" borderId="0" xfId="100" applyFill="1" applyBorder="1" applyAlignment="1">
      <alignment vertical="center"/>
    </xf>
    <xf numFmtId="0" fontId="29" fillId="0" borderId="0" xfId="100" applyFont="1" applyFill="1" applyBorder="1" applyAlignment="1">
      <alignment vertical="center"/>
    </xf>
    <xf numFmtId="3" fontId="29" fillId="0" borderId="0" xfId="100" applyNumberFormat="1" applyFont="1" applyFill="1" applyBorder="1" applyAlignment="1">
      <alignment vertical="center"/>
    </xf>
    <xf numFmtId="166" fontId="29" fillId="0" borderId="0" xfId="100" applyNumberFormat="1" applyFont="1" applyFill="1" applyBorder="1" applyAlignment="1">
      <alignment vertical="center"/>
    </xf>
    <xf numFmtId="167" fontId="29" fillId="0" borderId="0" xfId="100" applyNumberFormat="1" applyFont="1" applyFill="1" applyBorder="1" applyAlignment="1">
      <alignment vertical="center"/>
    </xf>
    <xf numFmtId="0" fontId="34" fillId="0" borderId="0" xfId="100" applyFont="1" applyFill="1" applyBorder="1" applyAlignment="1">
      <alignment vertical="center"/>
    </xf>
    <xf numFmtId="1" fontId="34" fillId="0" borderId="0" xfId="100" applyNumberFormat="1" applyFont="1" applyFill="1" applyBorder="1" applyAlignment="1">
      <alignment vertical="center"/>
    </xf>
    <xf numFmtId="0" fontId="34" fillId="0" borderId="0" xfId="95" applyFont="1" applyFill="1" applyBorder="1" applyAlignment="1">
      <alignment vertical="center"/>
    </xf>
    <xf numFmtId="166" fontId="34" fillId="0" borderId="0" xfId="100" applyNumberFormat="1" applyFont="1" applyFill="1" applyBorder="1"/>
    <xf numFmtId="0" fontId="34" fillId="0" borderId="0" xfId="100" applyFont="1" applyAlignment="1">
      <alignment vertical="center"/>
    </xf>
    <xf numFmtId="3" fontId="34" fillId="0" borderId="0" xfId="100" applyNumberFormat="1" applyFont="1" applyAlignment="1">
      <alignment vertical="center"/>
    </xf>
    <xf numFmtId="0" fontId="34" fillId="0" borderId="0" xfId="100" applyFont="1"/>
    <xf numFmtId="3" fontId="34" fillId="0" borderId="0" xfId="100" applyNumberFormat="1" applyFont="1"/>
    <xf numFmtId="3" fontId="39" fillId="0" borderId="0" xfId="88" applyNumberFormat="1" applyFont="1" applyAlignment="1">
      <alignment vertical="center"/>
    </xf>
    <xf numFmtId="0" fontId="39" fillId="0" borderId="0" xfId="88" applyFont="1" applyAlignment="1">
      <alignment vertical="center"/>
    </xf>
    <xf numFmtId="3" fontId="39" fillId="0" borderId="0" xfId="88" applyNumberFormat="1" applyFont="1" applyBorder="1" applyAlignment="1">
      <alignment vertical="center" wrapText="1"/>
    </xf>
    <xf numFmtId="3" fontId="39" fillId="0" borderId="0" xfId="88" applyNumberFormat="1" applyFont="1" applyBorder="1" applyAlignment="1">
      <alignment vertical="center"/>
    </xf>
    <xf numFmtId="0" fontId="39" fillId="0" borderId="0" xfId="88" applyFont="1" applyBorder="1" applyAlignment="1">
      <alignment vertical="center"/>
    </xf>
    <xf numFmtId="0" fontId="39" fillId="0" borderId="87" xfId="88" applyFont="1" applyBorder="1" applyAlignment="1">
      <alignment vertical="center"/>
    </xf>
    <xf numFmtId="0" fontId="40" fillId="0" borderId="0" xfId="88" applyFont="1" applyFill="1" applyBorder="1" applyAlignment="1">
      <alignment vertical="center"/>
    </xf>
    <xf numFmtId="3" fontId="40" fillId="0" borderId="0" xfId="88" applyNumberFormat="1" applyFont="1" applyFill="1" applyBorder="1" applyAlignment="1">
      <alignment vertical="center"/>
    </xf>
    <xf numFmtId="0" fontId="39" fillId="0" borderId="0" xfId="88" applyFont="1" applyFill="1" applyBorder="1" applyAlignment="1">
      <alignment vertical="center" wrapText="1"/>
    </xf>
    <xf numFmtId="0" fontId="39" fillId="0" borderId="0" xfId="88" applyFont="1" applyBorder="1" applyAlignment="1">
      <alignment vertical="center" wrapText="1"/>
    </xf>
    <xf numFmtId="0" fontId="91" fillId="0" borderId="0" xfId="93" applyFont="1" applyAlignment="1">
      <alignment horizontal="center"/>
    </xf>
    <xf numFmtId="0" fontId="3" fillId="0" borderId="0" xfId="93"/>
    <xf numFmtId="0" fontId="54" fillId="0" borderId="0" xfId="93" applyFont="1"/>
    <xf numFmtId="0" fontId="3" fillId="0" borderId="0" xfId="93" applyAlignment="1">
      <alignment vertical="center"/>
    </xf>
    <xf numFmtId="0" fontId="54" fillId="0" borderId="87" xfId="93" applyFont="1" applyBorder="1" applyAlignment="1">
      <alignment horizontal="center" vertical="center"/>
    </xf>
    <xf numFmtId="0" fontId="54" fillId="0" borderId="87" xfId="93" applyFont="1" applyBorder="1"/>
    <xf numFmtId="3" fontId="54" fillId="0" borderId="87" xfId="93" applyNumberFormat="1" applyFont="1" applyBorder="1"/>
    <xf numFmtId="0" fontId="54" fillId="0" borderId="87" xfId="93" applyFont="1" applyFill="1" applyBorder="1" applyAlignment="1">
      <alignment horizontal="center" vertical="center"/>
    </xf>
    <xf numFmtId="0" fontId="54" fillId="0" borderId="87" xfId="93" applyFont="1" applyFill="1" applyBorder="1"/>
    <xf numFmtId="0" fontId="54" fillId="0" borderId="87" xfId="93" applyFont="1" applyBorder="1" applyAlignment="1">
      <alignment horizontal="center"/>
    </xf>
    <xf numFmtId="0" fontId="87" fillId="33" borderId="87" xfId="93" applyFont="1" applyFill="1" applyBorder="1" applyAlignment="1">
      <alignment horizontal="center" vertical="center" wrapText="1"/>
    </xf>
    <xf numFmtId="0" fontId="3" fillId="0" borderId="89" xfId="93" applyBorder="1"/>
    <xf numFmtId="0" fontId="3" fillId="0" borderId="120" xfId="93" applyBorder="1"/>
    <xf numFmtId="0" fontId="53" fillId="33" borderId="87" xfId="93" applyFont="1" applyFill="1" applyBorder="1" applyAlignment="1">
      <alignment vertical="center"/>
    </xf>
    <xf numFmtId="0" fontId="54" fillId="0" borderId="0" xfId="93" applyFont="1" applyAlignment="1">
      <alignment horizontal="center"/>
    </xf>
    <xf numFmtId="0" fontId="3" fillId="0" borderId="0" xfId="93" applyAlignment="1">
      <alignment horizontal="center"/>
    </xf>
    <xf numFmtId="3" fontId="53" fillId="33" borderId="87" xfId="93" applyNumberFormat="1" applyFont="1" applyFill="1" applyBorder="1" applyAlignment="1">
      <alignment vertical="center"/>
    </xf>
    <xf numFmtId="0" fontId="86" fillId="33" borderId="87" xfId="93" applyFont="1" applyFill="1" applyBorder="1"/>
    <xf numFmtId="3" fontId="53" fillId="0" borderId="87" xfId="93" applyNumberFormat="1" applyFont="1" applyFill="1" applyBorder="1" applyAlignment="1">
      <alignment vertical="center"/>
    </xf>
    <xf numFmtId="0" fontId="54" fillId="0" borderId="87" xfId="93" applyFont="1" applyFill="1" applyBorder="1" applyAlignment="1">
      <alignment vertical="center"/>
    </xf>
    <xf numFmtId="0" fontId="41" fillId="0" borderId="131" xfId="88" applyFont="1" applyBorder="1" applyAlignment="1">
      <alignment vertical="center"/>
    </xf>
    <xf numFmtId="0" fontId="39" fillId="0" borderId="89" xfId="88" applyFont="1" applyBorder="1" applyAlignment="1">
      <alignment vertical="center"/>
    </xf>
    <xf numFmtId="3" fontId="40" fillId="39" borderId="133" xfId="88" applyNumberFormat="1" applyFont="1" applyFill="1" applyBorder="1" applyAlignment="1">
      <alignment vertical="center"/>
    </xf>
    <xf numFmtId="3" fontId="52" fillId="33" borderId="74" xfId="88" applyNumberFormat="1" applyFont="1" applyFill="1" applyBorder="1" applyAlignment="1">
      <alignment vertical="center"/>
    </xf>
    <xf numFmtId="3" fontId="29" fillId="33" borderId="30" xfId="88" applyNumberFormat="1" applyFont="1" applyFill="1" applyBorder="1" applyAlignment="1">
      <alignment vertical="center"/>
    </xf>
    <xf numFmtId="3" fontId="34" fillId="33" borderId="74" xfId="88" applyNumberFormat="1" applyFont="1" applyFill="1" applyBorder="1" applyAlignment="1">
      <alignment vertical="center"/>
    </xf>
    <xf numFmtId="3" fontId="43" fillId="33" borderId="51" xfId="88" applyNumberFormat="1" applyFont="1" applyFill="1" applyBorder="1" applyAlignment="1">
      <alignment vertical="center"/>
    </xf>
    <xf numFmtId="3" fontId="29" fillId="33" borderId="27" xfId="88" applyNumberFormat="1" applyFont="1" applyFill="1" applyBorder="1" applyAlignment="1">
      <alignment vertical="center"/>
    </xf>
    <xf numFmtId="3" fontId="29" fillId="39" borderId="111" xfId="88" applyNumberFormat="1" applyFont="1" applyFill="1" applyBorder="1" applyAlignment="1">
      <alignment horizontal="center" vertical="center" wrapText="1"/>
    </xf>
    <xf numFmtId="0" fontId="41" fillId="39" borderId="104" xfId="88" applyFont="1" applyFill="1" applyBorder="1" applyAlignment="1">
      <alignment vertical="center"/>
    </xf>
    <xf numFmtId="3" fontId="39" fillId="33" borderId="136" xfId="88" applyNumberFormat="1" applyFont="1" applyFill="1" applyBorder="1" applyAlignment="1">
      <alignment vertical="center"/>
    </xf>
    <xf numFmtId="0" fontId="57" fillId="0" borderId="66" xfId="80" applyFont="1" applyBorder="1" applyAlignment="1"/>
    <xf numFmtId="0" fontId="0" fillId="0" borderId="0" xfId="80" applyFont="1" applyBorder="1" applyAlignment="1"/>
    <xf numFmtId="0" fontId="40" fillId="0" borderId="46" xfId="80" applyFont="1" applyBorder="1" applyAlignment="1">
      <alignment horizontal="right" vertical="center"/>
    </xf>
    <xf numFmtId="0" fontId="57" fillId="0" borderId="66" xfId="80" applyFont="1" applyBorder="1" applyAlignment="1">
      <alignment vertical="center"/>
    </xf>
    <xf numFmtId="0" fontId="57" fillId="0" borderId="65" xfId="80" applyFont="1" applyBorder="1" applyAlignment="1">
      <alignment horizontal="center" vertical="center" wrapText="1"/>
    </xf>
    <xf numFmtId="0" fontId="57" fillId="0" borderId="57" xfId="80" applyFont="1" applyBorder="1" applyAlignment="1">
      <alignment vertical="center"/>
    </xf>
    <xf numFmtId="0" fontId="57" fillId="0" borderId="57" xfId="80" applyFont="1" applyBorder="1" applyAlignment="1"/>
    <xf numFmtId="0" fontId="57" fillId="0" borderId="63" xfId="80" applyFont="1" applyBorder="1" applyAlignment="1">
      <alignment horizontal="center" vertical="center" wrapText="1"/>
    </xf>
    <xf numFmtId="0" fontId="29" fillId="33" borderId="137" xfId="100" applyFont="1" applyFill="1" applyBorder="1" applyAlignment="1">
      <alignment horizontal="center" vertical="center" wrapText="1"/>
    </xf>
    <xf numFmtId="0" fontId="29" fillId="33" borderId="138" xfId="100" applyFont="1" applyFill="1" applyBorder="1" applyAlignment="1">
      <alignment horizontal="center" vertical="center" wrapText="1"/>
    </xf>
    <xf numFmtId="3" fontId="29" fillId="33" borderId="138" xfId="100" applyNumberFormat="1" applyFont="1" applyFill="1" applyBorder="1" applyAlignment="1">
      <alignment horizontal="center" vertical="center" wrapText="1"/>
    </xf>
    <xf numFmtId="0" fontId="29" fillId="33" borderId="139" xfId="100" applyFont="1" applyFill="1" applyBorder="1" applyAlignment="1">
      <alignment horizontal="center" vertical="center" wrapText="1"/>
    </xf>
    <xf numFmtId="3" fontId="29" fillId="33" borderId="140" xfId="100" applyNumberFormat="1" applyFont="1" applyFill="1" applyBorder="1" applyAlignment="1">
      <alignment horizontal="center" vertical="center" wrapText="1"/>
    </xf>
    <xf numFmtId="0" fontId="29" fillId="33" borderId="141" xfId="100" applyFont="1" applyFill="1" applyBorder="1" applyAlignment="1">
      <alignment horizontal="center" vertical="center" wrapText="1"/>
    </xf>
    <xf numFmtId="0" fontId="43" fillId="33" borderId="142" xfId="100" applyFont="1" applyFill="1" applyBorder="1" applyAlignment="1">
      <alignment vertical="center"/>
    </xf>
    <xf numFmtId="166" fontId="43" fillId="33" borderId="143" xfId="100" applyNumberFormat="1" applyFont="1" applyFill="1" applyBorder="1" applyAlignment="1">
      <alignment vertical="center"/>
    </xf>
    <xf numFmtId="166" fontId="43" fillId="33" borderId="144" xfId="100" applyNumberFormat="1" applyFont="1" applyFill="1" applyBorder="1" applyAlignment="1">
      <alignment vertical="center"/>
    </xf>
    <xf numFmtId="3" fontId="29" fillId="33" borderId="141" xfId="100" applyNumberFormat="1" applyFont="1" applyFill="1" applyBorder="1" applyAlignment="1">
      <alignment horizontal="center" vertical="center" wrapText="1"/>
    </xf>
    <xf numFmtId="0" fontId="57" fillId="0" borderId="38" xfId="80" applyFont="1" applyBorder="1" applyAlignment="1"/>
    <xf numFmtId="0" fontId="57" fillId="0" borderId="38" xfId="80" applyFont="1" applyBorder="1" applyAlignment="1">
      <alignment vertical="center"/>
    </xf>
    <xf numFmtId="0" fontId="57" fillId="0" borderId="58" xfId="80" applyFont="1" applyBorder="1" applyAlignment="1">
      <alignment vertical="center"/>
    </xf>
    <xf numFmtId="0" fontId="57" fillId="0" borderId="62" xfId="80" applyFont="1" applyBorder="1" applyAlignment="1"/>
    <xf numFmtId="0" fontId="66" fillId="0" borderId="72" xfId="80" applyFont="1" applyBorder="1" applyAlignment="1">
      <alignment horizontal="center" wrapText="1"/>
    </xf>
    <xf numFmtId="0" fontId="66" fillId="0" borderId="18" xfId="80" applyFont="1" applyBorder="1" applyAlignment="1">
      <alignment horizontal="center" wrapText="1"/>
    </xf>
    <xf numFmtId="3" fontId="66" fillId="0" borderId="66" xfId="80" applyNumberFormat="1" applyFont="1" applyBorder="1" applyAlignment="1">
      <alignment horizontal="right"/>
    </xf>
    <xf numFmtId="0" fontId="66" fillId="0" borderId="72" xfId="80" applyFont="1" applyBorder="1"/>
    <xf numFmtId="0" fontId="66" fillId="0" borderId="18" xfId="80" applyFont="1" applyBorder="1"/>
    <xf numFmtId="0" fontId="66" fillId="0" borderId="0" xfId="0" applyFont="1"/>
    <xf numFmtId="0" fontId="66" fillId="0" borderId="87" xfId="0" applyFont="1" applyBorder="1" applyAlignment="1">
      <alignment horizontal="center"/>
    </xf>
    <xf numFmtId="0" fontId="66" fillId="0" borderId="0" xfId="80" applyFont="1"/>
    <xf numFmtId="0" fontId="37" fillId="0" borderId="0" xfId="80" applyFont="1" applyBorder="1" applyAlignment="1">
      <alignment horizontal="center" vertical="center" wrapText="1"/>
    </xf>
    <xf numFmtId="0" fontId="40" fillId="0" borderId="0" xfId="80" applyFont="1" applyBorder="1" applyAlignment="1">
      <alignment horizontal="right" vertical="center"/>
    </xf>
    <xf numFmtId="0" fontId="95" fillId="0" borderId="87" xfId="0" applyFont="1" applyBorder="1" applyAlignment="1">
      <alignment horizontal="center" wrapText="1"/>
    </xf>
    <xf numFmtId="0" fontId="95" fillId="35" borderId="87" xfId="0" applyFont="1" applyFill="1" applyBorder="1" applyAlignment="1">
      <alignment horizontal="center" wrapText="1"/>
    </xf>
    <xf numFmtId="0" fontId="66" fillId="0" borderId="87" xfId="80" applyFont="1" applyBorder="1"/>
    <xf numFmtId="0" fontId="66" fillId="0" borderId="87" xfId="0" applyFont="1" applyBorder="1" applyAlignment="1">
      <alignment horizontal="center" wrapText="1"/>
    </xf>
    <xf numFmtId="0" fontId="58" fillId="0" borderId="0" xfId="80" applyAlignment="1">
      <alignment horizontal="center" wrapText="1"/>
    </xf>
    <xf numFmtId="0" fontId="57" fillId="0" borderId="66" xfId="80" applyFont="1" applyBorder="1" applyAlignment="1">
      <alignment horizontal="center" wrapText="1"/>
    </xf>
    <xf numFmtId="0" fontId="57" fillId="0" borderId="66" xfId="80" applyFont="1" applyBorder="1" applyAlignment="1">
      <alignment horizontal="center" vertical="center" wrapText="1"/>
    </xf>
    <xf numFmtId="0" fontId="57" fillId="0" borderId="57" xfId="80" applyFont="1" applyBorder="1" applyAlignment="1">
      <alignment horizontal="center" wrapText="1"/>
    </xf>
    <xf numFmtId="0" fontId="66" fillId="0" borderId="87" xfId="80" applyFont="1" applyBorder="1" applyAlignment="1">
      <alignment horizontal="center" wrapText="1"/>
    </xf>
    <xf numFmtId="0" fontId="58" fillId="0" borderId="0" xfId="80" applyAlignment="1">
      <alignment horizontal="center"/>
    </xf>
    <xf numFmtId="0" fontId="57" fillId="0" borderId="112" xfId="80" applyFont="1" applyBorder="1" applyAlignment="1">
      <alignment horizontal="center"/>
    </xf>
    <xf numFmtId="0" fontId="57" fillId="0" borderId="65" xfId="80" applyFont="1" applyBorder="1" applyAlignment="1">
      <alignment horizontal="center"/>
    </xf>
    <xf numFmtId="0" fontId="57" fillId="0" borderId="65" xfId="80" applyFont="1" applyBorder="1" applyAlignment="1">
      <alignment horizontal="center" vertical="center"/>
    </xf>
    <xf numFmtId="0" fontId="57" fillId="0" borderId="63" xfId="80" applyFont="1" applyBorder="1" applyAlignment="1">
      <alignment horizontal="center"/>
    </xf>
    <xf numFmtId="0" fontId="57" fillId="0" borderId="66" xfId="80" applyFont="1" applyBorder="1" applyAlignment="1">
      <alignment horizontal="center"/>
    </xf>
    <xf numFmtId="0" fontId="57" fillId="0" borderId="66" xfId="80" applyFont="1" applyBorder="1" applyAlignment="1">
      <alignment horizontal="center" vertical="center"/>
    </xf>
    <xf numFmtId="0" fontId="57" fillId="0" borderId="57" xfId="80" applyFont="1" applyBorder="1" applyAlignment="1">
      <alignment horizontal="center"/>
    </xf>
    <xf numFmtId="4" fontId="66" fillId="0" borderId="87" xfId="0" applyNumberFormat="1" applyFont="1" applyBorder="1" applyAlignment="1">
      <alignment horizontal="center"/>
    </xf>
    <xf numFmtId="4" fontId="66" fillId="37" borderId="87" xfId="0" applyNumberFormat="1" applyFont="1" applyFill="1" applyBorder="1" applyAlignment="1">
      <alignment horizontal="center"/>
    </xf>
    <xf numFmtId="49" fontId="58" fillId="0" borderId="0" xfId="80" applyNumberFormat="1" applyAlignment="1">
      <alignment horizontal="center"/>
    </xf>
    <xf numFmtId="0" fontId="75" fillId="0" borderId="0" xfId="0" applyFont="1" applyBorder="1"/>
    <xf numFmtId="0" fontId="66" fillId="0" borderId="0" xfId="0" applyFont="1" applyBorder="1" applyAlignment="1">
      <alignment horizontal="center" wrapText="1"/>
    </xf>
    <xf numFmtId="0" fontId="66" fillId="0" borderId="0" xfId="0" applyFont="1" applyBorder="1" applyAlignment="1">
      <alignment horizontal="center"/>
    </xf>
    <xf numFmtId="49" fontId="66" fillId="0" borderId="0" xfId="0" applyNumberFormat="1" applyFont="1" applyBorder="1" applyAlignment="1">
      <alignment horizontal="center"/>
    </xf>
    <xf numFmtId="0" fontId="96" fillId="0" borderId="0" xfId="0" applyFont="1" applyBorder="1" applyAlignment="1">
      <alignment horizontal="center" wrapText="1"/>
    </xf>
    <xf numFmtId="0" fontId="66" fillId="0" borderId="0" xfId="0" applyFont="1" applyBorder="1"/>
    <xf numFmtId="0" fontId="97" fillId="0" borderId="146" xfId="0" applyFont="1" applyBorder="1" applyAlignment="1">
      <alignment horizontal="center" wrapText="1"/>
    </xf>
    <xf numFmtId="0" fontId="66" fillId="0" borderId="147" xfId="80" applyFont="1" applyBorder="1"/>
    <xf numFmtId="0" fontId="97" fillId="0" borderId="150" xfId="0" applyFont="1" applyBorder="1" applyAlignment="1">
      <alignment horizontal="center" wrapText="1"/>
    </xf>
    <xf numFmtId="0" fontId="66" fillId="0" borderId="0" xfId="80" applyFont="1" applyBorder="1"/>
    <xf numFmtId="0" fontId="95" fillId="37" borderId="153" xfId="0" applyFont="1" applyFill="1" applyBorder="1" applyAlignment="1">
      <alignment horizontal="center" wrapText="1"/>
    </xf>
    <xf numFmtId="4" fontId="66" fillId="37" borderId="153" xfId="0" applyNumberFormat="1" applyFont="1" applyFill="1" applyBorder="1" applyAlignment="1">
      <alignment horizontal="center"/>
    </xf>
    <xf numFmtId="0" fontId="66" fillId="37" borderId="153" xfId="0" applyFont="1" applyFill="1" applyBorder="1" applyAlignment="1">
      <alignment horizontal="center"/>
    </xf>
    <xf numFmtId="0" fontId="66" fillId="0" borderId="153" xfId="80" applyFont="1" applyBorder="1" applyAlignment="1">
      <alignment horizontal="center" wrapText="1"/>
    </xf>
    <xf numFmtId="0" fontId="66" fillId="0" borderId="153" xfId="80" applyFont="1" applyBorder="1"/>
    <xf numFmtId="0" fontId="75" fillId="0" borderId="150" xfId="0" applyFont="1" applyBorder="1"/>
    <xf numFmtId="0" fontId="75" fillId="37" borderId="150" xfId="0" applyFont="1" applyFill="1" applyBorder="1"/>
    <xf numFmtId="0" fontId="75" fillId="0" borderId="152" xfId="0" applyFont="1" applyBorder="1"/>
    <xf numFmtId="0" fontId="28" fillId="0" borderId="0" xfId="100" applyFont="1" applyFill="1" applyBorder="1" applyAlignment="1"/>
    <xf numFmtId="0" fontId="28" fillId="0" borderId="0" xfId="100" applyFont="1"/>
    <xf numFmtId="0" fontId="98" fillId="0" borderId="0" xfId="100" applyFont="1" applyFill="1" applyBorder="1" applyAlignment="1"/>
    <xf numFmtId="3" fontId="38" fillId="33" borderId="112" xfId="81" applyNumberFormat="1" applyFont="1" applyFill="1" applyBorder="1" applyAlignment="1">
      <alignment horizontal="center" vertical="center" wrapText="1"/>
    </xf>
    <xf numFmtId="0" fontId="88" fillId="33" borderId="113" xfId="81" applyFont="1" applyFill="1" applyBorder="1" applyAlignment="1">
      <alignment horizontal="center" vertical="center" wrapText="1"/>
    </xf>
    <xf numFmtId="3" fontId="40" fillId="33" borderId="113" xfId="81" applyNumberFormat="1" applyFont="1" applyFill="1" applyBorder="1" applyAlignment="1">
      <alignment horizontal="center" vertical="center" wrapText="1"/>
    </xf>
    <xf numFmtId="3" fontId="40" fillId="33" borderId="46" xfId="81" applyNumberFormat="1" applyFont="1" applyFill="1" applyBorder="1" applyAlignment="1">
      <alignment horizontal="center" vertical="center" wrapText="1"/>
    </xf>
    <xf numFmtId="3" fontId="40" fillId="33" borderId="62" xfId="81" applyNumberFormat="1" applyFont="1" applyFill="1" applyBorder="1" applyAlignment="1">
      <alignment horizontal="center" vertical="center" wrapText="1"/>
    </xf>
    <xf numFmtId="3" fontId="29" fillId="33" borderId="17" xfId="81" applyNumberFormat="1" applyFont="1" applyFill="1" applyBorder="1" applyAlignment="1">
      <alignment vertical="center" wrapText="1"/>
    </xf>
    <xf numFmtId="3" fontId="29" fillId="33" borderId="13" xfId="81" applyNumberFormat="1" applyFont="1" applyFill="1" applyBorder="1" applyAlignment="1">
      <alignment vertical="center" wrapText="1"/>
    </xf>
    <xf numFmtId="3" fontId="40" fillId="33" borderId="13" xfId="81" applyNumberFormat="1" applyFont="1" applyFill="1" applyBorder="1" applyAlignment="1">
      <alignment vertical="center" wrapText="1"/>
    </xf>
    <xf numFmtId="3" fontId="29" fillId="33" borderId="72" xfId="81" applyNumberFormat="1" applyFont="1" applyFill="1" applyBorder="1" applyAlignment="1">
      <alignment vertical="center" wrapText="1"/>
    </xf>
    <xf numFmtId="3" fontId="29" fillId="33" borderId="66" xfId="81" applyNumberFormat="1" applyFont="1" applyFill="1" applyBorder="1" applyAlignment="1">
      <alignment vertical="center" wrapText="1"/>
    </xf>
    <xf numFmtId="3" fontId="29" fillId="33" borderId="38" xfId="81" applyNumberFormat="1" applyFont="1" applyFill="1" applyBorder="1" applyAlignment="1">
      <alignment vertical="center" wrapText="1"/>
    </xf>
    <xf numFmtId="3" fontId="41" fillId="33" borderId="87" xfId="0" applyNumberFormat="1" applyFont="1" applyFill="1" applyBorder="1"/>
    <xf numFmtId="3" fontId="41" fillId="0" borderId="87" xfId="0" applyNumberFormat="1" applyFont="1" applyBorder="1"/>
    <xf numFmtId="3" fontId="41" fillId="0" borderId="110" xfId="0" applyNumberFormat="1" applyFont="1" applyBorder="1"/>
    <xf numFmtId="3" fontId="40" fillId="33" borderId="87" xfId="0" applyNumberFormat="1" applyFont="1" applyFill="1" applyBorder="1" applyAlignment="1">
      <alignment vertical="center"/>
    </xf>
    <xf numFmtId="3" fontId="37" fillId="33" borderId="87" xfId="0" applyNumberFormat="1" applyFont="1" applyFill="1" applyBorder="1"/>
    <xf numFmtId="165" fontId="60" fillId="0" borderId="0" xfId="97" applyNumberFormat="1" applyFill="1" applyAlignment="1">
      <alignment vertical="center" wrapText="1"/>
    </xf>
    <xf numFmtId="165" fontId="60" fillId="0" borderId="0" xfId="97" applyNumberFormat="1" applyFill="1" applyAlignment="1" applyProtection="1">
      <alignment horizontal="center" vertical="center" wrapText="1"/>
    </xf>
    <xf numFmtId="165" fontId="60" fillId="0" borderId="0" xfId="97" applyNumberFormat="1" applyFill="1" applyAlignment="1" applyProtection="1">
      <alignment vertical="center" wrapText="1"/>
    </xf>
    <xf numFmtId="165" fontId="44" fillId="0" borderId="0" xfId="97" applyNumberFormat="1" applyFont="1" applyFill="1" applyAlignment="1">
      <alignment horizontal="center" vertical="center" wrapText="1"/>
    </xf>
    <xf numFmtId="165" fontId="48" fillId="0" borderId="150" xfId="97" applyNumberFormat="1" applyFont="1" applyFill="1" applyBorder="1" applyAlignment="1" applyProtection="1">
      <alignment horizontal="left" vertical="center" wrapText="1" indent="1"/>
      <protection locked="0"/>
    </xf>
    <xf numFmtId="165" fontId="48" fillId="0" borderId="87" xfId="97" applyNumberFormat="1" applyFont="1" applyFill="1" applyBorder="1" applyAlignment="1" applyProtection="1">
      <alignment vertical="center" wrapText="1"/>
      <protection locked="0"/>
    </xf>
    <xf numFmtId="49" fontId="48" fillId="0" borderId="87" xfId="97" applyNumberFormat="1" applyFont="1" applyFill="1" applyBorder="1" applyAlignment="1" applyProtection="1">
      <alignment horizontal="center" vertical="center" wrapText="1"/>
      <protection locked="0"/>
    </xf>
    <xf numFmtId="165" fontId="48" fillId="0" borderId="151" xfId="97" applyNumberFormat="1" applyFont="1" applyFill="1" applyBorder="1" applyAlignment="1" applyProtection="1">
      <alignment vertical="center" wrapText="1"/>
    </xf>
    <xf numFmtId="165" fontId="48" fillId="0" borderId="158" xfId="97" applyNumberFormat="1" applyFont="1" applyFill="1" applyBorder="1" applyAlignment="1" applyProtection="1">
      <alignment horizontal="left" vertical="center" wrapText="1" indent="1"/>
      <protection locked="0"/>
    </xf>
    <xf numFmtId="165" fontId="48" fillId="0" borderId="91" xfId="97" applyNumberFormat="1" applyFont="1" applyFill="1" applyBorder="1" applyAlignment="1" applyProtection="1">
      <alignment vertical="center" wrapText="1"/>
      <protection locked="0"/>
    </xf>
    <xf numFmtId="49" fontId="48" fillId="0" borderId="91" xfId="97" applyNumberFormat="1" applyFont="1" applyFill="1" applyBorder="1" applyAlignment="1" applyProtection="1">
      <alignment horizontal="center" vertical="center" wrapText="1"/>
      <protection locked="0"/>
    </xf>
    <xf numFmtId="165" fontId="48" fillId="0" borderId="159" xfId="97" applyNumberFormat="1" applyFont="1" applyFill="1" applyBorder="1" applyAlignment="1" applyProtection="1">
      <alignment vertical="center" wrapText="1"/>
    </xf>
    <xf numFmtId="165" fontId="44" fillId="0" borderId="0" xfId="97" applyNumberFormat="1" applyFont="1" applyFill="1" applyAlignment="1">
      <alignment vertical="center" wrapText="1"/>
    </xf>
    <xf numFmtId="165" fontId="60" fillId="0" borderId="0" xfId="97" applyNumberFormat="1" applyFill="1" applyAlignment="1">
      <alignment horizontal="center" vertical="center" wrapText="1"/>
    </xf>
    <xf numFmtId="165" fontId="48" fillId="0" borderId="89" xfId="97" applyNumberFormat="1" applyFont="1" applyFill="1" applyBorder="1" applyAlignment="1" applyProtection="1">
      <alignment vertical="center" wrapText="1"/>
      <protection locked="0"/>
    </xf>
    <xf numFmtId="165" fontId="48" fillId="0" borderId="160" xfId="97" applyNumberFormat="1" applyFont="1" applyFill="1" applyBorder="1" applyAlignment="1" applyProtection="1">
      <alignment vertical="center" wrapText="1"/>
      <protection locked="0"/>
    </xf>
    <xf numFmtId="165" fontId="63" fillId="33" borderId="135" xfId="97" applyNumberFormat="1" applyFont="1" applyFill="1" applyBorder="1" applyAlignment="1" applyProtection="1">
      <alignment horizontal="center" vertical="center" wrapText="1"/>
    </xf>
    <xf numFmtId="165" fontId="63" fillId="33" borderId="111" xfId="97" applyNumberFormat="1" applyFont="1" applyFill="1" applyBorder="1" applyAlignment="1" applyProtection="1">
      <alignment horizontal="center" vertical="center" wrapText="1"/>
    </xf>
    <xf numFmtId="165" fontId="63" fillId="33" borderId="161" xfId="97" applyNumberFormat="1" applyFont="1" applyFill="1" applyBorder="1" applyAlignment="1" applyProtection="1">
      <alignment horizontal="center" vertical="center" wrapText="1"/>
    </xf>
    <xf numFmtId="165" fontId="63" fillId="33" borderId="136" xfId="97" applyNumberFormat="1" applyFont="1" applyFill="1" applyBorder="1" applyAlignment="1" applyProtection="1">
      <alignment horizontal="center" vertical="center" wrapText="1"/>
    </xf>
    <xf numFmtId="165" fontId="60" fillId="0" borderId="0" xfId="97" applyNumberFormat="1" applyFont="1" applyFill="1" applyAlignment="1">
      <alignment vertical="center" wrapText="1"/>
    </xf>
    <xf numFmtId="165" fontId="63" fillId="33" borderId="162" xfId="97" applyNumberFormat="1" applyFont="1" applyFill="1" applyBorder="1" applyAlignment="1" applyProtection="1">
      <alignment horizontal="center" vertical="center" wrapText="1"/>
    </xf>
    <xf numFmtId="165" fontId="63" fillId="33" borderId="163" xfId="97" applyNumberFormat="1" applyFont="1" applyFill="1" applyBorder="1" applyAlignment="1" applyProtection="1">
      <alignment horizontal="center" vertical="center" wrapText="1"/>
    </xf>
    <xf numFmtId="165" fontId="63" fillId="33" borderId="164" xfId="97" applyNumberFormat="1" applyFont="1" applyFill="1" applyBorder="1" applyAlignment="1" applyProtection="1">
      <alignment horizontal="center" vertical="center" wrapText="1"/>
    </xf>
    <xf numFmtId="165" fontId="63" fillId="33" borderId="165" xfId="97" applyNumberFormat="1" applyFont="1" applyFill="1" applyBorder="1" applyAlignment="1" applyProtection="1">
      <alignment horizontal="center" vertical="center" wrapText="1"/>
    </xf>
    <xf numFmtId="165" fontId="48" fillId="0" borderId="88" xfId="97" applyNumberFormat="1" applyFont="1" applyFill="1" applyBorder="1" applyAlignment="1" applyProtection="1">
      <alignment vertical="center" wrapText="1"/>
      <protection locked="0"/>
    </xf>
    <xf numFmtId="49" fontId="48" fillId="0" borderId="88" xfId="97" applyNumberFormat="1" applyFont="1" applyFill="1" applyBorder="1" applyAlignment="1" applyProtection="1">
      <alignment horizontal="center" vertical="center" wrapText="1"/>
      <protection locked="0"/>
    </xf>
    <xf numFmtId="165" fontId="48" fillId="0" borderId="119" xfId="97" applyNumberFormat="1" applyFont="1" applyFill="1" applyBorder="1" applyAlignment="1" applyProtection="1">
      <alignment vertical="center" wrapText="1"/>
      <protection locked="0"/>
    </xf>
    <xf numFmtId="165" fontId="48" fillId="0" borderId="167" xfId="97" applyNumberFormat="1" applyFont="1" applyFill="1" applyBorder="1" applyAlignment="1" applyProtection="1">
      <alignment vertical="center" wrapText="1"/>
    </xf>
    <xf numFmtId="165" fontId="78" fillId="0" borderId="146" xfId="97" applyNumberFormat="1" applyFont="1" applyFill="1" applyBorder="1" applyAlignment="1" applyProtection="1">
      <alignment horizontal="center" vertical="center" wrapText="1"/>
    </xf>
    <xf numFmtId="165" fontId="78" fillId="0" borderId="147" xfId="97" applyNumberFormat="1" applyFont="1" applyFill="1" applyBorder="1" applyAlignment="1" applyProtection="1">
      <alignment horizontal="center" vertical="center" wrapText="1"/>
    </xf>
    <xf numFmtId="165" fontId="78" fillId="0" borderId="149" xfId="97" applyNumberFormat="1" applyFont="1" applyFill="1" applyBorder="1" applyAlignment="1" applyProtection="1">
      <alignment horizontal="center" vertical="center" wrapText="1"/>
    </xf>
    <xf numFmtId="165" fontId="48" fillId="0" borderId="168" xfId="97" applyNumberFormat="1" applyFont="1" applyFill="1" applyBorder="1" applyAlignment="1" applyProtection="1">
      <alignment vertical="center" wrapText="1"/>
      <protection locked="0"/>
    </xf>
    <xf numFmtId="165" fontId="48" fillId="0" borderId="155" xfId="97" applyNumberFormat="1" applyFont="1" applyFill="1" applyBorder="1" applyAlignment="1" applyProtection="1">
      <alignment vertical="center" wrapText="1"/>
    </xf>
    <xf numFmtId="165" fontId="32" fillId="0" borderId="146" xfId="97" applyNumberFormat="1" applyFont="1" applyFill="1" applyBorder="1" applyAlignment="1" applyProtection="1">
      <alignment horizontal="center" vertical="center" wrapText="1"/>
    </xf>
    <xf numFmtId="165" fontId="32" fillId="0" borderId="147" xfId="97" applyNumberFormat="1" applyFont="1" applyFill="1" applyBorder="1" applyAlignment="1" applyProtection="1">
      <alignment horizontal="center" vertical="center" wrapText="1"/>
    </xf>
    <xf numFmtId="165" fontId="32" fillId="0" borderId="149" xfId="97" applyNumberFormat="1" applyFont="1" applyFill="1" applyBorder="1" applyAlignment="1" applyProtection="1">
      <alignment horizontal="center" vertical="center" wrapText="1"/>
    </xf>
    <xf numFmtId="3" fontId="34" fillId="0" borderId="87" xfId="103" applyNumberFormat="1" applyFont="1" applyFill="1" applyBorder="1" applyAlignment="1">
      <alignment vertical="center"/>
    </xf>
    <xf numFmtId="0" fontId="37" fillId="33" borderId="87" xfId="0" applyFont="1" applyFill="1" applyBorder="1" applyAlignment="1">
      <alignment horizontal="center" vertical="center"/>
    </xf>
    <xf numFmtId="3" fontId="41" fillId="0" borderId="87" xfId="0" applyNumberFormat="1" applyFont="1" applyFill="1" applyBorder="1"/>
    <xf numFmtId="0" fontId="41" fillId="0" borderId="87" xfId="0" applyFont="1" applyFill="1" applyBorder="1"/>
    <xf numFmtId="3" fontId="41" fillId="0" borderId="88" xfId="0" applyNumberFormat="1" applyFont="1" applyBorder="1"/>
    <xf numFmtId="3" fontId="40" fillId="0" borderId="87" xfId="0" applyNumberFormat="1" applyFont="1" applyFill="1" applyBorder="1" applyAlignment="1">
      <alignment vertical="center"/>
    </xf>
    <xf numFmtId="0" fontId="40" fillId="0" borderId="87" xfId="0" applyFont="1" applyFill="1" applyBorder="1" applyAlignment="1">
      <alignment vertical="center"/>
    </xf>
    <xf numFmtId="0" fontId="37" fillId="0" borderId="87" xfId="0" applyFont="1" applyFill="1" applyBorder="1" applyAlignment="1">
      <alignment horizontal="center" vertical="center"/>
    </xf>
    <xf numFmtId="0" fontId="37" fillId="0" borderId="87" xfId="0" applyFont="1" applyFill="1" applyBorder="1"/>
    <xf numFmtId="0" fontId="41" fillId="0" borderId="91" xfId="0" applyFont="1" applyBorder="1" applyAlignment="1">
      <alignment horizontal="center"/>
    </xf>
    <xf numFmtId="3" fontId="41" fillId="0" borderId="91" xfId="0" applyNumberFormat="1" applyFont="1" applyBorder="1"/>
    <xf numFmtId="0" fontId="41" fillId="0" borderId="91" xfId="0" applyFont="1" applyBorder="1"/>
    <xf numFmtId="0" fontId="0" fillId="0" borderId="91" xfId="0" applyBorder="1"/>
    <xf numFmtId="0" fontId="37" fillId="0" borderId="0" xfId="0" applyFont="1" applyFill="1" applyBorder="1" applyAlignment="1">
      <alignment horizontal="center" vertical="center"/>
    </xf>
    <xf numFmtId="3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81" fillId="0" borderId="115" xfId="80" applyFont="1" applyFill="1" applyBorder="1" applyAlignment="1">
      <alignment horizontal="left" vertical="center"/>
    </xf>
    <xf numFmtId="0" fontId="81" fillId="0" borderId="120" xfId="80" applyFont="1" applyFill="1" applyBorder="1" applyAlignment="1">
      <alignment horizontal="left" vertical="center"/>
    </xf>
    <xf numFmtId="0" fontId="81" fillId="0" borderId="90" xfId="80" applyFont="1" applyFill="1" applyBorder="1" applyAlignment="1">
      <alignment horizontal="left" vertical="center"/>
    </xf>
    <xf numFmtId="0" fontId="41" fillId="0" borderId="110" xfId="0" applyFont="1" applyFill="1" applyBorder="1"/>
    <xf numFmtId="0" fontId="37" fillId="0" borderId="87" xfId="0" applyFont="1" applyBorder="1" applyAlignment="1">
      <alignment horizontal="center" vertical="center"/>
    </xf>
    <xf numFmtId="0" fontId="83" fillId="33" borderId="120" xfId="80" applyFont="1" applyFill="1" applyBorder="1" applyAlignment="1">
      <alignment horizontal="left" vertical="center"/>
    </xf>
    <xf numFmtId="0" fontId="83" fillId="33" borderId="90" xfId="80" applyFont="1" applyFill="1" applyBorder="1" applyAlignment="1">
      <alignment horizontal="left" vertical="center"/>
    </xf>
    <xf numFmtId="3" fontId="40" fillId="33" borderId="87" xfId="0" applyNumberFormat="1" applyFont="1" applyFill="1" applyBorder="1"/>
    <xf numFmtId="0" fontId="41" fillId="0" borderId="88" xfId="0" applyFont="1" applyBorder="1"/>
    <xf numFmtId="0" fontId="37" fillId="33" borderId="90" xfId="0" applyFont="1" applyFill="1" applyBorder="1"/>
    <xf numFmtId="0" fontId="40" fillId="33" borderId="120" xfId="0" applyFont="1" applyFill="1" applyBorder="1"/>
    <xf numFmtId="0" fontId="40" fillId="33" borderId="0" xfId="0" applyFont="1" applyFill="1"/>
    <xf numFmtId="0" fontId="37" fillId="33" borderId="89" xfId="0" applyFont="1" applyFill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0" fillId="33" borderId="87" xfId="0" applyFont="1" applyFill="1" applyBorder="1" applyAlignment="1">
      <alignment horizontal="center" vertical="center"/>
    </xf>
    <xf numFmtId="0" fontId="41" fillId="0" borderId="115" xfId="0" applyFont="1" applyBorder="1"/>
    <xf numFmtId="0" fontId="40" fillId="33" borderId="90" xfId="0" applyFont="1" applyFill="1" applyBorder="1"/>
    <xf numFmtId="0" fontId="37" fillId="0" borderId="120" xfId="0" applyFont="1" applyFill="1" applyBorder="1"/>
    <xf numFmtId="3" fontId="77" fillId="0" borderId="87" xfId="0" applyNumberFormat="1" applyFont="1" applyBorder="1"/>
    <xf numFmtId="3" fontId="41" fillId="0" borderId="87" xfId="0" applyNumberFormat="1" applyFont="1" applyFill="1" applyBorder="1" applyAlignment="1">
      <alignment horizontal="center"/>
    </xf>
    <xf numFmtId="3" fontId="37" fillId="33" borderId="87" xfId="0" applyNumberFormat="1" applyFont="1" applyFill="1" applyBorder="1" applyAlignment="1">
      <alignment horizontal="center"/>
    </xf>
    <xf numFmtId="0" fontId="53" fillId="0" borderId="87" xfId="93" applyFont="1" applyFill="1" applyBorder="1" applyAlignment="1">
      <alignment horizontal="left" vertical="center"/>
    </xf>
    <xf numFmtId="49" fontId="54" fillId="0" borderId="87" xfId="93" applyNumberFormat="1" applyFont="1" applyFill="1" applyBorder="1" applyAlignment="1">
      <alignment horizontal="right" vertical="center"/>
    </xf>
    <xf numFmtId="0" fontId="54" fillId="33" borderId="87" xfId="93" applyFont="1" applyFill="1" applyBorder="1" applyAlignment="1">
      <alignment horizontal="center" vertical="center"/>
    </xf>
    <xf numFmtId="0" fontId="54" fillId="33" borderId="87" xfId="93" applyFont="1" applyFill="1" applyBorder="1"/>
    <xf numFmtId="3" fontId="54" fillId="33" borderId="87" xfId="93" applyNumberFormat="1" applyFont="1" applyFill="1" applyBorder="1"/>
    <xf numFmtId="0" fontId="54" fillId="33" borderId="87" xfId="93" applyFont="1" applyFill="1" applyBorder="1" applyAlignment="1">
      <alignment horizontal="left" vertical="center"/>
    </xf>
    <xf numFmtId="3" fontId="54" fillId="33" borderId="91" xfId="93" applyNumberFormat="1" applyFont="1" applyFill="1" applyBorder="1" applyAlignment="1">
      <alignment vertical="center"/>
    </xf>
    <xf numFmtId="0" fontId="54" fillId="33" borderId="87" xfId="93" applyFont="1" applyFill="1" applyBorder="1" applyAlignment="1">
      <alignment vertical="center"/>
    </xf>
    <xf numFmtId="0" fontId="54" fillId="0" borderId="91" xfId="93" applyFont="1" applyBorder="1" applyAlignment="1">
      <alignment horizontal="center" vertical="center"/>
    </xf>
    <xf numFmtId="0" fontId="54" fillId="0" borderId="91" xfId="93" applyFont="1" applyFill="1" applyBorder="1"/>
    <xf numFmtId="0" fontId="3" fillId="0" borderId="145" xfId="93" applyBorder="1"/>
    <xf numFmtId="0" fontId="53" fillId="0" borderId="145" xfId="93" applyFont="1" applyBorder="1"/>
    <xf numFmtId="0" fontId="53" fillId="0" borderId="145" xfId="93" applyFont="1" applyBorder="1" applyAlignment="1">
      <alignment vertical="center"/>
    </xf>
    <xf numFmtId="0" fontId="53" fillId="0" borderId="119" xfId="93" applyFont="1" applyBorder="1"/>
    <xf numFmtId="0" fontId="66" fillId="0" borderId="87" xfId="0" applyFont="1" applyBorder="1" applyAlignment="1">
      <alignment horizontal="center" vertical="center" wrapText="1"/>
    </xf>
    <xf numFmtId="0" fontId="66" fillId="0" borderId="87" xfId="0" applyFont="1" applyBorder="1" applyAlignment="1">
      <alignment horizontal="center" vertical="center"/>
    </xf>
    <xf numFmtId="0" fontId="66" fillId="0" borderId="87" xfId="80" applyFont="1" applyBorder="1" applyAlignment="1">
      <alignment horizontal="center" vertical="center" wrapText="1"/>
    </xf>
    <xf numFmtId="0" fontId="66" fillId="37" borderId="153" xfId="0" applyFont="1" applyFill="1" applyBorder="1" applyAlignment="1">
      <alignment horizontal="center" vertical="center" wrapText="1"/>
    </xf>
    <xf numFmtId="0" fontId="0" fillId="0" borderId="0" xfId="0" applyAlignment="1"/>
    <xf numFmtId="0" fontId="43" fillId="0" borderId="87" xfId="93" applyFont="1" applyFill="1" applyBorder="1"/>
    <xf numFmtId="0" fontId="100" fillId="0" borderId="0" xfId="93" applyFont="1" applyFill="1"/>
    <xf numFmtId="3" fontId="34" fillId="0" borderId="87" xfId="93" applyNumberFormat="1" applyFont="1" applyFill="1" applyBorder="1"/>
    <xf numFmtId="3" fontId="41" fillId="38" borderId="74" xfId="0" applyNumberFormat="1" applyFont="1" applyFill="1" applyBorder="1"/>
    <xf numFmtId="3" fontId="41" fillId="0" borderId="74" xfId="0" applyNumberFormat="1" applyFont="1" applyBorder="1"/>
    <xf numFmtId="3" fontId="37" fillId="0" borderId="74" xfId="0" applyNumberFormat="1" applyFont="1" applyBorder="1"/>
    <xf numFmtId="3" fontId="40" fillId="41" borderId="74" xfId="0" applyNumberFormat="1" applyFont="1" applyFill="1" applyBorder="1"/>
    <xf numFmtId="3" fontId="37" fillId="41" borderId="74" xfId="0" applyNumberFormat="1" applyFont="1" applyFill="1" applyBorder="1"/>
    <xf numFmtId="49" fontId="37" fillId="0" borderId="110" xfId="0" applyNumberFormat="1" applyFont="1" applyFill="1" applyBorder="1" applyAlignment="1">
      <alignment horizontal="right" vertical="center"/>
    </xf>
    <xf numFmtId="0" fontId="37" fillId="0" borderId="110" xfId="0" applyFont="1" applyBorder="1" applyAlignment="1">
      <alignment horizontal="center" vertical="top" wrapText="1"/>
    </xf>
    <xf numFmtId="0" fontId="37" fillId="41" borderId="110" xfId="0" applyFont="1" applyFill="1" applyBorder="1" applyAlignment="1">
      <alignment horizontal="center" vertical="top" wrapText="1"/>
    </xf>
    <xf numFmtId="3" fontId="41" fillId="38" borderId="37" xfId="0" applyNumberFormat="1" applyFont="1" applyFill="1" applyBorder="1"/>
    <xf numFmtId="0" fontId="41" fillId="0" borderId="145" xfId="0" applyFont="1" applyBorder="1"/>
    <xf numFmtId="3" fontId="41" fillId="0" borderId="178" xfId="0" applyNumberFormat="1" applyFont="1" applyBorder="1"/>
    <xf numFmtId="0" fontId="79" fillId="0" borderId="87" xfId="92" applyFont="1" applyBorder="1"/>
    <xf numFmtId="3" fontId="26" fillId="0" borderId="51" xfId="0" applyNumberFormat="1" applyFont="1" applyBorder="1"/>
    <xf numFmtId="0" fontId="41" fillId="0" borderId="74" xfId="0" applyFont="1" applyBorder="1"/>
    <xf numFmtId="49" fontId="37" fillId="0" borderId="91" xfId="0" applyNumberFormat="1" applyFont="1" applyFill="1" applyBorder="1" applyAlignment="1">
      <alignment horizontal="right" vertical="center"/>
    </xf>
    <xf numFmtId="0" fontId="0" fillId="0" borderId="88" xfId="0" applyBorder="1"/>
    <xf numFmtId="3" fontId="41" fillId="0" borderId="37" xfId="0" applyNumberFormat="1" applyFont="1" applyBorder="1"/>
    <xf numFmtId="3" fontId="81" fillId="40" borderId="87" xfId="92" applyNumberFormat="1" applyFont="1" applyFill="1" applyBorder="1"/>
    <xf numFmtId="165" fontId="99" fillId="0" borderId="0" xfId="97" applyNumberFormat="1" applyFont="1" applyFill="1" applyAlignment="1">
      <alignment horizontal="center" vertical="center" wrapText="1"/>
    </xf>
    <xf numFmtId="3" fontId="66" fillId="0" borderId="38" xfId="80" applyNumberFormat="1" applyFont="1" applyBorder="1" applyAlignment="1">
      <alignment horizontal="right"/>
    </xf>
    <xf numFmtId="3" fontId="66" fillId="0" borderId="87" xfId="80" applyNumberFormat="1" applyFont="1" applyBorder="1" applyAlignment="1">
      <alignment horizontal="right"/>
    </xf>
    <xf numFmtId="0" fontId="53" fillId="33" borderId="120" xfId="93" applyFont="1" applyFill="1" applyBorder="1"/>
    <xf numFmtId="49" fontId="36" fillId="38" borderId="91" xfId="0" applyNumberFormat="1" applyFont="1" applyFill="1" applyBorder="1" applyAlignment="1">
      <alignment horizontal="right" vertical="center"/>
    </xf>
    <xf numFmtId="3" fontId="36" fillId="38" borderId="171" xfId="0" applyNumberFormat="1" applyFont="1" applyFill="1" applyBorder="1" applyAlignment="1">
      <alignment vertical="center" wrapText="1"/>
    </xf>
    <xf numFmtId="3" fontId="35" fillId="38" borderId="171" xfId="0" applyNumberFormat="1" applyFont="1" applyFill="1" applyBorder="1"/>
    <xf numFmtId="3" fontId="35" fillId="38" borderId="170" xfId="0" applyNumberFormat="1" applyFont="1" applyFill="1" applyBorder="1"/>
    <xf numFmtId="0" fontId="103" fillId="0" borderId="0" xfId="92" applyFont="1"/>
    <xf numFmtId="0" fontId="36" fillId="38" borderId="110" xfId="0" applyFont="1" applyFill="1" applyBorder="1" applyAlignment="1">
      <alignment horizontal="center" vertical="top" wrapText="1"/>
    </xf>
    <xf numFmtId="3" fontId="35" fillId="38" borderId="74" xfId="0" applyNumberFormat="1" applyFont="1" applyFill="1" applyBorder="1"/>
    <xf numFmtId="3" fontId="35" fillId="38" borderId="179" xfId="0" applyNumberFormat="1" applyFont="1" applyFill="1" applyBorder="1"/>
    <xf numFmtId="168" fontId="36" fillId="38" borderId="110" xfId="0" applyNumberFormat="1" applyFont="1" applyFill="1" applyBorder="1" applyAlignment="1">
      <alignment horizontal="center" vertical="top" wrapText="1"/>
    </xf>
    <xf numFmtId="3" fontId="36" fillId="38" borderId="179" xfId="0" applyNumberFormat="1" applyFont="1" applyFill="1" applyBorder="1"/>
    <xf numFmtId="49" fontId="36" fillId="38" borderId="110" xfId="0" applyNumberFormat="1" applyFont="1" applyFill="1" applyBorder="1" applyAlignment="1">
      <alignment horizontal="right" vertical="center"/>
    </xf>
    <xf numFmtId="0" fontId="36" fillId="38" borderId="0" xfId="0" applyFont="1" applyFill="1" applyBorder="1" applyAlignment="1">
      <alignment vertical="top" wrapText="1"/>
    </xf>
    <xf numFmtId="3" fontId="36" fillId="38" borderId="115" xfId="0" applyNumberFormat="1" applyFont="1" applyFill="1" applyBorder="1"/>
    <xf numFmtId="0" fontId="36" fillId="43" borderId="110" xfId="0" applyFont="1" applyFill="1" applyBorder="1" applyAlignment="1">
      <alignment horizontal="center" vertical="top" wrapText="1"/>
    </xf>
    <xf numFmtId="0" fontId="35" fillId="38" borderId="110" xfId="0" applyFont="1" applyFill="1" applyBorder="1"/>
    <xf numFmtId="0" fontId="35" fillId="0" borderId="110" xfId="0" applyFont="1" applyBorder="1"/>
    <xf numFmtId="3" fontId="36" fillId="0" borderId="37" xfId="0" applyNumberFormat="1" applyFont="1" applyBorder="1"/>
    <xf numFmtId="3" fontId="35" fillId="0" borderId="180" xfId="0" applyNumberFormat="1" applyFont="1" applyBorder="1"/>
    <xf numFmtId="0" fontId="103" fillId="0" borderId="87" xfId="92" applyFont="1" applyBorder="1"/>
    <xf numFmtId="0" fontId="103" fillId="0" borderId="90" xfId="92" applyFont="1" applyBorder="1"/>
    <xf numFmtId="3" fontId="103" fillId="0" borderId="87" xfId="92" applyNumberFormat="1" applyFont="1" applyBorder="1"/>
    <xf numFmtId="3" fontId="36" fillId="38" borderId="180" xfId="0" applyNumberFormat="1" applyFont="1" applyFill="1" applyBorder="1"/>
    <xf numFmtId="0" fontId="36" fillId="38" borderId="171" xfId="0" applyFont="1" applyFill="1" applyBorder="1" applyAlignment="1">
      <alignment vertical="top" wrapText="1"/>
    </xf>
    <xf numFmtId="3" fontId="36" fillId="38" borderId="170" xfId="0" applyNumberFormat="1" applyFont="1" applyFill="1" applyBorder="1"/>
    <xf numFmtId="0" fontId="36" fillId="38" borderId="88" xfId="0" applyFont="1" applyFill="1" applyBorder="1" applyAlignment="1">
      <alignment horizontal="center" vertical="top" wrapText="1"/>
    </xf>
    <xf numFmtId="3" fontId="36" fillId="38" borderId="194" xfId="0" applyNumberFormat="1" applyFont="1" applyFill="1" applyBorder="1"/>
    <xf numFmtId="3" fontId="36" fillId="43" borderId="195" xfId="0" applyNumberFormat="1" applyFont="1" applyFill="1" applyBorder="1"/>
    <xf numFmtId="0" fontId="36" fillId="38" borderId="169" xfId="0" applyFont="1" applyFill="1" applyBorder="1" applyAlignment="1">
      <alignment vertical="top" wrapText="1"/>
    </xf>
    <xf numFmtId="0" fontId="80" fillId="0" borderId="0" xfId="92" applyFont="1" applyBorder="1"/>
    <xf numFmtId="49" fontId="36" fillId="0" borderId="110" xfId="0" applyNumberFormat="1" applyFont="1" applyFill="1" applyBorder="1" applyAlignment="1">
      <alignment horizontal="right" vertical="center"/>
    </xf>
    <xf numFmtId="0" fontId="36" fillId="0" borderId="110" xfId="0" applyFont="1" applyBorder="1" applyAlignment="1">
      <alignment horizontal="center" vertical="top" wrapText="1"/>
    </xf>
    <xf numFmtId="3" fontId="35" fillId="0" borderId="74" xfId="0" applyNumberFormat="1" applyFont="1" applyBorder="1"/>
    <xf numFmtId="167" fontId="35" fillId="0" borderId="74" xfId="0" applyNumberFormat="1" applyFont="1" applyBorder="1"/>
    <xf numFmtId="49" fontId="36" fillId="0" borderId="91" xfId="0" applyNumberFormat="1" applyFont="1" applyFill="1" applyBorder="1" applyAlignment="1">
      <alignment horizontal="right" vertical="center"/>
    </xf>
    <xf numFmtId="3" fontId="35" fillId="0" borderId="177" xfId="0" applyNumberFormat="1" applyFont="1" applyBorder="1"/>
    <xf numFmtId="3" fontId="35" fillId="0" borderId="179" xfId="0" applyNumberFormat="1" applyFont="1" applyBorder="1"/>
    <xf numFmtId="0" fontId="103" fillId="0" borderId="0" xfId="92" applyFont="1" applyBorder="1"/>
    <xf numFmtId="0" fontId="36" fillId="0" borderId="88" xfId="0" applyFont="1" applyBorder="1" applyAlignment="1">
      <alignment horizontal="center" vertical="top" wrapText="1"/>
    </xf>
    <xf numFmtId="3" fontId="36" fillId="0" borderId="194" xfId="0" applyNumberFormat="1" applyFont="1" applyBorder="1"/>
    <xf numFmtId="167" fontId="35" fillId="0" borderId="179" xfId="0" applyNumberFormat="1" applyFont="1" applyBorder="1"/>
    <xf numFmtId="0" fontId="36" fillId="41" borderId="110" xfId="0" applyFont="1" applyFill="1" applyBorder="1" applyAlignment="1">
      <alignment horizontal="center" vertical="top" wrapText="1"/>
    </xf>
    <xf numFmtId="3" fontId="36" fillId="41" borderId="51" xfId="0" applyNumberFormat="1" applyFont="1" applyFill="1" applyBorder="1"/>
    <xf numFmtId="0" fontId="25" fillId="0" borderId="110" xfId="0" applyFont="1" applyBorder="1"/>
    <xf numFmtId="3" fontId="35" fillId="0" borderId="37" xfId="0" applyNumberFormat="1" applyFont="1" applyBorder="1"/>
    <xf numFmtId="0" fontId="103" fillId="0" borderId="120" xfId="92" applyFont="1" applyBorder="1"/>
    <xf numFmtId="167" fontId="103" fillId="0" borderId="90" xfId="92" applyNumberFormat="1" applyFont="1" applyBorder="1"/>
    <xf numFmtId="3" fontId="80" fillId="0" borderId="0" xfId="92" applyNumberFormat="1" applyFont="1" applyBorder="1"/>
    <xf numFmtId="3" fontId="81" fillId="0" borderId="0" xfId="92" applyNumberFormat="1" applyFont="1" applyBorder="1"/>
    <xf numFmtId="0" fontId="67" fillId="33" borderId="87" xfId="90" applyFont="1" applyFill="1" applyBorder="1" applyAlignment="1">
      <alignment horizontal="center" vertical="center"/>
    </xf>
    <xf numFmtId="0" fontId="67" fillId="33" borderId="87" xfId="90" applyFont="1" applyFill="1" applyBorder="1" applyAlignment="1">
      <alignment horizontal="center" vertical="center" wrapText="1"/>
    </xf>
    <xf numFmtId="3" fontId="34" fillId="40" borderId="74" xfId="88" applyNumberFormat="1" applyFont="1" applyFill="1" applyBorder="1" applyAlignment="1">
      <alignment horizontal="right" vertical="center"/>
    </xf>
    <xf numFmtId="0" fontId="86" fillId="0" borderId="0" xfId="92" applyFont="1" applyAlignment="1">
      <alignment horizontal="right"/>
    </xf>
    <xf numFmtId="0" fontId="37" fillId="40" borderId="110" xfId="0" applyFont="1" applyFill="1" applyBorder="1" applyAlignment="1">
      <alignment vertical="center"/>
    </xf>
    <xf numFmtId="0" fontId="83" fillId="40" borderId="198" xfId="92" applyFont="1" applyFill="1" applyBorder="1" applyAlignment="1">
      <alignment horizontal="center" vertical="center" wrapText="1"/>
    </xf>
    <xf numFmtId="0" fontId="79" fillId="40" borderId="89" xfId="92" applyFont="1" applyFill="1" applyBorder="1"/>
    <xf numFmtId="0" fontId="37" fillId="40" borderId="88" xfId="0" applyFont="1" applyFill="1" applyBorder="1" applyAlignment="1">
      <alignment vertical="center"/>
    </xf>
    <xf numFmtId="0" fontId="83" fillId="40" borderId="195" xfId="92" applyFont="1" applyFill="1" applyBorder="1" applyAlignment="1">
      <alignment horizontal="center" vertical="center" wrapText="1"/>
    </xf>
    <xf numFmtId="0" fontId="85" fillId="40" borderId="89" xfId="92" applyFont="1" applyFill="1" applyBorder="1"/>
    <xf numFmtId="3" fontId="66" fillId="0" borderId="89" xfId="103" applyNumberFormat="1" applyFont="1" applyFill="1" applyBorder="1" applyAlignment="1">
      <alignment horizontal="center" vertical="center" wrapText="1"/>
    </xf>
    <xf numFmtId="3" fontId="106" fillId="33" borderId="87" xfId="103" applyNumberFormat="1" applyFont="1" applyFill="1" applyBorder="1" applyAlignment="1">
      <alignment horizontal="center" vertical="center" wrapText="1"/>
    </xf>
    <xf numFmtId="49" fontId="107" fillId="0" borderId="93" xfId="102" applyNumberFormat="1" applyFont="1" applyFill="1" applyBorder="1" applyAlignment="1">
      <alignment horizontal="center" vertical="center" wrapText="1"/>
    </xf>
    <xf numFmtId="3" fontId="107" fillId="0" borderId="116" xfId="102" applyNumberFormat="1" applyFont="1" applyFill="1" applyBorder="1" applyAlignment="1">
      <alignment vertical="center"/>
    </xf>
    <xf numFmtId="3" fontId="107" fillId="0" borderId="87" xfId="102" applyNumberFormat="1" applyFont="1" applyFill="1" applyBorder="1" applyAlignment="1">
      <alignment vertical="center"/>
    </xf>
    <xf numFmtId="3" fontId="107" fillId="0" borderId="90" xfId="103" applyNumberFormat="1" applyFont="1" applyFill="1" applyBorder="1" applyAlignment="1">
      <alignment horizontal="center" vertical="center" wrapText="1"/>
    </xf>
    <xf numFmtId="3" fontId="107" fillId="0" borderId="87" xfId="103" applyNumberFormat="1" applyFont="1" applyFill="1" applyBorder="1" applyAlignment="1">
      <alignment horizontal="center" vertical="center" wrapText="1"/>
    </xf>
    <xf numFmtId="3" fontId="107" fillId="0" borderId="87" xfId="103" applyNumberFormat="1" applyFont="1" applyFill="1" applyBorder="1" applyAlignment="1">
      <alignment horizontal="right" vertical="center"/>
    </xf>
    <xf numFmtId="49" fontId="107" fillId="0" borderId="94" xfId="102" applyNumberFormat="1" applyFont="1" applyFill="1" applyBorder="1" applyAlignment="1">
      <alignment horizontal="center" vertical="center" wrapText="1"/>
    </xf>
    <xf numFmtId="3" fontId="107" fillId="0" borderId="92" xfId="102" applyNumberFormat="1" applyFont="1" applyFill="1" applyBorder="1" applyAlignment="1">
      <alignment horizontal="left" vertical="center" wrapText="1"/>
    </xf>
    <xf numFmtId="3" fontId="107" fillId="0" borderId="87" xfId="102" applyNumberFormat="1" applyFont="1" applyFill="1" applyBorder="1" applyAlignment="1">
      <alignment horizontal="left" vertical="center" wrapText="1"/>
    </xf>
    <xf numFmtId="3" fontId="107" fillId="0" borderId="90" xfId="103" applyNumberFormat="1" applyFont="1" applyFill="1" applyBorder="1" applyAlignment="1">
      <alignment horizontal="center" vertical="center"/>
    </xf>
    <xf numFmtId="3" fontId="107" fillId="0" borderId="87" xfId="103" applyNumberFormat="1" applyFont="1" applyFill="1" applyBorder="1" applyAlignment="1">
      <alignment horizontal="center" vertical="center"/>
    </xf>
    <xf numFmtId="3" fontId="107" fillId="0" borderId="92" xfId="102" applyNumberFormat="1" applyFont="1" applyFill="1" applyBorder="1" applyAlignment="1">
      <alignment horizontal="left" vertical="center"/>
    </xf>
    <xf numFmtId="3" fontId="107" fillId="0" borderId="87" xfId="102" applyNumberFormat="1" applyFont="1" applyFill="1" applyBorder="1" applyAlignment="1">
      <alignment horizontal="left" vertical="center"/>
    </xf>
    <xf numFmtId="3" fontId="107" fillId="0" borderId="92" xfId="102" applyNumberFormat="1" applyFont="1" applyFill="1" applyBorder="1" applyAlignment="1">
      <alignment vertical="center"/>
    </xf>
    <xf numFmtId="49" fontId="107" fillId="0" borderId="94" xfId="102" applyNumberFormat="1" applyFont="1" applyFill="1" applyBorder="1" applyAlignment="1">
      <alignment horizontal="center" vertical="center"/>
    </xf>
    <xf numFmtId="3" fontId="107" fillId="0" borderId="117" xfId="102" applyNumberFormat="1" applyFont="1" applyFill="1" applyBorder="1" applyAlignment="1">
      <alignment vertical="center"/>
    </xf>
    <xf numFmtId="49" fontId="107" fillId="0" borderId="96" xfId="102" applyNumberFormat="1" applyFont="1" applyFill="1" applyBorder="1" applyAlignment="1">
      <alignment horizontal="center" vertical="center" wrapText="1"/>
    </xf>
    <xf numFmtId="3" fontId="107" fillId="0" borderId="97" xfId="102" applyNumberFormat="1" applyFont="1" applyFill="1" applyBorder="1" applyAlignment="1">
      <alignment vertical="center"/>
    </xf>
    <xf numFmtId="49" fontId="107" fillId="0" borderId="93" xfId="102" applyNumberFormat="1" applyFont="1" applyFill="1" applyBorder="1" applyAlignment="1">
      <alignment horizontal="center" vertical="center"/>
    </xf>
    <xf numFmtId="3" fontId="107" fillId="0" borderId="116" xfId="102" applyNumberFormat="1" applyFont="1" applyFill="1" applyBorder="1" applyAlignment="1">
      <alignment horizontal="left" vertical="center"/>
    </xf>
    <xf numFmtId="0" fontId="107" fillId="0" borderId="87" xfId="85" applyFont="1" applyFill="1" applyBorder="1" applyAlignment="1">
      <alignment vertical="center"/>
    </xf>
    <xf numFmtId="0" fontId="107" fillId="0" borderId="92" xfId="85" applyFont="1" applyFill="1" applyBorder="1" applyAlignment="1">
      <alignment vertical="center"/>
    </xf>
    <xf numFmtId="49" fontId="107" fillId="0" borderId="95" xfId="102" applyNumberFormat="1" applyFont="1" applyFill="1" applyBorder="1" applyAlignment="1">
      <alignment horizontal="center" vertical="center"/>
    </xf>
    <xf numFmtId="3" fontId="107" fillId="0" borderId="118" xfId="102" applyNumberFormat="1" applyFont="1" applyFill="1" applyBorder="1" applyAlignment="1">
      <alignment horizontal="left" vertical="center" wrapText="1"/>
    </xf>
    <xf numFmtId="49" fontId="107" fillId="0" borderId="96" xfId="102" applyNumberFormat="1" applyFont="1" applyFill="1" applyBorder="1" applyAlignment="1">
      <alignment horizontal="center" vertical="center"/>
    </xf>
    <xf numFmtId="3" fontId="107" fillId="0" borderId="97" xfId="102" applyNumberFormat="1" applyFont="1" applyFill="1" applyBorder="1" applyAlignment="1">
      <alignment horizontal="left" vertical="center"/>
    </xf>
    <xf numFmtId="49" fontId="107" fillId="33" borderId="87" xfId="103" applyNumberFormat="1" applyFont="1" applyFill="1" applyBorder="1" applyAlignment="1">
      <alignment horizontal="center" vertical="center"/>
    </xf>
    <xf numFmtId="0" fontId="106" fillId="33" borderId="87" xfId="85" applyFont="1" applyFill="1" applyBorder="1" applyAlignment="1">
      <alignment vertical="center" wrapText="1"/>
    </xf>
    <xf numFmtId="3" fontId="106" fillId="33" borderId="87" xfId="103" applyNumberFormat="1" applyFont="1" applyFill="1" applyBorder="1" applyAlignment="1">
      <alignment horizontal="right" vertical="center"/>
    </xf>
    <xf numFmtId="49" fontId="106" fillId="0" borderId="87" xfId="103" applyNumberFormat="1" applyFont="1" applyFill="1" applyBorder="1" applyAlignment="1">
      <alignment horizontal="center" vertical="center"/>
    </xf>
    <xf numFmtId="3" fontId="107" fillId="0" borderId="87" xfId="103" applyNumberFormat="1" applyFont="1" applyFill="1" applyBorder="1" applyAlignment="1">
      <alignment vertical="center"/>
    </xf>
    <xf numFmtId="3" fontId="106" fillId="33" borderId="87" xfId="103" applyNumberFormat="1" applyFont="1" applyFill="1" applyBorder="1" applyAlignment="1">
      <alignment vertical="center"/>
    </xf>
    <xf numFmtId="3" fontId="47" fillId="0" borderId="92" xfId="90" applyNumberFormat="1" applyFont="1" applyFill="1" applyBorder="1" applyAlignment="1">
      <alignment vertical="center"/>
    </xf>
    <xf numFmtId="49" fontId="106" fillId="33" borderId="87" xfId="103" applyNumberFormat="1" applyFont="1" applyFill="1" applyBorder="1" applyAlignment="1">
      <alignment horizontal="center" vertical="center" wrapText="1"/>
    </xf>
    <xf numFmtId="0" fontId="106" fillId="33" borderId="87" xfId="90" applyFont="1" applyFill="1" applyBorder="1" applyAlignment="1">
      <alignment horizontal="center"/>
    </xf>
    <xf numFmtId="0" fontId="109" fillId="0" borderId="91" xfId="85" applyFont="1" applyFill="1" applyBorder="1" applyAlignment="1">
      <alignment vertical="center"/>
    </xf>
    <xf numFmtId="0" fontId="106" fillId="33" borderId="87" xfId="85" applyFont="1" applyFill="1" applyBorder="1" applyAlignment="1">
      <alignment horizontal="left" vertical="center" wrapText="1"/>
    </xf>
    <xf numFmtId="3" fontId="37" fillId="0" borderId="87" xfId="0" applyNumberFormat="1" applyFont="1" applyBorder="1"/>
    <xf numFmtId="3" fontId="41" fillId="0" borderId="87" xfId="0" applyNumberFormat="1" applyFont="1" applyBorder="1" applyAlignment="1">
      <alignment horizontal="right"/>
    </xf>
    <xf numFmtId="165" fontId="78" fillId="0" borderId="166" xfId="97" applyNumberFormat="1" applyFont="1" applyFill="1" applyBorder="1" applyAlignment="1" applyProtection="1">
      <alignment horizontal="center" vertical="center" wrapText="1"/>
    </xf>
    <xf numFmtId="165" fontId="78" fillId="0" borderId="88" xfId="97" applyNumberFormat="1" applyFont="1" applyFill="1" applyBorder="1" applyAlignment="1" applyProtection="1">
      <alignment horizontal="center" vertical="center" wrapText="1"/>
    </xf>
    <xf numFmtId="165" fontId="78" fillId="0" borderId="167" xfId="97" applyNumberFormat="1" applyFont="1" applyFill="1" applyBorder="1" applyAlignment="1" applyProtection="1">
      <alignment horizontal="center" vertical="center" wrapText="1"/>
    </xf>
    <xf numFmtId="3" fontId="66" fillId="0" borderId="87" xfId="80" applyNumberFormat="1" applyFont="1" applyBorder="1" applyAlignment="1">
      <alignment horizontal="center"/>
    </xf>
    <xf numFmtId="3" fontId="96" fillId="0" borderId="147" xfId="0" applyNumberFormat="1" applyFont="1" applyBorder="1" applyAlignment="1">
      <alignment horizontal="center" wrapText="1"/>
    </xf>
    <xf numFmtId="3" fontId="66" fillId="0" borderId="147" xfId="0" applyNumberFormat="1" applyFont="1" applyBorder="1"/>
    <xf numFmtId="3" fontId="66" fillId="0" borderId="148" xfId="0" applyNumberFormat="1" applyFont="1" applyBorder="1"/>
    <xf numFmtId="3" fontId="66" fillId="0" borderId="87" xfId="0" applyNumberFormat="1" applyFont="1" applyBorder="1" applyAlignment="1">
      <alignment horizontal="center"/>
    </xf>
    <xf numFmtId="3" fontId="96" fillId="0" borderId="87" xfId="0" applyNumberFormat="1" applyFont="1" applyBorder="1" applyAlignment="1">
      <alignment horizontal="center" wrapText="1"/>
    </xf>
    <xf numFmtId="3" fontId="66" fillId="0" borderId="87" xfId="0" applyNumberFormat="1" applyFont="1" applyBorder="1"/>
    <xf numFmtId="3" fontId="66" fillId="0" borderId="0" xfId="0" applyNumberFormat="1" applyFont="1" applyBorder="1"/>
    <xf numFmtId="3" fontId="66" fillId="0" borderId="0" xfId="80" applyNumberFormat="1" applyFont="1" applyBorder="1"/>
    <xf numFmtId="3" fontId="66" fillId="0" borderId="120" xfId="0" applyNumberFormat="1" applyFont="1" applyBorder="1"/>
    <xf numFmtId="3" fontId="66" fillId="0" borderId="90" xfId="0" applyNumberFormat="1" applyFont="1" applyBorder="1"/>
    <xf numFmtId="3" fontId="96" fillId="0" borderId="89" xfId="0" applyNumberFormat="1" applyFont="1" applyBorder="1" applyAlignment="1">
      <alignment horizontal="center" wrapText="1"/>
    </xf>
    <xf numFmtId="0" fontId="66" fillId="37" borderId="147" xfId="0" applyFont="1" applyFill="1" applyBorder="1" applyAlignment="1">
      <alignment horizontal="center" wrapText="1"/>
    </xf>
    <xf numFmtId="0" fontId="66" fillId="0" borderId="156" xfId="80" applyFont="1" applyBorder="1"/>
    <xf numFmtId="0" fontId="66" fillId="0" borderId="157" xfId="80" applyFont="1" applyBorder="1"/>
    <xf numFmtId="0" fontId="66" fillId="37" borderId="147" xfId="0" applyFont="1" applyFill="1" applyBorder="1" applyAlignment="1">
      <alignment horizontal="center"/>
    </xf>
    <xf numFmtId="3" fontId="66" fillId="37" borderId="147" xfId="0" applyNumberFormat="1" applyFont="1" applyFill="1" applyBorder="1" applyAlignment="1">
      <alignment horizontal="center"/>
    </xf>
    <xf numFmtId="3" fontId="66" fillId="0" borderId="147" xfId="0" applyNumberFormat="1" applyFont="1" applyBorder="1" applyAlignment="1">
      <alignment horizontal="center" wrapText="1"/>
    </xf>
    <xf numFmtId="3" fontId="66" fillId="0" borderId="138" xfId="80" applyNumberFormat="1" applyFont="1" applyBorder="1"/>
    <xf numFmtId="3" fontId="66" fillId="0" borderId="66" xfId="80" applyNumberFormat="1" applyFont="1" applyFill="1" applyBorder="1" applyAlignment="1">
      <alignment horizontal="right"/>
    </xf>
    <xf numFmtId="3" fontId="66" fillId="0" borderId="139" xfId="80" applyNumberFormat="1" applyFont="1" applyBorder="1"/>
    <xf numFmtId="3" fontId="66" fillId="0" borderId="38" xfId="80" applyNumberFormat="1" applyFont="1" applyFill="1" applyBorder="1" applyAlignment="1">
      <alignment horizontal="right"/>
    </xf>
    <xf numFmtId="3" fontId="66" fillId="0" borderId="147" xfId="80" applyNumberFormat="1" applyFont="1" applyBorder="1" applyAlignment="1">
      <alignment horizontal="center"/>
    </xf>
    <xf numFmtId="3" fontId="66" fillId="0" borderId="87" xfId="80" applyNumberFormat="1" applyFont="1" applyFill="1" applyBorder="1" applyAlignment="1">
      <alignment horizontal="center"/>
    </xf>
    <xf numFmtId="3" fontId="66" fillId="0" borderId="87" xfId="80" applyNumberFormat="1" applyFont="1" applyFill="1" applyBorder="1" applyAlignment="1">
      <alignment horizontal="right"/>
    </xf>
    <xf numFmtId="0" fontId="75" fillId="0" borderId="158" xfId="0" applyFont="1" applyBorder="1"/>
    <xf numFmtId="0" fontId="80" fillId="0" borderId="87" xfId="92" applyFont="1" applyBorder="1" applyAlignment="1">
      <alignment horizontal="center"/>
    </xf>
    <xf numFmtId="0" fontId="83" fillId="33" borderId="87" xfId="92" applyFont="1" applyFill="1" applyBorder="1" applyAlignment="1">
      <alignment horizontal="center" vertical="center" wrapText="1"/>
    </xf>
    <xf numFmtId="0" fontId="81" fillId="0" borderId="89" xfId="92" applyFont="1" applyFill="1" applyBorder="1"/>
    <xf numFmtId="3" fontId="81" fillId="0" borderId="87" xfId="92" applyNumberFormat="1" applyFont="1" applyFill="1" applyBorder="1" applyAlignment="1">
      <alignment horizontal="right" vertical="center"/>
    </xf>
    <xf numFmtId="165" fontId="78" fillId="0" borderId="150" xfId="97" applyNumberFormat="1" applyFont="1" applyFill="1" applyBorder="1" applyAlignment="1" applyProtection="1">
      <alignment horizontal="left" vertical="center" wrapText="1" indent="1"/>
      <protection locked="0"/>
    </xf>
    <xf numFmtId="165" fontId="78" fillId="0" borderId="87" xfId="97" applyNumberFormat="1" applyFont="1" applyFill="1" applyBorder="1" applyAlignment="1" applyProtection="1">
      <alignment vertical="center" wrapText="1"/>
      <protection locked="0"/>
    </xf>
    <xf numFmtId="49" fontId="78" fillId="0" borderId="87" xfId="97" applyNumberFormat="1" applyFont="1" applyFill="1" applyBorder="1" applyAlignment="1" applyProtection="1">
      <alignment horizontal="center" vertical="center" wrapText="1"/>
      <protection locked="0"/>
    </xf>
    <xf numFmtId="165" fontId="78" fillId="0" borderId="152" xfId="97" applyNumberFormat="1" applyFont="1" applyFill="1" applyBorder="1" applyAlignment="1" applyProtection="1">
      <alignment horizontal="left" vertical="center" wrapText="1" indent="1"/>
      <protection locked="0"/>
    </xf>
    <xf numFmtId="165" fontId="78" fillId="0" borderId="153" xfId="97" applyNumberFormat="1" applyFont="1" applyFill="1" applyBorder="1" applyAlignment="1" applyProtection="1">
      <alignment vertical="center" wrapText="1"/>
      <protection locked="0"/>
    </xf>
    <xf numFmtId="49" fontId="78" fillId="0" borderId="153" xfId="97" applyNumberFormat="1" applyFont="1" applyFill="1" applyBorder="1" applyAlignment="1" applyProtection="1">
      <alignment horizontal="center" vertical="center" wrapText="1"/>
      <protection locked="0"/>
    </xf>
    <xf numFmtId="165" fontId="33" fillId="0" borderId="166" xfId="97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88" xfId="97" applyNumberFormat="1" applyFont="1" applyFill="1" applyBorder="1" applyAlignment="1" applyProtection="1">
      <alignment vertical="center" wrapText="1"/>
      <protection locked="0"/>
    </xf>
    <xf numFmtId="49" fontId="33" fillId="0" borderId="88" xfId="97" applyNumberFormat="1" applyFont="1" applyFill="1" applyBorder="1" applyAlignment="1" applyProtection="1">
      <alignment horizontal="center" vertical="center" wrapText="1"/>
      <protection locked="0"/>
    </xf>
    <xf numFmtId="165" fontId="33" fillId="0" borderId="150" xfId="97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87" xfId="97" applyNumberFormat="1" applyFont="1" applyFill="1" applyBorder="1" applyAlignment="1" applyProtection="1">
      <alignment vertical="center" wrapText="1"/>
      <protection locked="0"/>
    </xf>
    <xf numFmtId="49" fontId="33" fillId="0" borderId="87" xfId="97" applyNumberFormat="1" applyFont="1" applyFill="1" applyBorder="1" applyAlignment="1" applyProtection="1">
      <alignment horizontal="center" vertical="center" wrapText="1"/>
      <protection locked="0"/>
    </xf>
    <xf numFmtId="165" fontId="78" fillId="0" borderId="88" xfId="97" applyNumberFormat="1" applyFont="1" applyFill="1" applyBorder="1" applyAlignment="1" applyProtection="1">
      <alignment horizontal="right" vertical="center" wrapText="1"/>
    </xf>
    <xf numFmtId="165" fontId="78" fillId="0" borderId="87" xfId="97" applyNumberFormat="1" applyFont="1" applyFill="1" applyBorder="1" applyAlignment="1" applyProtection="1">
      <alignment horizontal="right" vertical="center" wrapText="1"/>
      <protection locked="0"/>
    </xf>
    <xf numFmtId="165" fontId="78" fillId="0" borderId="150" xfId="97" applyNumberFormat="1" applyFont="1" applyFill="1" applyBorder="1" applyAlignment="1" applyProtection="1">
      <alignment horizontal="center" vertical="center" wrapText="1"/>
      <protection locked="0"/>
    </xf>
    <xf numFmtId="3" fontId="81" fillId="0" borderId="87" xfId="92" applyNumberFormat="1" applyFont="1" applyBorder="1" applyAlignment="1">
      <alignment horizontal="center"/>
    </xf>
    <xf numFmtId="0" fontId="80" fillId="0" borderId="0" xfId="92" applyFont="1" applyAlignment="1">
      <alignment horizontal="left" wrapText="1"/>
    </xf>
    <xf numFmtId="0" fontId="0" fillId="0" borderId="0" xfId="0" applyAlignment="1">
      <alignment wrapText="1"/>
    </xf>
    <xf numFmtId="0" fontId="41" fillId="0" borderId="0" xfId="0" applyFont="1" applyAlignment="1">
      <alignment horizontal="left" wrapText="1"/>
    </xf>
    <xf numFmtId="165" fontId="99" fillId="0" borderId="0" xfId="97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116"/>
    <xf numFmtId="169" fontId="1" fillId="0" borderId="0" xfId="116" applyNumberFormat="1"/>
    <xf numFmtId="0" fontId="98" fillId="40" borderId="87" xfId="116" applyFont="1" applyFill="1" applyBorder="1" applyAlignment="1">
      <alignment horizontal="center"/>
    </xf>
    <xf numFmtId="0" fontId="110" fillId="0" borderId="87" xfId="116" applyFont="1" applyBorder="1"/>
    <xf numFmtId="169" fontId="110" fillId="0" borderId="87" xfId="116" applyNumberFormat="1" applyFont="1" applyBorder="1"/>
    <xf numFmtId="169" fontId="110" fillId="0" borderId="87" xfId="116" applyNumberFormat="1" applyFont="1" applyBorder="1" applyAlignment="1">
      <alignment horizontal="right"/>
    </xf>
    <xf numFmtId="170" fontId="110" fillId="0" borderId="87" xfId="116" applyNumberFormat="1" applyFont="1" applyBorder="1"/>
    <xf numFmtId="0" fontId="111" fillId="0" borderId="0" xfId="116" applyFont="1"/>
    <xf numFmtId="169" fontId="111" fillId="0" borderId="0" xfId="116" applyNumberFormat="1" applyFont="1"/>
    <xf numFmtId="0" fontId="65" fillId="33" borderId="57" xfId="80" applyFont="1" applyFill="1" applyBorder="1" applyAlignment="1">
      <alignment horizontal="center" vertical="center" wrapText="1"/>
    </xf>
    <xf numFmtId="0" fontId="65" fillId="33" borderId="58" xfId="80" applyFont="1" applyFill="1" applyBorder="1" applyAlignment="1">
      <alignment horizontal="center" vertical="center" wrapText="1"/>
    </xf>
    <xf numFmtId="0" fontId="65" fillId="33" borderId="49" xfId="80" applyFont="1" applyFill="1" applyBorder="1" applyAlignment="1">
      <alignment horizontal="center" vertical="center" wrapText="1"/>
    </xf>
    <xf numFmtId="0" fontId="65" fillId="33" borderId="26" xfId="80" applyFont="1" applyFill="1" applyBorder="1" applyAlignment="1">
      <alignment horizontal="center" vertical="center" wrapText="1"/>
    </xf>
    <xf numFmtId="0" fontId="65" fillId="33" borderId="0" xfId="80" applyFont="1" applyFill="1" applyBorder="1" applyAlignment="1">
      <alignment horizontal="center" vertical="center" wrapText="1"/>
    </xf>
    <xf numFmtId="0" fontId="65" fillId="33" borderId="182" xfId="80" applyFont="1" applyFill="1" applyBorder="1" applyAlignment="1">
      <alignment horizontal="center" vertical="center" wrapText="1"/>
    </xf>
    <xf numFmtId="0" fontId="65" fillId="33" borderId="183" xfId="80" applyFont="1" applyFill="1" applyBorder="1" applyAlignment="1">
      <alignment horizontal="center" vertical="center" wrapText="1"/>
    </xf>
    <xf numFmtId="0" fontId="65" fillId="33" borderId="185" xfId="80" applyFont="1" applyFill="1" applyBorder="1" applyAlignment="1">
      <alignment horizontal="center" vertical="center" wrapText="1"/>
    </xf>
    <xf numFmtId="0" fontId="65" fillId="33" borderId="186" xfId="80" applyFont="1" applyFill="1" applyBorder="1" applyAlignment="1">
      <alignment horizontal="center" vertical="center" wrapText="1"/>
    </xf>
    <xf numFmtId="0" fontId="65" fillId="33" borderId="190" xfId="80" applyFont="1" applyFill="1" applyBorder="1" applyAlignment="1">
      <alignment horizontal="center" vertical="center" wrapText="1"/>
    </xf>
    <xf numFmtId="0" fontId="66" fillId="0" borderId="87" xfId="80" applyFont="1" applyBorder="1" applyAlignment="1">
      <alignment horizontal="center"/>
    </xf>
    <xf numFmtId="0" fontId="66" fillId="0" borderId="153" xfId="80" applyFont="1" applyBorder="1" applyAlignment="1">
      <alignment horizontal="center"/>
    </xf>
    <xf numFmtId="0" fontId="0" fillId="0" borderId="0" xfId="80" applyFont="1" applyBorder="1" applyAlignment="1">
      <alignment horizontal="center"/>
    </xf>
    <xf numFmtId="0" fontId="40" fillId="0" borderId="46" xfId="80" applyFont="1" applyBorder="1" applyAlignment="1">
      <alignment horizontal="center" vertical="center"/>
    </xf>
    <xf numFmtId="0" fontId="57" fillId="0" borderId="67" xfId="80" applyFont="1" applyBorder="1" applyAlignment="1">
      <alignment horizontal="center" vertical="center"/>
    </xf>
    <xf numFmtId="0" fontId="57" fillId="0" borderId="64" xfId="80" applyFont="1" applyBorder="1" applyAlignment="1">
      <alignment horizontal="center" vertical="center"/>
    </xf>
    <xf numFmtId="9" fontId="66" fillId="37" borderId="149" xfId="0" applyNumberFormat="1" applyFont="1" applyFill="1" applyBorder="1" applyAlignment="1">
      <alignment horizontal="center"/>
    </xf>
    <xf numFmtId="9" fontId="66" fillId="0" borderId="151" xfId="0" applyNumberFormat="1" applyFont="1" applyBorder="1" applyAlignment="1">
      <alignment horizontal="center"/>
    </xf>
    <xf numFmtId="9" fontId="66" fillId="0" borderId="151" xfId="0" applyNumberFormat="1" applyFont="1" applyBorder="1" applyAlignment="1">
      <alignment horizontal="center" wrapText="1"/>
    </xf>
    <xf numFmtId="9" fontId="66" fillId="0" borderId="0" xfId="0" applyNumberFormat="1" applyFont="1" applyBorder="1" applyAlignment="1">
      <alignment horizontal="center" wrapText="1"/>
    </xf>
    <xf numFmtId="9" fontId="66" fillId="0" borderId="151" xfId="80" applyNumberFormat="1" applyFont="1" applyBorder="1" applyAlignment="1">
      <alignment horizontal="center"/>
    </xf>
    <xf numFmtId="9" fontId="66" fillId="0" borderId="155" xfId="80" applyNumberFormat="1" applyFont="1" applyBorder="1" applyAlignment="1">
      <alignment horizontal="center"/>
    </xf>
    <xf numFmtId="0" fontId="66" fillId="0" borderId="150" xfId="0" applyFont="1" applyBorder="1"/>
    <xf numFmtId="0" fontId="75" fillId="0" borderId="87" xfId="0" applyFont="1" applyBorder="1" applyAlignment="1">
      <alignment horizontal="center" wrapText="1"/>
    </xf>
    <xf numFmtId="0" fontId="75" fillId="0" borderId="0" xfId="80" applyFont="1" applyBorder="1"/>
    <xf numFmtId="0" fontId="75" fillId="0" borderId="87" xfId="0" applyFont="1" applyBorder="1" applyAlignment="1">
      <alignment horizontal="center"/>
    </xf>
    <xf numFmtId="3" fontId="75" fillId="0" borderId="87" xfId="0" applyNumberFormat="1" applyFont="1" applyBorder="1" applyAlignment="1">
      <alignment horizontal="center"/>
    </xf>
    <xf numFmtId="3" fontId="97" fillId="0" borderId="87" xfId="0" applyNumberFormat="1" applyFont="1" applyBorder="1" applyAlignment="1">
      <alignment horizontal="center" wrapText="1"/>
    </xf>
    <xf numFmtId="3" fontId="75" fillId="0" borderId="87" xfId="0" applyNumberFormat="1" applyFont="1" applyBorder="1"/>
    <xf numFmtId="3" fontId="75" fillId="0" borderId="0" xfId="0" applyNumberFormat="1" applyFont="1" applyBorder="1"/>
    <xf numFmtId="3" fontId="75" fillId="0" borderId="0" xfId="80" applyNumberFormat="1" applyFont="1" applyBorder="1"/>
    <xf numFmtId="3" fontId="75" fillId="0" borderId="87" xfId="80" applyNumberFormat="1" applyFont="1" applyBorder="1" applyAlignment="1">
      <alignment horizontal="center"/>
    </xf>
    <xf numFmtId="0" fontId="75" fillId="0" borderId="87" xfId="80" applyFont="1" applyBorder="1"/>
    <xf numFmtId="9" fontId="75" fillId="0" borderId="151" xfId="0" applyNumberFormat="1" applyFont="1" applyBorder="1" applyAlignment="1">
      <alignment horizontal="center"/>
    </xf>
    <xf numFmtId="0" fontId="75" fillId="37" borderId="87" xfId="0" applyFont="1" applyFill="1" applyBorder="1" applyAlignment="1">
      <alignment horizontal="center" wrapText="1"/>
    </xf>
    <xf numFmtId="3" fontId="75" fillId="37" borderId="87" xfId="0" applyNumberFormat="1" applyFont="1" applyFill="1" applyBorder="1" applyAlignment="1">
      <alignment horizontal="center"/>
    </xf>
    <xf numFmtId="0" fontId="75" fillId="37" borderId="87" xfId="0" applyFont="1" applyFill="1" applyBorder="1" applyAlignment="1">
      <alignment horizontal="center"/>
    </xf>
    <xf numFmtId="9" fontId="75" fillId="37" borderId="151" xfId="0" applyNumberFormat="1" applyFont="1" applyFill="1" applyBorder="1" applyAlignment="1">
      <alignment horizontal="center"/>
    </xf>
    <xf numFmtId="0" fontId="75" fillId="0" borderId="72" xfId="80" applyFont="1" applyBorder="1" applyAlignment="1">
      <alignment horizontal="center" wrapText="1"/>
    </xf>
    <xf numFmtId="0" fontId="75" fillId="0" borderId="18" xfId="80" applyFont="1" applyBorder="1" applyAlignment="1">
      <alignment horizontal="center" wrapText="1"/>
    </xf>
    <xf numFmtId="3" fontId="75" fillId="0" borderId="66" xfId="80" applyNumberFormat="1" applyFont="1" applyBorder="1" applyAlignment="1">
      <alignment horizontal="right"/>
    </xf>
    <xf numFmtId="3" fontId="75" fillId="0" borderId="38" xfId="80" applyNumberFormat="1" applyFont="1" applyBorder="1" applyAlignment="1">
      <alignment horizontal="right"/>
    </xf>
    <xf numFmtId="3" fontId="75" fillId="0" borderId="87" xfId="80" applyNumberFormat="1" applyFont="1" applyBorder="1" applyAlignment="1">
      <alignment horizontal="right"/>
    </xf>
    <xf numFmtId="0" fontId="75" fillId="0" borderId="0" xfId="80" applyFont="1" applyBorder="1" applyAlignment="1">
      <alignment horizontal="center" wrapText="1"/>
    </xf>
    <xf numFmtId="3" fontId="97" fillId="0" borderId="89" xfId="0" applyNumberFormat="1" applyFont="1" applyBorder="1" applyAlignment="1">
      <alignment horizontal="center" wrapText="1"/>
    </xf>
    <xf numFmtId="3" fontId="75" fillId="0" borderId="0" xfId="80" applyNumberFormat="1" applyFont="1" applyBorder="1" applyAlignment="1">
      <alignment horizontal="right"/>
    </xf>
    <xf numFmtId="9" fontId="75" fillId="0" borderId="151" xfId="0" applyNumberFormat="1" applyFont="1" applyBorder="1" applyAlignment="1">
      <alignment horizontal="center" wrapText="1"/>
    </xf>
    <xf numFmtId="3" fontId="97" fillId="0" borderId="153" xfId="0" applyNumberFormat="1" applyFont="1" applyBorder="1" applyAlignment="1">
      <alignment horizontal="center" wrapText="1"/>
    </xf>
    <xf numFmtId="0" fontId="75" fillId="0" borderId="153" xfId="0" applyFont="1" applyBorder="1" applyAlignment="1">
      <alignment horizontal="center" wrapText="1"/>
    </xf>
    <xf numFmtId="0" fontId="75" fillId="0" borderId="154" xfId="80" applyFont="1" applyBorder="1"/>
    <xf numFmtId="0" fontId="75" fillId="0" borderId="153" xfId="0" applyFont="1" applyBorder="1" applyAlignment="1">
      <alignment horizontal="center"/>
    </xf>
    <xf numFmtId="3" fontId="75" fillId="0" borderId="153" xfId="0" applyNumberFormat="1" applyFont="1" applyBorder="1" applyAlignment="1">
      <alignment horizontal="center"/>
    </xf>
    <xf numFmtId="3" fontId="75" fillId="0" borderId="153" xfId="0" applyNumberFormat="1" applyFont="1" applyBorder="1"/>
    <xf numFmtId="3" fontId="75" fillId="0" borderId="154" xfId="0" applyNumberFormat="1" applyFont="1" applyBorder="1"/>
    <xf numFmtId="3" fontId="75" fillId="0" borderId="154" xfId="80" applyNumberFormat="1" applyFont="1" applyBorder="1"/>
    <xf numFmtId="3" fontId="75" fillId="0" borderId="153" xfId="80" applyNumberFormat="1" applyFont="1" applyBorder="1" applyAlignment="1">
      <alignment horizontal="center"/>
    </xf>
    <xf numFmtId="0" fontId="75" fillId="0" borderId="153" xfId="80" applyFont="1" applyBorder="1"/>
    <xf numFmtId="0" fontId="75" fillId="0" borderId="91" xfId="0" applyFont="1" applyBorder="1" applyAlignment="1">
      <alignment horizontal="center" wrapText="1"/>
    </xf>
    <xf numFmtId="0" fontId="75" fillId="0" borderId="91" xfId="0" applyFont="1" applyBorder="1" applyAlignment="1">
      <alignment horizontal="center"/>
    </xf>
    <xf numFmtId="3" fontId="75" fillId="0" borderId="91" xfId="0" applyNumberFormat="1" applyFont="1" applyBorder="1" applyAlignment="1">
      <alignment horizontal="center"/>
    </xf>
    <xf numFmtId="3" fontId="75" fillId="0" borderId="91" xfId="80" applyNumberFormat="1" applyFont="1" applyBorder="1" applyAlignment="1">
      <alignment horizontal="center"/>
    </xf>
    <xf numFmtId="0" fontId="75" fillId="0" borderId="91" xfId="80" applyFont="1" applyBorder="1"/>
    <xf numFmtId="9" fontId="75" fillId="0" borderId="155" xfId="0" applyNumberFormat="1" applyFont="1" applyBorder="1" applyAlignment="1">
      <alignment horizontal="center" wrapText="1"/>
    </xf>
    <xf numFmtId="0" fontId="66" fillId="37" borderId="146" xfId="0" applyFont="1" applyFill="1" applyBorder="1"/>
    <xf numFmtId="0" fontId="75" fillId="0" borderId="147" xfId="80" applyFont="1" applyBorder="1" applyAlignment="1">
      <alignment horizontal="center" vertical="center" wrapText="1"/>
    </xf>
    <xf numFmtId="0" fontId="112" fillId="0" borderId="147" xfId="0" applyFont="1" applyBorder="1" applyAlignment="1">
      <alignment horizontal="center" wrapText="1"/>
    </xf>
    <xf numFmtId="0" fontId="75" fillId="0" borderId="147" xfId="80" applyFont="1" applyBorder="1"/>
    <xf numFmtId="4" fontId="75" fillId="0" borderId="147" xfId="0" applyNumberFormat="1" applyFont="1" applyBorder="1" applyAlignment="1">
      <alignment horizontal="center"/>
    </xf>
    <xf numFmtId="0" fontId="75" fillId="0" borderId="147" xfId="0" applyFont="1" applyBorder="1" applyAlignment="1">
      <alignment horizontal="center"/>
    </xf>
    <xf numFmtId="0" fontId="75" fillId="0" borderId="147" xfId="80" applyFont="1" applyBorder="1" applyAlignment="1">
      <alignment horizontal="center" wrapText="1"/>
    </xf>
    <xf numFmtId="0" fontId="75" fillId="0" borderId="147" xfId="80" applyFont="1" applyBorder="1" applyAlignment="1">
      <alignment horizontal="center"/>
    </xf>
    <xf numFmtId="9" fontId="75" fillId="0" borderId="149" xfId="80" applyNumberFormat="1" applyFont="1" applyBorder="1" applyAlignment="1">
      <alignment horizontal="center"/>
    </xf>
    <xf numFmtId="0" fontId="75" fillId="0" borderId="87" xfId="0" applyFont="1" applyBorder="1" applyAlignment="1">
      <alignment horizontal="center" vertical="center" wrapText="1"/>
    </xf>
    <xf numFmtId="0" fontId="112" fillId="0" borderId="87" xfId="0" applyFont="1" applyBorder="1" applyAlignment="1">
      <alignment horizontal="center" wrapText="1"/>
    </xf>
    <xf numFmtId="4" fontId="75" fillId="0" borderId="87" xfId="0" applyNumberFormat="1" applyFont="1" applyBorder="1" applyAlignment="1">
      <alignment horizontal="center"/>
    </xf>
    <xf numFmtId="0" fontId="75" fillId="0" borderId="87" xfId="80" applyFont="1" applyBorder="1" applyAlignment="1">
      <alignment horizontal="center" wrapText="1"/>
    </xf>
    <xf numFmtId="0" fontId="75" fillId="0" borderId="87" xfId="80" applyFont="1" applyBorder="1" applyAlignment="1">
      <alignment horizontal="center"/>
    </xf>
    <xf numFmtId="9" fontId="75" fillId="0" borderId="151" xfId="80" applyNumberFormat="1" applyFont="1" applyBorder="1" applyAlignment="1">
      <alignment horizontal="center"/>
    </xf>
    <xf numFmtId="0" fontId="75" fillId="0" borderId="87" xfId="80" applyFont="1" applyBorder="1" applyAlignment="1">
      <alignment horizontal="center" vertical="center" wrapText="1"/>
    </xf>
    <xf numFmtId="0" fontId="112" fillId="35" borderId="87" xfId="0" applyFont="1" applyFill="1" applyBorder="1" applyAlignment="1">
      <alignment horizontal="center" wrapText="1"/>
    </xf>
    <xf numFmtId="4" fontId="75" fillId="37" borderId="87" xfId="0" applyNumberFormat="1" applyFont="1" applyFill="1" applyBorder="1" applyAlignment="1">
      <alignment horizontal="center"/>
    </xf>
    <xf numFmtId="0" fontId="96" fillId="0" borderId="150" xfId="0" applyFont="1" applyBorder="1" applyAlignment="1">
      <alignment horizontal="center" wrapText="1"/>
    </xf>
    <xf numFmtId="0" fontId="96" fillId="0" borderId="152" xfId="0" applyFont="1" applyBorder="1" applyAlignment="1">
      <alignment horizontal="center" wrapText="1"/>
    </xf>
    <xf numFmtId="3" fontId="81" fillId="38" borderId="51" xfId="0" applyNumberFormat="1" applyFont="1" applyFill="1" applyBorder="1" applyAlignment="1">
      <alignment horizontal="center" vertical="center" wrapText="1"/>
    </xf>
    <xf numFmtId="3" fontId="25" fillId="0" borderId="51" xfId="0" applyNumberFormat="1" applyFont="1" applyBorder="1"/>
    <xf numFmtId="3" fontId="29" fillId="33" borderId="204" xfId="88" applyNumberFormat="1" applyFont="1" applyFill="1" applyBorder="1" applyAlignment="1">
      <alignment vertical="center"/>
    </xf>
    <xf numFmtId="3" fontId="29" fillId="33" borderId="205" xfId="88" applyNumberFormat="1" applyFont="1" applyFill="1" applyBorder="1" applyAlignment="1">
      <alignment vertical="center"/>
    </xf>
    <xf numFmtId="0" fontId="39" fillId="0" borderId="151" xfId="88" applyFont="1" applyBorder="1" applyAlignment="1">
      <alignment vertical="center"/>
    </xf>
    <xf numFmtId="3" fontId="29" fillId="40" borderId="205" xfId="88" applyNumberFormat="1" applyFont="1" applyFill="1" applyBorder="1" applyAlignment="1">
      <alignment vertical="center"/>
    </xf>
    <xf numFmtId="3" fontId="29" fillId="40" borderId="34" xfId="88" applyNumberFormat="1" applyFont="1" applyFill="1" applyBorder="1" applyAlignment="1">
      <alignment vertical="center"/>
    </xf>
    <xf numFmtId="3" fontId="34" fillId="44" borderId="34" xfId="88" applyNumberFormat="1" applyFont="1" applyFill="1" applyBorder="1" applyAlignment="1">
      <alignment horizontal="right" vertical="center"/>
    </xf>
    <xf numFmtId="3" fontId="34" fillId="44" borderId="33" xfId="88" applyNumberFormat="1" applyFont="1" applyFill="1" applyBorder="1" applyAlignment="1">
      <alignment horizontal="right" vertical="center"/>
    </xf>
    <xf numFmtId="3" fontId="34" fillId="44" borderId="87" xfId="88" applyNumberFormat="1" applyFont="1" applyFill="1" applyBorder="1" applyAlignment="1">
      <alignment vertical="center"/>
    </xf>
    <xf numFmtId="3" fontId="29" fillId="44" borderId="87" xfId="88" applyNumberFormat="1" applyFont="1" applyFill="1" applyBorder="1" applyAlignment="1">
      <alignment vertical="center"/>
    </xf>
    <xf numFmtId="3" fontId="34" fillId="44" borderId="206" xfId="88" applyNumberFormat="1" applyFont="1" applyFill="1" applyBorder="1" applyAlignment="1">
      <alignment vertical="center"/>
    </xf>
    <xf numFmtId="3" fontId="29" fillId="33" borderId="88" xfId="88" applyNumberFormat="1" applyFont="1" applyFill="1" applyBorder="1" applyAlignment="1">
      <alignment vertical="center"/>
    </xf>
    <xf numFmtId="3" fontId="34" fillId="0" borderId="87" xfId="88" applyNumberFormat="1" applyFont="1" applyBorder="1" applyAlignment="1">
      <alignment vertical="center"/>
    </xf>
    <xf numFmtId="3" fontId="29" fillId="33" borderId="87" xfId="88" applyNumberFormat="1" applyFont="1" applyFill="1" applyBorder="1" applyAlignment="1">
      <alignment vertical="center"/>
    </xf>
    <xf numFmtId="3" fontId="29" fillId="40" borderId="87" xfId="88" applyNumberFormat="1" applyFont="1" applyFill="1" applyBorder="1" applyAlignment="1">
      <alignment vertical="center"/>
    </xf>
    <xf numFmtId="3" fontId="29" fillId="40" borderId="33" xfId="88" applyNumberFormat="1" applyFont="1" applyFill="1" applyBorder="1" applyAlignment="1">
      <alignment horizontal="right" vertical="center"/>
    </xf>
    <xf numFmtId="3" fontId="29" fillId="40" borderId="206" xfId="88" applyNumberFormat="1" applyFont="1" applyFill="1" applyBorder="1" applyAlignment="1">
      <alignment vertical="center"/>
    </xf>
    <xf numFmtId="3" fontId="80" fillId="0" borderId="87" xfId="92" applyNumberFormat="1" applyFont="1" applyFill="1" applyBorder="1"/>
    <xf numFmtId="3" fontId="106" fillId="33" borderId="87" xfId="103" applyNumberFormat="1" applyFont="1" applyFill="1" applyBorder="1" applyAlignment="1">
      <alignment horizontal="center" vertical="center" wrapText="1"/>
    </xf>
    <xf numFmtId="165" fontId="76" fillId="34" borderId="134" xfId="98" applyNumberFormat="1" applyFont="1" applyFill="1" applyBorder="1" applyAlignment="1" applyProtection="1">
      <alignment horizontal="right" vertical="center" wrapText="1" indent="1"/>
      <protection locked="0"/>
    </xf>
    <xf numFmtId="165" fontId="73" fillId="37" borderId="30" xfId="98" applyNumberFormat="1" applyFont="1" applyFill="1" applyBorder="1" applyAlignment="1" applyProtection="1">
      <alignment horizontal="right" vertical="center" wrapText="1" indent="1"/>
      <protection locked="0"/>
    </xf>
    <xf numFmtId="165" fontId="73" fillId="34" borderId="26" xfId="98" applyNumberFormat="1" applyFont="1" applyFill="1" applyBorder="1" applyAlignment="1" applyProtection="1">
      <alignment horizontal="right" vertical="center" wrapText="1" indent="1"/>
      <protection locked="0"/>
    </xf>
    <xf numFmtId="165" fontId="73" fillId="34" borderId="30" xfId="98" applyNumberFormat="1" applyFont="1" applyFill="1" applyBorder="1" applyAlignment="1" applyProtection="1">
      <alignment horizontal="right" vertical="center" wrapText="1" indent="1"/>
      <protection locked="0"/>
    </xf>
    <xf numFmtId="165" fontId="76" fillId="34" borderId="108" xfId="98" applyNumberFormat="1" applyFont="1" applyFill="1" applyBorder="1" applyAlignment="1" applyProtection="1">
      <alignment horizontal="right" vertical="center" wrapText="1" indent="1"/>
      <protection locked="0"/>
    </xf>
    <xf numFmtId="165" fontId="73" fillId="37" borderId="213" xfId="98" applyNumberFormat="1" applyFont="1" applyFill="1" applyBorder="1" applyAlignment="1" applyProtection="1">
      <alignment horizontal="right" vertical="center" wrapText="1" indent="1"/>
      <protection locked="0"/>
    </xf>
    <xf numFmtId="165" fontId="73" fillId="34" borderId="211" xfId="98" applyNumberFormat="1" applyFont="1" applyFill="1" applyBorder="1" applyAlignment="1" applyProtection="1">
      <alignment horizontal="right" vertical="center" wrapText="1" indent="1"/>
      <protection locked="0"/>
    </xf>
    <xf numFmtId="165" fontId="73" fillId="34" borderId="212" xfId="98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center"/>
    </xf>
    <xf numFmtId="0" fontId="80" fillId="0" borderId="89" xfId="80" applyFont="1" applyFill="1" applyBorder="1" applyAlignment="1">
      <alignment horizontal="left" vertical="center" wrapText="1"/>
    </xf>
    <xf numFmtId="0" fontId="80" fillId="0" borderId="87" xfId="80" applyFont="1" applyFill="1" applyBorder="1" applyAlignment="1">
      <alignment horizontal="left" vertical="center" wrapText="1"/>
    </xf>
    <xf numFmtId="0" fontId="83" fillId="33" borderId="87" xfId="80" applyFont="1" applyFill="1" applyBorder="1" applyAlignment="1">
      <alignment horizontal="center" vertical="center" wrapText="1"/>
    </xf>
    <xf numFmtId="0" fontId="41" fillId="0" borderId="120" xfId="0" applyFont="1" applyBorder="1"/>
    <xf numFmtId="0" fontId="41" fillId="0" borderId="90" xfId="0" applyFont="1" applyBorder="1"/>
    <xf numFmtId="0" fontId="80" fillId="0" borderId="120" xfId="8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1" fillId="0" borderId="89" xfId="80" applyFont="1" applyFill="1" applyBorder="1" applyAlignment="1">
      <alignment horizontal="left" vertical="center" wrapText="1"/>
    </xf>
    <xf numFmtId="0" fontId="80" fillId="0" borderId="87" xfId="80" applyFont="1" applyFill="1" applyBorder="1" applyAlignment="1">
      <alignment horizontal="left" vertical="center"/>
    </xf>
    <xf numFmtId="0" fontId="83" fillId="33" borderId="87" xfId="80" applyFont="1" applyFill="1" applyBorder="1" applyAlignment="1">
      <alignment horizontal="center" vertical="center" wrapText="1"/>
    </xf>
    <xf numFmtId="0" fontId="80" fillId="0" borderId="89" xfId="80" applyFont="1" applyFill="1" applyBorder="1" applyAlignment="1">
      <alignment horizontal="right" vertical="center" wrapText="1"/>
    </xf>
    <xf numFmtId="0" fontId="80" fillId="0" borderId="120" xfId="80" applyFont="1" applyFill="1" applyBorder="1" applyAlignment="1">
      <alignment horizontal="right" vertical="center" wrapText="1"/>
    </xf>
    <xf numFmtId="0" fontId="80" fillId="0" borderId="90" xfId="80" applyFont="1" applyFill="1" applyBorder="1" applyAlignment="1">
      <alignment horizontal="right" vertical="center" wrapText="1"/>
    </xf>
    <xf numFmtId="0" fontId="117" fillId="0" borderId="0" xfId="0" applyFont="1"/>
    <xf numFmtId="3" fontId="118" fillId="0" borderId="17" xfId="81" applyNumberFormat="1" applyFont="1" applyFill="1" applyBorder="1" applyAlignment="1">
      <alignment horizontal="center" vertical="center" wrapText="1"/>
    </xf>
    <xf numFmtId="3" fontId="119" fillId="0" borderId="13" xfId="81" applyNumberFormat="1" applyFont="1" applyFill="1" applyBorder="1" applyAlignment="1">
      <alignment horizontal="center" vertical="center" wrapText="1"/>
    </xf>
    <xf numFmtId="3" fontId="119" fillId="0" borderId="19" xfId="81" applyNumberFormat="1" applyFont="1" applyFill="1" applyBorder="1" applyAlignment="1">
      <alignment horizontal="center" vertical="center" wrapText="1"/>
    </xf>
    <xf numFmtId="3" fontId="118" fillId="0" borderId="13" xfId="81" applyNumberFormat="1" applyFont="1" applyFill="1" applyBorder="1" applyAlignment="1">
      <alignment horizontal="center" vertical="center" wrapText="1"/>
    </xf>
    <xf numFmtId="3" fontId="118" fillId="0" borderId="0" xfId="81" applyNumberFormat="1" applyFont="1" applyFill="1" applyBorder="1" applyAlignment="1">
      <alignment vertical="center" wrapText="1"/>
    </xf>
    <xf numFmtId="3" fontId="120" fillId="0" borderId="13" xfId="81" applyNumberFormat="1" applyFont="1" applyFill="1" applyBorder="1" applyAlignment="1">
      <alignment horizontal="center" vertical="center" wrapText="1"/>
    </xf>
    <xf numFmtId="3" fontId="121" fillId="0" borderId="13" xfId="81" applyNumberFormat="1" applyFont="1" applyFill="1" applyBorder="1" applyAlignment="1">
      <alignment vertical="center" wrapText="1"/>
    </xf>
    <xf numFmtId="3" fontId="121" fillId="0" borderId="17" xfId="81" applyNumberFormat="1" applyFont="1" applyFill="1" applyBorder="1" applyAlignment="1">
      <alignment vertical="center" wrapText="1"/>
    </xf>
    <xf numFmtId="3" fontId="121" fillId="0" borderId="13" xfId="81" applyNumberFormat="1" applyFont="1" applyFill="1" applyBorder="1" applyAlignment="1">
      <alignment vertical="center"/>
    </xf>
    <xf numFmtId="3" fontId="121" fillId="0" borderId="0" xfId="81" applyNumberFormat="1" applyFont="1" applyFill="1" applyBorder="1" applyAlignment="1">
      <alignment vertical="center"/>
    </xf>
    <xf numFmtId="3" fontId="121" fillId="0" borderId="21" xfId="81" applyNumberFormat="1" applyFont="1" applyFill="1" applyBorder="1" applyAlignment="1">
      <alignment vertical="center" wrapText="1"/>
    </xf>
    <xf numFmtId="3" fontId="121" fillId="0" borderId="55" xfId="81" applyNumberFormat="1" applyFont="1" applyFill="1" applyBorder="1" applyAlignment="1">
      <alignment vertical="center" wrapText="1"/>
    </xf>
    <xf numFmtId="3" fontId="121" fillId="0" borderId="18" xfId="81" applyNumberFormat="1" applyFont="1" applyFill="1" applyBorder="1" applyAlignment="1">
      <alignment vertical="center" wrapText="1"/>
    </xf>
    <xf numFmtId="3" fontId="122" fillId="0" borderId="13" xfId="81" applyNumberFormat="1" applyFont="1" applyBorder="1" applyAlignment="1">
      <alignment vertical="center"/>
    </xf>
    <xf numFmtId="3" fontId="123" fillId="0" borderId="31" xfId="81" applyNumberFormat="1" applyFont="1" applyFill="1" applyBorder="1" applyAlignment="1">
      <alignment vertical="center" wrapText="1"/>
    </xf>
    <xf numFmtId="3" fontId="123" fillId="0" borderId="14" xfId="81" applyNumberFormat="1" applyFont="1" applyFill="1" applyBorder="1" applyAlignment="1">
      <alignment vertical="center" wrapText="1"/>
    </xf>
    <xf numFmtId="3" fontId="123" fillId="0" borderId="15" xfId="81" applyNumberFormat="1" applyFont="1" applyFill="1" applyBorder="1" applyAlignment="1">
      <alignment vertical="center"/>
    </xf>
    <xf numFmtId="3" fontId="123" fillId="0" borderId="14" xfId="81" applyNumberFormat="1" applyFont="1" applyFill="1" applyBorder="1" applyAlignment="1">
      <alignment vertical="center"/>
    </xf>
    <xf numFmtId="3" fontId="123" fillId="0" borderId="0" xfId="81" applyNumberFormat="1" applyFont="1" applyFill="1" applyBorder="1" applyAlignment="1">
      <alignment vertical="center"/>
    </xf>
    <xf numFmtId="3" fontId="123" fillId="0" borderId="98" xfId="81" applyNumberFormat="1" applyFont="1" applyFill="1" applyBorder="1" applyAlignment="1">
      <alignment vertical="center" wrapText="1"/>
    </xf>
    <xf numFmtId="3" fontId="123" fillId="0" borderId="40" xfId="81" applyNumberFormat="1" applyFont="1" applyFill="1" applyBorder="1" applyAlignment="1">
      <alignment vertical="center" wrapText="1"/>
    </xf>
    <xf numFmtId="3" fontId="124" fillId="0" borderId="14" xfId="81" applyNumberFormat="1" applyFont="1" applyBorder="1" applyAlignment="1">
      <alignment vertical="center"/>
    </xf>
    <xf numFmtId="3" fontId="123" fillId="0" borderId="28" xfId="81" applyNumberFormat="1" applyFont="1" applyFill="1" applyBorder="1" applyAlignment="1">
      <alignment vertical="center" wrapText="1"/>
    </xf>
    <xf numFmtId="3" fontId="123" fillId="0" borderId="15" xfId="81" applyNumberFormat="1" applyFont="1" applyFill="1" applyBorder="1" applyAlignment="1">
      <alignment vertical="center" wrapText="1"/>
    </xf>
    <xf numFmtId="3" fontId="123" fillId="0" borderId="102" xfId="81" applyNumberFormat="1" applyFont="1" applyFill="1" applyBorder="1" applyAlignment="1">
      <alignment vertical="center" wrapText="1"/>
    </xf>
    <xf numFmtId="3" fontId="123" fillId="0" borderId="29" xfId="81" applyNumberFormat="1" applyFont="1" applyFill="1" applyBorder="1" applyAlignment="1">
      <alignment vertical="center" wrapText="1"/>
    </xf>
    <xf numFmtId="3" fontId="123" fillId="0" borderId="100" xfId="81" applyNumberFormat="1" applyFont="1" applyFill="1" applyBorder="1" applyAlignment="1">
      <alignment vertical="center" wrapText="1"/>
    </xf>
    <xf numFmtId="3" fontId="124" fillId="0" borderId="15" xfId="81" applyNumberFormat="1" applyFont="1" applyBorder="1" applyAlignment="1">
      <alignment vertical="center"/>
    </xf>
    <xf numFmtId="3" fontId="123" fillId="0" borderId="32" xfId="81" applyNumberFormat="1" applyFont="1" applyFill="1" applyBorder="1" applyAlignment="1">
      <alignment vertical="center" wrapText="1"/>
    </xf>
    <xf numFmtId="3" fontId="123" fillId="0" borderId="16" xfId="81" applyNumberFormat="1" applyFont="1" applyFill="1" applyBorder="1" applyAlignment="1">
      <alignment vertical="center" wrapText="1"/>
    </xf>
    <xf numFmtId="3" fontId="123" fillId="0" borderId="15" xfId="81" applyNumberFormat="1" applyFont="1" applyFill="1" applyBorder="1"/>
    <xf numFmtId="0" fontId="117" fillId="0" borderId="103" xfId="0" applyFont="1" applyBorder="1"/>
    <xf numFmtId="3" fontId="121" fillId="0" borderId="15" xfId="81" applyNumberFormat="1" applyFont="1" applyFill="1" applyBorder="1" applyAlignment="1">
      <alignment vertical="center" wrapText="1"/>
    </xf>
    <xf numFmtId="3" fontId="121" fillId="0" borderId="29" xfId="81" applyNumberFormat="1" applyFont="1" applyFill="1" applyBorder="1" applyAlignment="1">
      <alignment vertical="center" wrapText="1"/>
    </xf>
    <xf numFmtId="3" fontId="121" fillId="0" borderId="100" xfId="81" applyNumberFormat="1" applyFont="1" applyFill="1" applyBorder="1" applyAlignment="1">
      <alignment vertical="center" wrapText="1"/>
    </xf>
    <xf numFmtId="0" fontId="117" fillId="0" borderId="0" xfId="0" applyFont="1" applyFill="1"/>
    <xf numFmtId="3" fontId="123" fillId="0" borderId="99" xfId="81" applyNumberFormat="1" applyFont="1" applyFill="1" applyBorder="1" applyAlignment="1">
      <alignment vertical="center" wrapText="1"/>
    </xf>
    <xf numFmtId="3" fontId="123" fillId="0" borderId="29" xfId="81" applyNumberFormat="1" applyFont="1" applyFill="1" applyBorder="1" applyAlignment="1">
      <alignment vertical="center"/>
    </xf>
    <xf numFmtId="3" fontId="122" fillId="0" borderId="15" xfId="81" applyNumberFormat="1" applyFont="1" applyBorder="1" applyAlignment="1">
      <alignment vertical="center"/>
    </xf>
    <xf numFmtId="3" fontId="123" fillId="0" borderId="35" xfId="81" applyNumberFormat="1" applyFont="1" applyFill="1" applyBorder="1" applyAlignment="1">
      <alignment vertical="center" wrapText="1"/>
    </xf>
    <xf numFmtId="3" fontId="121" fillId="0" borderId="16" xfId="81" applyNumberFormat="1" applyFont="1" applyFill="1" applyBorder="1" applyAlignment="1">
      <alignment vertical="center" wrapText="1"/>
    </xf>
    <xf numFmtId="3" fontId="123" fillId="0" borderId="60" xfId="81" applyNumberFormat="1" applyFont="1" applyFill="1" applyBorder="1" applyAlignment="1">
      <alignment vertical="center" wrapText="1"/>
    </xf>
    <xf numFmtId="3" fontId="123" fillId="0" borderId="101" xfId="81" applyNumberFormat="1" applyFont="1" applyFill="1" applyBorder="1" applyAlignment="1">
      <alignment vertical="center" wrapText="1"/>
    </xf>
    <xf numFmtId="3" fontId="123" fillId="0" borderId="33" xfId="81" applyNumberFormat="1" applyFont="1" applyFill="1" applyBorder="1" applyAlignment="1">
      <alignment vertical="center" wrapText="1"/>
    </xf>
    <xf numFmtId="3" fontId="123" fillId="0" borderId="16" xfId="81" applyNumberFormat="1" applyFont="1" applyFill="1" applyBorder="1" applyAlignment="1">
      <alignment vertical="center"/>
    </xf>
    <xf numFmtId="3" fontId="122" fillId="0" borderId="16" xfId="81" applyNumberFormat="1" applyFont="1" applyBorder="1" applyAlignment="1">
      <alignment vertical="center"/>
    </xf>
    <xf numFmtId="3" fontId="121" fillId="34" borderId="13" xfId="81" applyNumberFormat="1" applyFont="1" applyFill="1" applyBorder="1" applyAlignment="1">
      <alignment horizontal="left" vertical="center" wrapText="1"/>
    </xf>
    <xf numFmtId="3" fontId="119" fillId="34" borderId="17" xfId="81" applyNumberFormat="1" applyFont="1" applyFill="1" applyBorder="1" applyAlignment="1">
      <alignment vertical="center" wrapText="1"/>
    </xf>
    <xf numFmtId="3" fontId="119" fillId="34" borderId="20" xfId="81" applyNumberFormat="1" applyFont="1" applyFill="1" applyBorder="1" applyAlignment="1">
      <alignment vertical="center" wrapText="1"/>
    </xf>
    <xf numFmtId="3" fontId="119" fillId="34" borderId="13" xfId="81" applyNumberFormat="1" applyFont="1" applyFill="1" applyBorder="1" applyAlignment="1">
      <alignment vertical="center" wrapText="1"/>
    </xf>
    <xf numFmtId="3" fontId="123" fillId="0" borderId="13" xfId="81" applyNumberFormat="1" applyFont="1" applyFill="1" applyBorder="1" applyAlignment="1">
      <alignment horizontal="right" vertical="center"/>
    </xf>
    <xf numFmtId="3" fontId="121" fillId="34" borderId="20" xfId="81" applyNumberFormat="1" applyFont="1" applyFill="1" applyBorder="1" applyAlignment="1">
      <alignment vertical="center" wrapText="1"/>
    </xf>
    <xf numFmtId="3" fontId="119" fillId="34" borderId="108" xfId="81" applyNumberFormat="1" applyFont="1" applyFill="1" applyBorder="1" applyAlignment="1">
      <alignment vertical="center" wrapText="1"/>
    </xf>
    <xf numFmtId="3" fontId="122" fillId="32" borderId="19" xfId="81" applyNumberFormat="1" applyFont="1" applyFill="1" applyBorder="1" applyAlignment="1">
      <alignment vertical="center"/>
    </xf>
    <xf numFmtId="3" fontId="123" fillId="0" borderId="23" xfId="81" applyNumberFormat="1" applyFont="1" applyFill="1" applyBorder="1" applyAlignment="1">
      <alignment vertical="center" wrapText="1"/>
    </xf>
    <xf numFmtId="3" fontId="123" fillId="0" borderId="25" xfId="81" applyNumberFormat="1" applyFont="1" applyFill="1" applyBorder="1" applyAlignment="1">
      <alignment vertical="center" wrapText="1"/>
    </xf>
    <xf numFmtId="3" fontId="123" fillId="0" borderId="24" xfId="81" applyNumberFormat="1" applyFont="1" applyFill="1" applyBorder="1" applyAlignment="1">
      <alignment horizontal="right" vertical="center"/>
    </xf>
    <xf numFmtId="3" fontId="123" fillId="0" borderId="59" xfId="81" applyNumberFormat="1" applyFont="1" applyFill="1" applyBorder="1" applyAlignment="1">
      <alignment horizontal="right" vertical="center"/>
    </xf>
    <xf numFmtId="3" fontId="122" fillId="0" borderId="14" xfId="81" applyNumberFormat="1" applyFont="1" applyBorder="1" applyAlignment="1">
      <alignment vertical="center"/>
    </xf>
    <xf numFmtId="3" fontId="123" fillId="0" borderId="103" xfId="81" applyNumberFormat="1" applyFont="1" applyFill="1" applyBorder="1" applyAlignment="1">
      <alignment vertical="center" wrapText="1"/>
    </xf>
    <xf numFmtId="3" fontId="123" fillId="0" borderId="199" xfId="81" applyNumberFormat="1" applyFont="1" applyFill="1" applyBorder="1" applyAlignment="1">
      <alignment vertical="center" wrapText="1"/>
    </xf>
    <xf numFmtId="3" fontId="123" fillId="0" borderId="14" xfId="81" applyNumberFormat="1" applyFont="1" applyFill="1" applyBorder="1" applyAlignment="1">
      <alignment horizontal="right" vertical="center"/>
    </xf>
    <xf numFmtId="3" fontId="123" fillId="0" borderId="42" xfId="81" applyNumberFormat="1" applyFont="1" applyFill="1" applyBorder="1" applyAlignment="1">
      <alignment horizontal="right" vertical="center"/>
    </xf>
    <xf numFmtId="3" fontId="123" fillId="0" borderId="200" xfId="81" applyNumberFormat="1" applyFont="1" applyFill="1" applyBorder="1" applyAlignment="1">
      <alignment vertical="center" wrapText="1"/>
    </xf>
    <xf numFmtId="3" fontId="123" fillId="0" borderId="201" xfId="81" applyNumberFormat="1" applyFont="1" applyFill="1" applyBorder="1" applyAlignment="1">
      <alignment vertical="center" wrapText="1"/>
    </xf>
    <xf numFmtId="3" fontId="123" fillId="0" borderId="202" xfId="81" applyNumberFormat="1" applyFont="1" applyFill="1" applyBorder="1" applyAlignment="1">
      <alignment vertical="center" wrapText="1"/>
    </xf>
    <xf numFmtId="3" fontId="122" fillId="0" borderId="43" xfId="81" applyNumberFormat="1" applyFont="1" applyBorder="1" applyAlignment="1">
      <alignment vertical="center"/>
    </xf>
    <xf numFmtId="3" fontId="123" fillId="0" borderId="203" xfId="81" applyNumberFormat="1" applyFont="1" applyFill="1" applyBorder="1" applyAlignment="1">
      <alignment vertical="center" wrapText="1"/>
    </xf>
    <xf numFmtId="3" fontId="123" fillId="0" borderId="80" xfId="81" applyNumberFormat="1" applyFont="1" applyFill="1" applyBorder="1" applyAlignment="1">
      <alignment horizontal="right" vertical="center"/>
    </xf>
    <xf numFmtId="0" fontId="117" fillId="0" borderId="176" xfId="0" applyFont="1" applyBorder="1"/>
    <xf numFmtId="3" fontId="123" fillId="0" borderId="0" xfId="81" applyNumberFormat="1" applyFont="1" applyFill="1" applyBorder="1" applyAlignment="1">
      <alignment vertical="center" wrapText="1"/>
    </xf>
    <xf numFmtId="3" fontId="121" fillId="34" borderId="17" xfId="81" applyNumberFormat="1" applyFont="1" applyFill="1" applyBorder="1" applyAlignment="1">
      <alignment vertical="center" wrapText="1"/>
    </xf>
    <xf numFmtId="3" fontId="123" fillId="34" borderId="21" xfId="81" applyNumberFormat="1" applyFont="1" applyFill="1" applyBorder="1" applyAlignment="1">
      <alignment vertical="center" wrapText="1"/>
    </xf>
    <xf numFmtId="3" fontId="123" fillId="34" borderId="43" xfId="81" applyNumberFormat="1" applyFont="1" applyFill="1" applyBorder="1" applyAlignment="1">
      <alignment vertical="center" wrapText="1"/>
    </xf>
    <xf numFmtId="3" fontId="123" fillId="34" borderId="13" xfId="81" applyNumberFormat="1" applyFont="1" applyFill="1" applyBorder="1" applyAlignment="1">
      <alignment vertical="center" wrapText="1"/>
    </xf>
    <xf numFmtId="3" fontId="123" fillId="0" borderId="19" xfId="81" applyNumberFormat="1" applyFont="1" applyFill="1" applyBorder="1" applyAlignment="1">
      <alignment horizontal="right" vertical="center"/>
    </xf>
    <xf numFmtId="3" fontId="121" fillId="34" borderId="45" xfId="81" applyNumberFormat="1" applyFont="1" applyFill="1" applyBorder="1" applyAlignment="1">
      <alignment vertical="center" wrapText="1"/>
    </xf>
    <xf numFmtId="3" fontId="123" fillId="34" borderId="17" xfId="81" applyNumberFormat="1" applyFont="1" applyFill="1" applyBorder="1" applyAlignment="1">
      <alignment vertical="center" wrapText="1"/>
    </xf>
    <xf numFmtId="3" fontId="123" fillId="34" borderId="108" xfId="81" applyNumberFormat="1" applyFont="1" applyFill="1" applyBorder="1" applyAlignment="1">
      <alignment vertical="center" wrapText="1"/>
    </xf>
    <xf numFmtId="3" fontId="122" fillId="0" borderId="19" xfId="81" applyNumberFormat="1" applyFont="1" applyBorder="1" applyAlignment="1">
      <alignment vertical="center"/>
    </xf>
    <xf numFmtId="3" fontId="119" fillId="34" borderId="62" xfId="81" applyNumberFormat="1" applyFont="1" applyFill="1" applyBorder="1" applyAlignment="1">
      <alignment vertical="center" wrapText="1"/>
    </xf>
    <xf numFmtId="3" fontId="119" fillId="34" borderId="104" xfId="81" applyNumberFormat="1" applyFont="1" applyFill="1" applyBorder="1" applyAlignment="1">
      <alignment vertical="center" wrapText="1"/>
    </xf>
    <xf numFmtId="3" fontId="119" fillId="34" borderId="105" xfId="81" applyNumberFormat="1" applyFont="1" applyFill="1" applyBorder="1" applyAlignment="1">
      <alignment vertical="center" wrapText="1"/>
    </xf>
    <xf numFmtId="3" fontId="119" fillId="34" borderId="44" xfId="81" applyNumberFormat="1" applyFont="1" applyFill="1" applyBorder="1" applyAlignment="1">
      <alignment vertical="center" wrapText="1"/>
    </xf>
    <xf numFmtId="3" fontId="124" fillId="8" borderId="13" xfId="81" applyNumberFormat="1" applyFont="1" applyFill="1" applyBorder="1" applyAlignment="1">
      <alignment vertical="center"/>
    </xf>
    <xf numFmtId="3" fontId="119" fillId="0" borderId="0" xfId="81" applyNumberFormat="1" applyFont="1" applyFill="1" applyBorder="1" applyAlignment="1">
      <alignment vertical="center" wrapText="1"/>
    </xf>
    <xf numFmtId="3" fontId="123" fillId="0" borderId="46" xfId="81" applyNumberFormat="1" applyFont="1" applyFill="1" applyBorder="1" applyAlignment="1">
      <alignment vertical="center" wrapText="1"/>
    </xf>
    <xf numFmtId="3" fontId="123" fillId="0" borderId="46" xfId="81" applyNumberFormat="1" applyFont="1" applyFill="1" applyBorder="1" applyAlignment="1">
      <alignment horizontal="right" vertical="center"/>
    </xf>
    <xf numFmtId="3" fontId="121" fillId="0" borderId="46" xfId="81" applyNumberFormat="1" applyFont="1" applyFill="1" applyBorder="1" applyAlignment="1">
      <alignment vertical="center" wrapText="1"/>
    </xf>
    <xf numFmtId="3" fontId="124" fillId="0" borderId="46" xfId="81" applyNumberFormat="1" applyFont="1" applyBorder="1" applyAlignment="1">
      <alignment vertical="center"/>
    </xf>
    <xf numFmtId="3" fontId="123" fillId="0" borderId="47" xfId="81" applyNumberFormat="1" applyFont="1" applyFill="1" applyBorder="1" applyAlignment="1">
      <alignment horizontal="right" vertical="center"/>
    </xf>
    <xf numFmtId="3" fontId="121" fillId="0" borderId="45" xfId="81" applyNumberFormat="1" applyFont="1" applyFill="1" applyBorder="1" applyAlignment="1">
      <alignment vertical="center" wrapText="1"/>
    </xf>
    <xf numFmtId="3" fontId="119" fillId="0" borderId="22" xfId="81" applyNumberFormat="1" applyFont="1" applyFill="1" applyBorder="1" applyAlignment="1">
      <alignment horizontal="center" vertical="center" wrapText="1"/>
    </xf>
    <xf numFmtId="3" fontId="124" fillId="0" borderId="47" xfId="81" applyNumberFormat="1" applyFont="1" applyBorder="1" applyAlignment="1">
      <alignment vertical="center"/>
    </xf>
    <xf numFmtId="0" fontId="123" fillId="0" borderId="60" xfId="0" applyFont="1" applyFill="1" applyBorder="1"/>
    <xf numFmtId="3" fontId="123" fillId="0" borderId="31" xfId="81" applyNumberFormat="1" applyFont="1" applyFill="1" applyBorder="1" applyAlignment="1">
      <alignment vertical="center"/>
    </xf>
    <xf numFmtId="3" fontId="121" fillId="0" borderId="39" xfId="81" applyNumberFormat="1" applyFont="1" applyFill="1" applyBorder="1" applyAlignment="1">
      <alignment vertical="center"/>
    </xf>
    <xf numFmtId="3" fontId="124" fillId="0" borderId="39" xfId="81" applyNumberFormat="1" applyFont="1" applyBorder="1" applyAlignment="1">
      <alignment vertical="center"/>
    </xf>
    <xf numFmtId="3" fontId="123" fillId="0" borderId="41" xfId="81" applyNumberFormat="1" applyFont="1" applyFill="1" applyBorder="1" applyAlignment="1">
      <alignment vertical="center"/>
    </xf>
    <xf numFmtId="3" fontId="124" fillId="0" borderId="41" xfId="81" applyNumberFormat="1" applyFont="1" applyBorder="1" applyAlignment="1">
      <alignment vertical="center"/>
    </xf>
    <xf numFmtId="3" fontId="123" fillId="0" borderId="41" xfId="81" applyNumberFormat="1" applyFont="1" applyFill="1" applyBorder="1" applyAlignment="1">
      <alignment horizontal="right" vertical="center"/>
    </xf>
    <xf numFmtId="3" fontId="121" fillId="0" borderId="28" xfId="81" applyNumberFormat="1" applyFont="1" applyFill="1" applyBorder="1" applyAlignment="1">
      <alignment vertical="center" wrapText="1"/>
    </xf>
    <xf numFmtId="3" fontId="121" fillId="0" borderId="31" xfId="81" applyNumberFormat="1" applyFont="1" applyFill="1" applyBorder="1" applyAlignment="1">
      <alignment vertical="center" wrapText="1"/>
    </xf>
    <xf numFmtId="3" fontId="121" fillId="0" borderId="41" xfId="81" applyNumberFormat="1" applyFont="1" applyFill="1" applyBorder="1" applyAlignment="1">
      <alignment vertical="center" wrapText="1"/>
    </xf>
    <xf numFmtId="3" fontId="123" fillId="0" borderId="41" xfId="81" applyNumberFormat="1" applyFont="1" applyFill="1" applyBorder="1" applyAlignment="1">
      <alignment vertical="center" wrapText="1"/>
    </xf>
    <xf numFmtId="3" fontId="121" fillId="0" borderId="40" xfId="81" applyNumberFormat="1" applyFont="1" applyFill="1" applyBorder="1" applyAlignment="1">
      <alignment vertical="center" wrapText="1"/>
    </xf>
    <xf numFmtId="3" fontId="123" fillId="0" borderId="43" xfId="81" applyNumberFormat="1" applyFont="1" applyFill="1" applyBorder="1" applyAlignment="1">
      <alignment vertical="center" wrapText="1"/>
    </xf>
    <xf numFmtId="3" fontId="121" fillId="0" borderId="32" xfId="81" applyNumberFormat="1" applyFont="1" applyFill="1" applyBorder="1" applyAlignment="1">
      <alignment vertical="center" wrapText="1"/>
    </xf>
    <xf numFmtId="3" fontId="121" fillId="0" borderId="101" xfId="81" applyNumberFormat="1" applyFont="1" applyFill="1" applyBorder="1" applyAlignment="1">
      <alignment vertical="center" wrapText="1"/>
    </xf>
    <xf numFmtId="3" fontId="121" fillId="0" borderId="33" xfId="81" applyNumberFormat="1" applyFont="1" applyFill="1" applyBorder="1" applyAlignment="1">
      <alignment vertical="center" wrapText="1"/>
    </xf>
    <xf numFmtId="3" fontId="124" fillId="0" borderId="80" xfId="81" applyNumberFormat="1" applyFont="1" applyBorder="1" applyAlignment="1">
      <alignment vertical="center"/>
    </xf>
    <xf numFmtId="3" fontId="121" fillId="34" borderId="108" xfId="81" applyNumberFormat="1" applyFont="1" applyFill="1" applyBorder="1" applyAlignment="1">
      <alignment vertical="center" wrapText="1"/>
    </xf>
    <xf numFmtId="3" fontId="119" fillId="34" borderId="61" xfId="81" applyNumberFormat="1" applyFont="1" applyFill="1" applyBorder="1" applyAlignment="1">
      <alignment vertical="center" wrapText="1"/>
    </xf>
    <xf numFmtId="3" fontId="123" fillId="0" borderId="19" xfId="81" applyNumberFormat="1" applyFont="1" applyFill="1" applyBorder="1" applyAlignment="1">
      <alignment vertical="center" wrapText="1"/>
    </xf>
    <xf numFmtId="3" fontId="119" fillId="34" borderId="106" xfId="81" applyNumberFormat="1" applyFont="1" applyFill="1" applyBorder="1" applyAlignment="1">
      <alignment vertical="center" wrapText="1"/>
    </xf>
    <xf numFmtId="3" fontId="124" fillId="32" borderId="19" xfId="81" applyNumberFormat="1" applyFont="1" applyFill="1" applyBorder="1" applyAlignment="1">
      <alignment vertical="center"/>
    </xf>
    <xf numFmtId="3" fontId="123" fillId="0" borderId="45" xfId="81" applyNumberFormat="1" applyFont="1" applyFill="1" applyBorder="1" applyAlignment="1">
      <alignment vertical="center" wrapText="1"/>
    </xf>
    <xf numFmtId="3" fontId="123" fillId="0" borderId="17" xfId="81" applyNumberFormat="1" applyFont="1" applyFill="1" applyBorder="1" applyAlignment="1">
      <alignment vertical="center" wrapText="1"/>
    </xf>
    <xf numFmtId="3" fontId="123" fillId="0" borderId="108" xfId="81" applyNumberFormat="1" applyFont="1" applyFill="1" applyBorder="1" applyAlignment="1">
      <alignment vertical="center" wrapText="1"/>
    </xf>
    <xf numFmtId="3" fontId="123" fillId="0" borderId="18" xfId="81" applyNumberFormat="1" applyFont="1" applyFill="1" applyBorder="1" applyAlignment="1">
      <alignment vertical="center" wrapText="1"/>
    </xf>
    <xf numFmtId="3" fontId="123" fillId="0" borderId="13" xfId="81" applyNumberFormat="1" applyFont="1" applyFill="1" applyBorder="1" applyAlignment="1">
      <alignment vertical="center" wrapText="1"/>
    </xf>
    <xf numFmtId="3" fontId="123" fillId="0" borderId="76" xfId="81" applyNumberFormat="1" applyFont="1" applyFill="1" applyBorder="1" applyAlignment="1">
      <alignment vertical="center" wrapText="1"/>
    </xf>
    <xf numFmtId="3" fontId="123" fillId="0" borderId="43" xfId="81" applyNumberFormat="1" applyFont="1" applyFill="1" applyBorder="1" applyAlignment="1">
      <alignment vertical="center"/>
    </xf>
    <xf numFmtId="3" fontId="124" fillId="0" borderId="78" xfId="81" applyNumberFormat="1" applyFont="1" applyBorder="1" applyAlignment="1">
      <alignment vertical="center"/>
    </xf>
    <xf numFmtId="0" fontId="121" fillId="34" borderId="17" xfId="0" applyFont="1" applyFill="1" applyBorder="1"/>
    <xf numFmtId="3" fontId="124" fillId="0" borderId="19" xfId="81" applyNumberFormat="1" applyFont="1" applyBorder="1" applyAlignment="1">
      <alignment vertical="center"/>
    </xf>
    <xf numFmtId="0" fontId="119" fillId="34" borderId="17" xfId="0" applyFont="1" applyFill="1" applyBorder="1" applyAlignment="1">
      <alignment vertical="center"/>
    </xf>
    <xf numFmtId="3" fontId="119" fillId="34" borderId="107" xfId="81" applyNumberFormat="1" applyFont="1" applyFill="1" applyBorder="1" applyAlignment="1">
      <alignment vertical="center" wrapText="1"/>
    </xf>
    <xf numFmtId="3" fontId="124" fillId="8" borderId="19" xfId="81" applyNumberFormat="1" applyFont="1" applyFill="1" applyBorder="1" applyAlignment="1">
      <alignment vertical="center"/>
    </xf>
    <xf numFmtId="0" fontId="125" fillId="0" borderId="0" xfId="0" applyFont="1"/>
    <xf numFmtId="3" fontId="121" fillId="0" borderId="0" xfId="81" applyNumberFormat="1" applyFont="1" applyFill="1" applyBorder="1" applyAlignment="1">
      <alignment vertical="center" wrapText="1"/>
    </xf>
    <xf numFmtId="3" fontId="124" fillId="0" borderId="0" xfId="81" applyNumberFormat="1" applyFont="1" applyFill="1" applyBorder="1" applyAlignment="1">
      <alignment vertical="center"/>
    </xf>
    <xf numFmtId="0" fontId="119" fillId="35" borderId="17" xfId="0" applyFont="1" applyFill="1" applyBorder="1" applyAlignment="1">
      <alignment vertical="center"/>
    </xf>
    <xf numFmtId="3" fontId="119" fillId="35" borderId="108" xfId="81" applyNumberFormat="1" applyFont="1" applyFill="1" applyBorder="1" applyAlignment="1">
      <alignment vertical="center"/>
    </xf>
    <xf numFmtId="3" fontId="119" fillId="35" borderId="18" xfId="81" applyNumberFormat="1" applyFont="1" applyFill="1" applyBorder="1" applyAlignment="1">
      <alignment vertical="center"/>
    </xf>
    <xf numFmtId="3" fontId="119" fillId="35" borderId="19" xfId="81" applyNumberFormat="1" applyFont="1" applyFill="1" applyBorder="1" applyAlignment="1">
      <alignment vertical="center"/>
    </xf>
    <xf numFmtId="0" fontId="119" fillId="35" borderId="13" xfId="0" applyFont="1" applyFill="1" applyBorder="1" applyAlignment="1">
      <alignment vertical="center"/>
    </xf>
    <xf numFmtId="3" fontId="119" fillId="35" borderId="44" xfId="81" applyNumberFormat="1" applyFont="1" applyFill="1" applyBorder="1" applyAlignment="1">
      <alignment vertical="center"/>
    </xf>
    <xf numFmtId="3" fontId="119" fillId="35" borderId="13" xfId="81" applyNumberFormat="1" applyFont="1" applyFill="1" applyBorder="1" applyAlignment="1">
      <alignment vertical="center"/>
    </xf>
    <xf numFmtId="0" fontId="121" fillId="0" borderId="13" xfId="0" applyFont="1" applyFill="1" applyBorder="1" applyAlignment="1">
      <alignment vertical="center"/>
    </xf>
    <xf numFmtId="3" fontId="121" fillId="0" borderId="21" xfId="81" applyNumberFormat="1" applyFont="1" applyFill="1" applyBorder="1" applyAlignment="1">
      <alignment vertical="center"/>
    </xf>
    <xf numFmtId="3" fontId="119" fillId="35" borderId="109" xfId="0" applyNumberFormat="1" applyFont="1" applyFill="1" applyBorder="1" applyAlignment="1">
      <alignment vertical="center"/>
    </xf>
    <xf numFmtId="3" fontId="119" fillId="35" borderId="105" xfId="0" applyNumberFormat="1" applyFont="1" applyFill="1" applyBorder="1" applyAlignment="1">
      <alignment vertical="center"/>
    </xf>
    <xf numFmtId="3" fontId="119" fillId="35" borderId="19" xfId="0" applyNumberFormat="1" applyFont="1" applyFill="1" applyBorder="1" applyAlignment="1">
      <alignment vertical="center"/>
    </xf>
    <xf numFmtId="3" fontId="119" fillId="35" borderId="13" xfId="0" applyNumberFormat="1" applyFont="1" applyFill="1" applyBorder="1" applyAlignment="1">
      <alignment vertical="center"/>
    </xf>
    <xf numFmtId="3" fontId="119" fillId="35" borderId="44" xfId="0" applyNumberFormat="1" applyFont="1" applyFill="1" applyBorder="1" applyAlignment="1">
      <alignment vertical="center"/>
    </xf>
    <xf numFmtId="3" fontId="121" fillId="0" borderId="13" xfId="0" applyNumberFormat="1" applyFont="1" applyFill="1" applyBorder="1" applyAlignment="1">
      <alignment vertical="center"/>
    </xf>
    <xf numFmtId="0" fontId="126" fillId="0" borderId="0" xfId="0" applyFont="1"/>
    <xf numFmtId="0" fontId="77" fillId="0" borderId="120" xfId="80" applyFont="1" applyFill="1" applyBorder="1" applyAlignment="1">
      <alignment horizontal="left" vertical="center" wrapText="1"/>
    </xf>
    <xf numFmtId="0" fontId="77" fillId="0" borderId="90" xfId="80" applyFont="1" applyFill="1" applyBorder="1" applyAlignment="1">
      <alignment horizontal="left" vertical="center" wrapText="1"/>
    </xf>
    <xf numFmtId="0" fontId="86" fillId="0" borderId="87" xfId="8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79" fillId="0" borderId="0" xfId="92" applyFont="1" applyAlignment="1">
      <alignment horizontal="center"/>
    </xf>
    <xf numFmtId="0" fontId="127" fillId="0" borderId="0" xfId="0" applyFont="1"/>
    <xf numFmtId="0" fontId="128" fillId="0" borderId="0" xfId="90" applyFont="1" applyBorder="1"/>
    <xf numFmtId="165" fontId="78" fillId="0" borderId="166" xfId="97" applyNumberFormat="1" applyFont="1" applyFill="1" applyBorder="1" applyAlignment="1" applyProtection="1">
      <alignment horizontal="center" vertical="center" wrapText="1"/>
      <protection locked="0"/>
    </xf>
    <xf numFmtId="165" fontId="78" fillId="0" borderId="88" xfId="97" applyNumberFormat="1" applyFont="1" applyFill="1" applyBorder="1" applyAlignment="1" applyProtection="1">
      <alignment vertical="center" wrapText="1"/>
      <protection locked="0"/>
    </xf>
    <xf numFmtId="49" fontId="78" fillId="0" borderId="88" xfId="97" applyNumberFormat="1" applyFont="1" applyFill="1" applyBorder="1" applyAlignment="1" applyProtection="1">
      <alignment horizontal="center" vertical="center" wrapText="1"/>
      <protection locked="0"/>
    </xf>
    <xf numFmtId="165" fontId="78" fillId="0" borderId="88" xfId="97" applyNumberFormat="1" applyFont="1" applyFill="1" applyBorder="1" applyAlignment="1" applyProtection="1">
      <alignment horizontal="right" vertical="center" wrapText="1"/>
      <protection locked="0"/>
    </xf>
    <xf numFmtId="165" fontId="78" fillId="0" borderId="87" xfId="97" applyNumberFormat="1" applyFont="1" applyFill="1" applyBorder="1" applyAlignment="1" applyProtection="1">
      <alignment horizontal="center" vertical="center" wrapText="1"/>
      <protection locked="0"/>
    </xf>
    <xf numFmtId="0" fontId="80" fillId="0" borderId="89" xfId="80" applyFont="1" applyFill="1" applyBorder="1" applyAlignment="1">
      <alignment horizontal="left" vertical="center" wrapText="1"/>
    </xf>
    <xf numFmtId="0" fontId="41" fillId="0" borderId="89" xfId="80" applyFont="1" applyFill="1" applyBorder="1" applyAlignment="1">
      <alignment horizontal="left" vertical="center" wrapText="1"/>
    </xf>
    <xf numFmtId="0" fontId="83" fillId="33" borderId="87" xfId="80" applyFont="1" applyFill="1" applyBorder="1" applyAlignment="1">
      <alignment horizontal="center" vertical="center" wrapText="1"/>
    </xf>
    <xf numFmtId="3" fontId="34" fillId="44" borderId="91" xfId="88" applyNumberFormat="1" applyFont="1" applyFill="1" applyBorder="1" applyAlignment="1">
      <alignment vertical="center"/>
    </xf>
    <xf numFmtId="3" fontId="34" fillId="44" borderId="87" xfId="88" applyNumberFormat="1" applyFont="1" applyFill="1" applyBorder="1" applyAlignment="1">
      <alignment horizontal="right" vertical="center"/>
    </xf>
    <xf numFmtId="3" fontId="40" fillId="34" borderId="91" xfId="103" applyNumberFormat="1" applyFont="1" applyFill="1" applyBorder="1" applyAlignment="1">
      <alignment horizontal="center" vertical="center" wrapText="1"/>
    </xf>
    <xf numFmtId="3" fontId="40" fillId="34" borderId="88" xfId="103" applyNumberFormat="1" applyFont="1" applyFill="1" applyBorder="1" applyAlignment="1">
      <alignment horizontal="center" vertical="center" wrapText="1"/>
    </xf>
    <xf numFmtId="0" fontId="83" fillId="33" borderId="87" xfId="80" applyFont="1" applyFill="1" applyBorder="1" applyAlignment="1">
      <alignment horizontal="center" vertical="center" wrapText="1"/>
    </xf>
    <xf numFmtId="3" fontId="36" fillId="38" borderId="87" xfId="0" applyNumberFormat="1" applyFont="1" applyFill="1" applyBorder="1"/>
    <xf numFmtId="49" fontId="36" fillId="38" borderId="110" xfId="0" applyNumberFormat="1" applyFont="1" applyFill="1" applyBorder="1" applyAlignment="1">
      <alignment horizontal="center" vertical="top" wrapText="1"/>
    </xf>
    <xf numFmtId="3" fontId="35" fillId="38" borderId="87" xfId="0" applyNumberFormat="1" applyFont="1" applyFill="1" applyBorder="1"/>
    <xf numFmtId="3" fontId="36" fillId="38" borderId="91" xfId="0" applyNumberFormat="1" applyFont="1" applyFill="1" applyBorder="1"/>
    <xf numFmtId="49" fontId="36" fillId="38" borderId="91" xfId="0" applyNumberFormat="1" applyFont="1" applyFill="1" applyBorder="1" applyAlignment="1">
      <alignment horizontal="center" vertical="top" wrapText="1"/>
    </xf>
    <xf numFmtId="3" fontId="79" fillId="0" borderId="0" xfId="92" applyNumberFormat="1" applyFont="1"/>
    <xf numFmtId="0" fontId="29" fillId="39" borderId="104" xfId="88" applyFont="1" applyFill="1" applyBorder="1" applyAlignment="1">
      <alignment horizontal="center" vertical="top"/>
    </xf>
    <xf numFmtId="0" fontId="29" fillId="33" borderId="131" xfId="88" applyFont="1" applyFill="1" applyBorder="1" applyAlignment="1">
      <alignment vertical="center"/>
    </xf>
    <xf numFmtId="0" fontId="41" fillId="0" borderId="215" xfId="88" applyFont="1" applyBorder="1" applyAlignment="1">
      <alignment vertical="center"/>
    </xf>
    <xf numFmtId="0" fontId="90" fillId="33" borderId="215" xfId="88" applyFont="1" applyFill="1" applyBorder="1" applyAlignment="1">
      <alignment vertical="center" wrapText="1"/>
    </xf>
    <xf numFmtId="0" fontId="41" fillId="0" borderId="215" xfId="88" applyFont="1" applyBorder="1" applyAlignment="1">
      <alignment vertical="center" wrapText="1"/>
    </xf>
    <xf numFmtId="0" fontId="41" fillId="0" borderId="131" xfId="0" applyFont="1" applyBorder="1" applyAlignment="1">
      <alignment horizontal="justify"/>
    </xf>
    <xf numFmtId="0" fontId="41" fillId="0" borderId="215" xfId="0" applyFont="1" applyBorder="1" applyAlignment="1">
      <alignment horizontal="justify"/>
    </xf>
    <xf numFmtId="0" fontId="29" fillId="33" borderId="215" xfId="88" applyFont="1" applyFill="1" applyBorder="1" applyAlignment="1">
      <alignment vertical="center" wrapText="1"/>
    </xf>
    <xf numFmtId="0" fontId="29" fillId="40" borderId="216" xfId="88" applyFont="1" applyFill="1" applyBorder="1" applyAlignment="1">
      <alignment vertical="center" wrapText="1"/>
    </xf>
    <xf numFmtId="0" fontId="41" fillId="0" borderId="89" xfId="88" applyFont="1" applyBorder="1" applyAlignment="1">
      <alignment vertical="center" wrapText="1"/>
    </xf>
    <xf numFmtId="0" fontId="34" fillId="44" borderId="89" xfId="88" applyFont="1" applyFill="1" applyBorder="1" applyAlignment="1">
      <alignment vertical="center" wrapText="1"/>
    </xf>
    <xf numFmtId="0" fontId="29" fillId="40" borderId="119" xfId="88" applyFont="1" applyFill="1" applyBorder="1" applyAlignment="1">
      <alignment vertical="center" wrapText="1"/>
    </xf>
    <xf numFmtId="0" fontId="34" fillId="44" borderId="160" xfId="88" applyFont="1" applyFill="1" applyBorder="1" applyAlignment="1">
      <alignment vertical="center" wrapText="1"/>
    </xf>
    <xf numFmtId="3" fontId="29" fillId="39" borderId="135" xfId="88" applyNumberFormat="1" applyFont="1" applyFill="1" applyBorder="1" applyAlignment="1">
      <alignment horizontal="center" vertical="center" wrapText="1"/>
    </xf>
    <xf numFmtId="3" fontId="29" fillId="39" borderId="136" xfId="88" applyNumberFormat="1" applyFont="1" applyFill="1" applyBorder="1" applyAlignment="1">
      <alignment horizontal="center" vertical="center" wrapText="1"/>
    </xf>
    <xf numFmtId="3" fontId="43" fillId="33" borderId="128" xfId="88" applyNumberFormat="1" applyFont="1" applyFill="1" applyBorder="1" applyAlignment="1">
      <alignment vertical="center"/>
    </xf>
    <xf numFmtId="3" fontId="52" fillId="33" borderId="124" xfId="88" applyNumberFormat="1" applyFont="1" applyFill="1" applyBorder="1" applyAlignment="1">
      <alignment vertical="center"/>
    </xf>
    <xf numFmtId="0" fontId="39" fillId="0" borderId="150" xfId="88" applyFont="1" applyBorder="1" applyAlignment="1">
      <alignment vertical="center"/>
    </xf>
    <xf numFmtId="3" fontId="34" fillId="33" borderId="124" xfId="88" applyNumberFormat="1" applyFont="1" applyFill="1" applyBorder="1" applyAlignment="1">
      <alignment vertical="center"/>
    </xf>
    <xf numFmtId="3" fontId="34" fillId="40" borderId="124" xfId="88" applyNumberFormat="1" applyFont="1" applyFill="1" applyBorder="1" applyAlignment="1">
      <alignment vertical="center"/>
    </xf>
    <xf numFmtId="3" fontId="34" fillId="44" borderId="129" xfId="88" applyNumberFormat="1" applyFont="1" applyFill="1" applyBorder="1" applyAlignment="1">
      <alignment vertical="center"/>
    </xf>
    <xf numFmtId="3" fontId="34" fillId="44" borderId="150" xfId="88" applyNumberFormat="1" applyFont="1" applyFill="1" applyBorder="1" applyAlignment="1">
      <alignment vertical="center"/>
    </xf>
    <xf numFmtId="3" fontId="29" fillId="40" borderId="150" xfId="88" applyNumberFormat="1" applyFont="1" applyFill="1" applyBorder="1" applyAlignment="1">
      <alignment vertical="center"/>
    </xf>
    <xf numFmtId="3" fontId="34" fillId="44" borderId="158" xfId="88" applyNumberFormat="1" applyFont="1" applyFill="1" applyBorder="1" applyAlignment="1">
      <alignment vertical="center"/>
    </xf>
    <xf numFmtId="3" fontId="40" fillId="39" borderId="132" xfId="88" applyNumberFormat="1" applyFont="1" applyFill="1" applyBorder="1" applyAlignment="1">
      <alignment vertical="center"/>
    </xf>
    <xf numFmtId="3" fontId="29" fillId="39" borderId="136" xfId="88" applyNumberFormat="1" applyFont="1" applyFill="1" applyBorder="1" applyAlignment="1">
      <alignment vertical="center"/>
    </xf>
    <xf numFmtId="0" fontId="53" fillId="0" borderId="89" xfId="93" applyFont="1" applyBorder="1" applyAlignment="1">
      <alignment wrapText="1"/>
    </xf>
    <xf numFmtId="0" fontId="53" fillId="33" borderId="89" xfId="93" applyFont="1" applyFill="1" applyBorder="1" applyAlignment="1">
      <alignment vertical="center"/>
    </xf>
    <xf numFmtId="0" fontId="54" fillId="33" borderId="160" xfId="93" applyFont="1" applyFill="1" applyBorder="1" applyAlignment="1">
      <alignment vertical="center"/>
    </xf>
    <xf numFmtId="0" fontId="54" fillId="0" borderId="89" xfId="93" applyFont="1" applyBorder="1"/>
    <xf numFmtId="0" fontId="54" fillId="0" borderId="89" xfId="93" applyFont="1" applyFill="1" applyBorder="1" applyAlignment="1">
      <alignment vertical="center"/>
    </xf>
    <xf numFmtId="0" fontId="54" fillId="33" borderId="89" xfId="93" applyFont="1" applyFill="1" applyBorder="1"/>
    <xf numFmtId="0" fontId="54" fillId="33" borderId="89" xfId="93" applyFont="1" applyFill="1" applyBorder="1" applyAlignment="1">
      <alignment vertical="center"/>
    </xf>
    <xf numFmtId="0" fontId="43" fillId="0" borderId="89" xfId="93" applyFont="1" applyFill="1" applyBorder="1"/>
    <xf numFmtId="0" fontId="87" fillId="33" borderId="90" xfId="93" applyFont="1" applyFill="1" applyBorder="1" applyAlignment="1">
      <alignment horizontal="center" vertical="center" wrapText="1"/>
    </xf>
    <xf numFmtId="3" fontId="54" fillId="0" borderId="90" xfId="93" applyNumberFormat="1" applyFont="1" applyBorder="1" applyAlignment="1">
      <alignment horizontal="center"/>
    </xf>
    <xf numFmtId="3" fontId="53" fillId="33" borderId="90" xfId="93" applyNumberFormat="1" applyFont="1" applyFill="1" applyBorder="1" applyAlignment="1">
      <alignment horizontal="center" vertical="center"/>
    </xf>
    <xf numFmtId="3" fontId="54" fillId="33" borderId="170" xfId="93" applyNumberFormat="1" applyFont="1" applyFill="1" applyBorder="1" applyAlignment="1">
      <alignment horizontal="center" vertical="center"/>
    </xf>
    <xf numFmtId="3" fontId="93" fillId="0" borderId="90" xfId="93" applyNumberFormat="1" applyFont="1" applyFill="1" applyBorder="1" applyAlignment="1">
      <alignment horizontal="center" vertical="center"/>
    </xf>
    <xf numFmtId="3" fontId="54" fillId="33" borderId="90" xfId="93" applyNumberFormat="1" applyFont="1" applyFill="1" applyBorder="1" applyAlignment="1">
      <alignment horizontal="center"/>
    </xf>
    <xf numFmtId="3" fontId="54" fillId="33" borderId="90" xfId="93" applyNumberFormat="1" applyFont="1" applyFill="1" applyBorder="1" applyAlignment="1">
      <alignment horizontal="center" vertical="center"/>
    </xf>
    <xf numFmtId="3" fontId="54" fillId="0" borderId="90" xfId="93" applyNumberFormat="1" applyFont="1" applyFill="1" applyBorder="1" applyAlignment="1">
      <alignment horizontal="center" vertical="center"/>
    </xf>
    <xf numFmtId="3" fontId="43" fillId="0" borderId="90" xfId="93" applyNumberFormat="1" applyFont="1" applyFill="1" applyBorder="1" applyAlignment="1">
      <alignment horizontal="center"/>
    </xf>
    <xf numFmtId="3" fontId="81" fillId="33" borderId="90" xfId="93" applyNumberFormat="1" applyFont="1" applyFill="1" applyBorder="1" applyAlignment="1">
      <alignment horizontal="center"/>
    </xf>
    <xf numFmtId="0" fontId="87" fillId="33" borderId="150" xfId="93" applyFont="1" applyFill="1" applyBorder="1" applyAlignment="1">
      <alignment horizontal="center" vertical="center" wrapText="1"/>
    </xf>
    <xf numFmtId="0" fontId="87" fillId="33" borderId="151" xfId="93" applyFont="1" applyFill="1" applyBorder="1" applyAlignment="1">
      <alignment horizontal="center" vertical="center" wrapText="1"/>
    </xf>
    <xf numFmtId="3" fontId="54" fillId="0" borderId="150" xfId="93" applyNumberFormat="1" applyFont="1" applyBorder="1" applyAlignment="1">
      <alignment horizontal="center"/>
    </xf>
    <xf numFmtId="3" fontId="54" fillId="0" borderId="151" xfId="93" applyNumberFormat="1" applyFont="1" applyBorder="1"/>
    <xf numFmtId="3" fontId="53" fillId="33" borderId="150" xfId="93" applyNumberFormat="1" applyFont="1" applyFill="1" applyBorder="1" applyAlignment="1">
      <alignment horizontal="center" vertical="center"/>
    </xf>
    <xf numFmtId="3" fontId="53" fillId="33" borderId="151" xfId="93" applyNumberFormat="1" applyFont="1" applyFill="1" applyBorder="1" applyAlignment="1">
      <alignment vertical="center"/>
    </xf>
    <xf numFmtId="3" fontId="54" fillId="33" borderId="158" xfId="93" applyNumberFormat="1" applyFont="1" applyFill="1" applyBorder="1" applyAlignment="1">
      <alignment horizontal="center" vertical="center"/>
    </xf>
    <xf numFmtId="3" fontId="54" fillId="33" borderId="159" xfId="93" applyNumberFormat="1" applyFont="1" applyFill="1" applyBorder="1" applyAlignment="1">
      <alignment vertical="center"/>
    </xf>
    <xf numFmtId="3" fontId="93" fillId="0" borderId="150" xfId="93" applyNumberFormat="1" applyFont="1" applyFill="1" applyBorder="1" applyAlignment="1">
      <alignment horizontal="center" vertical="center"/>
    </xf>
    <xf numFmtId="3" fontId="53" fillId="0" borderId="151" xfId="93" applyNumberFormat="1" applyFont="1" applyFill="1" applyBorder="1" applyAlignment="1">
      <alignment vertical="center"/>
    </xf>
    <xf numFmtId="3" fontId="54" fillId="33" borderId="150" xfId="93" applyNumberFormat="1" applyFont="1" applyFill="1" applyBorder="1" applyAlignment="1">
      <alignment horizontal="center"/>
    </xf>
    <xf numFmtId="3" fontId="54" fillId="33" borderId="151" xfId="93" applyNumberFormat="1" applyFont="1" applyFill="1" applyBorder="1"/>
    <xf numFmtId="3" fontId="54" fillId="33" borderId="150" xfId="93" applyNumberFormat="1" applyFont="1" applyFill="1" applyBorder="1" applyAlignment="1">
      <alignment horizontal="center" vertical="center"/>
    </xf>
    <xf numFmtId="3" fontId="54" fillId="0" borderId="150" xfId="93" applyNumberFormat="1" applyFont="1" applyFill="1" applyBorder="1" applyAlignment="1">
      <alignment horizontal="center" vertical="center"/>
    </xf>
    <xf numFmtId="3" fontId="43" fillId="0" borderId="150" xfId="93" applyNumberFormat="1" applyFont="1" applyFill="1" applyBorder="1" applyAlignment="1">
      <alignment horizontal="center"/>
    </xf>
    <xf numFmtId="3" fontId="34" fillId="0" borderId="151" xfId="93" applyNumberFormat="1" applyFont="1" applyFill="1" applyBorder="1"/>
    <xf numFmtId="3" fontId="81" fillId="33" borderId="152" xfId="93" applyNumberFormat="1" applyFont="1" applyFill="1" applyBorder="1" applyAlignment="1">
      <alignment horizontal="center"/>
    </xf>
    <xf numFmtId="0" fontId="86" fillId="33" borderId="153" xfId="93" applyFont="1" applyFill="1" applyBorder="1"/>
    <xf numFmtId="0" fontId="87" fillId="33" borderId="89" xfId="93" applyFont="1" applyFill="1" applyBorder="1" applyAlignment="1">
      <alignment horizontal="center" vertical="center" wrapText="1"/>
    </xf>
    <xf numFmtId="3" fontId="54" fillId="0" borderId="89" xfId="93" applyNumberFormat="1" applyFont="1" applyBorder="1"/>
    <xf numFmtId="3" fontId="53" fillId="33" borderId="89" xfId="93" applyNumberFormat="1" applyFont="1" applyFill="1" applyBorder="1" applyAlignment="1">
      <alignment vertical="center"/>
    </xf>
    <xf numFmtId="3" fontId="54" fillId="33" borderId="160" xfId="93" applyNumberFormat="1" applyFont="1" applyFill="1" applyBorder="1" applyAlignment="1">
      <alignment vertical="center"/>
    </xf>
    <xf numFmtId="3" fontId="53" fillId="0" borderId="89" xfId="93" applyNumberFormat="1" applyFont="1" applyFill="1" applyBorder="1" applyAlignment="1">
      <alignment vertical="center"/>
    </xf>
    <xf numFmtId="3" fontId="54" fillId="33" borderId="89" xfId="93" applyNumberFormat="1" applyFont="1" applyFill="1" applyBorder="1"/>
    <xf numFmtId="3" fontId="34" fillId="0" borderId="89" xfId="93" applyNumberFormat="1" applyFont="1" applyFill="1" applyBorder="1"/>
    <xf numFmtId="0" fontId="86" fillId="33" borderId="89" xfId="93" applyFont="1" applyFill="1" applyBorder="1"/>
    <xf numFmtId="0" fontId="77" fillId="0" borderId="87" xfId="0" applyFont="1" applyBorder="1"/>
    <xf numFmtId="0" fontId="40" fillId="0" borderId="0" xfId="90" applyFont="1" applyAlignment="1">
      <alignment horizontal="center"/>
    </xf>
    <xf numFmtId="3" fontId="37" fillId="0" borderId="110" xfId="0" applyNumberFormat="1" applyFont="1" applyBorder="1"/>
    <xf numFmtId="0" fontId="41" fillId="0" borderId="171" xfId="0" applyFont="1" applyBorder="1"/>
    <xf numFmtId="0" fontId="40" fillId="0" borderId="0" xfId="90" applyFont="1" applyAlignment="1">
      <alignment horizontal="right"/>
    </xf>
    <xf numFmtId="3" fontId="54" fillId="0" borderId="151" xfId="93" applyNumberFormat="1" applyFont="1" applyFill="1" applyBorder="1" applyAlignment="1">
      <alignment vertical="center"/>
    </xf>
    <xf numFmtId="3" fontId="83" fillId="33" borderId="155" xfId="93" applyNumberFormat="1" applyFont="1" applyFill="1" applyBorder="1"/>
    <xf numFmtId="3" fontId="54" fillId="33" borderId="151" xfId="93" applyNumberFormat="1" applyFont="1" applyFill="1" applyBorder="1" applyAlignment="1">
      <alignment vertical="center"/>
    </xf>
    <xf numFmtId="3" fontId="93" fillId="0" borderId="151" xfId="93" applyNumberFormat="1" applyFont="1" applyFill="1" applyBorder="1" applyAlignment="1">
      <alignment vertical="center"/>
    </xf>
    <xf numFmtId="165" fontId="62" fillId="33" borderId="111" xfId="97" applyNumberFormat="1" applyFont="1" applyFill="1" applyBorder="1" applyAlignment="1" applyProtection="1">
      <alignment horizontal="center" vertical="center" wrapText="1"/>
    </xf>
    <xf numFmtId="165" fontId="62" fillId="33" borderId="161" xfId="97" applyNumberFormat="1" applyFont="1" applyFill="1" applyBorder="1" applyAlignment="1" applyProtection="1">
      <alignment horizontal="center" vertical="center" wrapText="1"/>
    </xf>
    <xf numFmtId="165" fontId="62" fillId="33" borderId="136" xfId="97" applyNumberFormat="1" applyFont="1" applyFill="1" applyBorder="1" applyAlignment="1" applyProtection="1">
      <alignment horizontal="center" vertical="center" wrapText="1"/>
    </xf>
    <xf numFmtId="3" fontId="29" fillId="33" borderId="223" xfId="88" applyNumberFormat="1" applyFont="1" applyFill="1" applyBorder="1" applyAlignment="1">
      <alignment vertical="center"/>
    </xf>
    <xf numFmtId="3" fontId="29" fillId="33" borderId="224" xfId="88" applyNumberFormat="1" applyFont="1" applyFill="1" applyBorder="1" applyAlignment="1">
      <alignment vertical="center"/>
    </xf>
    <xf numFmtId="3" fontId="29" fillId="40" borderId="224" xfId="88" applyNumberFormat="1" applyFont="1" applyFill="1" applyBorder="1" applyAlignment="1">
      <alignment vertical="center"/>
    </xf>
    <xf numFmtId="3" fontId="34" fillId="44" borderId="225" xfId="88" applyNumberFormat="1" applyFont="1" applyFill="1" applyBorder="1" applyAlignment="1">
      <alignment vertical="center"/>
    </xf>
    <xf numFmtId="3" fontId="29" fillId="40" borderId="225" xfId="88" applyNumberFormat="1" applyFont="1" applyFill="1" applyBorder="1" applyAlignment="1">
      <alignment vertical="center"/>
    </xf>
    <xf numFmtId="3" fontId="29" fillId="39" borderId="161" xfId="88" applyNumberFormat="1" applyFont="1" applyFill="1" applyBorder="1" applyAlignment="1">
      <alignment vertical="center"/>
    </xf>
    <xf numFmtId="3" fontId="29" fillId="39" borderId="165" xfId="88" applyNumberFormat="1" applyFont="1" applyFill="1" applyBorder="1" applyAlignment="1">
      <alignment horizontal="center" vertical="center" wrapText="1"/>
    </xf>
    <xf numFmtId="3" fontId="129" fillId="40" borderId="222" xfId="88" applyNumberFormat="1" applyFont="1" applyFill="1" applyBorder="1" applyAlignment="1">
      <alignment vertical="center"/>
    </xf>
    <xf numFmtId="3" fontId="29" fillId="40" borderId="210" xfId="88" applyNumberFormat="1" applyFont="1" applyFill="1" applyBorder="1" applyAlignment="1">
      <alignment vertical="center"/>
    </xf>
    <xf numFmtId="3" fontId="34" fillId="0" borderId="229" xfId="88" applyNumberFormat="1" applyFont="1" applyBorder="1" applyAlignment="1">
      <alignment vertical="center"/>
    </xf>
    <xf numFmtId="3" fontId="34" fillId="0" borderId="211" xfId="88" applyNumberFormat="1" applyFont="1" applyBorder="1" applyAlignment="1">
      <alignment vertical="center"/>
    </xf>
    <xf numFmtId="3" fontId="29" fillId="40" borderId="229" xfId="88" applyNumberFormat="1" applyFont="1" applyFill="1" applyBorder="1" applyAlignment="1">
      <alignment vertical="center"/>
    </xf>
    <xf numFmtId="3" fontId="29" fillId="40" borderId="211" xfId="88" applyNumberFormat="1" applyFont="1" applyFill="1" applyBorder="1" applyAlignment="1">
      <alignment vertical="center"/>
    </xf>
    <xf numFmtId="3" fontId="43" fillId="40" borderId="229" xfId="88" applyNumberFormat="1" applyFont="1" applyFill="1" applyBorder="1" applyAlignment="1">
      <alignment vertical="center"/>
    </xf>
    <xf numFmtId="3" fontId="34" fillId="0" borderId="213" xfId="88" applyNumberFormat="1" applyFont="1" applyBorder="1" applyAlignment="1">
      <alignment vertical="center"/>
    </xf>
    <xf numFmtId="3" fontId="29" fillId="40" borderId="104" xfId="88" applyNumberFormat="1" applyFont="1" applyFill="1" applyBorder="1" applyAlignment="1">
      <alignment vertical="center"/>
    </xf>
    <xf numFmtId="3" fontId="29" fillId="40" borderId="108" xfId="88" applyNumberFormat="1" applyFont="1" applyFill="1" applyBorder="1" applyAlignment="1">
      <alignment vertical="center"/>
    </xf>
    <xf numFmtId="0" fontId="90" fillId="39" borderId="108" xfId="88" applyFont="1" applyFill="1" applyBorder="1" applyAlignment="1">
      <alignment horizontal="center" vertical="center"/>
    </xf>
    <xf numFmtId="0" fontId="34" fillId="0" borderId="89" xfId="88" applyFont="1" applyBorder="1" applyAlignment="1">
      <alignment vertical="center" wrapText="1"/>
    </xf>
    <xf numFmtId="3" fontId="29" fillId="39" borderId="230" xfId="88" applyNumberFormat="1" applyFont="1" applyFill="1" applyBorder="1" applyAlignment="1">
      <alignment vertical="center"/>
    </xf>
    <xf numFmtId="3" fontId="34" fillId="0" borderId="228" xfId="88" applyNumberFormat="1" applyFont="1" applyBorder="1" applyAlignment="1">
      <alignment vertical="center"/>
    </xf>
    <xf numFmtId="0" fontId="39" fillId="0" borderId="168" xfId="88" applyFont="1" applyBorder="1" applyAlignment="1">
      <alignment vertical="center"/>
    </xf>
    <xf numFmtId="3" fontId="90" fillId="39" borderId="231" xfId="88" applyNumberFormat="1" applyFont="1" applyFill="1" applyBorder="1" applyAlignment="1">
      <alignment vertical="center"/>
    </xf>
    <xf numFmtId="0" fontId="34" fillId="0" borderId="160" xfId="88" applyFont="1" applyBorder="1" applyAlignment="1">
      <alignment vertical="center"/>
    </xf>
    <xf numFmtId="0" fontId="37" fillId="0" borderId="0" xfId="0" applyFont="1" applyAlignment="1">
      <alignment horizontal="center"/>
    </xf>
    <xf numFmtId="3" fontId="80" fillId="0" borderId="87" xfId="92" applyNumberFormat="1" applyFont="1" applyFill="1" applyBorder="1" applyAlignment="1">
      <alignment horizontal="right" wrapText="1"/>
    </xf>
    <xf numFmtId="3" fontId="40" fillId="34" borderId="87" xfId="86" applyNumberFormat="1" applyFont="1" applyFill="1" applyBorder="1" applyAlignment="1">
      <alignment vertical="center" wrapText="1"/>
    </xf>
    <xf numFmtId="3" fontId="41" fillId="0" borderId="87" xfId="86" applyNumberFormat="1" applyFont="1" applyBorder="1" applyAlignment="1">
      <alignment horizontal="right" vertical="center"/>
    </xf>
    <xf numFmtId="3" fontId="29" fillId="34" borderId="87" xfId="86" applyNumberFormat="1" applyFont="1" applyFill="1" applyBorder="1" applyAlignment="1">
      <alignment horizontal="right" vertical="center" wrapText="1"/>
    </xf>
    <xf numFmtId="0" fontId="80" fillId="0" borderId="87" xfId="80" applyFont="1" applyFill="1" applyBorder="1" applyAlignment="1">
      <alignment horizontal="left" vertical="center" wrapText="1"/>
    </xf>
    <xf numFmtId="0" fontId="80" fillId="0" borderId="87" xfId="80" applyFont="1" applyFill="1" applyBorder="1" applyAlignment="1">
      <alignment horizontal="left" vertical="center"/>
    </xf>
    <xf numFmtId="0" fontId="80" fillId="0" borderId="89" xfId="80" applyFont="1" applyFill="1" applyBorder="1" applyAlignment="1">
      <alignment horizontal="left" vertical="center" wrapText="1"/>
    </xf>
    <xf numFmtId="0" fontId="80" fillId="0" borderId="120" xfId="80" applyFont="1" applyFill="1" applyBorder="1" applyAlignment="1">
      <alignment horizontal="left" vertical="center" wrapText="1"/>
    </xf>
    <xf numFmtId="0" fontId="80" fillId="0" borderId="90" xfId="80" applyFont="1" applyFill="1" applyBorder="1" applyAlignment="1">
      <alignment horizontal="left" vertical="center" wrapText="1"/>
    </xf>
    <xf numFmtId="0" fontId="80" fillId="0" borderId="89" xfId="80" applyFont="1" applyFill="1" applyBorder="1" applyAlignment="1">
      <alignment horizontal="right" vertical="center" wrapText="1"/>
    </xf>
    <xf numFmtId="0" fontId="80" fillId="0" borderId="120" xfId="80" applyFont="1" applyFill="1" applyBorder="1" applyAlignment="1">
      <alignment horizontal="right" vertical="center" wrapText="1"/>
    </xf>
    <xf numFmtId="0" fontId="83" fillId="33" borderId="87" xfId="80" applyFont="1" applyFill="1" applyBorder="1" applyAlignment="1">
      <alignment horizontal="center" vertical="center" wrapText="1"/>
    </xf>
    <xf numFmtId="0" fontId="80" fillId="0" borderId="90" xfId="80" applyFont="1" applyFill="1" applyBorder="1" applyAlignment="1">
      <alignment horizontal="right" vertical="center" wrapText="1"/>
    </xf>
    <xf numFmtId="0" fontId="72" fillId="0" borderId="65" xfId="98" applyFont="1" applyBorder="1" applyAlignment="1">
      <alignment horizontal="center" vertical="center" wrapText="1"/>
    </xf>
    <xf numFmtId="0" fontId="72" fillId="0" borderId="72" xfId="98" applyFont="1" applyBorder="1" applyAlignment="1">
      <alignment horizontal="center" vertical="center" wrapText="1"/>
    </xf>
    <xf numFmtId="0" fontId="72" fillId="0" borderId="66" xfId="98" applyFont="1" applyBorder="1" applyAlignment="1">
      <alignment horizontal="center" vertical="center" wrapText="1"/>
    </xf>
    <xf numFmtId="0" fontId="72" fillId="0" borderId="67" xfId="98" applyFont="1" applyBorder="1" applyAlignment="1">
      <alignment horizontal="center" vertical="center" wrapText="1"/>
    </xf>
    <xf numFmtId="0" fontId="72" fillId="0" borderId="38" xfId="98" applyFont="1" applyBorder="1" applyAlignment="1">
      <alignment horizontal="center" vertical="center" wrapText="1"/>
    </xf>
    <xf numFmtId="0" fontId="72" fillId="0" borderId="175" xfId="98" applyFont="1" applyBorder="1" applyAlignment="1">
      <alignment horizontal="center" vertical="center" wrapText="1"/>
    </xf>
    <xf numFmtId="0" fontId="32" fillId="0" borderId="63" xfId="98" applyFont="1" applyBorder="1" applyAlignment="1">
      <alignment horizontal="center" vertical="center" wrapText="1"/>
    </xf>
    <xf numFmtId="0" fontId="32" fillId="0" borderId="56" xfId="98" applyFont="1" applyBorder="1" applyAlignment="1">
      <alignment horizontal="center" vertical="center" wrapText="1"/>
    </xf>
    <xf numFmtId="0" fontId="32" fillId="0" borderId="57" xfId="98" applyFont="1" applyBorder="1" applyAlignment="1">
      <alignment horizontal="center" vertical="center" wrapText="1"/>
    </xf>
    <xf numFmtId="0" fontId="32" fillId="0" borderId="64" xfId="98" applyFont="1" applyBorder="1" applyAlignment="1">
      <alignment horizontal="center" vertical="center" wrapText="1"/>
    </xf>
    <xf numFmtId="0" fontId="32" fillId="0" borderId="58" xfId="98" applyFont="1" applyBorder="1" applyAlignment="1">
      <alignment horizontal="center" vertical="center" wrapText="1"/>
    </xf>
    <xf numFmtId="0" fontId="32" fillId="0" borderId="108" xfId="98" applyFont="1" applyBorder="1" applyAlignment="1">
      <alignment horizontal="center" vertical="center" wrapText="1"/>
    </xf>
    <xf numFmtId="0" fontId="32" fillId="0" borderId="104" xfId="98" applyFont="1" applyBorder="1" applyAlignment="1">
      <alignment horizontal="center" vertical="center" wrapText="1"/>
    </xf>
    <xf numFmtId="0" fontId="36" fillId="0" borderId="108" xfId="0" applyFont="1" applyBorder="1" applyAlignment="1">
      <alignment horizontal="center"/>
    </xf>
    <xf numFmtId="0" fontId="36" fillId="0" borderId="232" xfId="0" applyFont="1" applyBorder="1" applyAlignment="1">
      <alignment horizontal="center"/>
    </xf>
    <xf numFmtId="0" fontId="72" fillId="34" borderId="65" xfId="98" applyFont="1" applyFill="1" applyBorder="1" applyAlignment="1">
      <alignment horizontal="left" vertical="center" wrapText="1" indent="1"/>
    </xf>
    <xf numFmtId="0" fontId="72" fillId="34" borderId="66" xfId="98" applyFont="1" applyFill="1" applyBorder="1" applyAlignment="1">
      <alignment horizontal="left" vertical="center" wrapText="1" indent="1"/>
    </xf>
    <xf numFmtId="165" fontId="72" fillId="34" borderId="67" xfId="98" applyNumberFormat="1" applyFont="1" applyFill="1" applyBorder="1" applyAlignment="1">
      <alignment horizontal="right" vertical="center" wrapText="1" indent="1"/>
    </xf>
    <xf numFmtId="165" fontId="72" fillId="34" borderId="38" xfId="98" applyNumberFormat="1" applyFont="1" applyFill="1" applyBorder="1" applyAlignment="1">
      <alignment horizontal="right" vertical="center" wrapText="1" indent="1"/>
    </xf>
    <xf numFmtId="165" fontId="72" fillId="34" borderId="176" xfId="98" applyNumberFormat="1" applyFont="1" applyFill="1" applyBorder="1" applyAlignment="1">
      <alignment horizontal="right" vertical="center" wrapText="1" indent="1"/>
    </xf>
    <xf numFmtId="165" fontId="72" fillId="34" borderId="191" xfId="98" applyNumberFormat="1" applyFont="1" applyFill="1" applyBorder="1" applyAlignment="1">
      <alignment horizontal="right" vertical="center" wrapText="1" indent="1"/>
    </xf>
    <xf numFmtId="165" fontId="72" fillId="34" borderId="108" xfId="98" applyNumberFormat="1" applyFont="1" applyFill="1" applyBorder="1" applyAlignment="1">
      <alignment horizontal="right" vertical="center" wrapText="1" indent="1"/>
    </xf>
    <xf numFmtId="49" fontId="73" fillId="0" borderId="68" xfId="98" applyNumberFormat="1" applyFont="1" applyBorder="1" applyAlignment="1">
      <alignment horizontal="left" vertical="center" wrapText="1" indent="1"/>
    </xf>
    <xf numFmtId="3" fontId="66" fillId="0" borderId="51" xfId="84" applyNumberFormat="1" applyFont="1" applyBorder="1" applyAlignment="1">
      <alignment horizontal="right" vertical="center" wrapText="1"/>
    </xf>
    <xf numFmtId="0" fontId="66" fillId="0" borderId="51" xfId="99" applyFont="1" applyBorder="1" applyAlignment="1">
      <alignment horizontal="left" wrapText="1" indent="1"/>
    </xf>
    <xf numFmtId="165" fontId="73" fillId="0" borderId="81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27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212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233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211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210" xfId="98" applyNumberFormat="1" applyFont="1" applyBorder="1" applyAlignment="1" applyProtection="1">
      <alignment horizontal="right" vertical="center" wrapText="1" indent="1"/>
      <protection locked="0"/>
    </xf>
    <xf numFmtId="49" fontId="73" fillId="0" borderId="69" xfId="98" applyNumberFormat="1" applyFont="1" applyBorder="1" applyAlignment="1">
      <alignment horizontal="left" vertical="center" wrapText="1" indent="1"/>
    </xf>
    <xf numFmtId="3" fontId="66" fillId="0" borderId="74" xfId="84" applyNumberFormat="1" applyFont="1" applyBorder="1" applyAlignment="1">
      <alignment horizontal="right" vertical="center" wrapText="1"/>
    </xf>
    <xf numFmtId="0" fontId="66" fillId="0" borderId="74" xfId="99" applyFont="1" applyBorder="1" applyAlignment="1">
      <alignment horizontal="left" wrapText="1" indent="1"/>
    </xf>
    <xf numFmtId="165" fontId="73" fillId="0" borderId="82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30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229" xfId="98" applyNumberFormat="1" applyFont="1" applyBorder="1" applyAlignment="1" applyProtection="1">
      <alignment horizontal="right" vertical="center" wrapText="1" indent="1"/>
      <protection locked="0"/>
    </xf>
    <xf numFmtId="49" fontId="73" fillId="0" borderId="70" xfId="98" applyNumberFormat="1" applyFont="1" applyBorder="1" applyAlignment="1">
      <alignment horizontal="left" vertical="center" wrapText="1" indent="1"/>
    </xf>
    <xf numFmtId="0" fontId="66" fillId="0" borderId="37" xfId="99" applyFont="1" applyBorder="1" applyAlignment="1">
      <alignment horizontal="left" wrapText="1" indent="1"/>
    </xf>
    <xf numFmtId="165" fontId="73" fillId="0" borderId="84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34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213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234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176" xfId="98" applyNumberFormat="1" applyFont="1" applyBorder="1" applyAlignment="1" applyProtection="1">
      <alignment horizontal="right" vertical="center" wrapText="1" indent="1"/>
      <protection locked="0"/>
    </xf>
    <xf numFmtId="0" fontId="74" fillId="34" borderId="72" xfId="98" applyFont="1" applyFill="1" applyBorder="1" applyAlignment="1">
      <alignment vertical="center" wrapText="1"/>
    </xf>
    <xf numFmtId="0" fontId="75" fillId="34" borderId="66" xfId="99" applyFont="1" applyFill="1" applyBorder="1" applyAlignment="1">
      <alignment horizontal="left" vertical="center" wrapText="1" indent="1"/>
    </xf>
    <xf numFmtId="165" fontId="76" fillId="34" borderId="104" xfId="98" applyNumberFormat="1" applyFont="1" applyFill="1" applyBorder="1" applyAlignment="1" applyProtection="1">
      <alignment horizontal="right" vertical="center" wrapText="1" indent="1"/>
      <protection locked="0"/>
    </xf>
    <xf numFmtId="49" fontId="73" fillId="0" borderId="50" xfId="98" applyNumberFormat="1" applyFont="1" applyBorder="1" applyAlignment="1">
      <alignment horizontal="right" vertical="center" wrapText="1"/>
    </xf>
    <xf numFmtId="0" fontId="0" fillId="0" borderId="210" xfId="0" applyBorder="1"/>
    <xf numFmtId="49" fontId="73" fillId="0" borderId="71" xfId="98" applyNumberFormat="1" applyFont="1" applyBorder="1" applyAlignment="1">
      <alignment horizontal="right" vertical="center" wrapText="1"/>
    </xf>
    <xf numFmtId="0" fontId="0" fillId="0" borderId="211" xfId="0" applyBorder="1"/>
    <xf numFmtId="49" fontId="73" fillId="0" borderId="36" xfId="98" applyNumberFormat="1" applyFont="1" applyBorder="1" applyAlignment="1">
      <alignment horizontal="left" vertical="center" wrapText="1" indent="1"/>
    </xf>
    <xf numFmtId="165" fontId="72" fillId="34" borderId="104" xfId="98" applyNumberFormat="1" applyFont="1" applyFill="1" applyBorder="1" applyAlignment="1">
      <alignment horizontal="right" vertical="center" wrapText="1" indent="1"/>
    </xf>
    <xf numFmtId="3" fontId="75" fillId="45" borderId="108" xfId="0" applyNumberFormat="1" applyFont="1" applyFill="1" applyBorder="1" applyAlignment="1">
      <alignment horizontal="center"/>
    </xf>
    <xf numFmtId="49" fontId="73" fillId="0" borderId="36" xfId="98" applyNumberFormat="1" applyFont="1" applyBorder="1" applyAlignment="1">
      <alignment horizontal="right" vertical="center" wrapText="1"/>
    </xf>
    <xf numFmtId="165" fontId="73" fillId="0" borderId="228" xfId="98" applyNumberFormat="1" applyFont="1" applyBorder="1" applyAlignment="1" applyProtection="1">
      <alignment horizontal="right" vertical="center" wrapText="1" indent="1"/>
      <protection locked="0"/>
    </xf>
    <xf numFmtId="49" fontId="73" fillId="0" borderId="219" xfId="98" applyNumberFormat="1" applyFont="1" applyBorder="1" applyAlignment="1">
      <alignment horizontal="left" vertical="center" wrapText="1" indent="1"/>
    </xf>
    <xf numFmtId="49" fontId="73" fillId="0" borderId="193" xfId="98" applyNumberFormat="1" applyFont="1" applyBorder="1" applyAlignment="1">
      <alignment horizontal="right" vertical="center" wrapText="1"/>
    </xf>
    <xf numFmtId="0" fontId="66" fillId="0" borderId="196" xfId="99" applyFont="1" applyBorder="1" applyAlignment="1">
      <alignment horizontal="left" wrapText="1" indent="1"/>
    </xf>
    <xf numFmtId="165" fontId="73" fillId="0" borderId="220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221" xfId="98" applyNumberFormat="1" applyFont="1" applyBorder="1" applyAlignment="1" applyProtection="1">
      <alignment horizontal="right" vertical="center" wrapText="1" indent="1"/>
      <protection locked="0"/>
    </xf>
    <xf numFmtId="49" fontId="73" fillId="0" borderId="77" xfId="98" applyNumberFormat="1" applyFont="1" applyBorder="1" applyAlignment="1">
      <alignment horizontal="left" vertical="center" wrapText="1" indent="1"/>
    </xf>
    <xf numFmtId="49" fontId="73" fillId="0" borderId="78" xfId="98" applyNumberFormat="1" applyFont="1" applyBorder="1" applyAlignment="1">
      <alignment horizontal="right" vertical="center" wrapText="1"/>
    </xf>
    <xf numFmtId="165" fontId="73" fillId="0" borderId="218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76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103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190" xfId="98" applyNumberFormat="1" applyFont="1" applyBorder="1" applyAlignment="1" applyProtection="1">
      <alignment horizontal="right" vertical="center" wrapText="1" indent="1"/>
      <protection locked="0"/>
    </xf>
    <xf numFmtId="0" fontId="74" fillId="34" borderId="72" xfId="98" applyFont="1" applyFill="1" applyBorder="1" applyAlignment="1">
      <alignment horizontal="left" vertical="center" wrapText="1"/>
    </xf>
    <xf numFmtId="165" fontId="73" fillId="37" borderId="234" xfId="98" applyNumberFormat="1" applyFont="1" applyFill="1" applyBorder="1" applyAlignment="1" applyProtection="1">
      <alignment horizontal="right" vertical="center" wrapText="1" indent="1"/>
      <protection locked="0"/>
    </xf>
    <xf numFmtId="49" fontId="73" fillId="0" borderId="71" xfId="98" applyNumberFormat="1" applyFont="1" applyBorder="1" applyAlignment="1">
      <alignment horizontal="right" vertical="center" wrapText="1" indent="1"/>
    </xf>
    <xf numFmtId="0" fontId="72" fillId="34" borderId="72" xfId="98" applyFont="1" applyFill="1" applyBorder="1" applyAlignment="1">
      <alignment horizontal="left" vertical="center" wrapText="1" indent="1"/>
    </xf>
    <xf numFmtId="0" fontId="72" fillId="0" borderId="18" xfId="98" applyFont="1" applyBorder="1" applyAlignment="1">
      <alignment horizontal="left" vertical="center" wrapText="1" indent="1"/>
    </xf>
    <xf numFmtId="165" fontId="72" fillId="0" borderId="18" xfId="98" applyNumberFormat="1" applyFont="1" applyBorder="1" applyAlignment="1">
      <alignment horizontal="right" vertical="center" wrapText="1" indent="1"/>
    </xf>
    <xf numFmtId="0" fontId="75" fillId="0" borderId="65" xfId="99" applyFont="1" applyBorder="1" applyAlignment="1">
      <alignment wrapText="1"/>
    </xf>
    <xf numFmtId="0" fontId="65" fillId="0" borderId="72" xfId="99" applyFont="1" applyBorder="1" applyAlignment="1">
      <alignment wrapText="1"/>
    </xf>
    <xf numFmtId="0" fontId="75" fillId="0" borderId="66" xfId="99" applyFont="1" applyBorder="1" applyAlignment="1">
      <alignment horizontal="left" vertical="center" wrapText="1" indent="1"/>
    </xf>
    <xf numFmtId="165" fontId="72" fillId="0" borderId="67" xfId="98" applyNumberFormat="1" applyFont="1" applyBorder="1" applyAlignment="1">
      <alignment horizontal="right" vertical="center" wrapText="1" indent="1"/>
    </xf>
    <xf numFmtId="165" fontId="72" fillId="0" borderId="38" xfId="98" applyNumberFormat="1" applyFont="1" applyBorder="1" applyAlignment="1">
      <alignment horizontal="right" vertical="center" wrapText="1" indent="1"/>
    </xf>
    <xf numFmtId="165" fontId="75" fillId="0" borderId="108" xfId="98" applyNumberFormat="1" applyFont="1" applyBorder="1" applyAlignment="1">
      <alignment horizontal="right" vertical="center" wrapText="1" indent="1"/>
    </xf>
    <xf numFmtId="165" fontId="73" fillId="0" borderId="108" xfId="98" applyNumberFormat="1" applyFont="1" applyBorder="1" applyAlignment="1" applyProtection="1">
      <alignment horizontal="right" vertical="center" wrapText="1" indent="1"/>
      <protection locked="0"/>
    </xf>
    <xf numFmtId="165" fontId="66" fillId="0" borderId="108" xfId="98" applyNumberFormat="1" applyFont="1" applyBorder="1" applyAlignment="1" applyProtection="1">
      <alignment horizontal="right" vertical="center" wrapText="1" indent="1"/>
      <protection locked="0"/>
    </xf>
    <xf numFmtId="0" fontId="66" fillId="0" borderId="88" xfId="0" applyFont="1" applyBorder="1"/>
    <xf numFmtId="0" fontId="66" fillId="0" borderId="37" xfId="99" applyFont="1" applyBorder="1" applyAlignment="1">
      <alignment wrapText="1"/>
    </xf>
    <xf numFmtId="0" fontId="66" fillId="0" borderId="91" xfId="0" applyFont="1" applyBorder="1"/>
    <xf numFmtId="0" fontId="66" fillId="0" borderId="87" xfId="0" applyFont="1" applyBorder="1"/>
    <xf numFmtId="0" fontId="66" fillId="0" borderId="175" xfId="0" applyFont="1" applyBorder="1"/>
    <xf numFmtId="0" fontId="66" fillId="0" borderId="235" xfId="0" applyFont="1" applyBorder="1"/>
    <xf numFmtId="0" fontId="75" fillId="0" borderId="108" xfId="0" applyFont="1" applyBorder="1"/>
    <xf numFmtId="165" fontId="72" fillId="0" borderId="108" xfId="98" applyNumberFormat="1" applyFont="1" applyBorder="1" applyAlignment="1">
      <alignment horizontal="right" vertical="center" wrapText="1" indent="1"/>
    </xf>
    <xf numFmtId="0" fontId="66" fillId="0" borderId="212" xfId="0" applyFont="1" applyBorder="1"/>
    <xf numFmtId="165" fontId="66" fillId="0" borderId="236" xfId="98" applyNumberFormat="1" applyFont="1" applyBorder="1" applyAlignment="1" applyProtection="1">
      <alignment horizontal="right" vertical="center" wrapText="1" indent="1"/>
      <protection locked="0"/>
    </xf>
    <xf numFmtId="0" fontId="66" fillId="0" borderId="213" xfId="0" applyFont="1" applyBorder="1"/>
    <xf numFmtId="0" fontId="66" fillId="0" borderId="189" xfId="0" applyFont="1" applyBorder="1"/>
    <xf numFmtId="49" fontId="72" fillId="0" borderId="132" xfId="98" applyNumberFormat="1" applyFont="1" applyBorder="1" applyAlignment="1">
      <alignment horizontal="left" vertical="center" wrapText="1" indent="1"/>
    </xf>
    <xf numFmtId="49" fontId="130" fillId="0" borderId="237" xfId="98" applyNumberFormat="1" applyFont="1" applyBorder="1" applyAlignment="1">
      <alignment horizontal="left" vertical="center" wrapText="1"/>
    </xf>
    <xf numFmtId="0" fontId="75" fillId="0" borderId="133" xfId="99" applyFont="1" applyBorder="1" applyAlignment="1">
      <alignment horizontal="left" wrapText="1" indent="1"/>
    </xf>
    <xf numFmtId="165" fontId="72" fillId="0" borderId="231" xfId="98" applyNumberFormat="1" applyFont="1" applyBorder="1" applyAlignment="1" applyProtection="1">
      <alignment horizontal="right" vertical="center" wrapText="1" indent="1"/>
      <protection locked="0"/>
    </xf>
    <xf numFmtId="165" fontId="72" fillId="0" borderId="134" xfId="98" applyNumberFormat="1" applyFont="1" applyBorder="1" applyAlignment="1" applyProtection="1">
      <alignment horizontal="right" vertical="center" wrapText="1" indent="1"/>
      <protection locked="0"/>
    </xf>
    <xf numFmtId="165" fontId="72" fillId="0" borderId="108" xfId="98" applyNumberFormat="1" applyFont="1" applyBorder="1" applyAlignment="1" applyProtection="1">
      <alignment horizontal="right" vertical="center" wrapText="1" indent="1"/>
      <protection locked="0"/>
    </xf>
    <xf numFmtId="0" fontId="75" fillId="34" borderId="112" xfId="99" applyFont="1" applyFill="1" applyBorder="1" applyAlignment="1">
      <alignment horizontal="center" wrapText="1"/>
    </xf>
    <xf numFmtId="0" fontId="75" fillId="34" borderId="86" xfId="99" applyFont="1" applyFill="1" applyBorder="1" applyAlignment="1">
      <alignment wrapText="1"/>
    </xf>
    <xf numFmtId="0" fontId="75" fillId="34" borderId="113" xfId="99" applyFont="1" applyFill="1" applyBorder="1" applyAlignment="1">
      <alignment wrapText="1"/>
    </xf>
    <xf numFmtId="165" fontId="72" fillId="34" borderId="238" xfId="98" applyNumberFormat="1" applyFont="1" applyFill="1" applyBorder="1" applyAlignment="1">
      <alignment horizontal="right" vertical="center" wrapText="1" indent="1"/>
    </xf>
    <xf numFmtId="165" fontId="72" fillId="34" borderId="62" xfId="98" applyNumberFormat="1" applyFont="1" applyFill="1" applyBorder="1" applyAlignment="1">
      <alignment horizontal="right" vertical="center" wrapText="1" indent="1"/>
    </xf>
    <xf numFmtId="0" fontId="30" fillId="0" borderId="0" xfId="98" applyFont="1" applyAlignment="1">
      <alignment horizontal="center" vertical="center" wrapText="1"/>
    </xf>
    <xf numFmtId="0" fontId="30" fillId="0" borderId="0" xfId="98" applyFont="1" applyAlignment="1">
      <alignment vertical="center" wrapText="1"/>
    </xf>
    <xf numFmtId="165" fontId="30" fillId="0" borderId="0" xfId="98" applyNumberFormat="1" applyFont="1" applyAlignment="1">
      <alignment horizontal="right" vertical="center" wrapText="1" indent="1"/>
    </xf>
    <xf numFmtId="165" fontId="131" fillId="0" borderId="0" xfId="0" applyNumberFormat="1" applyFont="1"/>
    <xf numFmtId="0" fontId="32" fillId="0" borderId="72" xfId="98" applyFont="1" applyBorder="1" applyAlignment="1">
      <alignment horizontal="center" vertical="center" wrapText="1"/>
    </xf>
    <xf numFmtId="0" fontId="72" fillId="0" borderId="108" xfId="98" applyFont="1" applyBorder="1" applyAlignment="1">
      <alignment horizontal="center" vertical="center" wrapText="1"/>
    </xf>
    <xf numFmtId="0" fontId="32" fillId="0" borderId="65" xfId="98" applyFont="1" applyBorder="1" applyAlignment="1">
      <alignment horizontal="center" vertical="center" wrapText="1"/>
    </xf>
    <xf numFmtId="0" fontId="32" fillId="0" borderId="66" xfId="98" applyFont="1" applyBorder="1" applyAlignment="1">
      <alignment horizontal="center" vertical="center" wrapText="1"/>
    </xf>
    <xf numFmtId="0" fontId="32" fillId="0" borderId="38" xfId="98" applyFont="1" applyBorder="1" applyAlignment="1">
      <alignment horizontal="center" vertical="center" wrapText="1"/>
    </xf>
    <xf numFmtId="0" fontId="32" fillId="0" borderId="67" xfId="98" applyFont="1" applyBorder="1" applyAlignment="1">
      <alignment horizontal="center" vertical="center" wrapText="1"/>
    </xf>
    <xf numFmtId="0" fontId="36" fillId="0" borderId="175" xfId="0" applyFont="1" applyBorder="1" applyAlignment="1">
      <alignment horizontal="center"/>
    </xf>
    <xf numFmtId="0" fontId="36" fillId="0" borderId="187" xfId="0" applyFont="1" applyBorder="1" applyAlignment="1">
      <alignment horizontal="center"/>
    </xf>
    <xf numFmtId="0" fontId="32" fillId="34" borderId="63" xfId="98" applyFont="1" applyFill="1" applyBorder="1" applyAlignment="1">
      <alignment horizontal="left" vertical="center" wrapText="1" indent="1"/>
    </xf>
    <xf numFmtId="0" fontId="32" fillId="34" borderId="56" xfId="98" applyFont="1" applyFill="1" applyBorder="1" applyAlignment="1">
      <alignment horizontal="left" vertical="center" wrapText="1" indent="1"/>
    </xf>
    <xf numFmtId="0" fontId="32" fillId="34" borderId="57" xfId="98" applyFont="1" applyFill="1" applyBorder="1" applyAlignment="1">
      <alignment vertical="center" wrapText="1"/>
    </xf>
    <xf numFmtId="0" fontId="72" fillId="34" borderId="58" xfId="98" applyFont="1" applyFill="1" applyBorder="1" applyAlignment="1">
      <alignment horizontal="center" vertical="center" wrapText="1"/>
    </xf>
    <xf numFmtId="165" fontId="72" fillId="34" borderId="64" xfId="98" applyNumberFormat="1" applyFont="1" applyFill="1" applyBorder="1" applyAlignment="1">
      <alignment horizontal="right" vertical="center" wrapText="1" indent="1"/>
    </xf>
    <xf numFmtId="165" fontId="72" fillId="34" borderId="58" xfId="98" applyNumberFormat="1" applyFont="1" applyFill="1" applyBorder="1" applyAlignment="1">
      <alignment horizontal="right" vertical="center" wrapText="1" indent="1"/>
    </xf>
    <xf numFmtId="165" fontId="72" fillId="34" borderId="192" xfId="98" applyNumberFormat="1" applyFont="1" applyFill="1" applyBorder="1" applyAlignment="1">
      <alignment horizontal="right" vertical="center" wrapText="1" indent="1"/>
    </xf>
    <xf numFmtId="49" fontId="33" fillId="0" borderId="73" xfId="98" applyNumberFormat="1" applyFont="1" applyBorder="1" applyAlignment="1">
      <alignment horizontal="left" vertical="center" wrapText="1" indent="1"/>
    </xf>
    <xf numFmtId="49" fontId="33" fillId="0" borderId="48" xfId="98" applyNumberFormat="1" applyFont="1" applyBorder="1" applyAlignment="1">
      <alignment horizontal="left" vertical="center" wrapText="1"/>
    </xf>
    <xf numFmtId="0" fontId="33" fillId="0" borderId="49" xfId="98" applyFont="1" applyBorder="1" applyAlignment="1">
      <alignment horizontal="left" vertical="center" wrapText="1" indent="1"/>
    </xf>
    <xf numFmtId="0" fontId="73" fillId="0" borderId="26" xfId="98" applyFont="1" applyBorder="1" applyAlignment="1">
      <alignment horizontal="right" vertical="center" wrapText="1" indent="1"/>
    </xf>
    <xf numFmtId="165" fontId="73" fillId="0" borderId="85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26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222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236" xfId="98" applyNumberFormat="1" applyFont="1" applyBorder="1" applyAlignment="1" applyProtection="1">
      <alignment horizontal="right" vertical="center" wrapText="1" indent="1"/>
      <protection locked="0"/>
    </xf>
    <xf numFmtId="49" fontId="33" fillId="0" borderId="69" xfId="98" applyNumberFormat="1" applyFont="1" applyBorder="1" applyAlignment="1">
      <alignment horizontal="left" vertical="center" wrapText="1" indent="1"/>
    </xf>
    <xf numFmtId="49" fontId="33" fillId="0" borderId="71" xfId="98" applyNumberFormat="1" applyFont="1" applyBorder="1" applyAlignment="1">
      <alignment horizontal="left" vertical="center" wrapText="1"/>
    </xf>
    <xf numFmtId="0" fontId="33" fillId="0" borderId="74" xfId="98" applyFont="1" applyBorder="1" applyAlignment="1">
      <alignment horizontal="left" vertical="center" wrapText="1" indent="1"/>
    </xf>
    <xf numFmtId="0" fontId="73" fillId="0" borderId="30" xfId="98" applyFont="1" applyBorder="1" applyAlignment="1">
      <alignment horizontal="right" vertical="center" wrapText="1" indent="1"/>
    </xf>
    <xf numFmtId="165" fontId="73" fillId="0" borderId="239" xfId="98" applyNumberFormat="1" applyFont="1" applyBorder="1" applyAlignment="1" applyProtection="1">
      <alignment horizontal="right" vertical="center" wrapText="1" indent="1"/>
      <protection locked="0"/>
    </xf>
    <xf numFmtId="0" fontId="73" fillId="0" borderId="74" xfId="98" applyFont="1" applyBorder="1" applyAlignment="1">
      <alignment horizontal="right" vertical="center" wrapText="1" indent="1"/>
    </xf>
    <xf numFmtId="0" fontId="33" fillId="0" borderId="71" xfId="98" applyFont="1" applyBorder="1" applyAlignment="1">
      <alignment horizontal="left" vertical="center" wrapText="1" indent="1"/>
    </xf>
    <xf numFmtId="49" fontId="33" fillId="0" borderId="0" xfId="98" applyNumberFormat="1" applyFont="1" applyAlignment="1">
      <alignment horizontal="left" vertical="center" wrapText="1"/>
    </xf>
    <xf numFmtId="49" fontId="33" fillId="0" borderId="71" xfId="98" applyNumberFormat="1" applyFont="1" applyBorder="1" applyAlignment="1">
      <alignment horizontal="right" vertical="center" wrapText="1"/>
    </xf>
    <xf numFmtId="0" fontId="73" fillId="0" borderId="34" xfId="98" applyFont="1" applyBorder="1" applyAlignment="1">
      <alignment horizontal="right" vertical="center" wrapText="1" indent="1"/>
    </xf>
    <xf numFmtId="0" fontId="33" fillId="0" borderId="74" xfId="98" applyFont="1" applyBorder="1" applyAlignment="1">
      <alignment horizontal="left" vertical="center" wrapText="1" indent="6"/>
    </xf>
    <xf numFmtId="0" fontId="73" fillId="0" borderId="34" xfId="98" applyFont="1" applyBorder="1" applyAlignment="1">
      <alignment horizontal="right" vertical="center" wrapText="1" indent="6"/>
    </xf>
    <xf numFmtId="0" fontId="33" fillId="0" borderId="74" xfId="98" applyFont="1" applyBorder="1" applyAlignment="1">
      <alignment horizontal="left" indent="6"/>
    </xf>
    <xf numFmtId="0" fontId="73" fillId="0" borderId="34" xfId="98" applyFont="1" applyBorder="1" applyAlignment="1">
      <alignment horizontal="right" vertical="center" indent="6"/>
    </xf>
    <xf numFmtId="49" fontId="33" fillId="0" borderId="36" xfId="98" applyNumberFormat="1" applyFont="1" applyBorder="1" applyAlignment="1">
      <alignment horizontal="right" vertical="center" wrapText="1"/>
    </xf>
    <xf numFmtId="0" fontId="33" fillId="0" borderId="37" xfId="98" applyFont="1" applyBorder="1" applyAlignment="1">
      <alignment horizontal="left" vertical="center" wrapText="1" indent="6"/>
    </xf>
    <xf numFmtId="49" fontId="33" fillId="0" borderId="75" xfId="98" applyNumberFormat="1" applyFont="1" applyBorder="1" applyAlignment="1">
      <alignment horizontal="left" vertical="center" wrapText="1" indent="1"/>
    </xf>
    <xf numFmtId="49" fontId="33" fillId="0" borderId="52" xfId="98" applyNumberFormat="1" applyFont="1" applyBorder="1" applyAlignment="1">
      <alignment horizontal="right" vertical="center" wrapText="1"/>
    </xf>
    <xf numFmtId="0" fontId="33" fillId="0" borderId="53" xfId="98" applyFont="1" applyBorder="1" applyAlignment="1">
      <alignment horizontal="left" vertical="center" wrapText="1" indent="6"/>
    </xf>
    <xf numFmtId="0" fontId="73" fillId="38" borderId="54" xfId="98" applyFont="1" applyFill="1" applyBorder="1" applyAlignment="1">
      <alignment horizontal="right" vertical="center" wrapText="1" indent="6"/>
    </xf>
    <xf numFmtId="165" fontId="73" fillId="0" borderId="83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54" xfId="98" applyNumberFormat="1" applyFont="1" applyBorder="1" applyAlignment="1" applyProtection="1">
      <alignment horizontal="right" vertical="center" wrapText="1" indent="1"/>
      <protection locked="0"/>
    </xf>
    <xf numFmtId="165" fontId="73" fillId="0" borderId="235" xfId="98" applyNumberFormat="1" applyFont="1" applyBorder="1" applyAlignment="1" applyProtection="1">
      <alignment horizontal="right" vertical="center" wrapText="1" indent="1"/>
      <protection locked="0"/>
    </xf>
    <xf numFmtId="0" fontId="32" fillId="34" borderId="65" xfId="98" applyFont="1" applyFill="1" applyBorder="1" applyAlignment="1">
      <alignment horizontal="left" vertical="center" wrapText="1" indent="1"/>
    </xf>
    <xf numFmtId="0" fontId="32" fillId="34" borderId="72" xfId="98" applyFont="1" applyFill="1" applyBorder="1" applyAlignment="1">
      <alignment horizontal="left" vertical="center" wrapText="1" indent="1"/>
    </xf>
    <xf numFmtId="0" fontId="32" fillId="34" borderId="66" xfId="98" applyFont="1" applyFill="1" applyBorder="1" applyAlignment="1">
      <alignment vertical="center" wrapText="1"/>
    </xf>
    <xf numFmtId="0" fontId="72" fillId="34" borderId="38" xfId="98" applyFont="1" applyFill="1" applyBorder="1" applyAlignment="1">
      <alignment horizontal="center" vertical="center" wrapText="1"/>
    </xf>
    <xf numFmtId="49" fontId="33" fillId="34" borderId="68" xfId="98" applyNumberFormat="1" applyFont="1" applyFill="1" applyBorder="1" applyAlignment="1">
      <alignment horizontal="left" vertical="center" wrapText="1" indent="1"/>
    </xf>
    <xf numFmtId="49" fontId="33" fillId="34" borderId="50" xfId="98" applyNumberFormat="1" applyFont="1" applyFill="1" applyBorder="1" applyAlignment="1">
      <alignment vertical="center" wrapText="1"/>
    </xf>
    <xf numFmtId="0" fontId="33" fillId="34" borderId="74" xfId="98" applyFont="1" applyFill="1" applyBorder="1" applyAlignment="1">
      <alignment horizontal="left" vertical="center" wrapText="1" indent="1"/>
    </xf>
    <xf numFmtId="0" fontId="73" fillId="34" borderId="49" xfId="98" applyFont="1" applyFill="1" applyBorder="1" applyAlignment="1">
      <alignment horizontal="right" vertical="center" wrapText="1" indent="1"/>
    </xf>
    <xf numFmtId="49" fontId="33" fillId="0" borderId="68" xfId="98" applyNumberFormat="1" applyFont="1" applyBorder="1" applyAlignment="1">
      <alignment horizontal="left" vertical="center" wrapText="1" indent="1"/>
    </xf>
    <xf numFmtId="49" fontId="33" fillId="0" borderId="50" xfId="98" applyNumberFormat="1" applyFont="1" applyBorder="1" applyAlignment="1">
      <alignment horizontal="right" vertical="center" wrapText="1"/>
    </xf>
    <xf numFmtId="0" fontId="33" fillId="0" borderId="37" xfId="98" applyFont="1" applyBorder="1" applyAlignment="1">
      <alignment horizontal="left" vertical="center" wrapText="1" indent="1"/>
    </xf>
    <xf numFmtId="0" fontId="73" fillId="0" borderId="51" xfId="98" applyFont="1" applyBorder="1" applyAlignment="1">
      <alignment horizontal="right" vertical="center" wrapText="1" indent="1"/>
    </xf>
    <xf numFmtId="49" fontId="33" fillId="0" borderId="74" xfId="98" applyNumberFormat="1" applyFont="1" applyBorder="1" applyAlignment="1">
      <alignment horizontal="right" vertical="center" wrapText="1"/>
    </xf>
    <xf numFmtId="0" fontId="73" fillId="38" borderId="74" xfId="98" applyFont="1" applyFill="1" applyBorder="1" applyAlignment="1">
      <alignment horizontal="right" vertical="center" wrapText="1" indent="1"/>
    </xf>
    <xf numFmtId="49" fontId="33" fillId="34" borderId="74" xfId="98" applyNumberFormat="1" applyFont="1" applyFill="1" applyBorder="1" applyAlignment="1">
      <alignment vertical="center" wrapText="1"/>
    </xf>
    <xf numFmtId="0" fontId="33" fillId="34" borderId="37" xfId="98" applyFont="1" applyFill="1" applyBorder="1" applyAlignment="1">
      <alignment horizontal="left" vertical="center" wrapText="1" indent="1"/>
    </xf>
    <xf numFmtId="0" fontId="73" fillId="34" borderId="74" xfId="98" applyFont="1" applyFill="1" applyBorder="1" applyAlignment="1">
      <alignment horizontal="right" vertical="center" wrapText="1" indent="1"/>
    </xf>
    <xf numFmtId="0" fontId="35" fillId="34" borderId="74" xfId="99" applyFont="1" applyFill="1" applyBorder="1" applyAlignment="1">
      <alignment horizontal="left" vertical="center" wrapText="1" indent="1"/>
    </xf>
    <xf numFmtId="0" fontId="66" fillId="34" borderId="74" xfId="99" applyFont="1" applyFill="1" applyBorder="1" applyAlignment="1">
      <alignment horizontal="right" vertical="center" wrapText="1" indent="1"/>
    </xf>
    <xf numFmtId="0" fontId="73" fillId="0" borderId="74" xfId="98" applyFont="1" applyBorder="1" applyAlignment="1">
      <alignment horizontal="right" vertical="center" wrapText="1" indent="6"/>
    </xf>
    <xf numFmtId="49" fontId="33" fillId="0" borderId="77" xfId="98" applyNumberFormat="1" applyFont="1" applyBorder="1" applyAlignment="1">
      <alignment horizontal="left" vertical="center" wrapText="1" indent="1"/>
    </xf>
    <xf numFmtId="49" fontId="33" fillId="0" borderId="87" xfId="98" applyNumberFormat="1" applyFont="1" applyBorder="1" applyAlignment="1">
      <alignment horizontal="left" vertical="center" wrapText="1" indent="1"/>
    </xf>
    <xf numFmtId="0" fontId="73" fillId="38" borderId="74" xfId="98" applyFont="1" applyFill="1" applyBorder="1" applyAlignment="1">
      <alignment horizontal="right" vertical="center" wrapText="1" indent="6"/>
    </xf>
    <xf numFmtId="49" fontId="33" fillId="0" borderId="209" xfId="98" applyNumberFormat="1" applyFont="1" applyBorder="1" applyAlignment="1">
      <alignment horizontal="right" vertical="center" wrapText="1"/>
    </xf>
    <xf numFmtId="0" fontId="73" fillId="38" borderId="53" xfId="98" applyFont="1" applyFill="1" applyBorder="1" applyAlignment="1">
      <alignment horizontal="right" vertical="center" wrapText="1" indent="6"/>
    </xf>
    <xf numFmtId="0" fontId="32" fillId="34" borderId="72" xfId="98" applyFont="1" applyFill="1" applyBorder="1" applyAlignment="1">
      <alignment vertical="center" wrapText="1"/>
    </xf>
    <xf numFmtId="0" fontId="32" fillId="34" borderId="66" xfId="98" applyFont="1" applyFill="1" applyBorder="1" applyAlignment="1">
      <alignment horizontal="left" vertical="center" wrapText="1" indent="1"/>
    </xf>
    <xf numFmtId="0" fontId="72" fillId="34" borderId="38" xfId="98" applyFont="1" applyFill="1" applyBorder="1" applyAlignment="1">
      <alignment horizontal="right" vertical="center" wrapText="1" indent="1"/>
    </xf>
    <xf numFmtId="0" fontId="33" fillId="0" borderId="51" xfId="98" applyFont="1" applyBorder="1" applyAlignment="1">
      <alignment horizontal="left" vertical="center" wrapText="1" indent="1"/>
    </xf>
    <xf numFmtId="0" fontId="73" fillId="0" borderId="27" xfId="98" applyFont="1" applyBorder="1" applyAlignment="1">
      <alignment horizontal="right" vertical="center" wrapText="1" indent="1"/>
    </xf>
    <xf numFmtId="49" fontId="33" fillId="0" borderId="70" xfId="98" applyNumberFormat="1" applyFont="1" applyBorder="1" applyAlignment="1">
      <alignment horizontal="left" vertical="center" wrapText="1" indent="1"/>
    </xf>
    <xf numFmtId="0" fontId="32" fillId="0" borderId="65" xfId="98" applyFont="1" applyBorder="1" applyAlignment="1">
      <alignment horizontal="left" vertical="center" wrapText="1" indent="1"/>
    </xf>
    <xf numFmtId="0" fontId="32" fillId="0" borderId="72" xfId="98" applyFont="1" applyBorder="1" applyAlignment="1">
      <alignment horizontal="left" vertical="center" wrapText="1" indent="1"/>
    </xf>
    <xf numFmtId="0" fontId="32" fillId="0" borderId="66" xfId="98" applyFont="1" applyBorder="1" applyAlignment="1">
      <alignment horizontal="left" vertical="center" wrapText="1" indent="1"/>
    </xf>
    <xf numFmtId="0" fontId="72" fillId="0" borderId="38" xfId="98" applyFont="1" applyBorder="1" applyAlignment="1">
      <alignment horizontal="right" vertical="center" wrapText="1" indent="1"/>
    </xf>
    <xf numFmtId="0" fontId="73" fillId="0" borderId="49" xfId="98" applyFont="1" applyBorder="1" applyAlignment="1">
      <alignment horizontal="right" vertical="center" wrapText="1" indent="1"/>
    </xf>
    <xf numFmtId="49" fontId="33" fillId="0" borderId="78" xfId="98" applyNumberFormat="1" applyFont="1" applyBorder="1" applyAlignment="1">
      <alignment horizontal="right" vertical="center" wrapText="1"/>
    </xf>
    <xf numFmtId="0" fontId="33" fillId="0" borderId="79" xfId="98" applyFont="1" applyBorder="1" applyAlignment="1">
      <alignment horizontal="left" vertical="center" wrapText="1" indent="1"/>
    </xf>
    <xf numFmtId="0" fontId="73" fillId="0" borderId="53" xfId="98" applyFont="1" applyBorder="1" applyAlignment="1">
      <alignment horizontal="right" vertical="center" wrapText="1" indent="1"/>
    </xf>
    <xf numFmtId="165" fontId="72" fillId="0" borderId="104" xfId="98" applyNumberFormat="1" applyFont="1" applyBorder="1" applyAlignment="1">
      <alignment horizontal="right" vertical="center" wrapText="1" indent="1"/>
    </xf>
    <xf numFmtId="0" fontId="0" fillId="0" borderId="108" xfId="0" applyBorder="1"/>
    <xf numFmtId="0" fontId="0" fillId="0" borderId="232" xfId="0" applyBorder="1"/>
    <xf numFmtId="0" fontId="72" fillId="0" borderId="67" xfId="98" applyFont="1" applyBorder="1" applyAlignment="1">
      <alignment horizontal="right" vertical="center" wrapText="1" indent="1"/>
    </xf>
    <xf numFmtId="0" fontId="76" fillId="0" borderId="13" xfId="98" applyFont="1" applyBorder="1" applyAlignment="1">
      <alignment horizontal="right" vertical="center" wrapText="1" indent="1"/>
    </xf>
    <xf numFmtId="3" fontId="76" fillId="0" borderId="13" xfId="98" applyNumberFormat="1" applyFont="1" applyBorder="1" applyAlignment="1">
      <alignment horizontal="right" vertical="center" wrapText="1" indent="1"/>
    </xf>
    <xf numFmtId="3" fontId="76" fillId="0" borderId="17" xfId="98" applyNumberFormat="1" applyFont="1" applyBorder="1" applyAlignment="1">
      <alignment horizontal="right" vertical="center" wrapText="1" indent="1"/>
    </xf>
    <xf numFmtId="3" fontId="76" fillId="0" borderId="212" xfId="98" applyNumberFormat="1" applyFont="1" applyBorder="1" applyAlignment="1">
      <alignment horizontal="right" vertical="center" wrapText="1" indent="1"/>
    </xf>
    <xf numFmtId="3" fontId="76" fillId="0" borderId="108" xfId="98" applyNumberFormat="1" applyFont="1" applyBorder="1" applyAlignment="1">
      <alignment horizontal="right" vertical="center" wrapText="1" indent="1"/>
    </xf>
    <xf numFmtId="165" fontId="75" fillId="34" borderId="67" xfId="99" applyNumberFormat="1" applyFont="1" applyFill="1" applyBorder="1" applyAlignment="1">
      <alignment horizontal="right" vertical="center" wrapText="1" indent="1"/>
    </xf>
    <xf numFmtId="165" fontId="75" fillId="34" borderId="38" xfId="99" applyNumberFormat="1" applyFont="1" applyFill="1" applyBorder="1" applyAlignment="1">
      <alignment horizontal="right" vertical="center" wrapText="1" indent="1"/>
    </xf>
    <xf numFmtId="165" fontId="75" fillId="34" borderId="211" xfId="99" applyNumberFormat="1" applyFont="1" applyFill="1" applyBorder="1" applyAlignment="1">
      <alignment horizontal="right" vertical="center" wrapText="1" indent="1"/>
    </xf>
    <xf numFmtId="165" fontId="75" fillId="34" borderId="212" xfId="99" applyNumberFormat="1" applyFont="1" applyFill="1" applyBorder="1" applyAlignment="1">
      <alignment horizontal="right" vertical="center" wrapText="1" indent="1"/>
    </xf>
    <xf numFmtId="0" fontId="36" fillId="34" borderId="112" xfId="99" applyFont="1" applyFill="1" applyBorder="1" applyAlignment="1">
      <alignment horizontal="left" vertical="center" wrapText="1" indent="1"/>
    </xf>
    <xf numFmtId="0" fontId="36" fillId="34" borderId="86" xfId="99" applyFont="1" applyFill="1" applyBorder="1" applyAlignment="1">
      <alignment horizontal="left" vertical="center" wrapText="1" indent="1"/>
    </xf>
    <xf numFmtId="0" fontId="37" fillId="34" borderId="113" xfId="99" applyFont="1" applyFill="1" applyBorder="1" applyAlignment="1">
      <alignment horizontal="left" vertical="center" wrapText="1" indent="1"/>
    </xf>
    <xf numFmtId="0" fontId="75" fillId="34" borderId="62" xfId="99" applyFont="1" applyFill="1" applyBorder="1" applyAlignment="1">
      <alignment horizontal="right" vertical="center" wrapText="1" indent="1"/>
    </xf>
    <xf numFmtId="165" fontId="75" fillId="34" borderId="107" xfId="99" applyNumberFormat="1" applyFont="1" applyFill="1" applyBorder="1" applyAlignment="1">
      <alignment horizontal="right" vertical="center" wrapText="1" indent="1"/>
    </xf>
    <xf numFmtId="0" fontId="41" fillId="0" borderId="121" xfId="0" applyFont="1" applyBorder="1" applyAlignment="1">
      <alignment wrapText="1"/>
    </xf>
    <xf numFmtId="0" fontId="41" fillId="0" borderId="43" xfId="0" applyFont="1" applyBorder="1" applyAlignment="1">
      <alignment wrapText="1"/>
    </xf>
    <xf numFmtId="0" fontId="41" fillId="0" borderId="43" xfId="0" applyFont="1" applyBorder="1"/>
    <xf numFmtId="4" fontId="34" fillId="0" borderId="124" xfId="88" applyNumberFormat="1" applyFont="1" applyBorder="1" applyAlignment="1">
      <alignment vertical="center"/>
    </xf>
    <xf numFmtId="3" fontId="34" fillId="0" borderId="74" xfId="88" applyNumberFormat="1" applyFont="1" applyBorder="1" applyAlignment="1">
      <alignment vertical="center"/>
    </xf>
    <xf numFmtId="3" fontId="34" fillId="0" borderId="30" xfId="88" applyNumberFormat="1" applyFont="1" applyBorder="1" applyAlignment="1">
      <alignment vertical="center"/>
    </xf>
    <xf numFmtId="3" fontId="34" fillId="0" borderId="205" xfId="88" applyNumberFormat="1" applyFont="1" applyBorder="1" applyAlignment="1">
      <alignment vertical="center"/>
    </xf>
    <xf numFmtId="3" fontId="34" fillId="0" borderId="224" xfId="88" applyNumberFormat="1" applyFont="1" applyBorder="1" applyAlignment="1">
      <alignment vertical="center"/>
    </xf>
    <xf numFmtId="3" fontId="34" fillId="0" borderId="124" xfId="88" applyNumberFormat="1" applyFont="1" applyBorder="1" applyAlignment="1">
      <alignment vertical="center"/>
    </xf>
    <xf numFmtId="3" fontId="43" fillId="0" borderId="30" xfId="88" applyNumberFormat="1" applyFont="1" applyBorder="1" applyAlignment="1">
      <alignment vertical="center"/>
    </xf>
    <xf numFmtId="3" fontId="43" fillId="0" borderId="205" xfId="88" applyNumberFormat="1" applyFont="1" applyBorder="1" applyAlignment="1">
      <alignment vertical="center"/>
    </xf>
    <xf numFmtId="3" fontId="43" fillId="0" borderId="224" xfId="88" applyNumberFormat="1" applyFont="1" applyBorder="1" applyAlignment="1">
      <alignment vertical="center"/>
    </xf>
    <xf numFmtId="3" fontId="43" fillId="0" borderId="206" xfId="88" applyNumberFormat="1" applyFont="1" applyBorder="1" applyAlignment="1">
      <alignment vertical="center"/>
    </xf>
    <xf numFmtId="3" fontId="43" fillId="0" borderId="225" xfId="88" applyNumberFormat="1" applyFont="1" applyBorder="1" applyAlignment="1">
      <alignment vertical="center"/>
    </xf>
    <xf numFmtId="167" fontId="34" fillId="0" borderId="124" xfId="88" applyNumberFormat="1" applyFont="1" applyBorder="1" applyAlignment="1">
      <alignment vertical="center"/>
    </xf>
    <xf numFmtId="3" fontId="34" fillId="0" borderId="93" xfId="88" applyNumberFormat="1" applyFont="1" applyBorder="1" applyAlignment="1">
      <alignment vertical="center"/>
    </xf>
    <xf numFmtId="3" fontId="34" fillId="0" borderId="151" xfId="88" applyNumberFormat="1" applyFont="1" applyBorder="1" applyAlignment="1">
      <alignment vertical="center"/>
    </xf>
    <xf numFmtId="3" fontId="34" fillId="0" borderId="89" xfId="88" applyNumberFormat="1" applyFont="1" applyBorder="1" applyAlignment="1">
      <alignment vertical="center"/>
    </xf>
    <xf numFmtId="3" fontId="34" fillId="0" borderId="94" xfId="88" applyNumberFormat="1" applyFont="1" applyBorder="1" applyAlignment="1">
      <alignment vertical="center"/>
    </xf>
    <xf numFmtId="3" fontId="34" fillId="0" borderId="95" xfId="88" applyNumberFormat="1" applyFont="1" applyBorder="1" applyAlignment="1">
      <alignment vertical="center"/>
    </xf>
    <xf numFmtId="3" fontId="34" fillId="0" borderId="129" xfId="88" applyNumberFormat="1" applyFont="1" applyBorder="1" applyAlignment="1">
      <alignment vertical="center"/>
    </xf>
    <xf numFmtId="3" fontId="34" fillId="0" borderId="37" xfId="88" applyNumberFormat="1" applyFont="1" applyBorder="1" applyAlignment="1">
      <alignment vertical="center"/>
    </xf>
    <xf numFmtId="3" fontId="34" fillId="0" borderId="34" xfId="88" applyNumberFormat="1" applyFont="1" applyBorder="1" applyAlignment="1">
      <alignment vertical="center"/>
    </xf>
    <xf numFmtId="3" fontId="34" fillId="0" borderId="214" xfId="88" applyNumberFormat="1" applyFont="1" applyBorder="1" applyAlignment="1">
      <alignment vertical="center"/>
    </xf>
    <xf numFmtId="3" fontId="34" fillId="0" borderId="145" xfId="88" applyNumberFormat="1" applyFont="1" applyBorder="1" applyAlignment="1">
      <alignment vertical="center"/>
    </xf>
    <xf numFmtId="3" fontId="34" fillId="0" borderId="128" xfId="88" applyNumberFormat="1" applyFont="1" applyBorder="1" applyAlignment="1">
      <alignment vertical="center"/>
    </xf>
    <xf numFmtId="3" fontId="34" fillId="0" borderId="51" xfId="88" applyNumberFormat="1" applyFont="1" applyBorder="1" applyAlignment="1">
      <alignment vertical="center"/>
    </xf>
    <xf numFmtId="3" fontId="34" fillId="0" borderId="27" xfId="88" applyNumberFormat="1" applyFont="1" applyBorder="1" applyAlignment="1">
      <alignment vertical="center"/>
    </xf>
    <xf numFmtId="3" fontId="34" fillId="0" borderId="207" xfId="88" applyNumberFormat="1" applyFont="1" applyBorder="1" applyAlignment="1">
      <alignment vertical="center"/>
    </xf>
    <xf numFmtId="3" fontId="34" fillId="0" borderId="226" xfId="88" applyNumberFormat="1" applyFont="1" applyBorder="1" applyAlignment="1">
      <alignment vertical="center"/>
    </xf>
    <xf numFmtId="3" fontId="34" fillId="0" borderId="225" xfId="88" applyNumberFormat="1" applyFont="1" applyBorder="1" applyAlignment="1">
      <alignment vertical="center"/>
    </xf>
    <xf numFmtId="3" fontId="34" fillId="0" borderId="158" xfId="88" applyNumberFormat="1" applyFont="1" applyBorder="1" applyAlignment="1">
      <alignment vertical="center"/>
    </xf>
    <xf numFmtId="3" fontId="34" fillId="0" borderId="91" xfId="88" applyNumberFormat="1" applyFont="1" applyBorder="1" applyAlignment="1">
      <alignment horizontal="right" vertical="center"/>
    </xf>
    <xf numFmtId="3" fontId="34" fillId="0" borderId="91" xfId="88" applyNumberFormat="1" applyFont="1" applyBorder="1" applyAlignment="1">
      <alignment vertical="center"/>
    </xf>
    <xf numFmtId="3" fontId="34" fillId="0" borderId="208" xfId="88" applyNumberFormat="1" applyFont="1" applyBorder="1" applyAlignment="1">
      <alignment vertical="center"/>
    </xf>
    <xf numFmtId="3" fontId="34" fillId="0" borderId="227" xfId="88" applyNumberFormat="1" applyFont="1" applyBorder="1" applyAlignment="1">
      <alignment vertical="center"/>
    </xf>
    <xf numFmtId="0" fontId="37" fillId="0" borderId="0" xfId="0" applyFont="1" applyBorder="1" applyAlignment="1">
      <alignment horizontal="center" vertical="center"/>
    </xf>
    <xf numFmtId="3" fontId="41" fillId="0" borderId="0" xfId="0" applyNumberFormat="1" applyFont="1" applyBorder="1"/>
    <xf numFmtId="0" fontId="41" fillId="0" borderId="0" xfId="0" applyFont="1" applyBorder="1"/>
    <xf numFmtId="0" fontId="38" fillId="0" borderId="0" xfId="85" applyFont="1" applyAlignment="1">
      <alignment horizontal="right" vertical="center"/>
    </xf>
    <xf numFmtId="0" fontId="40" fillId="0" borderId="0" xfId="86" applyFont="1" applyAlignment="1">
      <alignment horizontal="right" vertical="center"/>
    </xf>
    <xf numFmtId="0" fontId="43" fillId="0" borderId="122" xfId="100" applyFont="1" applyBorder="1" applyAlignment="1">
      <alignment horizontal="left" vertical="center" wrapText="1"/>
    </xf>
    <xf numFmtId="166" fontId="43" fillId="0" borderId="74" xfId="100" applyNumberFormat="1" applyFont="1" applyBorder="1" applyAlignment="1">
      <alignment vertical="center"/>
    </xf>
    <xf numFmtId="166" fontId="34" fillId="0" borderId="49" xfId="100" applyNumberFormat="1" applyFont="1" applyBorder="1" applyAlignment="1">
      <alignment horizontal="right" vertical="center" wrapText="1"/>
    </xf>
    <xf numFmtId="166" fontId="34" fillId="0" borderId="49" xfId="100" applyNumberFormat="1" applyFont="1" applyBorder="1" applyAlignment="1">
      <alignment horizontal="center" vertical="center" wrapText="1"/>
    </xf>
    <xf numFmtId="166" fontId="34" fillId="0" borderId="26" xfId="100" applyNumberFormat="1" applyFont="1" applyBorder="1" applyAlignment="1">
      <alignment horizontal="right" vertical="center" wrapText="1"/>
    </xf>
    <xf numFmtId="166" fontId="34" fillId="0" borderId="123" xfId="100" applyNumberFormat="1" applyFont="1" applyBorder="1" applyAlignment="1">
      <alignment horizontal="right" vertical="center" wrapText="1"/>
    </xf>
    <xf numFmtId="0" fontId="37" fillId="0" borderId="124" xfId="95" applyFont="1" applyBorder="1" applyAlignment="1">
      <alignment vertical="center" wrapText="1"/>
    </xf>
    <xf numFmtId="166" fontId="34" fillId="0" borderId="74" xfId="100" applyNumberFormat="1" applyFont="1" applyBorder="1" applyAlignment="1">
      <alignment vertical="center"/>
    </xf>
    <xf numFmtId="166" fontId="34" fillId="0" borderId="74" xfId="100" applyNumberFormat="1" applyFont="1" applyBorder="1" applyAlignment="1">
      <alignment horizontal="right" vertical="center" wrapText="1"/>
    </xf>
    <xf numFmtId="166" fontId="34" fillId="0" borderId="30" xfId="100" applyNumberFormat="1" applyFont="1" applyBorder="1" applyAlignment="1">
      <alignment horizontal="right" vertical="center" wrapText="1"/>
    </xf>
    <xf numFmtId="166" fontId="34" fillId="0" borderId="125" xfId="100" applyNumberFormat="1" applyFont="1" applyBorder="1" applyAlignment="1">
      <alignment vertical="center"/>
    </xf>
    <xf numFmtId="0" fontId="43" fillId="0" borderId="124" xfId="95" applyFont="1" applyBorder="1" applyAlignment="1">
      <alignment vertical="center"/>
    </xf>
    <xf numFmtId="0" fontId="43" fillId="0" borderId="124" xfId="95" applyFont="1" applyBorder="1" applyAlignment="1">
      <alignment vertical="center" wrapText="1"/>
    </xf>
    <xf numFmtId="0" fontId="43" fillId="0" borderId="126" xfId="95" applyFont="1" applyBorder="1" applyAlignment="1">
      <alignment vertical="center" wrapText="1"/>
    </xf>
    <xf numFmtId="0" fontId="43" fillId="0" borderId="127" xfId="95" applyFont="1" applyBorder="1" applyAlignment="1">
      <alignment vertical="center"/>
    </xf>
    <xf numFmtId="0" fontId="43" fillId="0" borderId="128" xfId="95" applyFont="1" applyBorder="1" applyAlignment="1">
      <alignment vertical="center"/>
    </xf>
    <xf numFmtId="0" fontId="43" fillId="0" borderId="188" xfId="95" applyFont="1" applyBorder="1" applyAlignment="1">
      <alignment vertical="center"/>
    </xf>
    <xf numFmtId="166" fontId="43" fillId="0" borderId="37" xfId="100" applyNumberFormat="1" applyFont="1" applyBorder="1" applyAlignment="1">
      <alignment vertical="center"/>
    </xf>
    <xf numFmtId="166" fontId="34" fillId="0" borderId="37" xfId="100" applyNumberFormat="1" applyFont="1" applyBorder="1" applyAlignment="1">
      <alignment vertical="center"/>
    </xf>
    <xf numFmtId="166" fontId="34" fillId="0" borderId="37" xfId="100" applyNumberFormat="1" applyFont="1" applyBorder="1" applyAlignment="1">
      <alignment horizontal="right" vertical="center" wrapText="1"/>
    </xf>
    <xf numFmtId="166" fontId="34" fillId="0" borderId="34" xfId="100" applyNumberFormat="1" applyFont="1" applyBorder="1" applyAlignment="1">
      <alignment horizontal="right" vertical="center" wrapText="1"/>
    </xf>
    <xf numFmtId="166" fontId="34" fillId="0" borderId="130" xfId="100" applyNumberFormat="1" applyFont="1" applyBorder="1" applyAlignment="1">
      <alignment vertical="center"/>
    </xf>
    <xf numFmtId="0" fontId="43" fillId="0" borderId="129" xfId="95" applyFont="1" applyBorder="1" applyAlignment="1">
      <alignment vertical="center"/>
    </xf>
    <xf numFmtId="166" fontId="34" fillId="0" borderId="125" xfId="100" applyNumberFormat="1" applyFont="1" applyBorder="1" applyAlignment="1">
      <alignment horizontal="right" vertical="center" wrapText="1"/>
    </xf>
    <xf numFmtId="166" fontId="34" fillId="0" borderId="130" xfId="100" applyNumberFormat="1" applyFont="1" applyBorder="1" applyAlignment="1">
      <alignment horizontal="right" vertical="center" wrapText="1"/>
    </xf>
    <xf numFmtId="165" fontId="48" fillId="0" borderId="166" xfId="97" applyNumberFormat="1" applyFont="1" applyFill="1" applyBorder="1" applyAlignment="1" applyProtection="1">
      <alignment horizontal="center" vertical="center" wrapText="1"/>
      <protection locked="0"/>
    </xf>
    <xf numFmtId="165" fontId="32" fillId="0" borderId="149" xfId="97" applyNumberFormat="1" applyFont="1" applyFill="1" applyBorder="1" applyAlignment="1" applyProtection="1">
      <alignment vertical="center" wrapText="1"/>
    </xf>
    <xf numFmtId="165" fontId="78" fillId="0" borderId="167" xfId="97" applyNumberFormat="1" applyFont="1" applyFill="1" applyBorder="1" applyAlignment="1" applyProtection="1">
      <alignment vertical="center" wrapText="1"/>
    </xf>
    <xf numFmtId="0" fontId="41" fillId="0" borderId="120" xfId="0" applyFont="1" applyBorder="1" applyAlignment="1">
      <alignment horizontal="center" vertical="center"/>
    </xf>
    <xf numFmtId="0" fontId="61" fillId="0" borderId="87" xfId="90" applyFont="1" applyFill="1" applyBorder="1" applyAlignment="1">
      <alignment horizontal="left" vertical="center"/>
    </xf>
    <xf numFmtId="3" fontId="41" fillId="0" borderId="87" xfId="103" applyNumberFormat="1" applyFont="1" applyFill="1" applyBorder="1" applyAlignment="1">
      <alignment horizontal="left" vertical="center" wrapText="1"/>
    </xf>
    <xf numFmtId="0" fontId="35" fillId="38" borderId="29" xfId="0" applyFont="1" applyFill="1" applyBorder="1" applyAlignment="1">
      <alignment vertical="top" wrapText="1"/>
    </xf>
    <xf numFmtId="0" fontId="35" fillId="0" borderId="29" xfId="0" applyFont="1" applyBorder="1" applyAlignment="1">
      <alignment vertical="top" wrapText="1"/>
    </xf>
    <xf numFmtId="0" fontId="36" fillId="38" borderId="33" xfId="0" applyFont="1" applyFill="1" applyBorder="1" applyAlignment="1">
      <alignment vertical="top" wrapText="1"/>
    </xf>
    <xf numFmtId="0" fontId="35" fillId="38" borderId="33" xfId="0" applyFont="1" applyFill="1" applyBorder="1" applyAlignment="1">
      <alignment vertical="top" wrapText="1"/>
    </xf>
    <xf numFmtId="0" fontId="36" fillId="38" borderId="89" xfId="0" applyFont="1" applyFill="1" applyBorder="1" applyAlignment="1">
      <alignment vertical="top" wrapText="1"/>
    </xf>
    <xf numFmtId="0" fontId="36" fillId="38" borderId="160" xfId="0" applyFont="1" applyFill="1" applyBorder="1" applyAlignment="1">
      <alignment vertical="top" wrapText="1"/>
    </xf>
    <xf numFmtId="0" fontId="36" fillId="43" borderId="40" xfId="0" applyFont="1" applyFill="1" applyBorder="1" applyAlignment="1">
      <alignment vertical="top" wrapText="1"/>
    </xf>
    <xf numFmtId="0" fontId="36" fillId="38" borderId="29" xfId="0" applyFont="1" applyFill="1" applyBorder="1" applyAlignment="1">
      <alignment vertical="top" wrapText="1"/>
    </xf>
    <xf numFmtId="0" fontId="35" fillId="38" borderId="29" xfId="0" applyFont="1" applyFill="1" applyBorder="1"/>
    <xf numFmtId="0" fontId="35" fillId="0" borderId="33" xfId="0" applyFont="1" applyBorder="1"/>
    <xf numFmtId="3" fontId="35" fillId="38" borderId="92" xfId="0" applyNumberFormat="1" applyFont="1" applyFill="1" applyBorder="1"/>
    <xf numFmtId="3" fontId="36" fillId="38" borderId="97" xfId="0" applyNumberFormat="1" applyFont="1" applyFill="1" applyBorder="1"/>
    <xf numFmtId="3" fontId="36" fillId="38" borderId="118" xfId="0" applyNumberFormat="1" applyFont="1" applyFill="1" applyBorder="1"/>
    <xf numFmtId="3" fontId="36" fillId="38" borderId="90" xfId="0" applyNumberFormat="1" applyFont="1" applyFill="1" applyBorder="1"/>
    <xf numFmtId="3" fontId="36" fillId="43" borderId="117" xfId="0" applyNumberFormat="1" applyFont="1" applyFill="1" applyBorder="1"/>
    <xf numFmtId="3" fontId="36" fillId="38" borderId="92" xfId="0" applyNumberFormat="1" applyFont="1" applyFill="1" applyBorder="1"/>
    <xf numFmtId="3" fontId="35" fillId="0" borderId="97" xfId="0" applyNumberFormat="1" applyFont="1" applyBorder="1"/>
    <xf numFmtId="3" fontId="103" fillId="0" borderId="90" xfId="92" applyNumberFormat="1" applyFont="1" applyBorder="1"/>
    <xf numFmtId="3" fontId="35" fillId="38" borderId="29" xfId="0" applyNumberFormat="1" applyFont="1" applyFill="1" applyBorder="1"/>
    <xf numFmtId="3" fontId="36" fillId="38" borderId="29" xfId="0" applyNumberFormat="1" applyFont="1" applyFill="1" applyBorder="1"/>
    <xf numFmtId="3" fontId="36" fillId="43" borderId="29" xfId="0" applyNumberFormat="1" applyFont="1" applyFill="1" applyBorder="1"/>
    <xf numFmtId="3" fontId="36" fillId="0" borderId="29" xfId="0" applyNumberFormat="1" applyFont="1" applyBorder="1"/>
    <xf numFmtId="0" fontId="103" fillId="0" borderId="201" xfId="92" applyFont="1" applyBorder="1"/>
    <xf numFmtId="3" fontId="36" fillId="43" borderId="87" xfId="0" applyNumberFormat="1" applyFont="1" applyFill="1" applyBorder="1"/>
    <xf numFmtId="3" fontId="35" fillId="0" borderId="87" xfId="0" applyNumberFormat="1" applyFont="1" applyBorder="1"/>
    <xf numFmtId="0" fontId="83" fillId="40" borderId="88" xfId="92" applyFont="1" applyFill="1" applyBorder="1" applyAlignment="1">
      <alignment horizontal="center" vertical="center" wrapText="1"/>
    </xf>
    <xf numFmtId="0" fontId="85" fillId="40" borderId="87" xfId="92" applyFont="1" applyFill="1" applyBorder="1"/>
    <xf numFmtId="0" fontId="36" fillId="0" borderId="29" xfId="0" applyFont="1" applyBorder="1" applyAlignment="1">
      <alignment vertical="top" wrapText="1"/>
    </xf>
    <xf numFmtId="0" fontId="36" fillId="0" borderId="33" xfId="0" applyFont="1" applyBorder="1" applyAlignment="1">
      <alignment vertical="top" wrapText="1"/>
    </xf>
    <xf numFmtId="0" fontId="36" fillId="0" borderId="241" xfId="0" applyFont="1" applyBorder="1" applyAlignment="1">
      <alignment vertical="top" wrapText="1"/>
    </xf>
    <xf numFmtId="0" fontId="36" fillId="0" borderId="201" xfId="0" applyFont="1" applyBorder="1" applyAlignment="1">
      <alignment vertical="top" wrapText="1"/>
    </xf>
    <xf numFmtId="0" fontId="36" fillId="41" borderId="40" xfId="0" applyFont="1" applyFill="1" applyBorder="1" applyAlignment="1">
      <alignment vertical="top" wrapText="1"/>
    </xf>
    <xf numFmtId="0" fontId="83" fillId="40" borderId="172" xfId="92" applyFont="1" applyFill="1" applyBorder="1" applyAlignment="1">
      <alignment horizontal="center" vertical="center" wrapText="1"/>
    </xf>
    <xf numFmtId="3" fontId="25" fillId="0" borderId="50" xfId="0" applyNumberFormat="1" applyFont="1" applyBorder="1"/>
    <xf numFmtId="3" fontId="35" fillId="38" borderId="71" xfId="0" applyNumberFormat="1" applyFont="1" applyFill="1" applyBorder="1"/>
    <xf numFmtId="3" fontId="35" fillId="0" borderId="71" xfId="0" applyNumberFormat="1" applyFont="1" applyBorder="1"/>
    <xf numFmtId="167" fontId="35" fillId="0" borderId="71" xfId="0" applyNumberFormat="1" applyFont="1" applyBorder="1"/>
    <xf numFmtId="3" fontId="36" fillId="0" borderId="36" xfId="0" applyNumberFormat="1" applyFont="1" applyBorder="1"/>
    <xf numFmtId="3" fontId="35" fillId="0" borderId="116" xfId="0" applyNumberFormat="1" applyFont="1" applyBorder="1"/>
    <xf numFmtId="3" fontId="35" fillId="0" borderId="92" xfId="0" applyNumberFormat="1" applyFont="1" applyBorder="1"/>
    <xf numFmtId="3" fontId="36" fillId="0" borderId="118" xfId="0" applyNumberFormat="1" applyFont="1" applyBorder="1"/>
    <xf numFmtId="167" fontId="35" fillId="0" borderId="92" xfId="0" applyNumberFormat="1" applyFont="1" applyBorder="1"/>
    <xf numFmtId="3" fontId="36" fillId="41" borderId="50" xfId="0" applyNumberFormat="1" applyFont="1" applyFill="1" applyBorder="1"/>
    <xf numFmtId="3" fontId="35" fillId="0" borderId="36" xfId="0" applyNumberFormat="1" applyFont="1" applyBorder="1"/>
    <xf numFmtId="3" fontId="50" fillId="0" borderId="90" xfId="0" applyNumberFormat="1" applyFont="1" applyBorder="1"/>
    <xf numFmtId="3" fontId="51" fillId="0" borderId="90" xfId="0" applyNumberFormat="1" applyFont="1" applyBorder="1"/>
    <xf numFmtId="3" fontId="38" fillId="0" borderId="90" xfId="0" applyNumberFormat="1" applyFont="1" applyBorder="1"/>
    <xf numFmtId="3" fontId="38" fillId="41" borderId="90" xfId="0" applyNumberFormat="1" applyFont="1" applyFill="1" applyBorder="1"/>
    <xf numFmtId="3" fontId="35" fillId="38" borderId="90" xfId="0" applyNumberFormat="1" applyFont="1" applyFill="1" applyBorder="1"/>
    <xf numFmtId="3" fontId="36" fillId="0" borderId="90" xfId="0" applyNumberFormat="1" applyFont="1" applyBorder="1"/>
    <xf numFmtId="0" fontId="37" fillId="0" borderId="40" xfId="0" applyFont="1" applyBorder="1" applyAlignment="1">
      <alignment vertical="center" wrapText="1"/>
    </xf>
    <xf numFmtId="0" fontId="41" fillId="0" borderId="29" xfId="0" applyFont="1" applyBorder="1" applyAlignment="1">
      <alignment vertical="top" wrapText="1"/>
    </xf>
    <xf numFmtId="0" fontId="37" fillId="0" borderId="29" xfId="0" applyFont="1" applyBorder="1" applyAlignment="1">
      <alignment vertical="top" wrapText="1"/>
    </xf>
    <xf numFmtId="0" fontId="37" fillId="0" borderId="29" xfId="0" applyFont="1" applyBorder="1"/>
    <xf numFmtId="3" fontId="37" fillId="41" borderId="30" xfId="0" applyNumberFormat="1" applyFont="1" applyFill="1" applyBorder="1"/>
    <xf numFmtId="0" fontId="37" fillId="38" borderId="33" xfId="0" applyFont="1" applyFill="1" applyBorder="1"/>
    <xf numFmtId="0" fontId="37" fillId="0" borderId="160" xfId="0" applyFont="1" applyBorder="1"/>
    <xf numFmtId="3" fontId="81" fillId="38" borderId="50" xfId="0" applyNumberFormat="1" applyFont="1" applyFill="1" applyBorder="1" applyAlignment="1">
      <alignment horizontal="center" vertical="center" wrapText="1"/>
    </xf>
    <xf numFmtId="3" fontId="41" fillId="38" borderId="71" xfId="0" applyNumberFormat="1" applyFont="1" applyFill="1" applyBorder="1"/>
    <xf numFmtId="3" fontId="41" fillId="0" borderId="71" xfId="0" applyNumberFormat="1" applyFont="1" applyBorder="1"/>
    <xf numFmtId="3" fontId="37" fillId="0" borderId="71" xfId="0" applyNumberFormat="1" applyFont="1" applyBorder="1"/>
    <xf numFmtId="3" fontId="37" fillId="41" borderId="71" xfId="0" applyNumberFormat="1" applyFont="1" applyFill="1" applyBorder="1"/>
    <xf numFmtId="3" fontId="41" fillId="38" borderId="36" xfId="0" applyNumberFormat="1" applyFont="1" applyFill="1" applyBorder="1"/>
    <xf numFmtId="3" fontId="41" fillId="0" borderId="170" xfId="0" applyNumberFormat="1" applyFont="1" applyBorder="1"/>
    <xf numFmtId="3" fontId="80" fillId="0" borderId="90" xfId="92" applyNumberFormat="1" applyFont="1" applyBorder="1"/>
    <xf numFmtId="3" fontId="81" fillId="38" borderId="90" xfId="0" applyNumberFormat="1" applyFont="1" applyFill="1" applyBorder="1" applyAlignment="1">
      <alignment horizontal="center" vertical="center" wrapText="1"/>
    </xf>
    <xf numFmtId="3" fontId="77" fillId="0" borderId="90" xfId="0" applyNumberFormat="1" applyFont="1" applyBorder="1"/>
    <xf numFmtId="3" fontId="40" fillId="0" borderId="90" xfId="0" applyNumberFormat="1" applyFont="1" applyBorder="1"/>
    <xf numFmtId="3" fontId="40" fillId="41" borderId="90" xfId="0" applyNumberFormat="1" applyFont="1" applyFill="1" applyBorder="1"/>
    <xf numFmtId="3" fontId="41" fillId="38" borderId="90" xfId="0" applyNumberFormat="1" applyFont="1" applyFill="1" applyBorder="1"/>
    <xf numFmtId="3" fontId="37" fillId="0" borderId="90" xfId="0" applyNumberFormat="1" applyFont="1" applyBorder="1"/>
    <xf numFmtId="0" fontId="81" fillId="0" borderId="90" xfId="92" applyFont="1" applyBorder="1"/>
    <xf numFmtId="0" fontId="83" fillId="40" borderId="242" xfId="92" applyFont="1" applyFill="1" applyBorder="1" applyAlignment="1">
      <alignment horizontal="center" vertical="center" wrapText="1"/>
    </xf>
    <xf numFmtId="0" fontId="37" fillId="0" borderId="40" xfId="0" applyFont="1" applyBorder="1" applyAlignment="1">
      <alignment vertical="top" wrapText="1"/>
    </xf>
    <xf numFmtId="0" fontId="37" fillId="41" borderId="29" xfId="0" applyFont="1" applyFill="1" applyBorder="1" applyAlignment="1">
      <alignment vertical="top" wrapText="1"/>
    </xf>
    <xf numFmtId="0" fontId="41" fillId="38" borderId="29" xfId="0" applyFont="1" applyFill="1" applyBorder="1"/>
    <xf numFmtId="0" fontId="41" fillId="0" borderId="33" xfId="0" applyFont="1" applyBorder="1"/>
    <xf numFmtId="3" fontId="101" fillId="0" borderId="71" xfId="0" applyNumberFormat="1" applyFont="1" applyBorder="1"/>
    <xf numFmtId="3" fontId="102" fillId="0" borderId="71" xfId="0" applyNumberFormat="1" applyFont="1" applyBorder="1"/>
    <xf numFmtId="0" fontId="101" fillId="0" borderId="71" xfId="0" applyFont="1" applyBorder="1"/>
    <xf numFmtId="3" fontId="102" fillId="41" borderId="71" xfId="0" applyNumberFormat="1" applyFont="1" applyFill="1" applyBorder="1"/>
    <xf numFmtId="3" fontId="37" fillId="0" borderId="193" xfId="0" applyNumberFormat="1" applyFont="1" applyBorder="1"/>
    <xf numFmtId="3" fontId="40" fillId="0" borderId="0" xfId="88" applyNumberFormat="1" applyFont="1" applyAlignment="1">
      <alignment horizontal="right" vertical="center"/>
    </xf>
    <xf numFmtId="0" fontId="41" fillId="0" borderId="89" xfId="80" applyFont="1" applyFill="1" applyBorder="1" applyAlignment="1">
      <alignment horizontal="left" vertical="center" wrapText="1"/>
    </xf>
    <xf numFmtId="0" fontId="80" fillId="0" borderId="89" xfId="80" applyFont="1" applyFill="1" applyBorder="1" applyAlignment="1">
      <alignment horizontal="left" vertical="center" wrapText="1"/>
    </xf>
    <xf numFmtId="0" fontId="38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0" fontId="44" fillId="0" borderId="0" xfId="98" applyFont="1" applyFill="1" applyBorder="1" applyAlignment="1" applyProtection="1">
      <alignment horizontal="left"/>
    </xf>
    <xf numFmtId="0" fontId="31" fillId="0" borderId="46" xfId="99" applyFont="1" applyFill="1" applyBorder="1" applyAlignment="1" applyProtection="1">
      <alignment horizontal="right" vertical="center"/>
    </xf>
    <xf numFmtId="165" fontId="44" fillId="0" borderId="0" xfId="98" applyNumberFormat="1" applyFont="1" applyAlignment="1">
      <alignment horizontal="center" vertical="center"/>
    </xf>
    <xf numFmtId="0" fontId="31" fillId="0" borderId="0" xfId="99" applyFont="1" applyAlignment="1">
      <alignment horizontal="right" vertical="center"/>
    </xf>
    <xf numFmtId="0" fontId="31" fillId="0" borderId="0" xfId="99" applyFont="1" applyFill="1" applyBorder="1" applyAlignment="1" applyProtection="1">
      <alignment horizontal="right" vertical="center"/>
    </xf>
    <xf numFmtId="165" fontId="44" fillId="0" borderId="0" xfId="98" applyNumberFormat="1" applyFont="1" applyFill="1" applyBorder="1" applyAlignment="1" applyProtection="1">
      <alignment horizontal="center" vertical="center"/>
    </xf>
    <xf numFmtId="3" fontId="121" fillId="0" borderId="0" xfId="81" applyNumberFormat="1" applyFont="1" applyFill="1" applyBorder="1" applyAlignment="1">
      <alignment vertical="center" wrapText="1"/>
    </xf>
    <xf numFmtId="0" fontId="132" fillId="0" borderId="46" xfId="0" applyFont="1" applyBorder="1" applyAlignment="1">
      <alignment horizontal="right"/>
    </xf>
    <xf numFmtId="0" fontId="0" fillId="0" borderId="0" xfId="0" applyAlignment="1">
      <alignment horizontal="right"/>
    </xf>
    <xf numFmtId="0" fontId="38" fillId="0" borderId="0" xfId="85" applyFont="1" applyAlignment="1">
      <alignment horizontal="right" vertical="center"/>
    </xf>
    <xf numFmtId="0" fontId="67" fillId="33" borderId="87" xfId="90" applyFont="1" applyFill="1" applyBorder="1" applyAlignment="1">
      <alignment horizontal="center" vertical="center"/>
    </xf>
    <xf numFmtId="0" fontId="38" fillId="33" borderId="87" xfId="85" applyFont="1" applyFill="1" applyBorder="1" applyAlignment="1">
      <alignment horizontal="center" vertical="center"/>
    </xf>
    <xf numFmtId="0" fontId="38" fillId="33" borderId="89" xfId="85" applyFont="1" applyFill="1" applyBorder="1" applyAlignment="1">
      <alignment horizontal="center" vertical="center"/>
    </xf>
    <xf numFmtId="0" fontId="67" fillId="33" borderId="87" xfId="90" applyFont="1" applyFill="1" applyBorder="1" applyAlignment="1">
      <alignment horizontal="center" vertical="center" wrapText="1"/>
    </xf>
    <xf numFmtId="0" fontId="67" fillId="33" borderId="89" xfId="90" applyFont="1" applyFill="1" applyBorder="1" applyAlignment="1">
      <alignment horizontal="center" vertical="center"/>
    </xf>
    <xf numFmtId="0" fontId="108" fillId="0" borderId="120" xfId="0" applyFont="1" applyBorder="1" applyAlignment="1">
      <alignment horizontal="center" vertical="center"/>
    </xf>
    <xf numFmtId="0" fontId="108" fillId="0" borderId="90" xfId="0" applyFont="1" applyBorder="1" applyAlignment="1">
      <alignment horizontal="center" vertical="center"/>
    </xf>
    <xf numFmtId="3" fontId="106" fillId="33" borderId="87" xfId="103" applyNumberFormat="1" applyFont="1" applyFill="1" applyBorder="1" applyAlignment="1">
      <alignment horizontal="center" vertical="center" wrapText="1"/>
    </xf>
    <xf numFmtId="0" fontId="128" fillId="0" borderId="0" xfId="90" applyFont="1" applyBorder="1" applyAlignment="1">
      <alignment horizontal="right"/>
    </xf>
    <xf numFmtId="0" fontId="106" fillId="33" borderId="87" xfId="90" applyFont="1" applyFill="1" applyBorder="1" applyAlignment="1">
      <alignment horizontal="center"/>
    </xf>
    <xf numFmtId="0" fontId="40" fillId="0" borderId="0" xfId="86" applyFont="1" applyAlignment="1">
      <alignment horizontal="right" vertical="center"/>
    </xf>
    <xf numFmtId="0" fontId="63" fillId="34" borderId="91" xfId="90" applyFont="1" applyFill="1" applyBorder="1" applyAlignment="1">
      <alignment horizontal="center" vertical="center" wrapText="1"/>
    </xf>
    <xf numFmtId="0" fontId="63" fillId="34" borderId="88" xfId="90" applyFont="1" applyFill="1" applyBorder="1" applyAlignment="1">
      <alignment horizontal="center" vertical="center" wrapText="1"/>
    </xf>
    <xf numFmtId="0" fontId="62" fillId="34" borderId="87" xfId="90" applyFont="1" applyFill="1" applyBorder="1" applyAlignment="1">
      <alignment horizontal="center" vertical="center" wrapText="1"/>
    </xf>
    <xf numFmtId="0" fontId="62" fillId="34" borderId="87" xfId="90" applyFont="1" applyFill="1" applyBorder="1" applyAlignment="1">
      <alignment horizontal="center" vertical="center"/>
    </xf>
    <xf numFmtId="0" fontId="40" fillId="34" borderId="87" xfId="86" applyFont="1" applyFill="1" applyBorder="1" applyAlignment="1">
      <alignment horizontal="center" vertical="center"/>
    </xf>
    <xf numFmtId="3" fontId="40" fillId="34" borderId="91" xfId="103" applyNumberFormat="1" applyFont="1" applyFill="1" applyBorder="1" applyAlignment="1">
      <alignment horizontal="center" vertical="center" wrapText="1"/>
    </xf>
    <xf numFmtId="3" fontId="40" fillId="34" borderId="88" xfId="103" applyNumberFormat="1" applyFont="1" applyFill="1" applyBorder="1" applyAlignment="1">
      <alignment horizontal="center" vertical="center" wrapText="1"/>
    </xf>
    <xf numFmtId="0" fontId="62" fillId="34" borderId="91" xfId="90" applyFont="1" applyFill="1" applyBorder="1" applyAlignment="1">
      <alignment horizontal="center" vertical="center" wrapText="1"/>
    </xf>
    <xf numFmtId="0" fontId="62" fillId="34" borderId="88" xfId="90" applyFont="1" applyFill="1" applyBorder="1" applyAlignment="1">
      <alignment horizontal="center" vertical="center" wrapText="1"/>
    </xf>
    <xf numFmtId="0" fontId="40" fillId="0" borderId="0" xfId="90" applyFont="1" applyAlignment="1">
      <alignment horizontal="right"/>
    </xf>
    <xf numFmtId="3" fontId="40" fillId="34" borderId="87" xfId="103" applyNumberFormat="1" applyFont="1" applyFill="1" applyBorder="1" applyAlignment="1">
      <alignment horizontal="center" vertical="center" wrapText="1"/>
    </xf>
    <xf numFmtId="0" fontId="40" fillId="34" borderId="87" xfId="90" applyFont="1" applyFill="1" applyBorder="1" applyAlignment="1">
      <alignment horizontal="center"/>
    </xf>
    <xf numFmtId="0" fontId="60" fillId="34" borderId="87" xfId="90" applyFill="1" applyBorder="1" applyAlignment="1">
      <alignment horizontal="center"/>
    </xf>
    <xf numFmtId="0" fontId="0" fillId="0" borderId="88" xfId="0" applyBorder="1" applyAlignment="1">
      <alignment horizontal="center" vertical="center" wrapText="1"/>
    </xf>
    <xf numFmtId="0" fontId="40" fillId="0" borderId="169" xfId="90" applyFont="1" applyBorder="1" applyAlignment="1">
      <alignment horizontal="right"/>
    </xf>
    <xf numFmtId="0" fontId="81" fillId="33" borderId="89" xfId="92" applyFont="1" applyFill="1" applyBorder="1" applyAlignment="1">
      <alignment horizontal="left" vertical="center"/>
    </xf>
    <xf numFmtId="0" fontId="81" fillId="33" borderId="90" xfId="92" applyFont="1" applyFill="1" applyBorder="1" applyAlignment="1">
      <alignment horizontal="left" vertical="center"/>
    </xf>
    <xf numFmtId="0" fontId="81" fillId="33" borderId="87" xfId="92" applyFont="1" applyFill="1" applyBorder="1" applyAlignment="1">
      <alignment horizontal="left"/>
    </xf>
    <xf numFmtId="0" fontId="83" fillId="33" borderId="91" xfId="92" applyFont="1" applyFill="1" applyBorder="1" applyAlignment="1">
      <alignment horizontal="center" vertical="center" wrapText="1"/>
    </xf>
    <xf numFmtId="0" fontId="83" fillId="33" borderId="110" xfId="92" applyFont="1" applyFill="1" applyBorder="1" applyAlignment="1">
      <alignment horizontal="center" vertical="center" wrapText="1"/>
    </xf>
    <xf numFmtId="0" fontId="83" fillId="33" borderId="88" xfId="92" applyFont="1" applyFill="1" applyBorder="1" applyAlignment="1">
      <alignment horizontal="center" vertical="center" wrapText="1"/>
    </xf>
    <xf numFmtId="0" fontId="83" fillId="33" borderId="87" xfId="92" applyFont="1" applyFill="1" applyBorder="1" applyAlignment="1">
      <alignment horizontal="center" vertical="center"/>
    </xf>
    <xf numFmtId="0" fontId="80" fillId="0" borderId="87" xfId="92" applyFont="1" applyBorder="1" applyAlignment="1">
      <alignment horizontal="center"/>
    </xf>
    <xf numFmtId="0" fontId="80" fillId="0" borderId="88" xfId="92" applyFont="1" applyBorder="1" applyAlignment="1">
      <alignment horizontal="center"/>
    </xf>
    <xf numFmtId="0" fontId="81" fillId="33" borderId="91" xfId="92" applyFont="1" applyFill="1" applyBorder="1" applyAlignment="1">
      <alignment horizontal="left"/>
    </xf>
    <xf numFmtId="0" fontId="81" fillId="33" borderId="160" xfId="92" applyFont="1" applyFill="1" applyBorder="1" applyAlignment="1">
      <alignment horizontal="left"/>
    </xf>
    <xf numFmtId="0" fontId="81" fillId="33" borderId="170" xfId="92" applyFont="1" applyFill="1" applyBorder="1" applyAlignment="1">
      <alignment horizontal="left"/>
    </xf>
    <xf numFmtId="0" fontId="104" fillId="33" borderId="88" xfId="92" applyFont="1" applyFill="1" applyBorder="1" applyAlignment="1">
      <alignment horizontal="center" vertical="center" wrapText="1"/>
    </xf>
    <xf numFmtId="0" fontId="104" fillId="33" borderId="87" xfId="92" applyFont="1" applyFill="1" applyBorder="1" applyAlignment="1">
      <alignment horizontal="center" vertical="center" wrapText="1"/>
    </xf>
    <xf numFmtId="0" fontId="84" fillId="33" borderId="91" xfId="92" applyFont="1" applyFill="1" applyBorder="1" applyAlignment="1">
      <alignment horizontal="center" vertical="center" wrapText="1"/>
    </xf>
    <xf numFmtId="0" fontId="84" fillId="33" borderId="88" xfId="92" applyFont="1" applyFill="1" applyBorder="1" applyAlignment="1">
      <alignment horizontal="center" vertical="center" wrapText="1"/>
    </xf>
    <xf numFmtId="0" fontId="116" fillId="33" borderId="88" xfId="92" applyFont="1" applyFill="1" applyBorder="1" applyAlignment="1">
      <alignment horizontal="center" wrapText="1"/>
    </xf>
    <xf numFmtId="0" fontId="116" fillId="33" borderId="87" xfId="92" applyFont="1" applyFill="1" applyBorder="1" applyAlignment="1">
      <alignment horizontal="center" wrapText="1"/>
    </xf>
    <xf numFmtId="0" fontId="116" fillId="33" borderId="0" xfId="92" applyFont="1" applyFill="1" applyAlignment="1">
      <alignment horizontal="center" wrapText="1"/>
    </xf>
    <xf numFmtId="0" fontId="116" fillId="33" borderId="169" xfId="92" applyFont="1" applyFill="1" applyBorder="1" applyAlignment="1">
      <alignment horizontal="center" wrapText="1"/>
    </xf>
    <xf numFmtId="0" fontId="104" fillId="33" borderId="145" xfId="92" applyFont="1" applyFill="1" applyBorder="1" applyAlignment="1">
      <alignment horizontal="center" wrapText="1"/>
    </xf>
    <xf numFmtId="0" fontId="104" fillId="33" borderId="119" xfId="92" applyFont="1" applyFill="1" applyBorder="1" applyAlignment="1">
      <alignment horizontal="center" wrapText="1"/>
    </xf>
    <xf numFmtId="0" fontId="83" fillId="33" borderId="89" xfId="92" applyFont="1" applyFill="1" applyBorder="1" applyAlignment="1">
      <alignment horizontal="center" vertical="center" wrapText="1"/>
    </xf>
    <xf numFmtId="0" fontId="83" fillId="33" borderId="120" xfId="92" applyFont="1" applyFill="1" applyBorder="1" applyAlignment="1">
      <alignment horizontal="center" vertical="center" wrapText="1"/>
    </xf>
    <xf numFmtId="0" fontId="83" fillId="33" borderId="90" xfId="92" applyFont="1" applyFill="1" applyBorder="1" applyAlignment="1">
      <alignment horizontal="center" vertical="center" wrapText="1"/>
    </xf>
    <xf numFmtId="0" fontId="83" fillId="33" borderId="119" xfId="92" applyFont="1" applyFill="1" applyBorder="1" applyAlignment="1">
      <alignment horizontal="right" vertical="center" wrapText="1"/>
    </xf>
    <xf numFmtId="0" fontId="83" fillId="33" borderId="169" xfId="92" applyFont="1" applyFill="1" applyBorder="1" applyAlignment="1">
      <alignment horizontal="right" vertical="center" wrapText="1"/>
    </xf>
    <xf numFmtId="0" fontId="85" fillId="33" borderId="145" xfId="92" applyFont="1" applyFill="1" applyBorder="1" applyAlignment="1">
      <alignment horizontal="center" vertical="center"/>
    </xf>
    <xf numFmtId="0" fontId="85" fillId="33" borderId="0" xfId="92" applyFont="1" applyFill="1" applyBorder="1" applyAlignment="1">
      <alignment horizontal="center" vertical="center"/>
    </xf>
    <xf numFmtId="0" fontId="87" fillId="0" borderId="0" xfId="92" applyFont="1" applyBorder="1" applyAlignment="1">
      <alignment horizontal="right"/>
    </xf>
    <xf numFmtId="0" fontId="79" fillId="0" borderId="0" xfId="92" applyFont="1" applyAlignment="1">
      <alignment horizontal="right"/>
    </xf>
    <xf numFmtId="0" fontId="87" fillId="0" borderId="0" xfId="92" applyFont="1" applyAlignment="1">
      <alignment horizontal="center"/>
    </xf>
    <xf numFmtId="0" fontId="104" fillId="33" borderId="91" xfId="92" applyFont="1" applyFill="1" applyBorder="1" applyAlignment="1">
      <alignment horizontal="center" vertical="center" wrapText="1"/>
    </xf>
    <xf numFmtId="0" fontId="104" fillId="33" borderId="110" xfId="92" applyFont="1" applyFill="1" applyBorder="1" applyAlignment="1">
      <alignment horizontal="center" vertical="center" wrapText="1"/>
    </xf>
    <xf numFmtId="0" fontId="104" fillId="33" borderId="89" xfId="92" applyFont="1" applyFill="1" applyBorder="1" applyAlignment="1">
      <alignment horizontal="center" vertical="center" wrapText="1"/>
    </xf>
    <xf numFmtId="0" fontId="104" fillId="33" borderId="120" xfId="92" applyFont="1" applyFill="1" applyBorder="1" applyAlignment="1">
      <alignment horizontal="center" vertical="center" wrapText="1"/>
    </xf>
    <xf numFmtId="0" fontId="104" fillId="33" borderId="90" xfId="92" applyFont="1" applyFill="1" applyBorder="1" applyAlignment="1">
      <alignment horizontal="center" vertical="center" wrapText="1"/>
    </xf>
    <xf numFmtId="0" fontId="104" fillId="33" borderId="88" xfId="92" applyFont="1" applyFill="1" applyBorder="1" applyAlignment="1">
      <alignment horizontal="center" wrapText="1"/>
    </xf>
    <xf numFmtId="0" fontId="104" fillId="33" borderId="87" xfId="92" applyFont="1" applyFill="1" applyBorder="1" applyAlignment="1">
      <alignment horizontal="center" wrapText="1"/>
    </xf>
    <xf numFmtId="0" fontId="104" fillId="33" borderId="0" xfId="92" applyFont="1" applyFill="1" applyAlignment="1">
      <alignment horizontal="center" wrapText="1"/>
    </xf>
    <xf numFmtId="0" fontId="104" fillId="33" borderId="169" xfId="92" applyFont="1" applyFill="1" applyBorder="1" applyAlignment="1">
      <alignment horizontal="center" wrapText="1"/>
    </xf>
    <xf numFmtId="0" fontId="105" fillId="33" borderId="91" xfId="92" applyFont="1" applyFill="1" applyBorder="1" applyAlignment="1">
      <alignment horizontal="center" vertical="center" wrapText="1"/>
    </xf>
    <xf numFmtId="0" fontId="105" fillId="33" borderId="88" xfId="92" applyFont="1" applyFill="1" applyBorder="1" applyAlignment="1">
      <alignment horizontal="center" vertical="center" wrapText="1"/>
    </xf>
    <xf numFmtId="0" fontId="104" fillId="33" borderId="87" xfId="92" applyFont="1" applyFill="1" applyBorder="1" applyAlignment="1">
      <alignment horizontal="center" vertical="center"/>
    </xf>
    <xf numFmtId="0" fontId="85" fillId="0" borderId="0" xfId="92" applyFont="1" applyAlignment="1">
      <alignment horizontal="right"/>
    </xf>
    <xf numFmtId="0" fontId="40" fillId="42" borderId="89" xfId="0" applyFont="1" applyFill="1" applyBorder="1" applyAlignment="1">
      <alignment horizontal="center" vertical="center"/>
    </xf>
    <xf numFmtId="0" fontId="40" fillId="42" borderId="240" xfId="0" applyFont="1" applyFill="1" applyBorder="1" applyAlignment="1">
      <alignment horizontal="center" vertical="center"/>
    </xf>
    <xf numFmtId="0" fontId="87" fillId="33" borderId="145" xfId="92" applyFont="1" applyFill="1" applyBorder="1" applyAlignment="1">
      <alignment horizontal="center" vertical="center"/>
    </xf>
    <xf numFmtId="0" fontId="87" fillId="33" borderId="0" xfId="92" applyFont="1" applyFill="1" applyBorder="1" applyAlignment="1">
      <alignment horizontal="center" vertical="center"/>
    </xf>
    <xf numFmtId="0" fontId="85" fillId="40" borderId="89" xfId="92" applyFont="1" applyFill="1" applyBorder="1" applyAlignment="1">
      <alignment horizontal="center"/>
    </xf>
    <xf numFmtId="0" fontId="85" fillId="40" borderId="120" xfId="92" applyFont="1" applyFill="1" applyBorder="1" applyAlignment="1">
      <alignment horizontal="center"/>
    </xf>
    <xf numFmtId="0" fontId="85" fillId="40" borderId="90" xfId="92" applyFont="1" applyFill="1" applyBorder="1" applyAlignment="1">
      <alignment horizontal="center"/>
    </xf>
    <xf numFmtId="0" fontId="85" fillId="0" borderId="0" xfId="92" applyFont="1" applyBorder="1" applyAlignment="1">
      <alignment horizontal="right"/>
    </xf>
    <xf numFmtId="0" fontId="87" fillId="33" borderId="119" xfId="92" applyFont="1" applyFill="1" applyBorder="1" applyAlignment="1">
      <alignment horizontal="right" vertical="center" wrapText="1"/>
    </xf>
    <xf numFmtId="0" fontId="87" fillId="33" borderId="169" xfId="92" applyFont="1" applyFill="1" applyBorder="1" applyAlignment="1">
      <alignment horizontal="right" vertical="center" wrapText="1"/>
    </xf>
    <xf numFmtId="0" fontId="90" fillId="42" borderId="160" xfId="0" applyFont="1" applyFill="1" applyBorder="1" applyAlignment="1">
      <alignment horizontal="center" vertical="center"/>
    </xf>
    <xf numFmtId="0" fontId="90" fillId="42" borderId="170" xfId="0" applyFont="1" applyFill="1" applyBorder="1" applyAlignment="1">
      <alignment horizontal="center" vertical="center"/>
    </xf>
    <xf numFmtId="0" fontId="87" fillId="0" borderId="0" xfId="92" applyFont="1" applyAlignment="1">
      <alignment horizontal="right"/>
    </xf>
    <xf numFmtId="0" fontId="85" fillId="40" borderId="87" xfId="92" applyFont="1" applyFill="1" applyBorder="1" applyAlignment="1">
      <alignment horizontal="center"/>
    </xf>
    <xf numFmtId="0" fontId="85" fillId="40" borderId="91" xfId="92" applyFont="1" applyFill="1" applyBorder="1" applyAlignment="1">
      <alignment horizontal="center"/>
    </xf>
    <xf numFmtId="0" fontId="115" fillId="33" borderId="89" xfId="92" applyFont="1" applyFill="1" applyBorder="1" applyAlignment="1">
      <alignment horizontal="center" vertical="center" wrapText="1"/>
    </xf>
    <xf numFmtId="0" fontId="115" fillId="33" borderId="120" xfId="92" applyFont="1" applyFill="1" applyBorder="1" applyAlignment="1">
      <alignment horizontal="center" vertical="center" wrapText="1"/>
    </xf>
    <xf numFmtId="0" fontId="115" fillId="33" borderId="90" xfId="92" applyFont="1" applyFill="1" applyBorder="1" applyAlignment="1">
      <alignment horizontal="center" vertical="center" wrapText="1"/>
    </xf>
    <xf numFmtId="0" fontId="113" fillId="33" borderId="91" xfId="92" applyFont="1" applyFill="1" applyBorder="1" applyAlignment="1">
      <alignment horizontal="center" vertical="center" wrapText="1" shrinkToFit="1"/>
    </xf>
    <xf numFmtId="0" fontId="114" fillId="0" borderId="88" xfId="0" applyFont="1" applyBorder="1" applyAlignment="1">
      <alignment horizontal="center" vertical="center" wrapText="1" shrinkToFit="1"/>
    </xf>
    <xf numFmtId="0" fontId="115" fillId="33" borderId="88" xfId="92" applyFont="1" applyFill="1" applyBorder="1" applyAlignment="1">
      <alignment horizontal="center" wrapText="1"/>
    </xf>
    <xf numFmtId="0" fontId="115" fillId="33" borderId="87" xfId="92" applyFont="1" applyFill="1" applyBorder="1" applyAlignment="1">
      <alignment horizontal="center" wrapText="1"/>
    </xf>
    <xf numFmtId="0" fontId="115" fillId="33" borderId="0" xfId="92" applyFont="1" applyFill="1" applyAlignment="1">
      <alignment horizontal="center" wrapText="1"/>
    </xf>
    <xf numFmtId="0" fontId="115" fillId="33" borderId="169" xfId="92" applyFont="1" applyFill="1" applyBorder="1" applyAlignment="1">
      <alignment horizontal="center" wrapText="1"/>
    </xf>
    <xf numFmtId="0" fontId="115" fillId="33" borderId="145" xfId="92" applyFont="1" applyFill="1" applyBorder="1" applyAlignment="1">
      <alignment horizontal="center" wrapText="1"/>
    </xf>
    <xf numFmtId="0" fontId="115" fillId="33" borderId="119" xfId="92" applyFont="1" applyFill="1" applyBorder="1" applyAlignment="1">
      <alignment horizontal="center" wrapText="1"/>
    </xf>
    <xf numFmtId="0" fontId="115" fillId="33" borderId="91" xfId="92" applyFont="1" applyFill="1" applyBorder="1" applyAlignment="1">
      <alignment horizontal="center" vertical="center" wrapText="1"/>
    </xf>
    <xf numFmtId="0" fontId="115" fillId="33" borderId="110" xfId="92" applyFont="1" applyFill="1" applyBorder="1" applyAlignment="1">
      <alignment horizontal="center" vertical="center" wrapText="1"/>
    </xf>
    <xf numFmtId="0" fontId="115" fillId="33" borderId="88" xfId="92" applyFont="1" applyFill="1" applyBorder="1" applyAlignment="1">
      <alignment horizontal="center" vertical="center" wrapText="1"/>
    </xf>
    <xf numFmtId="0" fontId="115" fillId="33" borderId="87" xfId="92" applyFont="1" applyFill="1" applyBorder="1" applyAlignment="1">
      <alignment horizontal="center" vertical="center"/>
    </xf>
    <xf numFmtId="0" fontId="115" fillId="33" borderId="87" xfId="92" applyFont="1" applyFill="1" applyBorder="1" applyAlignment="1">
      <alignment horizontal="center" vertical="center" wrapText="1"/>
    </xf>
    <xf numFmtId="0" fontId="90" fillId="42" borderId="119" xfId="0" applyFont="1" applyFill="1" applyBorder="1" applyAlignment="1">
      <alignment horizontal="center" vertical="center"/>
    </xf>
    <xf numFmtId="0" fontId="90" fillId="42" borderId="172" xfId="0" applyFont="1" applyFill="1" applyBorder="1" applyAlignment="1">
      <alignment horizontal="center" vertical="center"/>
    </xf>
    <xf numFmtId="3" fontId="87" fillId="0" borderId="169" xfId="92" applyNumberFormat="1" applyFont="1" applyBorder="1" applyAlignment="1">
      <alignment horizontal="right"/>
    </xf>
    <xf numFmtId="0" fontId="90" fillId="42" borderId="243" xfId="0" applyFont="1" applyFill="1" applyBorder="1" applyAlignment="1">
      <alignment horizontal="center" vertical="center"/>
    </xf>
    <xf numFmtId="0" fontId="90" fillId="42" borderId="197" xfId="0" applyFont="1" applyFill="1" applyBorder="1" applyAlignment="1">
      <alignment horizontal="center" vertical="center"/>
    </xf>
    <xf numFmtId="0" fontId="85" fillId="33" borderId="160" xfId="92" applyFont="1" applyFill="1" applyBorder="1" applyAlignment="1">
      <alignment horizontal="center" vertical="center"/>
    </xf>
    <xf numFmtId="0" fontId="85" fillId="33" borderId="171" xfId="92" applyFont="1" applyFill="1" applyBorder="1" applyAlignment="1">
      <alignment horizontal="center" vertical="center"/>
    </xf>
    <xf numFmtId="0" fontId="87" fillId="0" borderId="169" xfId="92" applyFont="1" applyBorder="1" applyAlignment="1">
      <alignment horizontal="right"/>
    </xf>
    <xf numFmtId="0" fontId="80" fillId="0" borderId="87" xfId="80" applyFont="1" applyFill="1" applyBorder="1" applyAlignment="1">
      <alignment horizontal="left" vertical="center"/>
    </xf>
    <xf numFmtId="0" fontId="41" fillId="0" borderId="89" xfId="80" applyFont="1" applyFill="1" applyBorder="1" applyAlignment="1">
      <alignment horizontal="left" vertical="center" wrapText="1"/>
    </xf>
    <xf numFmtId="0" fontId="41" fillId="0" borderId="120" xfId="80" applyFont="1" applyFill="1" applyBorder="1" applyAlignment="1">
      <alignment horizontal="left" vertical="center" wrapText="1"/>
    </xf>
    <xf numFmtId="0" fontId="41" fillId="0" borderId="90" xfId="80" applyFont="1" applyFill="1" applyBorder="1" applyAlignment="1">
      <alignment horizontal="left" vertical="center" wrapText="1"/>
    </xf>
    <xf numFmtId="0" fontId="80" fillId="0" borderId="87" xfId="80" applyFont="1" applyFill="1" applyBorder="1" applyAlignment="1">
      <alignment horizontal="left" vertical="center" wrapText="1"/>
    </xf>
    <xf numFmtId="0" fontId="81" fillId="33" borderId="87" xfId="80" applyFont="1" applyFill="1" applyBorder="1" applyAlignment="1">
      <alignment horizontal="left" vertical="center"/>
    </xf>
    <xf numFmtId="0" fontId="80" fillId="0" borderId="89" xfId="80" applyFont="1" applyFill="1" applyBorder="1" applyAlignment="1">
      <alignment horizontal="left" vertical="center" wrapText="1"/>
    </xf>
    <xf numFmtId="0" fontId="80" fillId="0" borderId="120" xfId="80" applyFont="1" applyFill="1" applyBorder="1" applyAlignment="1">
      <alignment horizontal="left" vertical="center" wrapText="1"/>
    </xf>
    <xf numFmtId="0" fontId="80" fillId="0" borderId="90" xfId="80" applyFont="1" applyFill="1" applyBorder="1" applyAlignment="1">
      <alignment horizontal="left" vertical="center" wrapText="1"/>
    </xf>
    <xf numFmtId="0" fontId="37" fillId="33" borderId="89" xfId="80" applyFont="1" applyFill="1" applyBorder="1" applyAlignment="1">
      <alignment vertical="center" wrapText="1"/>
    </xf>
    <xf numFmtId="0" fontId="37" fillId="33" borderId="120" xfId="80" applyFont="1" applyFill="1" applyBorder="1" applyAlignment="1">
      <alignment vertical="center" wrapText="1"/>
    </xf>
    <xf numFmtId="0" fontId="37" fillId="33" borderId="90" xfId="80" applyFont="1" applyFill="1" applyBorder="1" applyAlignment="1">
      <alignment vertical="center" wrapText="1"/>
    </xf>
    <xf numFmtId="0" fontId="77" fillId="0" borderId="120" xfId="80" applyFont="1" applyFill="1" applyBorder="1" applyAlignment="1">
      <alignment horizontal="right" vertical="center" wrapText="1"/>
    </xf>
    <xf numFmtId="0" fontId="80" fillId="0" borderId="120" xfId="80" applyFont="1" applyFill="1" applyBorder="1" applyAlignment="1">
      <alignment horizontal="right" vertical="center" wrapText="1"/>
    </xf>
    <xf numFmtId="0" fontId="81" fillId="0" borderId="87" xfId="80" applyFont="1" applyFill="1" applyBorder="1" applyAlignment="1">
      <alignment horizontal="left" vertical="center"/>
    </xf>
    <xf numFmtId="0" fontId="87" fillId="33" borderId="87" xfId="80" applyFont="1" applyFill="1" applyBorder="1" applyAlignment="1">
      <alignment vertical="center" wrapText="1"/>
    </xf>
    <xf numFmtId="0" fontId="81" fillId="33" borderId="89" xfId="80" applyFont="1" applyFill="1" applyBorder="1" applyAlignment="1">
      <alignment vertical="center" wrapText="1"/>
    </xf>
    <xf numFmtId="0" fontId="81" fillId="33" borderId="120" xfId="80" applyFont="1" applyFill="1" applyBorder="1" applyAlignment="1">
      <alignment vertical="center" wrapText="1"/>
    </xf>
    <xf numFmtId="0" fontId="81" fillId="33" borderId="90" xfId="80" applyFont="1" applyFill="1" applyBorder="1" applyAlignment="1">
      <alignment vertical="center" wrapText="1"/>
    </xf>
    <xf numFmtId="0" fontId="87" fillId="33" borderId="89" xfId="80" applyFont="1" applyFill="1" applyBorder="1" applyAlignment="1">
      <alignment vertical="center" wrapText="1"/>
    </xf>
    <xf numFmtId="0" fontId="87" fillId="33" borderId="120" xfId="80" applyFont="1" applyFill="1" applyBorder="1" applyAlignment="1">
      <alignment vertical="center" wrapText="1"/>
    </xf>
    <xf numFmtId="0" fontId="87" fillId="33" borderId="90" xfId="80" applyFont="1" applyFill="1" applyBorder="1" applyAlignment="1">
      <alignment vertical="center" wrapText="1"/>
    </xf>
    <xf numFmtId="0" fontId="81" fillId="33" borderId="89" xfId="80" applyFont="1" applyFill="1" applyBorder="1" applyAlignment="1">
      <alignment horizontal="left" vertical="center" wrapText="1"/>
    </xf>
    <xf numFmtId="0" fontId="81" fillId="33" borderId="120" xfId="80" applyFont="1" applyFill="1" applyBorder="1" applyAlignment="1">
      <alignment horizontal="left" vertical="center" wrapText="1"/>
    </xf>
    <xf numFmtId="0" fontId="81" fillId="33" borderId="90" xfId="80" applyFont="1" applyFill="1" applyBorder="1" applyAlignment="1">
      <alignment horizontal="left" vertical="center" wrapText="1"/>
    </xf>
    <xf numFmtId="0" fontId="80" fillId="0" borderId="89" xfId="80" applyFont="1" applyFill="1" applyBorder="1" applyAlignment="1">
      <alignment vertical="center" wrapText="1"/>
    </xf>
    <xf numFmtId="0" fontId="80" fillId="0" borderId="120" xfId="80" applyFont="1" applyFill="1" applyBorder="1" applyAlignment="1">
      <alignment vertical="center" wrapText="1"/>
    </xf>
    <xf numFmtId="0" fontId="80" fillId="0" borderId="90" xfId="80" applyFont="1" applyFill="1" applyBorder="1" applyAlignment="1">
      <alignment vertical="center" wrapText="1"/>
    </xf>
    <xf numFmtId="0" fontId="80" fillId="0" borderId="160" xfId="80" applyFont="1" applyFill="1" applyBorder="1" applyAlignment="1">
      <alignment horizontal="left" vertical="center" wrapText="1"/>
    </xf>
    <xf numFmtId="0" fontId="80" fillId="0" borderId="171" xfId="80" applyFont="1" applyFill="1" applyBorder="1" applyAlignment="1">
      <alignment horizontal="left" vertical="center" wrapText="1"/>
    </xf>
    <xf numFmtId="0" fontId="80" fillId="0" borderId="170" xfId="80" applyFont="1" applyFill="1" applyBorder="1" applyAlignment="1">
      <alignment horizontal="left" vertical="center" wrapText="1"/>
    </xf>
    <xf numFmtId="0" fontId="83" fillId="33" borderId="89" xfId="80" applyFont="1" applyFill="1" applyBorder="1" applyAlignment="1">
      <alignment horizontal="center" vertical="center" wrapText="1"/>
    </xf>
    <xf numFmtId="0" fontId="83" fillId="33" borderId="90" xfId="80" applyFont="1" applyFill="1" applyBorder="1" applyAlignment="1">
      <alignment horizontal="center" vertical="center" wrapText="1"/>
    </xf>
    <xf numFmtId="0" fontId="83" fillId="33" borderId="89" xfId="80" applyFont="1" applyFill="1" applyBorder="1" applyAlignment="1">
      <alignment horizontal="center" vertical="center"/>
    </xf>
    <xf numFmtId="0" fontId="83" fillId="33" borderId="120" xfId="80" applyFont="1" applyFill="1" applyBorder="1" applyAlignment="1">
      <alignment horizontal="center" vertical="center"/>
    </xf>
    <xf numFmtId="0" fontId="80" fillId="0" borderId="119" xfId="80" applyFont="1" applyFill="1" applyBorder="1" applyAlignment="1">
      <alignment horizontal="left" vertical="center" wrapText="1"/>
    </xf>
    <xf numFmtId="0" fontId="80" fillId="0" borderId="169" xfId="80" applyFont="1" applyFill="1" applyBorder="1" applyAlignment="1">
      <alignment horizontal="left" vertical="center" wrapText="1"/>
    </xf>
    <xf numFmtId="0" fontId="80" fillId="0" borderId="172" xfId="80" applyFont="1" applyFill="1" applyBorder="1" applyAlignment="1">
      <alignment horizontal="left" vertical="center" wrapText="1"/>
    </xf>
    <xf numFmtId="0" fontId="77" fillId="33" borderId="120" xfId="0" applyFont="1" applyFill="1" applyBorder="1" applyAlignment="1">
      <alignment horizontal="center" vertical="center" wrapText="1"/>
    </xf>
    <xf numFmtId="0" fontId="83" fillId="33" borderId="87" xfId="80" applyFont="1" applyFill="1" applyBorder="1" applyAlignment="1">
      <alignment horizontal="center" vertical="center"/>
    </xf>
    <xf numFmtId="0" fontId="83" fillId="33" borderId="87" xfId="80" applyFont="1" applyFill="1" applyBorder="1" applyAlignment="1">
      <alignment horizontal="center" vertical="center" wrapText="1"/>
    </xf>
    <xf numFmtId="0" fontId="77" fillId="33" borderId="87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right"/>
    </xf>
    <xf numFmtId="0" fontId="43" fillId="0" borderId="0" xfId="0" applyFont="1" applyBorder="1" applyAlignment="1">
      <alignment horizontal="center"/>
    </xf>
    <xf numFmtId="0" fontId="40" fillId="0" borderId="0" xfId="0" applyFont="1" applyBorder="1" applyAlignment="1">
      <alignment horizontal="right"/>
    </xf>
    <xf numFmtId="0" fontId="41" fillId="0" borderId="120" xfId="0" applyFont="1" applyBorder="1"/>
    <xf numFmtId="0" fontId="41" fillId="0" borderId="90" xfId="0" applyFont="1" applyBorder="1"/>
    <xf numFmtId="0" fontId="40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40" fillId="0" borderId="169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right"/>
    </xf>
    <xf numFmtId="0" fontId="80" fillId="0" borderId="89" xfId="80" applyFont="1" applyFill="1" applyBorder="1" applyAlignment="1">
      <alignment horizontal="right" vertical="center" wrapText="1"/>
    </xf>
    <xf numFmtId="0" fontId="0" fillId="0" borderId="120" xfId="0" applyBorder="1" applyAlignment="1">
      <alignment horizontal="right" vertical="center" wrapText="1"/>
    </xf>
    <xf numFmtId="0" fontId="0" fillId="0" borderId="90" xfId="0" applyBorder="1" applyAlignment="1">
      <alignment horizontal="right" vertical="center" wrapText="1"/>
    </xf>
    <xf numFmtId="0" fontId="41" fillId="0" borderId="89" xfId="80" applyFont="1" applyFill="1" applyBorder="1" applyAlignment="1">
      <alignment vertical="center" wrapText="1"/>
    </xf>
    <xf numFmtId="0" fontId="41" fillId="0" borderId="120" xfId="80" applyFont="1" applyFill="1" applyBorder="1" applyAlignment="1">
      <alignment vertical="center" wrapText="1"/>
    </xf>
    <xf numFmtId="0" fontId="41" fillId="0" borderId="90" xfId="80" applyFont="1" applyFill="1" applyBorder="1" applyAlignment="1">
      <alignment vertical="center" wrapText="1"/>
    </xf>
    <xf numFmtId="0" fontId="80" fillId="0" borderId="88" xfId="80" applyFont="1" applyFill="1" applyBorder="1" applyAlignment="1">
      <alignment horizontal="left" vertical="center" wrapText="1"/>
    </xf>
    <xf numFmtId="0" fontId="80" fillId="0" borderId="90" xfId="80" applyFont="1" applyFill="1" applyBorder="1" applyAlignment="1">
      <alignment horizontal="right" vertical="center" wrapText="1"/>
    </xf>
    <xf numFmtId="0" fontId="80" fillId="0" borderId="110" xfId="80" applyFont="1" applyFill="1" applyBorder="1" applyAlignment="1">
      <alignment horizontal="left" vertical="center" wrapText="1"/>
    </xf>
    <xf numFmtId="0" fontId="80" fillId="0" borderId="171" xfId="80" applyFont="1" applyFill="1" applyBorder="1" applyAlignment="1">
      <alignment horizontal="right" vertical="center" wrapText="1"/>
    </xf>
    <xf numFmtId="0" fontId="0" fillId="0" borderId="171" xfId="0" applyBorder="1" applyAlignment="1">
      <alignment horizontal="right" vertical="center" wrapText="1"/>
    </xf>
    <xf numFmtId="0" fontId="80" fillId="0" borderId="91" xfId="80" applyFont="1" applyFill="1" applyBorder="1" applyAlignment="1">
      <alignment horizontal="left" vertical="center" wrapText="1"/>
    </xf>
    <xf numFmtId="0" fontId="81" fillId="33" borderId="87" xfId="80" applyFont="1" applyFill="1" applyBorder="1" applyAlignment="1">
      <alignment horizontal="left" vertical="center" wrapText="1"/>
    </xf>
    <xf numFmtId="0" fontId="80" fillId="0" borderId="120" xfId="80" applyFont="1" applyFill="1" applyBorder="1" applyAlignment="1">
      <alignment horizontal="left" vertical="center"/>
    </xf>
    <xf numFmtId="0" fontId="80" fillId="0" borderId="88" xfId="80" applyFont="1" applyFill="1" applyBorder="1" applyAlignment="1">
      <alignment horizontal="left" vertical="center"/>
    </xf>
    <xf numFmtId="0" fontId="80" fillId="0" borderId="89" xfId="80" applyFont="1" applyFill="1" applyBorder="1" applyAlignment="1">
      <alignment horizontal="left" vertical="center"/>
    </xf>
    <xf numFmtId="0" fontId="83" fillId="33" borderId="89" xfId="80" applyFont="1" applyFill="1" applyBorder="1" applyAlignment="1">
      <alignment horizontal="left" vertical="center" wrapText="1"/>
    </xf>
    <xf numFmtId="0" fontId="83" fillId="33" borderId="120" xfId="80" applyFont="1" applyFill="1" applyBorder="1" applyAlignment="1">
      <alignment horizontal="left" vertical="center" wrapText="1"/>
    </xf>
    <xf numFmtId="0" fontId="83" fillId="33" borderId="90" xfId="80" applyFont="1" applyFill="1" applyBorder="1" applyAlignment="1">
      <alignment horizontal="left" vertical="center" wrapText="1"/>
    </xf>
    <xf numFmtId="0" fontId="80" fillId="0" borderId="0" xfId="80" applyFont="1" applyFill="1" applyBorder="1" applyAlignment="1">
      <alignment vertical="center" wrapText="1"/>
    </xf>
    <xf numFmtId="0" fontId="86" fillId="33" borderId="87" xfId="80" applyFont="1" applyFill="1" applyBorder="1" applyAlignment="1">
      <alignment horizontal="left" vertical="center" wrapText="1"/>
    </xf>
    <xf numFmtId="0" fontId="80" fillId="0" borderId="0" xfId="80" applyFont="1" applyFill="1" applyBorder="1" applyAlignment="1">
      <alignment horizontal="left" vertical="center"/>
    </xf>
    <xf numFmtId="0" fontId="80" fillId="0" borderId="0" xfId="80" applyFont="1" applyFill="1" applyBorder="1" applyAlignment="1">
      <alignment horizontal="left" vertical="center" wrapText="1"/>
    </xf>
    <xf numFmtId="0" fontId="83" fillId="33" borderId="87" xfId="80" applyFont="1" applyFill="1" applyBorder="1" applyAlignment="1">
      <alignment horizontal="left" vertical="center" wrapText="1"/>
    </xf>
    <xf numFmtId="0" fontId="87" fillId="0" borderId="0" xfId="80" applyFont="1" applyFill="1" applyBorder="1" applyAlignment="1">
      <alignment vertical="center" wrapText="1"/>
    </xf>
    <xf numFmtId="0" fontId="86" fillId="0" borderId="89" xfId="80" applyFont="1" applyFill="1" applyBorder="1" applyAlignment="1">
      <alignment horizontal="right" vertical="center" wrapText="1"/>
    </xf>
    <xf numFmtId="0" fontId="86" fillId="0" borderId="120" xfId="80" applyFont="1" applyFill="1" applyBorder="1" applyAlignment="1">
      <alignment horizontal="right" vertical="center" wrapText="1"/>
    </xf>
    <xf numFmtId="0" fontId="86" fillId="0" borderId="90" xfId="80" applyFont="1" applyFill="1" applyBorder="1" applyAlignment="1">
      <alignment horizontal="right" vertical="center" wrapText="1"/>
    </xf>
    <xf numFmtId="0" fontId="80" fillId="0" borderId="89" xfId="80" applyFont="1" applyFill="1" applyBorder="1" applyAlignment="1">
      <alignment horizontal="center" vertical="center" wrapText="1"/>
    </xf>
    <xf numFmtId="0" fontId="80" fillId="0" borderId="120" xfId="80" applyFont="1" applyFill="1" applyBorder="1" applyAlignment="1">
      <alignment horizontal="center" vertical="center" wrapText="1"/>
    </xf>
    <xf numFmtId="0" fontId="80" fillId="0" borderId="90" xfId="80" applyFont="1" applyFill="1" applyBorder="1" applyAlignment="1">
      <alignment horizontal="center" vertical="center" wrapText="1"/>
    </xf>
    <xf numFmtId="0" fontId="40" fillId="0" borderId="169" xfId="0" applyFont="1" applyBorder="1" applyAlignment="1">
      <alignment horizontal="right"/>
    </xf>
    <xf numFmtId="0" fontId="41" fillId="0" borderId="120" xfId="0" applyFont="1" applyBorder="1" applyAlignment="1">
      <alignment horizontal="right"/>
    </xf>
    <xf numFmtId="0" fontId="41" fillId="0" borderId="90" xfId="0" applyFont="1" applyBorder="1" applyAlignment="1">
      <alignment horizontal="right"/>
    </xf>
    <xf numFmtId="0" fontId="29" fillId="0" borderId="0" xfId="0" applyFont="1" applyAlignment="1">
      <alignment horizontal="center"/>
    </xf>
    <xf numFmtId="0" fontId="80" fillId="0" borderId="0" xfId="92" applyFont="1" applyAlignment="1">
      <alignment horizontal="left"/>
    </xf>
    <xf numFmtId="3" fontId="80" fillId="0" borderId="91" xfId="92" applyNumberFormat="1" applyFont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82" fillId="0" borderId="0" xfId="92" applyFont="1" applyAlignment="1">
      <alignment horizontal="left"/>
    </xf>
    <xf numFmtId="3" fontId="40" fillId="33" borderId="21" xfId="81" applyNumberFormat="1" applyFont="1" applyFill="1" applyBorder="1" applyAlignment="1">
      <alignment horizontal="center" vertical="center" wrapText="1"/>
    </xf>
    <xf numFmtId="0" fontId="0" fillId="33" borderId="44" xfId="0" applyFill="1" applyBorder="1" applyAlignment="1">
      <alignment horizontal="center" vertical="center" wrapText="1"/>
    </xf>
    <xf numFmtId="3" fontId="29" fillId="0" borderId="46" xfId="81" applyNumberFormat="1" applyFont="1" applyBorder="1" applyAlignment="1">
      <alignment horizontal="right" vertical="center" wrapText="1"/>
    </xf>
    <xf numFmtId="3" fontId="40" fillId="33" borderId="13" xfId="81" applyNumberFormat="1" applyFont="1" applyFill="1" applyBorder="1" applyAlignment="1">
      <alignment horizontal="center" vertical="center" wrapText="1"/>
    </xf>
    <xf numFmtId="3" fontId="40" fillId="33" borderId="65" xfId="81" applyNumberFormat="1" applyFont="1" applyFill="1" applyBorder="1" applyAlignment="1">
      <alignment horizontal="center" wrapText="1"/>
    </xf>
    <xf numFmtId="3" fontId="40" fillId="33" borderId="72" xfId="81" applyNumberFormat="1" applyFont="1" applyFill="1" applyBorder="1" applyAlignment="1">
      <alignment horizontal="center" vertical="center" wrapText="1"/>
    </xf>
    <xf numFmtId="3" fontId="40" fillId="33" borderId="18" xfId="81" applyNumberFormat="1" applyFont="1" applyFill="1" applyBorder="1" applyAlignment="1">
      <alignment horizontal="center" vertical="center" wrapText="1"/>
    </xf>
    <xf numFmtId="3" fontId="40" fillId="33" borderId="44" xfId="81" applyNumberFormat="1" applyFont="1" applyFill="1" applyBorder="1" applyAlignment="1">
      <alignment horizontal="center" vertical="center" wrapText="1"/>
    </xf>
    <xf numFmtId="3" fontId="40" fillId="0" borderId="0" xfId="81" applyNumberFormat="1" applyFont="1" applyFill="1" applyBorder="1" applyAlignment="1">
      <alignment horizontal="center" vertical="center" wrapText="1"/>
    </xf>
    <xf numFmtId="3" fontId="38" fillId="0" borderId="0" xfId="81" applyNumberFormat="1" applyFont="1" applyFill="1" applyBorder="1" applyAlignment="1">
      <alignment horizontal="center" vertical="center" wrapText="1"/>
    </xf>
    <xf numFmtId="165" fontId="99" fillId="0" borderId="0" xfId="97" applyNumberFormat="1" applyFont="1" applyFill="1" applyAlignment="1">
      <alignment horizontal="center" vertical="center" wrapText="1"/>
    </xf>
    <xf numFmtId="165" fontId="63" fillId="0" borderId="0" xfId="97" applyNumberFormat="1" applyFont="1" applyFill="1" applyAlignment="1">
      <alignment horizontal="right" vertical="center" wrapText="1"/>
    </xf>
    <xf numFmtId="165" fontId="62" fillId="0" borderId="0" xfId="97" applyNumberFormat="1" applyFont="1" applyFill="1" applyAlignment="1">
      <alignment horizontal="right" vertical="center" wrapText="1"/>
    </xf>
    <xf numFmtId="165" fontId="133" fillId="0" borderId="154" xfId="97" applyNumberFormat="1" applyFont="1" applyFill="1" applyBorder="1" applyAlignment="1" applyProtection="1">
      <alignment horizontal="right" wrapText="1"/>
    </xf>
    <xf numFmtId="0" fontId="40" fillId="0" borderId="154" xfId="90" applyFont="1" applyBorder="1" applyAlignment="1">
      <alignment horizontal="right"/>
    </xf>
    <xf numFmtId="0" fontId="28" fillId="0" borderId="0" xfId="0" applyFont="1" applyBorder="1" applyAlignment="1">
      <alignment horizontal="center"/>
    </xf>
    <xf numFmtId="0" fontId="37" fillId="0" borderId="20" xfId="0" applyFont="1" applyBorder="1" applyAlignment="1">
      <alignment horizontal="center"/>
    </xf>
    <xf numFmtId="0" fontId="37" fillId="0" borderId="55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37" fillId="0" borderId="173" xfId="0" applyFont="1" applyBorder="1" applyAlignment="1">
      <alignment horizontal="center"/>
    </xf>
    <xf numFmtId="0" fontId="37" fillId="0" borderId="169" xfId="0" applyFont="1" applyBorder="1" applyAlignment="1">
      <alignment horizontal="center"/>
    </xf>
    <xf numFmtId="0" fontId="37" fillId="0" borderId="174" xfId="0" applyFont="1" applyBorder="1" applyAlignment="1">
      <alignment horizontal="center"/>
    </xf>
    <xf numFmtId="0" fontId="37" fillId="0" borderId="21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7" fillId="0" borderId="46" xfId="0" applyFont="1" applyBorder="1" applyAlignment="1">
      <alignment horizontal="right"/>
    </xf>
    <xf numFmtId="0" fontId="65" fillId="33" borderId="192" xfId="80" applyFont="1" applyFill="1" applyBorder="1" applyAlignment="1">
      <alignment horizontal="center" vertical="center" wrapText="1"/>
    </xf>
    <xf numFmtId="0" fontId="57" fillId="0" borderId="190" xfId="0" applyFont="1" applyBorder="1" applyAlignment="1">
      <alignment horizontal="center" vertical="center" wrapText="1"/>
    </xf>
    <xf numFmtId="0" fontId="57" fillId="0" borderId="191" xfId="0" applyFont="1" applyBorder="1" applyAlignment="1">
      <alignment horizontal="center" vertical="center" wrapText="1"/>
    </xf>
    <xf numFmtId="0" fontId="65" fillId="33" borderId="175" xfId="80" applyFont="1" applyFill="1" applyBorder="1" applyAlignment="1">
      <alignment horizontal="center" vertical="center" wrapText="1"/>
    </xf>
    <xf numFmtId="0" fontId="65" fillId="33" borderId="103" xfId="80" applyFont="1" applyFill="1" applyBorder="1" applyAlignment="1">
      <alignment horizontal="center" vertical="center" wrapText="1"/>
    </xf>
    <xf numFmtId="0" fontId="65" fillId="33" borderId="184" xfId="80" applyFont="1" applyFill="1" applyBorder="1" applyAlignment="1">
      <alignment horizontal="center" vertical="center" wrapText="1"/>
    </xf>
    <xf numFmtId="0" fontId="65" fillId="33" borderId="78" xfId="80" applyFont="1" applyFill="1" applyBorder="1" applyAlignment="1">
      <alignment horizontal="center" vertical="center" wrapText="1"/>
    </xf>
    <xf numFmtId="0" fontId="65" fillId="33" borderId="187" xfId="80" applyFont="1" applyFill="1" applyBorder="1" applyAlignment="1">
      <alignment horizontal="center" vertical="center" wrapText="1"/>
    </xf>
    <xf numFmtId="0" fontId="65" fillId="33" borderId="189" xfId="80" applyFont="1" applyFill="1" applyBorder="1" applyAlignment="1">
      <alignment horizontal="center" vertical="center" wrapText="1"/>
    </xf>
    <xf numFmtId="0" fontId="65" fillId="33" borderId="181" xfId="80" applyFont="1" applyFill="1" applyBorder="1" applyAlignment="1">
      <alignment horizontal="center" vertical="center" wrapText="1"/>
    </xf>
    <xf numFmtId="0" fontId="65" fillId="33" borderId="188" xfId="80" applyFont="1" applyFill="1" applyBorder="1" applyAlignment="1">
      <alignment horizontal="center" vertical="center" wrapText="1"/>
    </xf>
    <xf numFmtId="0" fontId="65" fillId="33" borderId="103" xfId="0" applyFont="1" applyFill="1" applyBorder="1" applyAlignment="1">
      <alignment horizontal="center" vertical="center" wrapText="1"/>
    </xf>
    <xf numFmtId="0" fontId="65" fillId="33" borderId="63" xfId="80" applyFont="1" applyFill="1" applyBorder="1" applyAlignment="1">
      <alignment horizontal="center" vertical="center" wrapText="1"/>
    </xf>
    <xf numFmtId="0" fontId="65" fillId="33" borderId="77" xfId="80" applyFont="1" applyFill="1" applyBorder="1" applyAlignment="1">
      <alignment horizontal="center" vertical="center" wrapText="1"/>
    </xf>
    <xf numFmtId="0" fontId="65" fillId="33" borderId="112" xfId="80" applyFont="1" applyFill="1" applyBorder="1" applyAlignment="1">
      <alignment horizontal="center" vertical="center" wrapText="1"/>
    </xf>
    <xf numFmtId="0" fontId="65" fillId="33" borderId="57" xfId="80" applyFont="1" applyFill="1" applyBorder="1" applyAlignment="1">
      <alignment horizontal="center" vertical="center" wrapText="1"/>
    </xf>
    <xf numFmtId="0" fontId="65" fillId="33" borderId="79" xfId="80" applyFont="1" applyFill="1" applyBorder="1" applyAlignment="1">
      <alignment horizontal="center" vertical="center" wrapText="1"/>
    </xf>
    <xf numFmtId="0" fontId="65" fillId="33" borderId="113" xfId="80" applyFont="1" applyFill="1" applyBorder="1" applyAlignment="1">
      <alignment horizontal="center" vertical="center" wrapText="1"/>
    </xf>
    <xf numFmtId="0" fontId="65" fillId="33" borderId="182" xfId="80" applyFont="1" applyFill="1" applyBorder="1" applyAlignment="1">
      <alignment horizontal="center" vertical="center" wrapText="1"/>
    </xf>
    <xf numFmtId="0" fontId="65" fillId="33" borderId="183" xfId="80" applyFont="1" applyFill="1" applyBorder="1" applyAlignment="1">
      <alignment horizontal="center" vertical="center" wrapText="1"/>
    </xf>
    <xf numFmtId="0" fontId="65" fillId="33" borderId="76" xfId="80" applyFont="1" applyFill="1" applyBorder="1" applyAlignment="1">
      <alignment horizontal="center" vertical="center" wrapText="1"/>
    </xf>
    <xf numFmtId="0" fontId="65" fillId="33" borderId="22" xfId="80" applyFont="1" applyFill="1" applyBorder="1" applyAlignment="1">
      <alignment horizontal="center" vertical="center" wrapText="1"/>
    </xf>
    <xf numFmtId="0" fontId="65" fillId="33" borderId="42" xfId="80" applyFont="1" applyFill="1" applyBorder="1" applyAlignment="1">
      <alignment horizontal="center" vertical="center" wrapText="1"/>
    </xf>
    <xf numFmtId="0" fontId="65" fillId="33" borderId="47" xfId="80" applyFont="1" applyFill="1" applyBorder="1" applyAlignment="1">
      <alignment horizontal="center" vertical="center" wrapText="1"/>
    </xf>
    <xf numFmtId="0" fontId="65" fillId="33" borderId="176" xfId="0" applyFont="1" applyFill="1" applyBorder="1" applyAlignment="1">
      <alignment horizontal="center" vertical="center" wrapText="1"/>
    </xf>
    <xf numFmtId="0" fontId="65" fillId="33" borderId="56" xfId="80" applyFont="1" applyFill="1" applyBorder="1" applyAlignment="1">
      <alignment horizontal="center" vertical="center" wrapText="1"/>
    </xf>
    <xf numFmtId="0" fontId="65" fillId="33" borderId="86" xfId="80" applyFont="1" applyFill="1" applyBorder="1" applyAlignment="1">
      <alignment horizontal="center" vertical="center" wrapText="1"/>
    </xf>
    <xf numFmtId="0" fontId="65" fillId="33" borderId="58" xfId="80" applyFont="1" applyFill="1" applyBorder="1" applyAlignment="1">
      <alignment horizontal="center" vertical="center" wrapText="1"/>
    </xf>
    <xf numFmtId="0" fontId="65" fillId="33" borderId="62" xfId="80" applyFont="1" applyFill="1" applyBorder="1" applyAlignment="1">
      <alignment horizontal="center" vertical="center" wrapText="1"/>
    </xf>
    <xf numFmtId="0" fontId="57" fillId="0" borderId="103" xfId="0" applyFont="1" applyBorder="1" applyAlignment="1">
      <alignment horizontal="center" vertical="center" wrapText="1"/>
    </xf>
    <xf numFmtId="0" fontId="57" fillId="0" borderId="176" xfId="0" applyFont="1" applyBorder="1" applyAlignment="1">
      <alignment horizontal="center" vertical="center" wrapText="1"/>
    </xf>
    <xf numFmtId="3" fontId="29" fillId="0" borderId="154" xfId="100" applyNumberFormat="1" applyFont="1" applyBorder="1" applyAlignment="1">
      <alignment horizontal="right"/>
    </xf>
    <xf numFmtId="3" fontId="29" fillId="0" borderId="0" xfId="100" applyNumberFormat="1" applyFont="1" applyAlignment="1">
      <alignment horizontal="right"/>
    </xf>
    <xf numFmtId="3" fontId="29" fillId="0" borderId="0" xfId="100" applyNumberFormat="1" applyFont="1" applyAlignment="1">
      <alignment horizontal="center"/>
    </xf>
    <xf numFmtId="0" fontId="87" fillId="0" borderId="154" xfId="93" applyFont="1" applyBorder="1" applyAlignment="1">
      <alignment horizontal="right"/>
    </xf>
    <xf numFmtId="0" fontId="87" fillId="0" borderId="0" xfId="93" applyFont="1" applyAlignment="1">
      <alignment horizontal="right"/>
    </xf>
    <xf numFmtId="0" fontId="87" fillId="33" borderId="146" xfId="93" applyFont="1" applyFill="1" applyBorder="1" applyAlignment="1">
      <alignment horizontal="center"/>
    </xf>
    <xf numFmtId="0" fontId="87" fillId="33" borderId="147" xfId="93" applyFont="1" applyFill="1" applyBorder="1" applyAlignment="1">
      <alignment horizontal="center"/>
    </xf>
    <xf numFmtId="0" fontId="87" fillId="33" borderId="149" xfId="93" applyFont="1" applyFill="1" applyBorder="1" applyAlignment="1">
      <alignment horizontal="center"/>
    </xf>
    <xf numFmtId="3" fontId="54" fillId="0" borderId="150" xfId="93" applyNumberFormat="1" applyFont="1" applyBorder="1" applyAlignment="1">
      <alignment horizontal="center" vertical="center"/>
    </xf>
    <xf numFmtId="3" fontId="54" fillId="0" borderId="87" xfId="93" applyNumberFormat="1" applyFont="1" applyBorder="1" applyAlignment="1">
      <alignment horizontal="center" vertical="center"/>
    </xf>
    <xf numFmtId="3" fontId="54" fillId="0" borderId="151" xfId="93" applyNumberFormat="1" applyFont="1" applyBorder="1" applyAlignment="1">
      <alignment horizontal="center" vertical="center"/>
    </xf>
    <xf numFmtId="3" fontId="54" fillId="0" borderId="158" xfId="93" applyNumberFormat="1" applyFont="1" applyBorder="1" applyAlignment="1">
      <alignment horizontal="center" vertical="center"/>
    </xf>
    <xf numFmtId="3" fontId="54" fillId="0" borderId="217" xfId="93" applyNumberFormat="1" applyFont="1" applyBorder="1" applyAlignment="1">
      <alignment horizontal="center" vertical="center"/>
    </xf>
    <xf numFmtId="3" fontId="54" fillId="0" borderId="166" xfId="93" applyNumberFormat="1" applyFont="1" applyBorder="1" applyAlignment="1">
      <alignment horizontal="center" vertical="center"/>
    </xf>
    <xf numFmtId="3" fontId="54" fillId="0" borderId="91" xfId="93" applyNumberFormat="1" applyFont="1" applyBorder="1" applyAlignment="1"/>
    <xf numFmtId="3" fontId="54" fillId="0" borderId="110" xfId="93" applyNumberFormat="1" applyFont="1" applyBorder="1" applyAlignment="1"/>
    <xf numFmtId="3" fontId="54" fillId="0" borderId="88" xfId="93" applyNumberFormat="1" applyFont="1" applyBorder="1" applyAlignment="1"/>
    <xf numFmtId="3" fontId="54" fillId="0" borderId="159" xfId="93" applyNumberFormat="1" applyFont="1" applyBorder="1" applyAlignment="1"/>
    <xf numFmtId="3" fontId="54" fillId="0" borderId="214" xfId="93" applyNumberFormat="1" applyFont="1" applyBorder="1" applyAlignment="1"/>
    <xf numFmtId="3" fontId="54" fillId="0" borderId="167" xfId="93" applyNumberFormat="1" applyFont="1" applyBorder="1" applyAlignment="1"/>
    <xf numFmtId="0" fontId="92" fillId="33" borderId="160" xfId="93" applyFont="1" applyFill="1" applyBorder="1" applyAlignment="1">
      <alignment horizontal="center" vertical="center"/>
    </xf>
    <xf numFmtId="0" fontId="92" fillId="33" borderId="170" xfId="93" applyFont="1" applyFill="1" applyBorder="1" applyAlignment="1">
      <alignment horizontal="center" vertical="center"/>
    </xf>
    <xf numFmtId="0" fontId="94" fillId="33" borderId="119" xfId="0" applyFont="1" applyFill="1" applyBorder="1" applyAlignment="1">
      <alignment horizontal="center" vertical="center"/>
    </xf>
    <xf numFmtId="0" fontId="94" fillId="33" borderId="172" xfId="0" applyFont="1" applyFill="1" applyBorder="1" applyAlignment="1">
      <alignment horizontal="center" vertical="center"/>
    </xf>
    <xf numFmtId="0" fontId="87" fillId="33" borderId="160" xfId="93" applyFont="1" applyFill="1" applyBorder="1" applyAlignment="1">
      <alignment horizontal="center" vertical="center" textRotation="90"/>
    </xf>
    <xf numFmtId="0" fontId="87" fillId="33" borderId="119" xfId="93" applyFont="1" applyFill="1" applyBorder="1" applyAlignment="1">
      <alignment horizontal="center" vertical="center" textRotation="90"/>
    </xf>
    <xf numFmtId="0" fontId="54" fillId="0" borderId="87" xfId="93" applyFont="1" applyBorder="1" applyAlignment="1">
      <alignment horizontal="left" wrapText="1"/>
    </xf>
    <xf numFmtId="0" fontId="53" fillId="33" borderId="87" xfId="93" applyFont="1" applyFill="1" applyBorder="1" applyAlignment="1">
      <alignment horizontal="left" vertical="center"/>
    </xf>
    <xf numFmtId="0" fontId="85" fillId="33" borderId="87" xfId="93" applyFont="1" applyFill="1" applyBorder="1" applyAlignment="1">
      <alignment horizontal="center"/>
    </xf>
    <xf numFmtId="0" fontId="0" fillId="0" borderId="87" xfId="0" applyBorder="1" applyAlignment="1"/>
    <xf numFmtId="0" fontId="43" fillId="0" borderId="89" xfId="93" applyFont="1" applyFill="1" applyBorder="1" applyAlignment="1">
      <alignment horizontal="left"/>
    </xf>
    <xf numFmtId="0" fontId="23" fillId="0" borderId="90" xfId="0" applyFont="1" applyFill="1" applyBorder="1" applyAlignment="1">
      <alignment horizontal="left"/>
    </xf>
    <xf numFmtId="0" fontId="54" fillId="0" borderId="87" xfId="93" applyFont="1" applyBorder="1" applyAlignment="1">
      <alignment horizontal="center" vertical="center"/>
    </xf>
    <xf numFmtId="0" fontId="54" fillId="0" borderId="87" xfId="93" applyFont="1" applyBorder="1" applyAlignment="1">
      <alignment horizontal="left" vertical="center" wrapText="1"/>
    </xf>
    <xf numFmtId="0" fontId="87" fillId="33" borderId="87" xfId="93" applyFont="1" applyFill="1" applyBorder="1" applyAlignment="1">
      <alignment horizontal="center" wrapText="1"/>
    </xf>
    <xf numFmtId="0" fontId="54" fillId="0" borderId="160" xfId="93" applyFont="1" applyBorder="1" applyAlignment="1">
      <alignment horizontal="left" vertical="center"/>
    </xf>
    <xf numFmtId="0" fontId="54" fillId="0" borderId="145" xfId="93" applyFont="1" applyBorder="1" applyAlignment="1">
      <alignment horizontal="left" vertical="center"/>
    </xf>
    <xf numFmtId="0" fontId="54" fillId="0" borderId="119" xfId="93" applyFont="1" applyBorder="1" applyAlignment="1">
      <alignment horizontal="left" vertical="center"/>
    </xf>
    <xf numFmtId="0" fontId="91" fillId="0" borderId="0" xfId="93" applyFont="1" applyAlignment="1">
      <alignment horizontal="center"/>
    </xf>
    <xf numFmtId="0" fontId="54" fillId="0" borderId="89" xfId="93" applyFont="1" applyBorder="1" applyAlignment="1">
      <alignment horizontal="left" vertical="center"/>
    </xf>
    <xf numFmtId="0" fontId="87" fillId="33" borderId="90" xfId="93" applyFont="1" applyFill="1" applyBorder="1" applyAlignment="1">
      <alignment horizontal="center"/>
    </xf>
    <xf numFmtId="0" fontId="87" fillId="33" borderId="87" xfId="93" applyFont="1" applyFill="1" applyBorder="1" applyAlignment="1">
      <alignment horizontal="center"/>
    </xf>
    <xf numFmtId="0" fontId="87" fillId="33" borderId="89" xfId="93" applyFont="1" applyFill="1" applyBorder="1" applyAlignment="1">
      <alignment horizontal="center"/>
    </xf>
    <xf numFmtId="3" fontId="54" fillId="0" borderId="90" xfId="93" applyNumberFormat="1" applyFont="1" applyBorder="1" applyAlignment="1">
      <alignment horizontal="center" vertical="center"/>
    </xf>
    <xf numFmtId="3" fontId="54" fillId="0" borderId="89" xfId="93" applyNumberFormat="1" applyFont="1" applyBorder="1" applyAlignment="1">
      <alignment horizontal="center" vertical="center"/>
    </xf>
    <xf numFmtId="3" fontId="54" fillId="0" borderId="170" xfId="93" applyNumberFormat="1" applyFont="1" applyBorder="1" applyAlignment="1">
      <alignment horizontal="center" vertical="center"/>
    </xf>
    <xf numFmtId="3" fontId="54" fillId="0" borderId="115" xfId="93" applyNumberFormat="1" applyFont="1" applyBorder="1" applyAlignment="1">
      <alignment horizontal="center" vertical="center"/>
    </xf>
    <xf numFmtId="3" fontId="54" fillId="0" borderId="172" xfId="93" applyNumberFormat="1" applyFont="1" applyBorder="1" applyAlignment="1">
      <alignment horizontal="center" vertical="center"/>
    </xf>
    <xf numFmtId="3" fontId="54" fillId="0" borderId="160" xfId="93" applyNumberFormat="1" applyFont="1" applyBorder="1" applyAlignment="1"/>
    <xf numFmtId="3" fontId="54" fillId="0" borderId="145" xfId="93" applyNumberFormat="1" applyFont="1" applyBorder="1" applyAlignment="1"/>
    <xf numFmtId="3" fontId="54" fillId="0" borderId="119" xfId="93" applyNumberFormat="1" applyFont="1" applyBorder="1" applyAlignment="1"/>
    <xf numFmtId="3" fontId="37" fillId="39" borderId="132" xfId="88" applyNumberFormat="1" applyFont="1" applyFill="1" applyBorder="1" applyAlignment="1">
      <alignment horizontal="center" vertical="center"/>
    </xf>
    <xf numFmtId="3" fontId="37" fillId="39" borderId="133" xfId="88" applyNumberFormat="1" applyFont="1" applyFill="1" applyBorder="1" applyAlignment="1">
      <alignment horizontal="center" vertical="center"/>
    </xf>
    <xf numFmtId="3" fontId="37" fillId="39" borderId="134" xfId="88" applyNumberFormat="1" applyFont="1" applyFill="1" applyBorder="1" applyAlignment="1">
      <alignment horizontal="center" vertical="center"/>
    </xf>
    <xf numFmtId="0" fontId="29" fillId="0" borderId="154" xfId="88" applyFont="1" applyBorder="1" applyAlignment="1">
      <alignment horizontal="right" vertical="center"/>
    </xf>
    <xf numFmtId="0" fontId="40" fillId="0" borderId="0" xfId="88" applyFont="1" applyAlignment="1">
      <alignment horizontal="right" vertical="center"/>
    </xf>
    <xf numFmtId="0" fontId="80" fillId="0" borderId="89" xfId="92" applyFont="1" applyBorder="1" applyAlignment="1">
      <alignment horizontal="left"/>
    </xf>
    <xf numFmtId="0" fontId="80" fillId="0" borderId="90" xfId="92" applyFont="1" applyBorder="1" applyAlignment="1">
      <alignment horizontal="left"/>
    </xf>
  </cellXfs>
  <cellStyles count="117">
    <cellStyle name="1. jelölőszín" xfId="1" xr:uid="{00000000-0005-0000-0000-000000000000}"/>
    <cellStyle name="2. jelölőszín" xfId="2" xr:uid="{00000000-0005-0000-0000-000001000000}"/>
    <cellStyle name="20% - 1. jelölőszín 2" xfId="3" xr:uid="{00000000-0005-0000-0000-000002000000}"/>
    <cellStyle name="20% - 2. jelölőszín 2" xfId="4" xr:uid="{00000000-0005-0000-0000-000003000000}"/>
    <cellStyle name="20% - 3. jelölőszín 2" xfId="5" xr:uid="{00000000-0005-0000-0000-000004000000}"/>
    <cellStyle name="20% - 4. jelölőszín 2" xfId="6" xr:uid="{00000000-0005-0000-0000-000005000000}"/>
    <cellStyle name="20% - 5. jelölőszín 2" xfId="7" xr:uid="{00000000-0005-0000-0000-000006000000}"/>
    <cellStyle name="20% - 6. jelölőszín 2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3. jelölőszín" xfId="15" xr:uid="{00000000-0005-0000-0000-00000E000000}"/>
    <cellStyle name="4. jelölőszín" xfId="16" xr:uid="{00000000-0005-0000-0000-00000F000000}"/>
    <cellStyle name="40% - 1. jelölőszín 2" xfId="17" xr:uid="{00000000-0005-0000-0000-000010000000}"/>
    <cellStyle name="40% - 2. jelölőszín 2" xfId="18" xr:uid="{00000000-0005-0000-0000-000011000000}"/>
    <cellStyle name="40% - 3. jelölőszín 2" xfId="19" xr:uid="{00000000-0005-0000-0000-000012000000}"/>
    <cellStyle name="40% - 4. jelölőszín 2" xfId="20" xr:uid="{00000000-0005-0000-0000-000013000000}"/>
    <cellStyle name="40% - 5. jelölőszín 2" xfId="21" xr:uid="{00000000-0005-0000-0000-000014000000}"/>
    <cellStyle name="40% - 6. jelölőszín 2" xfId="22" xr:uid="{00000000-0005-0000-0000-000015000000}"/>
    <cellStyle name="40% - Accent1" xfId="23" xr:uid="{00000000-0005-0000-0000-000016000000}"/>
    <cellStyle name="40% - Accent2" xfId="24" xr:uid="{00000000-0005-0000-0000-000017000000}"/>
    <cellStyle name="40% - Accent3" xfId="25" xr:uid="{00000000-0005-0000-0000-000018000000}"/>
    <cellStyle name="40% - Accent4" xfId="26" xr:uid="{00000000-0005-0000-0000-000019000000}"/>
    <cellStyle name="40% - Accent5" xfId="27" xr:uid="{00000000-0005-0000-0000-00001A000000}"/>
    <cellStyle name="40% - Accent6" xfId="28" xr:uid="{00000000-0005-0000-0000-00001B000000}"/>
    <cellStyle name="5. jelölőszín" xfId="29" xr:uid="{00000000-0005-0000-0000-00001C000000}"/>
    <cellStyle name="6. jelölőszín" xfId="30" xr:uid="{00000000-0005-0000-0000-00001D000000}"/>
    <cellStyle name="60% - 1. jelölőszín 2" xfId="31" xr:uid="{00000000-0005-0000-0000-00001E000000}"/>
    <cellStyle name="60% - 2. jelölőszín 2" xfId="32" xr:uid="{00000000-0005-0000-0000-00001F000000}"/>
    <cellStyle name="60% - 3. jelölőszín 2" xfId="33" xr:uid="{00000000-0005-0000-0000-000020000000}"/>
    <cellStyle name="60% - 4. jelölőszín 2" xfId="34" xr:uid="{00000000-0005-0000-0000-000021000000}"/>
    <cellStyle name="60% - 5. jelölőszín 2" xfId="35" xr:uid="{00000000-0005-0000-0000-000022000000}"/>
    <cellStyle name="60% - 6. jelölőszín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Accent1" xfId="43" xr:uid="{00000000-0005-0000-0000-00002A000000}"/>
    <cellStyle name="Accent2" xfId="44" xr:uid="{00000000-0005-0000-0000-00002B000000}"/>
    <cellStyle name="Accent3" xfId="45" xr:uid="{00000000-0005-0000-0000-00002C000000}"/>
    <cellStyle name="Accent4" xfId="46" xr:uid="{00000000-0005-0000-0000-00002D000000}"/>
    <cellStyle name="Accent5" xfId="47" xr:uid="{00000000-0005-0000-0000-00002E000000}"/>
    <cellStyle name="Accent6" xfId="48" xr:uid="{00000000-0005-0000-0000-00002F000000}"/>
    <cellStyle name="Bad" xfId="49" xr:uid="{00000000-0005-0000-0000-000030000000}"/>
    <cellStyle name="Bevitel 2" xfId="50" xr:uid="{00000000-0005-0000-0000-000031000000}"/>
    <cellStyle name="Calculation" xfId="51" xr:uid="{00000000-0005-0000-0000-000032000000}"/>
    <cellStyle name="Check Cell" xfId="52" xr:uid="{00000000-0005-0000-0000-000033000000}"/>
    <cellStyle name="Címsor 1 2" xfId="53" xr:uid="{00000000-0005-0000-0000-000034000000}"/>
    <cellStyle name="Címsor 2 2" xfId="54" xr:uid="{00000000-0005-0000-0000-000035000000}"/>
    <cellStyle name="Címsor 3 2" xfId="55" xr:uid="{00000000-0005-0000-0000-000036000000}"/>
    <cellStyle name="Címsor 4 2" xfId="56" xr:uid="{00000000-0005-0000-0000-000037000000}"/>
    <cellStyle name="Ellenőrzőcella 2" xfId="57" xr:uid="{00000000-0005-0000-0000-000038000000}"/>
    <cellStyle name="Explanatory Text" xfId="58" xr:uid="{00000000-0005-0000-0000-000039000000}"/>
    <cellStyle name="Ezres 2" xfId="59" xr:uid="{00000000-0005-0000-0000-00003A000000}"/>
    <cellStyle name="Figyelmeztetés 2" xfId="60" xr:uid="{00000000-0005-0000-0000-00003B000000}"/>
    <cellStyle name="Good" xfId="61" xr:uid="{00000000-0005-0000-0000-00003C000000}"/>
    <cellStyle name="Heading 1" xfId="62" xr:uid="{00000000-0005-0000-0000-00003D000000}"/>
    <cellStyle name="Heading 2" xfId="63" xr:uid="{00000000-0005-0000-0000-00003E000000}"/>
    <cellStyle name="Heading 3" xfId="64" xr:uid="{00000000-0005-0000-0000-00003F000000}"/>
    <cellStyle name="Heading 4" xfId="65" xr:uid="{00000000-0005-0000-0000-000040000000}"/>
    <cellStyle name="Hivatkozott cella 2" xfId="66" xr:uid="{00000000-0005-0000-0000-000041000000}"/>
    <cellStyle name="Input" xfId="67" xr:uid="{00000000-0005-0000-0000-000042000000}"/>
    <cellStyle name="Jegyzet 2" xfId="68" xr:uid="{00000000-0005-0000-0000-000043000000}"/>
    <cellStyle name="Jelölőszín (1) 2" xfId="69" xr:uid="{00000000-0005-0000-0000-000044000000}"/>
    <cellStyle name="Jelölőszín (2) 2" xfId="70" xr:uid="{00000000-0005-0000-0000-000045000000}"/>
    <cellStyle name="Jelölőszín (3) 2" xfId="71" xr:uid="{00000000-0005-0000-0000-000046000000}"/>
    <cellStyle name="Jelölőszín (4) 2" xfId="72" xr:uid="{00000000-0005-0000-0000-000047000000}"/>
    <cellStyle name="Jelölőszín (5) 2" xfId="73" xr:uid="{00000000-0005-0000-0000-000048000000}"/>
    <cellStyle name="Jelölőszín (6) 2" xfId="74" xr:uid="{00000000-0005-0000-0000-000049000000}"/>
    <cellStyle name="Jó 2" xfId="75" xr:uid="{00000000-0005-0000-0000-00004A000000}"/>
    <cellStyle name="Kimenet 2" xfId="76" xr:uid="{00000000-0005-0000-0000-00004B000000}"/>
    <cellStyle name="Linked Cell" xfId="77" xr:uid="{00000000-0005-0000-0000-00004C000000}"/>
    <cellStyle name="Magyarázó szöveg 2" xfId="78" xr:uid="{00000000-0005-0000-0000-00004D000000}"/>
    <cellStyle name="Neutral" xfId="79" xr:uid="{00000000-0005-0000-0000-00004E000000}"/>
    <cellStyle name="Normál" xfId="0" builtinId="0"/>
    <cellStyle name="Normál 2" xfId="80" xr:uid="{00000000-0005-0000-0000-000050000000}"/>
    <cellStyle name="Normál 3" xfId="81" xr:uid="{00000000-0005-0000-0000-000051000000}"/>
    <cellStyle name="Normál 4" xfId="82" xr:uid="{00000000-0005-0000-0000-000052000000}"/>
    <cellStyle name="Normál 5" xfId="83" xr:uid="{00000000-0005-0000-0000-000053000000}"/>
    <cellStyle name="Normál 5_Önkorm mérleg" xfId="84" xr:uid="{00000000-0005-0000-0000-000054000000}"/>
    <cellStyle name="Normál 6" xfId="116" xr:uid="{00000000-0005-0000-0000-000055000000}"/>
    <cellStyle name="Normál_   5    (2)" xfId="85" xr:uid="{00000000-0005-0000-0000-000056000000}"/>
    <cellStyle name="Normál_   5    (2)_KÖLTSÉGVETÉS 2015 intézmények " xfId="86" xr:uid="{00000000-0005-0000-0000-000057000000}"/>
    <cellStyle name="Normál_   7   x" xfId="87" xr:uid="{00000000-0005-0000-0000-000058000000}"/>
    <cellStyle name="Normál_  3   _2010.évi állami" xfId="88" xr:uid="{00000000-0005-0000-0000-000059000000}"/>
    <cellStyle name="Normál_2009.évi felhalmozási mérleg III.név teljesítés Letenye" xfId="89" xr:uid="{00000000-0005-0000-0000-00005A000000}"/>
    <cellStyle name="Normál_2016_KOLTSEGVETES_mellekletei Zeg" xfId="90" xr:uid="{00000000-0005-0000-0000-00005B000000}"/>
    <cellStyle name="Normál_5.Felhalm. bev és kiad." xfId="91" xr:uid="{00000000-0005-0000-0000-00005C000000}"/>
    <cellStyle name="Normál_bevétel-kiadás" xfId="92" xr:uid="{00000000-0005-0000-0000-00005D000000}"/>
    <cellStyle name="Normál_ellátások" xfId="93" xr:uid="{00000000-0005-0000-0000-00005E000000}"/>
    <cellStyle name="Normál_Intézmények 2014" xfId="94" xr:uid="{00000000-0005-0000-0000-00005F000000}"/>
    <cellStyle name="Normál_INTKIA96" xfId="95" xr:uid="{00000000-0005-0000-0000-000060000000}"/>
    <cellStyle name="Normál_INTKIA96_2016_KOLTSEGVETES_mellekletei Zeg" xfId="96" xr:uid="{00000000-0005-0000-0000-000061000000}"/>
    <cellStyle name="Normál_KVIREND" xfId="97" xr:uid="{00000000-0005-0000-0000-000062000000}"/>
    <cellStyle name="Normál_KVRENMUNKA" xfId="98" xr:uid="{00000000-0005-0000-0000-000063000000}"/>
    <cellStyle name="Normál_Munka1" xfId="99" xr:uid="{00000000-0005-0000-0000-000064000000}"/>
    <cellStyle name="Normál_Munka2 (2)" xfId="100" xr:uid="{00000000-0005-0000-0000-000065000000}"/>
    <cellStyle name="Normál_Munka2 (2)_KÖLTSÉGVETÉS 2015 intézmények " xfId="101" xr:uid="{00000000-0005-0000-0000-000066000000}"/>
    <cellStyle name="Normál_ÖKIADELÖ" xfId="102" xr:uid="{00000000-0005-0000-0000-000067000000}"/>
    <cellStyle name="Normál_ÖKIADELÖ_2016_KOLTSEGVETES_mellekletei Zeg" xfId="103" xr:uid="{00000000-0005-0000-0000-000068000000}"/>
    <cellStyle name="Normal_tanusitv" xfId="104" xr:uid="{00000000-0005-0000-0000-000069000000}"/>
    <cellStyle name="Note" xfId="105" xr:uid="{00000000-0005-0000-0000-00006A000000}"/>
    <cellStyle name="Output" xfId="106" xr:uid="{00000000-0005-0000-0000-00006B000000}"/>
    <cellStyle name="Összesen 2" xfId="107" xr:uid="{00000000-0005-0000-0000-00006C000000}"/>
    <cellStyle name="Rossz 2" xfId="108" xr:uid="{00000000-0005-0000-0000-00006D000000}"/>
    <cellStyle name="Semleges 2" xfId="109" xr:uid="{00000000-0005-0000-0000-00006E000000}"/>
    <cellStyle name="Stílus 1" xfId="110" xr:uid="{00000000-0005-0000-0000-00006F000000}"/>
    <cellStyle name="Számítás 2" xfId="111" xr:uid="{00000000-0005-0000-0000-000070000000}"/>
    <cellStyle name="Százalék 2" xfId="112" xr:uid="{00000000-0005-0000-0000-000071000000}"/>
    <cellStyle name="Title" xfId="113" xr:uid="{00000000-0005-0000-0000-000072000000}"/>
    <cellStyle name="Total" xfId="114" xr:uid="{00000000-0005-0000-0000-000073000000}"/>
    <cellStyle name="Warning Text" xfId="115" xr:uid="{00000000-0005-0000-0000-00007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E3E3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_KOLTSEGVETES_mellekletei%20Ze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Andi\K&#246;zl&#246;ny\2016\0923\2016.%20III.n&#233;vi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"/>
      <sheetName val="2 "/>
      <sheetName val="3 "/>
      <sheetName val="4 "/>
      <sheetName val="5 "/>
      <sheetName val="5.a "/>
      <sheetName val="6 "/>
      <sheetName val="6.a "/>
      <sheetName val="7 "/>
      <sheetName val="8 "/>
      <sheetName val="9"/>
      <sheetName val="10"/>
      <sheetName val="11"/>
      <sheetName val="12"/>
      <sheetName val="13.a"/>
      <sheetName val="13.b"/>
      <sheetName val="14"/>
    </sheetNames>
    <sheetDataSet>
      <sheetData sheetId="0"/>
      <sheetData sheetId="1"/>
      <sheetData sheetId="2"/>
      <sheetData sheetId="3"/>
      <sheetData sheetId="4"/>
      <sheetData sheetId="5">
        <row r="145">
          <cell r="G145">
            <v>0</v>
          </cell>
        </row>
      </sheetData>
      <sheetData sheetId="6"/>
      <sheetData sheetId="7">
        <row r="777">
          <cell r="N777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5.a"/>
      <sheetName val="6"/>
      <sheetName val="6.a"/>
      <sheetName val="7"/>
      <sheetName val="8"/>
      <sheetName val="9"/>
      <sheetName val="táj.1"/>
      <sheetName val="táj.2"/>
      <sheetName val="táj.3"/>
      <sheetName val="táj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6">
          <cell r="J16">
            <v>-8</v>
          </cell>
        </row>
        <row r="778">
          <cell r="O778">
            <v>0</v>
          </cell>
          <cell r="P778">
            <v>0</v>
          </cell>
        </row>
      </sheetData>
      <sheetData sheetId="13" refreshError="1">
        <row r="3">
          <cell r="C3">
            <v>2556</v>
          </cell>
        </row>
        <row r="7">
          <cell r="M7">
            <v>13495</v>
          </cell>
        </row>
        <row r="8">
          <cell r="M8">
            <v>7790</v>
          </cell>
        </row>
        <row r="9">
          <cell r="M9">
            <v>20630</v>
          </cell>
        </row>
        <row r="10">
          <cell r="M10">
            <v>8751</v>
          </cell>
        </row>
        <row r="11">
          <cell r="M11">
            <v>28125</v>
          </cell>
        </row>
        <row r="12">
          <cell r="M12">
            <v>16462</v>
          </cell>
        </row>
        <row r="13">
          <cell r="M13">
            <v>1350</v>
          </cell>
        </row>
        <row r="14">
          <cell r="M14">
            <v>8546</v>
          </cell>
        </row>
        <row r="15">
          <cell r="M15">
            <v>273</v>
          </cell>
        </row>
        <row r="16">
          <cell r="M16">
            <v>6018</v>
          </cell>
        </row>
        <row r="17">
          <cell r="M17">
            <v>8016</v>
          </cell>
        </row>
        <row r="18">
          <cell r="M18">
            <v>2285</v>
          </cell>
        </row>
        <row r="19">
          <cell r="M19">
            <v>982</v>
          </cell>
        </row>
        <row r="20">
          <cell r="M20">
            <v>1199</v>
          </cell>
        </row>
        <row r="21">
          <cell r="M21">
            <v>83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/>
  <dimension ref="A2:M130"/>
  <sheetViews>
    <sheetView topLeftCell="A41" zoomScale="130" zoomScaleNormal="130" workbookViewId="0">
      <selection activeCell="M25" sqref="M25"/>
    </sheetView>
  </sheetViews>
  <sheetFormatPr defaultRowHeight="12.75" x14ac:dyDescent="0.2"/>
  <cols>
    <col min="1" max="1" width="6.5703125" customWidth="1"/>
    <col min="2" max="2" width="7" customWidth="1"/>
    <col min="3" max="3" width="50" customWidth="1"/>
    <col min="4" max="4" width="9.42578125" hidden="1" customWidth="1"/>
    <col min="5" max="5" width="11" hidden="1" customWidth="1"/>
    <col min="6" max="6" width="14" customWidth="1"/>
    <col min="7" max="7" width="12.5703125" customWidth="1"/>
    <col min="8" max="8" width="11.42578125" hidden="1" customWidth="1"/>
    <col min="9" max="9" width="12.42578125" hidden="1" customWidth="1"/>
    <col min="10" max="10" width="13.28515625" hidden="1" customWidth="1"/>
    <col min="11" max="11" width="12.85546875" customWidth="1"/>
    <col min="12" max="12" width="10.7109375" customWidth="1"/>
    <col min="13" max="13" width="13.28515625" customWidth="1"/>
  </cols>
  <sheetData>
    <row r="2" spans="1:13" ht="12" customHeight="1" x14ac:dyDescent="0.2">
      <c r="A2" s="1562" t="s">
        <v>793</v>
      </c>
      <c r="B2" s="1562"/>
      <c r="C2" s="1562"/>
      <c r="D2" s="1562"/>
      <c r="E2" s="1562"/>
      <c r="F2" s="1562"/>
      <c r="G2" s="1562"/>
      <c r="H2" s="1562"/>
      <c r="I2" s="1562"/>
      <c r="J2" s="1562"/>
      <c r="K2" s="1562"/>
      <c r="L2" s="1562"/>
      <c r="M2" s="1562"/>
    </row>
    <row r="3" spans="1:13" ht="9" customHeight="1" x14ac:dyDescent="0.2"/>
    <row r="4" spans="1:13" ht="14.25" customHeight="1" x14ac:dyDescent="0.2">
      <c r="G4" s="1561"/>
      <c r="H4" s="1561"/>
      <c r="I4" s="1561"/>
      <c r="J4" s="1561"/>
      <c r="K4" s="1561"/>
      <c r="L4" s="1561"/>
      <c r="M4" s="1561"/>
    </row>
    <row r="5" spans="1:13" ht="12.75" customHeight="1" x14ac:dyDescent="0.2">
      <c r="G5" s="1561" t="s">
        <v>1138</v>
      </c>
      <c r="H5" s="1561"/>
      <c r="I5" s="1561"/>
      <c r="J5" s="1561"/>
      <c r="K5" s="1561"/>
      <c r="L5" s="1561"/>
      <c r="M5" s="1561"/>
    </row>
    <row r="6" spans="1:13" ht="14.25" customHeight="1" x14ac:dyDescent="0.2">
      <c r="A6" s="1568" t="s">
        <v>133</v>
      </c>
      <c r="B6" s="1568"/>
      <c r="C6" s="1568"/>
      <c r="D6" s="1568"/>
      <c r="E6" s="1568"/>
      <c r="F6" s="1568"/>
      <c r="G6" s="1568"/>
      <c r="H6" s="1568"/>
      <c r="I6" s="1568"/>
      <c r="J6" s="1568"/>
      <c r="K6" s="1568"/>
      <c r="L6" s="1568"/>
      <c r="M6" s="1568"/>
    </row>
    <row r="7" spans="1:13" ht="15.75" customHeight="1" thickBot="1" x14ac:dyDescent="0.25">
      <c r="A7" s="1567" t="s">
        <v>558</v>
      </c>
      <c r="B7" s="1567"/>
      <c r="C7" s="1567"/>
      <c r="D7" s="1567"/>
      <c r="E7" s="1567"/>
      <c r="F7" s="1567"/>
      <c r="G7" s="1567"/>
      <c r="H7" s="1567"/>
      <c r="I7" s="1567"/>
      <c r="J7" s="1567"/>
      <c r="K7" s="1567"/>
      <c r="L7" s="1567"/>
      <c r="M7" s="1567"/>
    </row>
    <row r="8" spans="1:13" s="162" customFormat="1" ht="31.5" customHeight="1" thickBot="1" x14ac:dyDescent="0.25">
      <c r="A8" s="1193" t="s">
        <v>135</v>
      </c>
      <c r="B8" s="1194" t="s">
        <v>766</v>
      </c>
      <c r="C8" s="1195" t="s">
        <v>136</v>
      </c>
      <c r="D8" s="1196"/>
      <c r="E8" s="1196"/>
      <c r="F8" s="1196" t="s">
        <v>1</v>
      </c>
      <c r="G8" s="1196" t="s">
        <v>962</v>
      </c>
      <c r="H8" s="1197" t="s">
        <v>1054</v>
      </c>
      <c r="I8" s="1198" t="s">
        <v>1075</v>
      </c>
      <c r="J8" s="1198" t="s">
        <v>1094</v>
      </c>
      <c r="K8" s="1198" t="s">
        <v>1075</v>
      </c>
      <c r="L8" s="1198" t="s">
        <v>1120</v>
      </c>
      <c r="M8" s="1198" t="s">
        <v>1075</v>
      </c>
    </row>
    <row r="9" spans="1:13" ht="13.5" thickBot="1" x14ac:dyDescent="0.25">
      <c r="A9" s="1199">
        <v>1</v>
      </c>
      <c r="B9" s="1200"/>
      <c r="C9" s="1201">
        <v>2</v>
      </c>
      <c r="D9" s="1202"/>
      <c r="E9" s="1202"/>
      <c r="F9" s="1202">
        <v>3</v>
      </c>
      <c r="G9" s="1202">
        <v>4</v>
      </c>
      <c r="H9" s="1203">
        <v>6</v>
      </c>
      <c r="I9" s="1204">
        <v>7</v>
      </c>
      <c r="J9" s="1204">
        <v>8</v>
      </c>
      <c r="K9" s="1205">
        <v>5</v>
      </c>
      <c r="L9" s="1206">
        <v>6</v>
      </c>
      <c r="M9" s="1207">
        <v>7</v>
      </c>
    </row>
    <row r="10" spans="1:13" ht="15" customHeight="1" thickBot="1" x14ac:dyDescent="0.25">
      <c r="A10" s="1208" t="s">
        <v>137</v>
      </c>
      <c r="B10" s="165" t="s">
        <v>138</v>
      </c>
      <c r="C10" s="1209" t="s">
        <v>139</v>
      </c>
      <c r="D10" s="1210"/>
      <c r="E10" s="1210"/>
      <c r="F10" s="1210">
        <f t="shared" ref="F10:K10" si="0">SUM(F11:F16)</f>
        <v>262868407</v>
      </c>
      <c r="G10" s="1210">
        <f t="shared" si="0"/>
        <v>264762377</v>
      </c>
      <c r="H10" s="1211">
        <f t="shared" si="0"/>
        <v>11563683</v>
      </c>
      <c r="I10" s="1212">
        <f t="shared" si="0"/>
        <v>276326060</v>
      </c>
      <c r="J10" s="1212">
        <f t="shared" si="0"/>
        <v>8520008</v>
      </c>
      <c r="K10" s="1213">
        <f t="shared" si="0"/>
        <v>284846068</v>
      </c>
      <c r="L10" s="1212">
        <f>SUM(L11:L16)</f>
        <v>-268169</v>
      </c>
      <c r="M10" s="1214">
        <f>SUM(M11:M16)</f>
        <v>284577899</v>
      </c>
    </row>
    <row r="11" spans="1:13" x14ac:dyDescent="0.2">
      <c r="A11" s="1215" t="s">
        <v>140</v>
      </c>
      <c r="B11" s="1216" t="s">
        <v>141</v>
      </c>
      <c r="C11" s="1217" t="s">
        <v>142</v>
      </c>
      <c r="D11" s="1218"/>
      <c r="E11" s="1218"/>
      <c r="F11" s="1218">
        <v>128823523</v>
      </c>
      <c r="G11" s="1218">
        <v>116436144</v>
      </c>
      <c r="H11" s="1219">
        <v>217282</v>
      </c>
      <c r="I11" s="1220">
        <f t="shared" ref="I11:I16" si="1">SUM(G11:H11)</f>
        <v>116653426</v>
      </c>
      <c r="J11" s="1220"/>
      <c r="K11" s="1221">
        <v>116653426</v>
      </c>
      <c r="L11" s="1222"/>
      <c r="M11" s="1223">
        <v>116653426</v>
      </c>
    </row>
    <row r="12" spans="1:13" x14ac:dyDescent="0.2">
      <c r="A12" s="1224" t="s">
        <v>143</v>
      </c>
      <c r="B12" s="1225" t="s">
        <v>144</v>
      </c>
      <c r="C12" s="1226" t="s">
        <v>145</v>
      </c>
      <c r="D12" s="1227"/>
      <c r="E12" s="1227"/>
      <c r="F12" s="1227">
        <v>72793243</v>
      </c>
      <c r="G12" s="1227">
        <v>88269184</v>
      </c>
      <c r="H12" s="1228"/>
      <c r="I12" s="1222">
        <f t="shared" si="1"/>
        <v>88269184</v>
      </c>
      <c r="J12" s="1222"/>
      <c r="K12" s="1229">
        <v>88269184</v>
      </c>
      <c r="L12" s="1222">
        <f>M12-K12</f>
        <v>-1567734</v>
      </c>
      <c r="M12" s="1220">
        <v>86701450</v>
      </c>
    </row>
    <row r="13" spans="1:13" x14ac:dyDescent="0.2">
      <c r="A13" s="1224" t="s">
        <v>146</v>
      </c>
      <c r="B13" s="1225" t="s">
        <v>147</v>
      </c>
      <c r="C13" s="1226" t="s">
        <v>148</v>
      </c>
      <c r="D13" s="1227"/>
      <c r="E13" s="1227"/>
      <c r="F13" s="1227">
        <v>56517221</v>
      </c>
      <c r="G13" s="1227">
        <v>55100889</v>
      </c>
      <c r="H13" s="1228">
        <v>4535639</v>
      </c>
      <c r="I13" s="1222">
        <f t="shared" si="1"/>
        <v>59636528</v>
      </c>
      <c r="J13" s="1222">
        <v>1190768</v>
      </c>
      <c r="K13" s="1229">
        <v>60827296</v>
      </c>
      <c r="L13" s="1222">
        <f>M13-K13</f>
        <v>-467344</v>
      </c>
      <c r="M13" s="1220">
        <v>60359952</v>
      </c>
    </row>
    <row r="14" spans="1:13" x14ac:dyDescent="0.2">
      <c r="A14" s="1224" t="s">
        <v>149</v>
      </c>
      <c r="B14" s="1225" t="s">
        <v>150</v>
      </c>
      <c r="C14" s="1226" t="s">
        <v>151</v>
      </c>
      <c r="D14" s="1227"/>
      <c r="E14" s="1227"/>
      <c r="F14" s="1227">
        <v>4734420</v>
      </c>
      <c r="G14" s="1227">
        <v>4956160</v>
      </c>
      <c r="H14" s="1228">
        <v>2868987</v>
      </c>
      <c r="I14" s="1222">
        <f t="shared" si="1"/>
        <v>7825147</v>
      </c>
      <c r="J14" s="1222"/>
      <c r="K14" s="1229">
        <v>7825147</v>
      </c>
      <c r="L14" s="1222">
        <f>M14-K14</f>
        <v>860</v>
      </c>
      <c r="M14" s="1220">
        <v>7826007</v>
      </c>
    </row>
    <row r="15" spans="1:13" x14ac:dyDescent="0.2">
      <c r="A15" s="1224" t="s">
        <v>152</v>
      </c>
      <c r="B15" s="1225" t="s">
        <v>153</v>
      </c>
      <c r="C15" s="1226" t="s">
        <v>154</v>
      </c>
      <c r="D15" s="1227"/>
      <c r="E15" s="1227"/>
      <c r="F15" s="1227"/>
      <c r="G15" s="1227"/>
      <c r="H15" s="1228"/>
      <c r="I15" s="1222">
        <f t="shared" si="1"/>
        <v>0</v>
      </c>
      <c r="J15" s="1222"/>
      <c r="K15" s="1229"/>
      <c r="L15" s="1222"/>
      <c r="M15" s="1220"/>
    </row>
    <row r="16" spans="1:13" ht="13.5" thickBot="1" x14ac:dyDescent="0.25">
      <c r="A16" s="1230" t="s">
        <v>155</v>
      </c>
      <c r="B16" s="1225" t="s">
        <v>156</v>
      </c>
      <c r="C16" s="1231" t="s">
        <v>157</v>
      </c>
      <c r="D16" s="1227"/>
      <c r="E16" s="1232"/>
      <c r="F16" s="1232"/>
      <c r="G16" s="1232"/>
      <c r="H16" s="1233">
        <v>3941775</v>
      </c>
      <c r="I16" s="1234">
        <f t="shared" si="1"/>
        <v>3941775</v>
      </c>
      <c r="J16" s="1234">
        <v>7329240</v>
      </c>
      <c r="K16" s="1235">
        <v>11271015</v>
      </c>
      <c r="L16" s="1222">
        <f>M16-K16</f>
        <v>1766049</v>
      </c>
      <c r="M16" s="1236">
        <v>13037064</v>
      </c>
    </row>
    <row r="17" spans="1:13" ht="14.25" customHeight="1" thickBot="1" x14ac:dyDescent="0.25">
      <c r="A17" s="1208" t="s">
        <v>158</v>
      </c>
      <c r="B17" s="1237" t="s">
        <v>159</v>
      </c>
      <c r="C17" s="1238" t="s">
        <v>160</v>
      </c>
      <c r="D17" s="1211"/>
      <c r="E17" s="166"/>
      <c r="F17" s="167">
        <f t="shared" ref="F17:K17" si="2">SUM(F18:F22)</f>
        <v>94654901</v>
      </c>
      <c r="G17" s="167">
        <f t="shared" si="2"/>
        <v>112231780</v>
      </c>
      <c r="H17" s="876">
        <f t="shared" si="2"/>
        <v>11173609</v>
      </c>
      <c r="I17" s="880">
        <f t="shared" si="2"/>
        <v>123405389</v>
      </c>
      <c r="J17" s="880">
        <f t="shared" si="2"/>
        <v>2361253</v>
      </c>
      <c r="K17" s="1239">
        <f t="shared" si="2"/>
        <v>125766642</v>
      </c>
      <c r="L17" s="1239">
        <f>SUM(L18:L21)</f>
        <v>43362324</v>
      </c>
      <c r="M17" s="880">
        <f>SUM(M18:M21)</f>
        <v>169128966</v>
      </c>
    </row>
    <row r="18" spans="1:13" x14ac:dyDescent="0.2">
      <c r="A18" s="1215" t="s">
        <v>161</v>
      </c>
      <c r="B18" s="1240" t="s">
        <v>162</v>
      </c>
      <c r="C18" s="1217" t="s">
        <v>163</v>
      </c>
      <c r="D18" s="1218"/>
      <c r="E18" s="1218"/>
      <c r="F18" s="1218"/>
      <c r="G18" s="1218"/>
      <c r="H18" s="1219"/>
      <c r="I18" s="1220"/>
      <c r="J18" s="1220"/>
      <c r="K18" s="1221"/>
      <c r="L18" s="1222"/>
      <c r="M18" s="1241"/>
    </row>
    <row r="19" spans="1:13" x14ac:dyDescent="0.2">
      <c r="A19" s="1224" t="s">
        <v>164</v>
      </c>
      <c r="B19" s="1242" t="s">
        <v>165</v>
      </c>
      <c r="C19" s="1226" t="s">
        <v>166</v>
      </c>
      <c r="D19" s="1227"/>
      <c r="E19" s="1227"/>
      <c r="F19" s="1227"/>
      <c r="G19" s="1227"/>
      <c r="H19" s="1228"/>
      <c r="I19" s="1222"/>
      <c r="J19" s="1222"/>
      <c r="K19" s="1229"/>
      <c r="L19" s="1222"/>
      <c r="M19" s="1243"/>
    </row>
    <row r="20" spans="1:13" x14ac:dyDescent="0.2">
      <c r="A20" s="1224" t="s">
        <v>167</v>
      </c>
      <c r="B20" s="1242" t="s">
        <v>168</v>
      </c>
      <c r="C20" s="1226" t="s">
        <v>169</v>
      </c>
      <c r="D20" s="1227"/>
      <c r="E20" s="1227"/>
      <c r="F20" s="1227"/>
      <c r="G20" s="1227">
        <v>170000</v>
      </c>
      <c r="H20" s="1228">
        <v>650000</v>
      </c>
      <c r="I20" s="1222">
        <f>SUM(G20:H20)</f>
        <v>820000</v>
      </c>
      <c r="J20" s="1222"/>
      <c r="K20" s="1229">
        <v>820000</v>
      </c>
      <c r="L20" s="1222"/>
      <c r="M20" s="1222">
        <v>820000</v>
      </c>
    </row>
    <row r="21" spans="1:13" ht="13.5" thickBot="1" x14ac:dyDescent="0.25">
      <c r="A21" s="1224" t="s">
        <v>170</v>
      </c>
      <c r="B21" s="1242" t="s">
        <v>171</v>
      </c>
      <c r="C21" s="1226" t="s">
        <v>172</v>
      </c>
      <c r="D21" s="1227"/>
      <c r="E21" s="1227"/>
      <c r="F21" s="1227">
        <v>94654901</v>
      </c>
      <c r="G21" s="1227">
        <v>112061780</v>
      </c>
      <c r="H21" s="1228">
        <v>10523609</v>
      </c>
      <c r="I21" s="1222">
        <f>SUM(G21:H21)</f>
        <v>122585389</v>
      </c>
      <c r="J21" s="1222">
        <v>2361253</v>
      </c>
      <c r="K21" s="1229">
        <v>124946642</v>
      </c>
      <c r="L21" s="1222">
        <f>M21-K21</f>
        <v>43362324</v>
      </c>
      <c r="M21" s="1222">
        <v>168308966</v>
      </c>
    </row>
    <row r="22" spans="1:13" ht="13.5" hidden="1" customHeight="1" thickBot="1" x14ac:dyDescent="0.25">
      <c r="A22" s="1230" t="s">
        <v>173</v>
      </c>
      <c r="B22" s="1244"/>
      <c r="C22" s="1231" t="s">
        <v>174</v>
      </c>
      <c r="D22" s="1232"/>
      <c r="E22" s="1232"/>
      <c r="F22" s="1232"/>
      <c r="G22" s="1232"/>
      <c r="H22" s="1233"/>
      <c r="I22" s="1234"/>
      <c r="J22" s="1234"/>
      <c r="K22" s="1235"/>
      <c r="L22" s="240"/>
      <c r="M22" s="240"/>
    </row>
    <row r="23" spans="1:13" ht="13.5" thickBot="1" x14ac:dyDescent="0.25">
      <c r="A23" s="1208" t="s">
        <v>175</v>
      </c>
      <c r="B23" s="1237" t="s">
        <v>176</v>
      </c>
      <c r="C23" s="1209" t="s">
        <v>177</v>
      </c>
      <c r="D23" s="1210"/>
      <c r="E23" s="1210"/>
      <c r="F23" s="1210">
        <f t="shared" ref="F23:K23" si="3">SUM(F24:F28)</f>
        <v>18992850</v>
      </c>
      <c r="G23" s="1210">
        <f t="shared" si="3"/>
        <v>448144422</v>
      </c>
      <c r="H23" s="1211">
        <f t="shared" si="3"/>
        <v>0</v>
      </c>
      <c r="I23" s="1214">
        <f t="shared" si="3"/>
        <v>448144422</v>
      </c>
      <c r="J23" s="1214">
        <f t="shared" si="3"/>
        <v>214000</v>
      </c>
      <c r="K23" s="1245">
        <f t="shared" si="3"/>
        <v>448358422</v>
      </c>
      <c r="L23" s="1239">
        <f>SUM(L24:L27)</f>
        <v>-32780273</v>
      </c>
      <c r="M23" s="1246">
        <f>SUM(M24:M27)</f>
        <v>415578149</v>
      </c>
    </row>
    <row r="24" spans="1:13" x14ac:dyDescent="0.2">
      <c r="A24" s="1215" t="s">
        <v>178</v>
      </c>
      <c r="B24" s="1240" t="s">
        <v>179</v>
      </c>
      <c r="C24" s="1217" t="s">
        <v>180</v>
      </c>
      <c r="D24" s="1218"/>
      <c r="E24" s="1218"/>
      <c r="F24" s="1218"/>
      <c r="G24" s="1218"/>
      <c r="H24" s="1219"/>
      <c r="I24" s="1220"/>
      <c r="J24" s="1220">
        <v>214000</v>
      </c>
      <c r="K24" s="1221">
        <v>214000</v>
      </c>
      <c r="L24" s="1221"/>
      <c r="M24" s="1223">
        <v>214000</v>
      </c>
    </row>
    <row r="25" spans="1:13" x14ac:dyDescent="0.2">
      <c r="A25" s="1224" t="s">
        <v>181</v>
      </c>
      <c r="B25" s="1242" t="s">
        <v>182</v>
      </c>
      <c r="C25" s="1226" t="s">
        <v>183</v>
      </c>
      <c r="D25" s="1227"/>
      <c r="E25" s="1227"/>
      <c r="F25" s="1227"/>
      <c r="G25" s="1227"/>
      <c r="H25" s="1228"/>
      <c r="I25" s="1222"/>
      <c r="J25" s="1222"/>
      <c r="K25" s="1229"/>
      <c r="L25" s="1229"/>
      <c r="M25" s="1222"/>
    </row>
    <row r="26" spans="1:13" ht="12" customHeight="1" x14ac:dyDescent="0.2">
      <c r="A26" s="1224" t="s">
        <v>184</v>
      </c>
      <c r="B26" s="1242" t="s">
        <v>185</v>
      </c>
      <c r="C26" s="1226" t="s">
        <v>186</v>
      </c>
      <c r="D26" s="1227"/>
      <c r="E26" s="1227"/>
      <c r="F26" s="1227"/>
      <c r="G26" s="1227">
        <v>1704369</v>
      </c>
      <c r="H26" s="1228"/>
      <c r="I26" s="1222">
        <v>1704369</v>
      </c>
      <c r="J26" s="1222"/>
      <c r="K26" s="1229">
        <v>1704369</v>
      </c>
      <c r="L26" s="1229"/>
      <c r="M26" s="1222">
        <v>1704369</v>
      </c>
    </row>
    <row r="27" spans="1:13" ht="13.5" thickBot="1" x14ac:dyDescent="0.25">
      <c r="A27" s="1224" t="s">
        <v>187</v>
      </c>
      <c r="B27" s="1242" t="s">
        <v>188</v>
      </c>
      <c r="C27" s="1226" t="s">
        <v>189</v>
      </c>
      <c r="D27" s="1227"/>
      <c r="E27" s="1227"/>
      <c r="F27" s="1227">
        <v>18992850</v>
      </c>
      <c r="G27" s="1227">
        <v>446440053</v>
      </c>
      <c r="H27" s="1228"/>
      <c r="I27" s="1222">
        <v>446440053</v>
      </c>
      <c r="J27" s="1222"/>
      <c r="K27" s="1229">
        <v>446440053</v>
      </c>
      <c r="L27" s="1229">
        <f>M27-K27</f>
        <v>-32780273</v>
      </c>
      <c r="M27" s="1222">
        <v>413659780</v>
      </c>
    </row>
    <row r="28" spans="1:13" ht="13.5" hidden="1" customHeight="1" thickBot="1" x14ac:dyDescent="0.25">
      <c r="A28" s="1230" t="s">
        <v>190</v>
      </c>
      <c r="B28" s="1244"/>
      <c r="C28" s="1231" t="s">
        <v>191</v>
      </c>
      <c r="D28" s="1232"/>
      <c r="E28" s="1232"/>
      <c r="F28" s="1232"/>
      <c r="G28" s="1232"/>
      <c r="H28" s="1233"/>
      <c r="I28" s="1234"/>
      <c r="J28" s="1234"/>
      <c r="K28" s="1235"/>
      <c r="L28" s="239"/>
      <c r="M28" s="239"/>
    </row>
    <row r="29" spans="1:13" ht="13.5" thickBot="1" x14ac:dyDescent="0.25">
      <c r="A29" s="1208" t="s">
        <v>192</v>
      </c>
      <c r="B29" s="1237" t="s">
        <v>193</v>
      </c>
      <c r="C29" s="1209" t="s">
        <v>194</v>
      </c>
      <c r="D29" s="1210"/>
      <c r="E29" s="1210"/>
      <c r="F29" s="1210">
        <f t="shared" ref="F29:K29" si="4">SUM(F34,F30)</f>
        <v>166796000</v>
      </c>
      <c r="G29" s="1210">
        <f t="shared" si="4"/>
        <v>195950000</v>
      </c>
      <c r="H29" s="1211">
        <f t="shared" si="4"/>
        <v>33624224</v>
      </c>
      <c r="I29" s="1214">
        <f t="shared" si="4"/>
        <v>229574224</v>
      </c>
      <c r="J29" s="1214">
        <v>950000</v>
      </c>
      <c r="K29" s="1245">
        <f t="shared" si="4"/>
        <v>230524224</v>
      </c>
      <c r="L29" s="1239">
        <f>L31+L32+L33+L34</f>
        <v>13911700</v>
      </c>
      <c r="M29" s="1214">
        <f>M30+M34</f>
        <v>244435924</v>
      </c>
    </row>
    <row r="30" spans="1:13" x14ac:dyDescent="0.2">
      <c r="A30" s="1224" t="s">
        <v>195</v>
      </c>
      <c r="B30" s="1242" t="s">
        <v>196</v>
      </c>
      <c r="C30" s="1226" t="s">
        <v>197</v>
      </c>
      <c r="D30" s="1227"/>
      <c r="E30" s="1227"/>
      <c r="F30" s="1227">
        <f>SUM(F31:F33)</f>
        <v>161320000</v>
      </c>
      <c r="G30" s="1227">
        <f>SUM(G31:G33)</f>
        <v>195350000</v>
      </c>
      <c r="H30" s="1228">
        <f>SUM(H31:H33)</f>
        <v>33624224</v>
      </c>
      <c r="I30" s="1220">
        <f>SUM(G30:H30)</f>
        <v>228974224</v>
      </c>
      <c r="J30" s="1220"/>
      <c r="K30" s="1221">
        <f>SUM(K31:K33)</f>
        <v>229924224</v>
      </c>
      <c r="L30" s="1229"/>
      <c r="M30" s="1223">
        <f>SUM(M31:M33)</f>
        <v>243085924</v>
      </c>
    </row>
    <row r="31" spans="1:13" x14ac:dyDescent="0.2">
      <c r="A31" s="1224" t="s">
        <v>198</v>
      </c>
      <c r="B31" s="1242" t="s">
        <v>199</v>
      </c>
      <c r="C31" s="1226" t="s">
        <v>200</v>
      </c>
      <c r="D31" s="1227"/>
      <c r="E31" s="1227"/>
      <c r="F31" s="1227">
        <v>150000000</v>
      </c>
      <c r="G31" s="1227">
        <v>180000000</v>
      </c>
      <c r="H31" s="1228">
        <v>33624224</v>
      </c>
      <c r="I31" s="1222">
        <f>SUM(G31:H31)</f>
        <v>213624224</v>
      </c>
      <c r="J31" s="1222"/>
      <c r="K31" s="1229">
        <v>213624224</v>
      </c>
      <c r="L31" s="1229">
        <f>M31-K31</f>
        <v>13100000</v>
      </c>
      <c r="M31" s="1222">
        <v>226724224</v>
      </c>
    </row>
    <row r="32" spans="1:13" x14ac:dyDescent="0.2">
      <c r="A32" s="1224" t="s">
        <v>201</v>
      </c>
      <c r="B32" s="1242" t="s">
        <v>202</v>
      </c>
      <c r="C32" s="1226" t="s">
        <v>203</v>
      </c>
      <c r="D32" s="1227"/>
      <c r="E32" s="1227"/>
      <c r="F32" s="1227">
        <v>11000000</v>
      </c>
      <c r="G32" s="1227">
        <v>15000000</v>
      </c>
      <c r="H32" s="1228"/>
      <c r="I32" s="1222">
        <f>SUM(G32:H32)</f>
        <v>15000000</v>
      </c>
      <c r="J32" s="1222"/>
      <c r="K32" s="1229">
        <v>15000000</v>
      </c>
      <c r="L32" s="1229"/>
      <c r="M32" s="1222">
        <v>15000000</v>
      </c>
    </row>
    <row r="33" spans="1:13" ht="12.75" customHeight="1" x14ac:dyDescent="0.2">
      <c r="A33" s="1224" t="s">
        <v>204</v>
      </c>
      <c r="B33" s="1242" t="s">
        <v>205</v>
      </c>
      <c r="C33" s="1226" t="s">
        <v>98</v>
      </c>
      <c r="D33" s="1227"/>
      <c r="E33" s="1227"/>
      <c r="F33" s="1227">
        <v>320000</v>
      </c>
      <c r="G33" s="1227">
        <v>350000</v>
      </c>
      <c r="H33" s="1228"/>
      <c r="I33" s="1222">
        <f>SUM(G33:H33)</f>
        <v>350000</v>
      </c>
      <c r="J33" s="1222">
        <v>950000</v>
      </c>
      <c r="K33" s="1229">
        <v>1300000</v>
      </c>
      <c r="L33" s="1229">
        <f>M33-K33</f>
        <v>61700</v>
      </c>
      <c r="M33" s="1222">
        <v>1361700</v>
      </c>
    </row>
    <row r="34" spans="1:13" ht="13.5" thickBot="1" x14ac:dyDescent="0.25">
      <c r="A34" s="1230" t="s">
        <v>206</v>
      </c>
      <c r="B34" s="1247" t="s">
        <v>207</v>
      </c>
      <c r="C34" s="1231" t="s">
        <v>208</v>
      </c>
      <c r="D34" s="1232"/>
      <c r="E34" s="1232"/>
      <c r="F34" s="1232">
        <v>5476000</v>
      </c>
      <c r="G34" s="1232">
        <v>600000</v>
      </c>
      <c r="H34" s="1233"/>
      <c r="I34" s="1234">
        <f>SUM(G34:H34)</f>
        <v>600000</v>
      </c>
      <c r="J34" s="1234"/>
      <c r="K34" s="1235">
        <v>600000</v>
      </c>
      <c r="L34" s="1229">
        <f>M34-K34</f>
        <v>750000</v>
      </c>
      <c r="M34" s="1248">
        <v>1350000</v>
      </c>
    </row>
    <row r="35" spans="1:13" ht="13.5" thickBot="1" x14ac:dyDescent="0.25">
      <c r="A35" s="1208" t="s">
        <v>209</v>
      </c>
      <c r="B35" s="1237" t="s">
        <v>210</v>
      </c>
      <c r="C35" s="1209" t="s">
        <v>211</v>
      </c>
      <c r="D35" s="1210"/>
      <c r="E35" s="1210"/>
      <c r="F35" s="1210">
        <f t="shared" ref="F35:H35" si="5">SUM(F36:F45)</f>
        <v>53575377</v>
      </c>
      <c r="G35" s="1210">
        <f t="shared" si="5"/>
        <v>48796045</v>
      </c>
      <c r="H35" s="1211">
        <f t="shared" si="5"/>
        <v>2189600</v>
      </c>
      <c r="I35" s="1214">
        <f>SUM(I36:I46)</f>
        <v>50987175</v>
      </c>
      <c r="J35" s="1214">
        <f>SUM(J36:J46)</f>
        <v>3273027</v>
      </c>
      <c r="K35" s="1245">
        <f>SUM(K36:K46)</f>
        <v>54260202</v>
      </c>
      <c r="L35" s="1245">
        <f>SUM(L36:L46)</f>
        <v>8693900</v>
      </c>
      <c r="M35" s="1214">
        <f>SUM(M36:M46)</f>
        <v>62954102</v>
      </c>
    </row>
    <row r="36" spans="1:13" x14ac:dyDescent="0.2">
      <c r="A36" s="1215" t="s">
        <v>212</v>
      </c>
      <c r="B36" s="1240" t="s">
        <v>213</v>
      </c>
      <c r="C36" s="1217" t="s">
        <v>214</v>
      </c>
      <c r="D36" s="1218"/>
      <c r="E36" s="1218"/>
      <c r="F36" s="1218"/>
      <c r="G36" s="1218">
        <v>10000</v>
      </c>
      <c r="H36" s="1219"/>
      <c r="I36" s="1220">
        <f>SUM(G36:H36)</f>
        <v>10000</v>
      </c>
      <c r="J36" s="1220">
        <v>290000</v>
      </c>
      <c r="K36" s="1221">
        <v>300000</v>
      </c>
      <c r="L36" s="1229">
        <f>M36-K36</f>
        <v>21625</v>
      </c>
      <c r="M36" s="1223">
        <v>321625</v>
      </c>
    </row>
    <row r="37" spans="1:13" x14ac:dyDescent="0.2">
      <c r="A37" s="1224" t="s">
        <v>215</v>
      </c>
      <c r="B37" s="1242" t="s">
        <v>216</v>
      </c>
      <c r="C37" s="1226" t="s">
        <v>217</v>
      </c>
      <c r="D37" s="1227"/>
      <c r="E37" s="1227"/>
      <c r="F37" s="1227">
        <v>12100000</v>
      </c>
      <c r="G37" s="1227">
        <v>9238632</v>
      </c>
      <c r="H37" s="1228">
        <v>6544600</v>
      </c>
      <c r="I37" s="1222">
        <f t="shared" ref="I37:I42" si="6">SUM(G37:H37)</f>
        <v>15783232</v>
      </c>
      <c r="J37" s="1222">
        <v>466000</v>
      </c>
      <c r="K37" s="1229">
        <v>16249232</v>
      </c>
      <c r="L37" s="1229">
        <f t="shared" ref="L37:L46" si="7">M37-K37</f>
        <v>-68540</v>
      </c>
      <c r="M37" s="1222">
        <v>16180692</v>
      </c>
    </row>
    <row r="38" spans="1:13" x14ac:dyDescent="0.2">
      <c r="A38" s="1224" t="s">
        <v>218</v>
      </c>
      <c r="B38" s="1242" t="s">
        <v>219</v>
      </c>
      <c r="C38" s="1226" t="s">
        <v>220</v>
      </c>
      <c r="D38" s="1227"/>
      <c r="E38" s="1227"/>
      <c r="F38" s="1227">
        <v>9548377</v>
      </c>
      <c r="G38" s="1227">
        <v>9763000</v>
      </c>
      <c r="H38" s="1228"/>
      <c r="I38" s="1222">
        <f t="shared" si="6"/>
        <v>9763000</v>
      </c>
      <c r="J38" s="1222">
        <v>1018027</v>
      </c>
      <c r="K38" s="1229">
        <v>10781027</v>
      </c>
      <c r="L38" s="1229">
        <f t="shared" si="7"/>
        <v>5240</v>
      </c>
      <c r="M38" s="1222">
        <v>10786267</v>
      </c>
    </row>
    <row r="39" spans="1:13" x14ac:dyDescent="0.2">
      <c r="A39" s="1224" t="s">
        <v>221</v>
      </c>
      <c r="B39" s="1242" t="s">
        <v>222</v>
      </c>
      <c r="C39" s="1226" t="s">
        <v>223</v>
      </c>
      <c r="D39" s="1227"/>
      <c r="E39" s="1227"/>
      <c r="F39" s="1227">
        <v>17700000</v>
      </c>
      <c r="G39" s="1227">
        <v>11020000</v>
      </c>
      <c r="H39" s="1228">
        <v>1740000</v>
      </c>
      <c r="I39" s="1222">
        <f t="shared" si="6"/>
        <v>12760000</v>
      </c>
      <c r="J39" s="1222">
        <v>480000</v>
      </c>
      <c r="K39" s="1229">
        <v>13240000</v>
      </c>
      <c r="L39" s="1229">
        <f t="shared" si="7"/>
        <v>7300000</v>
      </c>
      <c r="M39" s="1222">
        <v>20540000</v>
      </c>
    </row>
    <row r="40" spans="1:13" x14ac:dyDescent="0.2">
      <c r="A40" s="1224" t="s">
        <v>224</v>
      </c>
      <c r="B40" s="1242" t="s">
        <v>225</v>
      </c>
      <c r="C40" s="1226" t="s">
        <v>226</v>
      </c>
      <c r="D40" s="1227"/>
      <c r="E40" s="1227"/>
      <c r="F40" s="1227">
        <v>6100000</v>
      </c>
      <c r="G40" s="1227">
        <v>11796650</v>
      </c>
      <c r="H40" s="1228">
        <v>-6100000</v>
      </c>
      <c r="I40" s="1222">
        <f t="shared" si="6"/>
        <v>5696650</v>
      </c>
      <c r="J40" s="1222"/>
      <c r="K40" s="1229">
        <v>5696650</v>
      </c>
      <c r="L40" s="1229">
        <f t="shared" si="7"/>
        <v>0</v>
      </c>
      <c r="M40" s="1222">
        <v>5696650</v>
      </c>
    </row>
    <row r="41" spans="1:13" x14ac:dyDescent="0.2">
      <c r="A41" s="1224" t="s">
        <v>227</v>
      </c>
      <c r="B41" s="1242" t="s">
        <v>228</v>
      </c>
      <c r="C41" s="1226" t="s">
        <v>229</v>
      </c>
      <c r="D41" s="1227"/>
      <c r="E41" s="1227"/>
      <c r="F41" s="1227">
        <v>4927000</v>
      </c>
      <c r="G41" s="1227">
        <v>6956263</v>
      </c>
      <c r="H41" s="1228">
        <v>5000</v>
      </c>
      <c r="I41" s="1222">
        <f t="shared" si="6"/>
        <v>6961263</v>
      </c>
      <c r="J41" s="1222">
        <v>934000</v>
      </c>
      <c r="K41" s="1229">
        <v>7895263</v>
      </c>
      <c r="L41" s="1229">
        <f t="shared" si="7"/>
        <v>1369275</v>
      </c>
      <c r="M41" s="1222">
        <v>9264538</v>
      </c>
    </row>
    <row r="42" spans="1:13" x14ac:dyDescent="0.2">
      <c r="A42" s="1224" t="s">
        <v>230</v>
      </c>
      <c r="B42" s="1242" t="s">
        <v>231</v>
      </c>
      <c r="C42" s="1226" t="s">
        <v>232</v>
      </c>
      <c r="D42" s="1227"/>
      <c r="E42" s="1227"/>
      <c r="F42" s="1227">
        <v>3200000</v>
      </c>
      <c r="G42" s="1227"/>
      <c r="H42" s="1228"/>
      <c r="I42" s="1222">
        <f t="shared" si="6"/>
        <v>0</v>
      </c>
      <c r="J42" s="1222"/>
      <c r="K42" s="1229"/>
      <c r="L42" s="1229">
        <f t="shared" si="7"/>
        <v>0</v>
      </c>
      <c r="M42" s="1222"/>
    </row>
    <row r="43" spans="1:13" x14ac:dyDescent="0.2">
      <c r="A43" s="1224" t="s">
        <v>233</v>
      </c>
      <c r="B43" s="1242" t="s">
        <v>234</v>
      </c>
      <c r="C43" s="1226" t="s">
        <v>235</v>
      </c>
      <c r="D43" s="1227"/>
      <c r="E43" s="1227"/>
      <c r="F43" s="1227"/>
      <c r="G43" s="1227">
        <v>11500</v>
      </c>
      <c r="H43" s="1228"/>
      <c r="I43" s="1222">
        <v>11500</v>
      </c>
      <c r="J43" s="1222"/>
      <c r="K43" s="1229">
        <v>11500</v>
      </c>
      <c r="L43" s="1229">
        <f t="shared" si="7"/>
        <v>0</v>
      </c>
      <c r="M43" s="1222">
        <v>11500</v>
      </c>
    </row>
    <row r="44" spans="1:13" x14ac:dyDescent="0.2">
      <c r="A44" s="1224" t="s">
        <v>236</v>
      </c>
      <c r="B44" s="1242" t="s">
        <v>237</v>
      </c>
      <c r="C44" s="1226" t="s">
        <v>238</v>
      </c>
      <c r="D44" s="1227"/>
      <c r="E44" s="1227"/>
      <c r="F44" s="1227"/>
      <c r="G44" s="1227"/>
      <c r="H44" s="1228"/>
      <c r="I44" s="1222"/>
      <c r="J44" s="1222"/>
      <c r="K44" s="1229"/>
      <c r="L44" s="1229">
        <f t="shared" si="7"/>
        <v>0</v>
      </c>
      <c r="M44" s="1222"/>
    </row>
    <row r="45" spans="1:13" x14ac:dyDescent="0.2">
      <c r="A45" s="1249" t="s">
        <v>239</v>
      </c>
      <c r="B45" s="1250" t="s">
        <v>240</v>
      </c>
      <c r="C45" s="1251" t="s">
        <v>1117</v>
      </c>
      <c r="D45" s="1252"/>
      <c r="E45" s="1252"/>
      <c r="F45" s="1252"/>
      <c r="G45" s="1252"/>
      <c r="H45" s="1253"/>
      <c r="I45" s="1222"/>
      <c r="J45" s="1222">
        <v>25000</v>
      </c>
      <c r="K45" s="1229">
        <v>25000</v>
      </c>
      <c r="L45" s="1229">
        <f t="shared" si="7"/>
        <v>0</v>
      </c>
      <c r="M45" s="1222">
        <v>25000</v>
      </c>
    </row>
    <row r="46" spans="1:13" ht="13.5" thickBot="1" x14ac:dyDescent="0.25">
      <c r="A46" s="1254" t="s">
        <v>1116</v>
      </c>
      <c r="B46" s="1255" t="s">
        <v>587</v>
      </c>
      <c r="C46" s="1251" t="s">
        <v>241</v>
      </c>
      <c r="D46" s="1256"/>
      <c r="E46" s="1256"/>
      <c r="F46" s="1256"/>
      <c r="G46" s="1256">
        <v>1530</v>
      </c>
      <c r="H46" s="1257"/>
      <c r="I46" s="1258">
        <v>1530</v>
      </c>
      <c r="J46" s="1258">
        <v>60000</v>
      </c>
      <c r="K46" s="1259">
        <v>61530</v>
      </c>
      <c r="L46" s="1229">
        <f t="shared" si="7"/>
        <v>66300</v>
      </c>
      <c r="M46" s="1248">
        <v>127830</v>
      </c>
    </row>
    <row r="47" spans="1:13" ht="13.5" thickBot="1" x14ac:dyDescent="0.25">
      <c r="A47" s="1208" t="s">
        <v>242</v>
      </c>
      <c r="B47" s="1260" t="s">
        <v>243</v>
      </c>
      <c r="C47" s="1209" t="s">
        <v>244</v>
      </c>
      <c r="D47" s="1210"/>
      <c r="E47" s="1210"/>
      <c r="F47" s="1210">
        <f t="shared" ref="F47:K47" si="8">SUM(F48:F50)</f>
        <v>721980</v>
      </c>
      <c r="G47" s="1210">
        <f t="shared" si="8"/>
        <v>813768</v>
      </c>
      <c r="H47" s="1211">
        <f t="shared" si="8"/>
        <v>5617000</v>
      </c>
      <c r="I47" s="1214">
        <f t="shared" si="8"/>
        <v>6430768</v>
      </c>
      <c r="J47" s="1214">
        <f t="shared" si="8"/>
        <v>0</v>
      </c>
      <c r="K47" s="1245">
        <f t="shared" si="8"/>
        <v>6430768</v>
      </c>
      <c r="L47" s="1245"/>
      <c r="M47" s="1214">
        <f>SUM(M48:M50)</f>
        <v>6430768</v>
      </c>
    </row>
    <row r="48" spans="1:13" x14ac:dyDescent="0.2">
      <c r="A48" s="1215" t="s">
        <v>245</v>
      </c>
      <c r="B48" s="1240" t="s">
        <v>246</v>
      </c>
      <c r="C48" s="1217" t="s">
        <v>247</v>
      </c>
      <c r="D48" s="1218"/>
      <c r="E48" s="1218"/>
      <c r="F48" s="1218"/>
      <c r="G48" s="1218"/>
      <c r="H48" s="1219"/>
      <c r="I48" s="1220"/>
      <c r="J48" s="1220"/>
      <c r="K48" s="1221"/>
      <c r="L48" s="1229">
        <f>M48-K48</f>
        <v>0</v>
      </c>
      <c r="M48" s="1223"/>
    </row>
    <row r="49" spans="1:13" x14ac:dyDescent="0.2">
      <c r="A49" s="1224" t="s">
        <v>248</v>
      </c>
      <c r="B49" s="1242" t="s">
        <v>249</v>
      </c>
      <c r="C49" s="1226" t="s">
        <v>250</v>
      </c>
      <c r="D49" s="1227"/>
      <c r="E49" s="1227"/>
      <c r="F49" s="1227">
        <v>721980</v>
      </c>
      <c r="G49" s="1227">
        <v>813768</v>
      </c>
      <c r="H49" s="1228">
        <v>5617000</v>
      </c>
      <c r="I49" s="1222">
        <f>SUM(G49:H49)</f>
        <v>6430768</v>
      </c>
      <c r="J49" s="1222"/>
      <c r="K49" s="1229">
        <f>SUM(I49:J49)</f>
        <v>6430768</v>
      </c>
      <c r="L49" s="1229">
        <f t="shared" ref="L49:L50" si="9">M49-K49</f>
        <v>0</v>
      </c>
      <c r="M49" s="1222">
        <v>6430768</v>
      </c>
    </row>
    <row r="50" spans="1:13" ht="13.5" thickBot="1" x14ac:dyDescent="0.25">
      <c r="A50" s="1224" t="s">
        <v>251</v>
      </c>
      <c r="B50" s="1242" t="s">
        <v>252</v>
      </c>
      <c r="C50" s="1226" t="s">
        <v>253</v>
      </c>
      <c r="D50" s="1227"/>
      <c r="E50" s="164"/>
      <c r="F50" s="164"/>
      <c r="G50" s="164"/>
      <c r="H50" s="877"/>
      <c r="I50" s="881"/>
      <c r="J50" s="881"/>
      <c r="K50" s="1261"/>
      <c r="L50" s="1229">
        <f t="shared" si="9"/>
        <v>0</v>
      </c>
      <c r="M50" s="1248"/>
    </row>
    <row r="51" spans="1:13" ht="13.5" thickBot="1" x14ac:dyDescent="0.25">
      <c r="A51" s="1208" t="s">
        <v>254</v>
      </c>
      <c r="B51" s="1237" t="s">
        <v>255</v>
      </c>
      <c r="C51" s="1209" t="s">
        <v>256</v>
      </c>
      <c r="D51" s="1210"/>
      <c r="E51" s="1210"/>
      <c r="F51" s="1210">
        <f t="shared" ref="F51:K51" si="10">SUM(F52:F54)</f>
        <v>12959479</v>
      </c>
      <c r="G51" s="1210">
        <f t="shared" si="10"/>
        <v>11570110</v>
      </c>
      <c r="H51" s="1211">
        <f t="shared" si="10"/>
        <v>-450000</v>
      </c>
      <c r="I51" s="1214">
        <f t="shared" si="10"/>
        <v>11120110</v>
      </c>
      <c r="J51" s="1214">
        <f t="shared" si="10"/>
        <v>600000</v>
      </c>
      <c r="K51" s="1245">
        <f t="shared" si="10"/>
        <v>11720110</v>
      </c>
      <c r="L51" s="1245">
        <f>SUM(L52:L53)</f>
        <v>210000</v>
      </c>
      <c r="M51" s="1214">
        <f>SUM(M52:M53)</f>
        <v>11930110</v>
      </c>
    </row>
    <row r="52" spans="1:13" ht="14.25" customHeight="1" x14ac:dyDescent="0.2">
      <c r="A52" s="1224" t="s">
        <v>257</v>
      </c>
      <c r="B52" s="1242" t="s">
        <v>258</v>
      </c>
      <c r="C52" s="1226" t="s">
        <v>259</v>
      </c>
      <c r="D52" s="1227"/>
      <c r="E52" s="1227"/>
      <c r="F52" s="1227">
        <v>12959479</v>
      </c>
      <c r="G52" s="1227">
        <v>11120110</v>
      </c>
      <c r="H52" s="1228"/>
      <c r="I52" s="1220">
        <v>11120110</v>
      </c>
      <c r="J52" s="1220">
        <v>600000</v>
      </c>
      <c r="K52" s="1221">
        <f>SUM(I52:J52)</f>
        <v>11720110</v>
      </c>
      <c r="L52" s="1229">
        <f>M52-K52</f>
        <v>210000</v>
      </c>
      <c r="M52" s="1223">
        <v>11930110</v>
      </c>
    </row>
    <row r="53" spans="1:13" ht="13.5" thickBot="1" x14ac:dyDescent="0.25">
      <c r="A53" s="1224" t="s">
        <v>260</v>
      </c>
      <c r="B53" s="1242" t="s">
        <v>261</v>
      </c>
      <c r="C53" s="1226" t="s">
        <v>262</v>
      </c>
      <c r="D53" s="1227"/>
      <c r="E53" s="1227"/>
      <c r="F53" s="1227"/>
      <c r="G53" s="1227">
        <v>450000</v>
      </c>
      <c r="H53" s="1228">
        <v>-450000</v>
      </c>
      <c r="I53" s="1222"/>
      <c r="J53" s="1222"/>
      <c r="K53" s="1229"/>
      <c r="L53" s="1229"/>
      <c r="M53" s="1248"/>
    </row>
    <row r="54" spans="1:13" ht="13.5" hidden="1" customHeight="1" thickBot="1" x14ac:dyDescent="0.25">
      <c r="A54" s="1230" t="s">
        <v>263</v>
      </c>
      <c r="B54" s="1244"/>
      <c r="C54" s="1231" t="s">
        <v>271</v>
      </c>
      <c r="D54" s="1232"/>
      <c r="E54" s="1232"/>
      <c r="F54" s="1232"/>
      <c r="G54" s="1232"/>
      <c r="H54" s="1233"/>
      <c r="I54" s="1234"/>
      <c r="J54" s="1234"/>
      <c r="K54" s="1235"/>
      <c r="L54" s="1229"/>
      <c r="M54" s="604"/>
    </row>
    <row r="55" spans="1:13" ht="13.5" thickBot="1" x14ac:dyDescent="0.25">
      <c r="A55" s="1208" t="s">
        <v>272</v>
      </c>
      <c r="B55" s="1237" t="s">
        <v>273</v>
      </c>
      <c r="C55" s="1238" t="s">
        <v>274</v>
      </c>
      <c r="D55" s="1210"/>
      <c r="E55" s="1210"/>
      <c r="F55" s="1210">
        <f t="shared" ref="F55:K55" si="11">SUM(F56:F58)</f>
        <v>120000</v>
      </c>
      <c r="G55" s="1210">
        <f t="shared" si="11"/>
        <v>432464</v>
      </c>
      <c r="H55" s="1211">
        <f t="shared" si="11"/>
        <v>0</v>
      </c>
      <c r="I55" s="1214">
        <f t="shared" si="11"/>
        <v>432464</v>
      </c>
      <c r="J55" s="1214">
        <f t="shared" si="11"/>
        <v>0</v>
      </c>
      <c r="K55" s="1245">
        <f t="shared" si="11"/>
        <v>432464</v>
      </c>
      <c r="L55" s="1245"/>
      <c r="M55" s="1214">
        <f>SUM(M56:M57)</f>
        <v>432464</v>
      </c>
    </row>
    <row r="56" spans="1:13" ht="12" customHeight="1" x14ac:dyDescent="0.2">
      <c r="A56" s="1224" t="s">
        <v>275</v>
      </c>
      <c r="B56" s="1262"/>
      <c r="C56" s="1226" t="s">
        <v>276</v>
      </c>
      <c r="D56" s="1227"/>
      <c r="E56" s="1227"/>
      <c r="F56" s="1227">
        <v>120000</v>
      </c>
      <c r="G56" s="1227">
        <v>432464</v>
      </c>
      <c r="H56" s="1228"/>
      <c r="I56" s="1220">
        <v>432464</v>
      </c>
      <c r="J56" s="1220"/>
      <c r="K56" s="1221">
        <v>432464</v>
      </c>
      <c r="L56" s="1222"/>
      <c r="M56" s="1223">
        <v>432464</v>
      </c>
    </row>
    <row r="57" spans="1:13" ht="13.5" thickBot="1" x14ac:dyDescent="0.25">
      <c r="A57" s="1224" t="s">
        <v>277</v>
      </c>
      <c r="B57" s="1262"/>
      <c r="C57" s="1226" t="s">
        <v>278</v>
      </c>
      <c r="D57" s="1227"/>
      <c r="E57" s="1227"/>
      <c r="F57" s="1227"/>
      <c r="G57" s="1227"/>
      <c r="H57" s="1228"/>
      <c r="I57" s="1222"/>
      <c r="J57" s="1222"/>
      <c r="K57" s="1229"/>
      <c r="L57" s="1222"/>
      <c r="M57" s="1236"/>
    </row>
    <row r="58" spans="1:13" ht="12" hidden="1" customHeight="1" thickBot="1" x14ac:dyDescent="0.25">
      <c r="A58" s="1230" t="s">
        <v>279</v>
      </c>
      <c r="B58" s="1244"/>
      <c r="C58" s="1231" t="s">
        <v>280</v>
      </c>
      <c r="D58" s="1227"/>
      <c r="E58" s="1227"/>
      <c r="F58" s="1227"/>
      <c r="G58" s="1227"/>
      <c r="H58" s="1228"/>
      <c r="I58" s="1234"/>
      <c r="J58" s="1234"/>
      <c r="K58" s="1235"/>
      <c r="L58" s="239"/>
      <c r="M58" s="604"/>
    </row>
    <row r="59" spans="1:13" ht="15.75" customHeight="1" thickBot="1" x14ac:dyDescent="0.25">
      <c r="A59" s="1208" t="s">
        <v>281</v>
      </c>
      <c r="B59" s="1263" t="s">
        <v>282</v>
      </c>
      <c r="C59" s="1209" t="s">
        <v>283</v>
      </c>
      <c r="D59" s="1210"/>
      <c r="E59" s="1210"/>
      <c r="F59" s="1210">
        <f t="shared" ref="F59:K59" si="12">SUM(F55,F51,F47,F35,F29,F23,F17,F10)</f>
        <v>610688994</v>
      </c>
      <c r="G59" s="1210">
        <f t="shared" si="12"/>
        <v>1082700966</v>
      </c>
      <c r="H59" s="1211">
        <f t="shared" si="12"/>
        <v>63718116</v>
      </c>
      <c r="I59" s="1214">
        <f t="shared" si="12"/>
        <v>1146420612</v>
      </c>
      <c r="J59" s="1214">
        <f t="shared" si="12"/>
        <v>15918288</v>
      </c>
      <c r="K59" s="1245">
        <f t="shared" si="12"/>
        <v>1162338900</v>
      </c>
      <c r="L59" s="1245">
        <f>L55+L51+L47+L35+L29+L23+L17+L10</f>
        <v>33129482</v>
      </c>
      <c r="M59" s="1214">
        <f>M55+M51+M47+M35+M29+M23+M17+M10</f>
        <v>1195468382</v>
      </c>
    </row>
    <row r="60" spans="1:13" s="2" customFormat="1" ht="10.5" customHeight="1" thickBot="1" x14ac:dyDescent="0.25">
      <c r="A60" s="1264"/>
      <c r="B60" s="1264"/>
      <c r="C60" s="1264"/>
      <c r="D60" s="1265"/>
      <c r="E60" s="1265"/>
      <c r="F60" s="1265"/>
      <c r="G60" s="1265"/>
      <c r="H60" s="1265"/>
      <c r="I60"/>
      <c r="J60"/>
      <c r="K60"/>
      <c r="L60"/>
      <c r="M60"/>
    </row>
    <row r="61" spans="1:13" ht="16.5" customHeight="1" thickBot="1" x14ac:dyDescent="0.25">
      <c r="A61" s="1266" t="s">
        <v>284</v>
      </c>
      <c r="B61" s="1267" t="s">
        <v>285</v>
      </c>
      <c r="C61" s="1268" t="s">
        <v>286</v>
      </c>
      <c r="D61" s="1269"/>
      <c r="E61" s="1269"/>
      <c r="F61" s="1269">
        <f t="shared" ref="F61:K61" si="13">SUM(F62:F64)</f>
        <v>70000000</v>
      </c>
      <c r="G61" s="1269">
        <f t="shared" si="13"/>
        <v>30000000</v>
      </c>
      <c r="H61" s="1269">
        <f t="shared" si="13"/>
        <v>0</v>
      </c>
      <c r="I61" s="1269">
        <f t="shared" si="13"/>
        <v>30000000</v>
      </c>
      <c r="J61" s="1269">
        <f t="shared" si="13"/>
        <v>0</v>
      </c>
      <c r="K61" s="1270">
        <f t="shared" si="13"/>
        <v>30000000</v>
      </c>
      <c r="L61" s="1271">
        <f>L62</f>
        <v>-26805336</v>
      </c>
      <c r="M61" s="1271">
        <f>M62</f>
        <v>3194664</v>
      </c>
    </row>
    <row r="62" spans="1:13" ht="13.5" thickBot="1" x14ac:dyDescent="0.25">
      <c r="A62" s="1215" t="s">
        <v>287</v>
      </c>
      <c r="B62" s="1240" t="s">
        <v>288</v>
      </c>
      <c r="C62" s="1217" t="s">
        <v>289</v>
      </c>
      <c r="D62" s="1227"/>
      <c r="E62" s="1227"/>
      <c r="F62" s="1227">
        <v>70000000</v>
      </c>
      <c r="G62" s="1227">
        <v>30000000</v>
      </c>
      <c r="H62" s="1227"/>
      <c r="I62" s="1227">
        <v>30000000</v>
      </c>
      <c r="J62" s="1227"/>
      <c r="K62" s="1228">
        <v>30000000</v>
      </c>
      <c r="L62" s="1272">
        <f>M62-K62</f>
        <v>-26805336</v>
      </c>
      <c r="M62" s="1273">
        <v>3194664</v>
      </c>
    </row>
    <row r="63" spans="1:13" ht="13.5" hidden="1" customHeight="1" thickBot="1" x14ac:dyDescent="0.25">
      <c r="A63" s="1224" t="s">
        <v>290</v>
      </c>
      <c r="B63" s="1242" t="s">
        <v>291</v>
      </c>
      <c r="C63" s="1226" t="s">
        <v>292</v>
      </c>
      <c r="D63" s="1227"/>
      <c r="E63" s="1227"/>
      <c r="F63" s="1227"/>
      <c r="G63" s="1227"/>
      <c r="H63" s="1227"/>
      <c r="I63" s="1227"/>
      <c r="J63" s="1227"/>
      <c r="K63" s="1228"/>
      <c r="L63" s="1274"/>
      <c r="M63" s="1274"/>
    </row>
    <row r="64" spans="1:13" ht="13.5" hidden="1" customHeight="1" thickBot="1" x14ac:dyDescent="0.25">
      <c r="A64" s="1230" t="s">
        <v>293</v>
      </c>
      <c r="B64" s="1247" t="s">
        <v>294</v>
      </c>
      <c r="C64" s="1275" t="s">
        <v>295</v>
      </c>
      <c r="D64" s="1227"/>
      <c r="E64" s="1227"/>
      <c r="F64" s="1227"/>
      <c r="G64" s="1227"/>
      <c r="H64" s="1227"/>
      <c r="I64" s="1227"/>
      <c r="J64" s="1227"/>
      <c r="K64" s="1228"/>
      <c r="L64" s="1276"/>
      <c r="M64" s="1277"/>
    </row>
    <row r="65" spans="1:13" ht="13.5" thickBot="1" x14ac:dyDescent="0.25">
      <c r="A65" s="1266" t="s">
        <v>296</v>
      </c>
      <c r="B65" s="1267" t="s">
        <v>297</v>
      </c>
      <c r="C65" s="1268" t="s">
        <v>298</v>
      </c>
      <c r="D65" s="1269"/>
      <c r="E65" s="1269"/>
      <c r="F65" s="1269"/>
      <c r="G65" s="1269"/>
      <c r="H65" s="1269"/>
      <c r="I65" s="1269"/>
      <c r="J65" s="1269"/>
      <c r="K65" s="1270"/>
      <c r="L65" s="1278"/>
      <c r="M65" s="1279"/>
    </row>
    <row r="66" spans="1:13" ht="13.5" thickBot="1" x14ac:dyDescent="0.25">
      <c r="A66" s="1266" t="s">
        <v>301</v>
      </c>
      <c r="B66" s="1267" t="s">
        <v>302</v>
      </c>
      <c r="C66" s="1268" t="s">
        <v>303</v>
      </c>
      <c r="D66" s="1269"/>
      <c r="E66" s="1269"/>
      <c r="F66" s="1269">
        <f t="shared" ref="F66:K66" si="14">SUM(F67:F68)</f>
        <v>68490365</v>
      </c>
      <c r="G66" s="1269">
        <f t="shared" si="14"/>
        <v>1347020927</v>
      </c>
      <c r="H66" s="1269">
        <f t="shared" si="14"/>
        <v>-33624224</v>
      </c>
      <c r="I66" s="1269">
        <f t="shared" si="14"/>
        <v>1313396703</v>
      </c>
      <c r="J66" s="1269">
        <f t="shared" si="14"/>
        <v>0</v>
      </c>
      <c r="K66" s="1270">
        <f t="shared" si="14"/>
        <v>1313396703</v>
      </c>
      <c r="L66" s="1280"/>
      <c r="M66" s="1281">
        <f>M67</f>
        <v>1313396703</v>
      </c>
    </row>
    <row r="67" spans="1:13" x14ac:dyDescent="0.2">
      <c r="A67" s="1215" t="s">
        <v>304</v>
      </c>
      <c r="B67" s="1240" t="s">
        <v>305</v>
      </c>
      <c r="C67" s="1217" t="s">
        <v>306</v>
      </c>
      <c r="D67" s="1227"/>
      <c r="E67" s="1227"/>
      <c r="F67" s="1227">
        <v>68490365</v>
      </c>
      <c r="G67" s="1227">
        <v>1347020927</v>
      </c>
      <c r="H67" s="1227">
        <v>-33624224</v>
      </c>
      <c r="I67" s="1227">
        <f>SUM(G67:H67)</f>
        <v>1313396703</v>
      </c>
      <c r="J67" s="1227"/>
      <c r="K67" s="1228">
        <f>SUM(I67:J67)</f>
        <v>1313396703</v>
      </c>
      <c r="L67" s="1282"/>
      <c r="M67" s="1283">
        <v>1313396703</v>
      </c>
    </row>
    <row r="68" spans="1:13" ht="13.5" thickBot="1" x14ac:dyDescent="0.25">
      <c r="A68" s="1230" t="s">
        <v>307</v>
      </c>
      <c r="B68" s="1247" t="s">
        <v>308</v>
      </c>
      <c r="C68" s="1231" t="s">
        <v>309</v>
      </c>
      <c r="D68" s="1232"/>
      <c r="E68" s="1232"/>
      <c r="F68" s="1232"/>
      <c r="G68" s="1232"/>
      <c r="H68" s="1232"/>
      <c r="I68" s="1232"/>
      <c r="J68" s="1232"/>
      <c r="K68" s="1233"/>
      <c r="L68" s="1284"/>
      <c r="M68" s="1285"/>
    </row>
    <row r="69" spans="1:13" ht="13.5" thickBot="1" x14ac:dyDescent="0.25">
      <c r="A69" s="1286" t="s">
        <v>1125</v>
      </c>
      <c r="B69" s="1287" t="s">
        <v>611</v>
      </c>
      <c r="C69" s="1288" t="s">
        <v>1126</v>
      </c>
      <c r="D69" s="1289"/>
      <c r="E69" s="1289"/>
      <c r="F69" s="1289"/>
      <c r="G69" s="1289"/>
      <c r="H69" s="1289"/>
      <c r="I69" s="1289"/>
      <c r="J69" s="1290"/>
      <c r="K69" s="1291"/>
      <c r="L69" s="1272">
        <f>M69</f>
        <v>9731302</v>
      </c>
      <c r="M69" s="1281">
        <v>9731302</v>
      </c>
    </row>
    <row r="70" spans="1:13" ht="30" customHeight="1" thickBot="1" x14ac:dyDescent="0.25">
      <c r="A70" s="1292" t="s">
        <v>1127</v>
      </c>
      <c r="B70" s="1293" t="s">
        <v>310</v>
      </c>
      <c r="C70" s="1294" t="s">
        <v>1128</v>
      </c>
      <c r="D70" s="1295"/>
      <c r="E70" s="1295"/>
      <c r="F70" s="1295">
        <f>SUM(F66,F61,F65)</f>
        <v>138490365</v>
      </c>
      <c r="G70" s="1295">
        <f>SUM(G66,G61,G65)</f>
        <v>1377020927</v>
      </c>
      <c r="H70" s="1295">
        <f>SUM(H66,H61,H65)</f>
        <v>-33624224</v>
      </c>
      <c r="I70" s="1295">
        <f>SUM(I66,I61,I65)</f>
        <v>1343396703</v>
      </c>
      <c r="J70" s="1295"/>
      <c r="K70" s="1296">
        <f>SUM(K66,K61,K65)</f>
        <v>1343396703</v>
      </c>
      <c r="L70" s="1296">
        <f>M70-K70</f>
        <v>-17074034</v>
      </c>
      <c r="M70" s="1212">
        <f>M66+M61+M69</f>
        <v>1326322669</v>
      </c>
    </row>
    <row r="71" spans="1:13" ht="26.25" customHeight="1" thickBot="1" x14ac:dyDescent="0.25">
      <c r="A71" s="1292" t="s">
        <v>1129</v>
      </c>
      <c r="B71" s="1293" t="s">
        <v>311</v>
      </c>
      <c r="C71" s="1294" t="s">
        <v>312</v>
      </c>
      <c r="D71" s="1210"/>
      <c r="E71" s="1210"/>
      <c r="F71" s="1210">
        <f t="shared" ref="F71:K71" si="15">SUM(F59,F70)</f>
        <v>749179359</v>
      </c>
      <c r="G71" s="1210">
        <f t="shared" si="15"/>
        <v>2459721893</v>
      </c>
      <c r="H71" s="1210">
        <f t="shared" si="15"/>
        <v>30093892</v>
      </c>
      <c r="I71" s="1210">
        <f t="shared" si="15"/>
        <v>2489817315</v>
      </c>
      <c r="J71" s="1210">
        <f t="shared" si="15"/>
        <v>15918288</v>
      </c>
      <c r="K71" s="1211">
        <f t="shared" si="15"/>
        <v>2505735603</v>
      </c>
      <c r="L71" s="1211">
        <f>M71-K71</f>
        <v>16055448</v>
      </c>
      <c r="M71" s="1214">
        <f>M70+M59</f>
        <v>2521791051</v>
      </c>
    </row>
    <row r="72" spans="1:13" ht="12.75" customHeight="1" x14ac:dyDescent="0.2">
      <c r="A72" s="1297"/>
      <c r="B72" s="1297"/>
      <c r="C72" s="1298"/>
      <c r="D72" s="1298"/>
      <c r="E72" s="1298"/>
      <c r="F72" s="1299"/>
    </row>
    <row r="73" spans="1:13" ht="12.75" customHeight="1" x14ac:dyDescent="0.2">
      <c r="A73" s="1297"/>
      <c r="B73" s="1297"/>
      <c r="C73" s="1298"/>
      <c r="D73" s="1298"/>
      <c r="E73" s="1298"/>
      <c r="F73" s="1299"/>
    </row>
    <row r="74" spans="1:13" ht="12.75" customHeight="1" x14ac:dyDescent="0.2">
      <c r="A74" s="1297"/>
      <c r="B74" s="1297"/>
      <c r="C74" s="1298"/>
      <c r="D74" s="1298"/>
      <c r="E74" s="1298"/>
      <c r="F74" s="1299"/>
      <c r="M74" s="1300"/>
    </row>
    <row r="75" spans="1:13" ht="12.75" customHeight="1" x14ac:dyDescent="0.2">
      <c r="A75" s="1297"/>
      <c r="B75" s="1297"/>
      <c r="C75" s="1298"/>
      <c r="D75" s="1298"/>
      <c r="E75" s="1298"/>
      <c r="F75" s="1299"/>
    </row>
    <row r="76" spans="1:13" ht="12.75" customHeight="1" x14ac:dyDescent="0.2">
      <c r="A76" s="1297"/>
      <c r="B76" s="1297"/>
      <c r="C76" s="1298"/>
      <c r="D76" s="1298"/>
      <c r="E76" s="1298"/>
      <c r="F76" s="1299"/>
    </row>
    <row r="77" spans="1:13" ht="19.5" customHeight="1" x14ac:dyDescent="0.2">
      <c r="A77" s="1297"/>
      <c r="B77" s="1297"/>
      <c r="C77" s="1298"/>
      <c r="D77" s="1298"/>
      <c r="E77" s="1298"/>
      <c r="F77" s="1299"/>
    </row>
    <row r="78" spans="1:13" ht="12.75" customHeight="1" x14ac:dyDescent="0.2">
      <c r="A78" s="1565" t="s">
        <v>559</v>
      </c>
      <c r="B78" s="1565"/>
      <c r="C78" s="1565"/>
      <c r="D78" s="1565"/>
      <c r="E78" s="1565"/>
      <c r="F78" s="1565"/>
      <c r="G78" s="1565"/>
      <c r="H78" s="1565"/>
      <c r="I78" s="1565"/>
      <c r="J78" s="1565"/>
      <c r="K78" s="1565"/>
      <c r="L78" s="1565"/>
      <c r="M78" s="1565"/>
    </row>
    <row r="79" spans="1:13" ht="29.25" customHeight="1" thickBot="1" x14ac:dyDescent="0.25">
      <c r="A79" s="1566" t="s">
        <v>557</v>
      </c>
      <c r="B79" s="1566"/>
      <c r="C79" s="1566"/>
      <c r="D79" s="1566"/>
      <c r="E79" s="1566"/>
      <c r="F79" s="1566"/>
      <c r="G79" s="1566"/>
      <c r="H79" s="1566"/>
      <c r="I79" s="1566"/>
      <c r="J79" s="1566"/>
      <c r="K79" s="1566"/>
      <c r="L79" s="1566"/>
      <c r="M79" s="1566"/>
    </row>
    <row r="80" spans="1:13" ht="30" thickBot="1" x14ac:dyDescent="0.25">
      <c r="A80" s="1193" t="s">
        <v>135</v>
      </c>
      <c r="B80" s="1301" t="s">
        <v>791</v>
      </c>
      <c r="C80" s="1195" t="s">
        <v>313</v>
      </c>
      <c r="D80" s="1196"/>
      <c r="E80" s="1196"/>
      <c r="F80" s="1196" t="s">
        <v>1</v>
      </c>
      <c r="G80" s="1196" t="s">
        <v>792</v>
      </c>
      <c r="H80" s="1197" t="s">
        <v>1054</v>
      </c>
      <c r="I80" s="1302" t="s">
        <v>1055</v>
      </c>
      <c r="J80" s="1302" t="s">
        <v>1094</v>
      </c>
      <c r="K80" s="1302" t="s">
        <v>1055</v>
      </c>
      <c r="L80" s="1198" t="s">
        <v>1120</v>
      </c>
      <c r="M80" s="1198" t="s">
        <v>1075</v>
      </c>
    </row>
    <row r="81" spans="1:13" ht="13.5" thickBot="1" x14ac:dyDescent="0.25">
      <c r="A81" s="1303">
        <v>1</v>
      </c>
      <c r="B81" s="1301"/>
      <c r="C81" s="1304">
        <v>2</v>
      </c>
      <c r="D81" s="1305"/>
      <c r="E81" s="1305"/>
      <c r="F81" s="1306">
        <v>3</v>
      </c>
      <c r="G81" s="1306">
        <v>4</v>
      </c>
      <c r="H81" s="1305">
        <v>6</v>
      </c>
      <c r="I81" s="1204">
        <v>7</v>
      </c>
      <c r="J81" s="1204">
        <v>8</v>
      </c>
      <c r="K81" s="1204">
        <v>5</v>
      </c>
      <c r="L81" s="1307">
        <v>6</v>
      </c>
      <c r="M81" s="1308">
        <v>7</v>
      </c>
    </row>
    <row r="82" spans="1:13" ht="13.5" thickBot="1" x14ac:dyDescent="0.25">
      <c r="A82" s="1309" t="s">
        <v>137</v>
      </c>
      <c r="B82" s="1310"/>
      <c r="C82" s="1311" t="s">
        <v>314</v>
      </c>
      <c r="D82" s="1312"/>
      <c r="E82" s="1313"/>
      <c r="F82" s="1313">
        <f t="shared" ref="F82:K82" si="16">SUM(F83:F87)</f>
        <v>628695362</v>
      </c>
      <c r="G82" s="1313">
        <f t="shared" si="16"/>
        <v>983962859</v>
      </c>
      <c r="H82" s="1314">
        <f t="shared" si="16"/>
        <v>15576927</v>
      </c>
      <c r="I82" s="1214">
        <f t="shared" si="16"/>
        <v>999539786</v>
      </c>
      <c r="J82" s="1214">
        <f t="shared" si="16"/>
        <v>12192481</v>
      </c>
      <c r="K82" s="1245">
        <f t="shared" si="16"/>
        <v>1011732267</v>
      </c>
      <c r="L82" s="1315">
        <f>SUM(L83:L87)</f>
        <v>2240323</v>
      </c>
      <c r="M82" s="1214">
        <f>M83+M84+M85+M86+M87</f>
        <v>1013972590</v>
      </c>
    </row>
    <row r="83" spans="1:13" x14ac:dyDescent="0.2">
      <c r="A83" s="1316" t="s">
        <v>140</v>
      </c>
      <c r="B83" s="1317" t="s">
        <v>332</v>
      </c>
      <c r="C83" s="1318" t="s">
        <v>333</v>
      </c>
      <c r="D83" s="1319"/>
      <c r="E83" s="1320"/>
      <c r="F83" s="1320">
        <v>305094317</v>
      </c>
      <c r="G83" s="1320">
        <v>376614744</v>
      </c>
      <c r="H83" s="1321">
        <v>13020166</v>
      </c>
      <c r="I83" s="1223">
        <f>SUM(G83:H83)</f>
        <v>389634910</v>
      </c>
      <c r="J83" s="1223">
        <v>3393092</v>
      </c>
      <c r="K83" s="1322">
        <v>393028002</v>
      </c>
      <c r="L83" s="1223">
        <f>M83-K83</f>
        <v>-7357185</v>
      </c>
      <c r="M83" s="1323">
        <v>385670817</v>
      </c>
    </row>
    <row r="84" spans="1:13" x14ac:dyDescent="0.2">
      <c r="A84" s="1324" t="s">
        <v>143</v>
      </c>
      <c r="B84" s="1325" t="s">
        <v>334</v>
      </c>
      <c r="C84" s="1326" t="s">
        <v>335</v>
      </c>
      <c r="D84" s="1327"/>
      <c r="E84" s="1227"/>
      <c r="F84" s="1227">
        <v>62253068</v>
      </c>
      <c r="G84" s="1227">
        <v>74140907</v>
      </c>
      <c r="H84" s="1228">
        <v>1819121</v>
      </c>
      <c r="I84" s="1222">
        <f t="shared" ref="I84:I93" si="17">SUM(G84:H84)</f>
        <v>75960028</v>
      </c>
      <c r="J84" s="1222">
        <v>31317</v>
      </c>
      <c r="K84" s="1229">
        <v>75991345</v>
      </c>
      <c r="L84" s="1222">
        <f t="shared" ref="L84:L93" si="18">M84-K84</f>
        <v>-2088861</v>
      </c>
      <c r="M84" s="1328">
        <v>73902484</v>
      </c>
    </row>
    <row r="85" spans="1:13" x14ac:dyDescent="0.2">
      <c r="A85" s="1324" t="s">
        <v>146</v>
      </c>
      <c r="B85" s="1325" t="s">
        <v>336</v>
      </c>
      <c r="C85" s="1326" t="s">
        <v>337</v>
      </c>
      <c r="D85" s="1329"/>
      <c r="E85" s="1232"/>
      <c r="F85" s="1232">
        <v>230965577</v>
      </c>
      <c r="G85" s="1232">
        <v>510713955</v>
      </c>
      <c r="H85" s="1233">
        <v>-8045140</v>
      </c>
      <c r="I85" s="1222">
        <f t="shared" si="17"/>
        <v>502668815</v>
      </c>
      <c r="J85" s="1222">
        <v>1971912</v>
      </c>
      <c r="K85" s="1229">
        <v>504640727</v>
      </c>
      <c r="L85" s="1222">
        <f t="shared" si="18"/>
        <v>-3869377</v>
      </c>
      <c r="M85" s="1328">
        <v>500771350</v>
      </c>
    </row>
    <row r="86" spans="1:13" x14ac:dyDescent="0.2">
      <c r="A86" s="1324" t="s">
        <v>149</v>
      </c>
      <c r="B86" s="1325" t="s">
        <v>338</v>
      </c>
      <c r="C86" s="1330" t="s">
        <v>339</v>
      </c>
      <c r="D86" s="1329"/>
      <c r="E86" s="1232"/>
      <c r="F86" s="1232">
        <v>16230400</v>
      </c>
      <c r="G86" s="1232">
        <v>10490000</v>
      </c>
      <c r="H86" s="1233">
        <v>1209040</v>
      </c>
      <c r="I86" s="1222">
        <f t="shared" si="17"/>
        <v>11699040</v>
      </c>
      <c r="J86" s="1222">
        <v>6365240</v>
      </c>
      <c r="K86" s="1229">
        <v>18064280</v>
      </c>
      <c r="L86" s="1222">
        <f t="shared" si="18"/>
        <v>0</v>
      </c>
      <c r="M86" s="1328">
        <v>18064280</v>
      </c>
    </row>
    <row r="87" spans="1:13" x14ac:dyDescent="0.2">
      <c r="A87" s="1324" t="s">
        <v>340</v>
      </c>
      <c r="B87" s="1331" t="s">
        <v>341</v>
      </c>
      <c r="C87" s="1326" t="s">
        <v>342</v>
      </c>
      <c r="D87" s="1329"/>
      <c r="E87" s="1232"/>
      <c r="F87" s="1232">
        <f>SUM(F88:F93)</f>
        <v>14152000</v>
      </c>
      <c r="G87" s="1232">
        <f>SUM(G88:G93)</f>
        <v>12003253</v>
      </c>
      <c r="H87" s="1233">
        <f>SUM(H88:H93)</f>
        <v>7573740</v>
      </c>
      <c r="I87" s="1222">
        <f t="shared" si="17"/>
        <v>19576993</v>
      </c>
      <c r="J87" s="1222">
        <v>430920</v>
      </c>
      <c r="K87" s="1229">
        <f>SUM(K88:K93)</f>
        <v>20007913</v>
      </c>
      <c r="L87" s="1222">
        <f>SUM(L88:L93)</f>
        <v>15555746</v>
      </c>
      <c r="M87" s="1328">
        <f>SUM(M88:M93)</f>
        <v>35563659</v>
      </c>
    </row>
    <row r="88" spans="1:13" x14ac:dyDescent="0.2">
      <c r="A88" s="1324" t="s">
        <v>155</v>
      </c>
      <c r="B88" s="1332" t="s">
        <v>343</v>
      </c>
      <c r="C88" s="1326" t="s">
        <v>344</v>
      </c>
      <c r="D88" s="1333"/>
      <c r="E88" s="1232"/>
      <c r="F88" s="1232"/>
      <c r="G88" s="1232"/>
      <c r="H88" s="1233">
        <v>226540</v>
      </c>
      <c r="I88" s="1222">
        <f t="shared" si="17"/>
        <v>226540</v>
      </c>
      <c r="J88" s="1222"/>
      <c r="K88" s="1229">
        <v>226540</v>
      </c>
      <c r="L88" s="1222">
        <f t="shared" si="18"/>
        <v>0</v>
      </c>
      <c r="M88" s="1328">
        <v>226540</v>
      </c>
    </row>
    <row r="89" spans="1:13" x14ac:dyDescent="0.2">
      <c r="A89" s="1324" t="s">
        <v>345</v>
      </c>
      <c r="B89" s="1332" t="s">
        <v>346</v>
      </c>
      <c r="C89" s="1334" t="s">
        <v>347</v>
      </c>
      <c r="D89" s="1335"/>
      <c r="E89" s="1232"/>
      <c r="F89" s="1232"/>
      <c r="G89" s="1232">
        <v>170000</v>
      </c>
      <c r="H89" s="1233">
        <v>650000</v>
      </c>
      <c r="I89" s="1222">
        <f t="shared" si="17"/>
        <v>820000</v>
      </c>
      <c r="J89" s="1222"/>
      <c r="K89" s="1229">
        <v>820000</v>
      </c>
      <c r="L89" s="1222">
        <f t="shared" si="18"/>
        <v>0</v>
      </c>
      <c r="M89" s="1328">
        <v>820000</v>
      </c>
    </row>
    <row r="90" spans="1:13" x14ac:dyDescent="0.2">
      <c r="A90" s="1324" t="s">
        <v>348</v>
      </c>
      <c r="B90" s="1332" t="s">
        <v>349</v>
      </c>
      <c r="C90" s="1334" t="s">
        <v>350</v>
      </c>
      <c r="D90" s="1335"/>
      <c r="E90" s="1232"/>
      <c r="F90" s="1232"/>
      <c r="G90" s="1232"/>
      <c r="H90" s="1233"/>
      <c r="I90" s="1222">
        <f t="shared" si="17"/>
        <v>0</v>
      </c>
      <c r="J90" s="1222"/>
      <c r="K90" s="1229"/>
      <c r="L90" s="1222">
        <f t="shared" si="18"/>
        <v>0</v>
      </c>
      <c r="M90" s="1328"/>
    </row>
    <row r="91" spans="1:13" x14ac:dyDescent="0.2">
      <c r="A91" s="1324" t="s">
        <v>351</v>
      </c>
      <c r="B91" s="1332" t="s">
        <v>352</v>
      </c>
      <c r="C91" s="1336" t="s">
        <v>353</v>
      </c>
      <c r="D91" s="1337"/>
      <c r="E91" s="1232"/>
      <c r="F91" s="1232">
        <v>580000</v>
      </c>
      <c r="G91" s="1232">
        <v>1169600</v>
      </c>
      <c r="H91" s="1233">
        <v>6297200</v>
      </c>
      <c r="I91" s="1222">
        <f t="shared" si="17"/>
        <v>7466800</v>
      </c>
      <c r="J91" s="1222">
        <v>430920</v>
      </c>
      <c r="K91" s="1229">
        <v>7897720</v>
      </c>
      <c r="L91" s="1222">
        <f t="shared" si="18"/>
        <v>11769546</v>
      </c>
      <c r="M91" s="1328">
        <v>19667266</v>
      </c>
    </row>
    <row r="92" spans="1:13" ht="12" customHeight="1" x14ac:dyDescent="0.2">
      <c r="A92" s="1324" t="s">
        <v>354</v>
      </c>
      <c r="B92" s="1338" t="s">
        <v>355</v>
      </c>
      <c r="C92" s="1339" t="s">
        <v>356</v>
      </c>
      <c r="D92" s="1335"/>
      <c r="E92" s="1232"/>
      <c r="F92" s="1232"/>
      <c r="G92" s="1232"/>
      <c r="H92" s="1233"/>
      <c r="I92" s="1222">
        <f t="shared" si="17"/>
        <v>0</v>
      </c>
      <c r="J92" s="1222"/>
      <c r="K92" s="1229"/>
      <c r="L92" s="1222">
        <f t="shared" si="18"/>
        <v>0</v>
      </c>
      <c r="M92" s="1328"/>
    </row>
    <row r="93" spans="1:13" ht="23.25" thickBot="1" x14ac:dyDescent="0.25">
      <c r="A93" s="1340" t="s">
        <v>357</v>
      </c>
      <c r="B93" s="1341" t="s">
        <v>358</v>
      </c>
      <c r="C93" s="1342" t="s">
        <v>359</v>
      </c>
      <c r="D93" s="1343"/>
      <c r="E93" s="1344"/>
      <c r="F93" s="1344">
        <v>13572000</v>
      </c>
      <c r="G93" s="1344">
        <v>10663653</v>
      </c>
      <c r="H93" s="1345">
        <v>400000</v>
      </c>
      <c r="I93" s="1234">
        <f t="shared" si="17"/>
        <v>11063653</v>
      </c>
      <c r="J93" s="1234"/>
      <c r="K93" s="1235">
        <v>11063653</v>
      </c>
      <c r="L93" s="1248">
        <f t="shared" si="18"/>
        <v>3786200</v>
      </c>
      <c r="M93" s="1346">
        <v>14849853</v>
      </c>
    </row>
    <row r="94" spans="1:13" ht="13.5" thickBot="1" x14ac:dyDescent="0.25">
      <c r="A94" s="1347" t="s">
        <v>158</v>
      </c>
      <c r="B94" s="1348"/>
      <c r="C94" s="1349" t="s">
        <v>360</v>
      </c>
      <c r="D94" s="1350"/>
      <c r="E94" s="1210"/>
      <c r="F94" s="1210">
        <f t="shared" ref="F94:K94" si="19">SUM(F101,F105,F95)</f>
        <v>106294850</v>
      </c>
      <c r="G94" s="1210">
        <f t="shared" si="19"/>
        <v>1456328614</v>
      </c>
      <c r="H94" s="1211">
        <f t="shared" si="19"/>
        <v>14516965</v>
      </c>
      <c r="I94" s="1214">
        <f t="shared" si="19"/>
        <v>1470845579</v>
      </c>
      <c r="J94" s="1214">
        <f t="shared" si="19"/>
        <v>3725807</v>
      </c>
      <c r="K94" s="1214">
        <f t="shared" si="19"/>
        <v>1474571386</v>
      </c>
      <c r="L94" s="1212">
        <f>L95+L101+L105</f>
        <v>21790725</v>
      </c>
      <c r="M94" s="1214">
        <f>M95+M101+M105</f>
        <v>1496362111</v>
      </c>
    </row>
    <row r="95" spans="1:13" x14ac:dyDescent="0.2">
      <c r="A95" s="1351" t="s">
        <v>161</v>
      </c>
      <c r="B95" s="1352" t="s">
        <v>361</v>
      </c>
      <c r="C95" s="1353" t="s">
        <v>362</v>
      </c>
      <c r="D95" s="1354"/>
      <c r="E95" s="168"/>
      <c r="F95" s="168">
        <f>SUM(F97:F100)</f>
        <v>98294850</v>
      </c>
      <c r="G95" s="168">
        <f>SUM(G97:G100)</f>
        <v>1150595571</v>
      </c>
      <c r="H95" s="878">
        <f t="shared" ref="H95:M95" si="20">SUM(H96:H100)</f>
        <v>12842190</v>
      </c>
      <c r="I95" s="883">
        <f t="shared" si="20"/>
        <v>1163437761</v>
      </c>
      <c r="J95" s="883">
        <f t="shared" si="20"/>
        <v>3725807</v>
      </c>
      <c r="K95" s="883">
        <f t="shared" si="20"/>
        <v>1167163568</v>
      </c>
      <c r="L95" s="883">
        <f t="shared" si="20"/>
        <v>13690725</v>
      </c>
      <c r="M95" s="883">
        <f t="shared" si="20"/>
        <v>1180854293</v>
      </c>
    </row>
    <row r="96" spans="1:13" x14ac:dyDescent="0.2">
      <c r="A96" s="1355" t="s">
        <v>164</v>
      </c>
      <c r="B96" s="1356" t="s">
        <v>1072</v>
      </c>
      <c r="C96" s="1357" t="s">
        <v>1073</v>
      </c>
      <c r="D96" s="1358"/>
      <c r="E96" s="1218"/>
      <c r="F96" s="1218"/>
      <c r="G96" s="1218"/>
      <c r="H96" s="1219">
        <v>6200700</v>
      </c>
      <c r="I96" s="1222">
        <f t="shared" ref="I96:I100" si="21">SUM(G96:H96)</f>
        <v>6200700</v>
      </c>
      <c r="J96" s="1222">
        <v>116800</v>
      </c>
      <c r="K96" s="1222">
        <v>6317500</v>
      </c>
      <c r="L96" s="1222">
        <f>M96-K96</f>
        <v>1146240</v>
      </c>
      <c r="M96" s="1222">
        <v>7463740</v>
      </c>
    </row>
    <row r="97" spans="1:13" x14ac:dyDescent="0.2">
      <c r="A97" s="1355" t="s">
        <v>167</v>
      </c>
      <c r="B97" s="1359" t="s">
        <v>363</v>
      </c>
      <c r="C97" s="1357" t="s">
        <v>957</v>
      </c>
      <c r="D97" s="1329"/>
      <c r="E97" s="1227"/>
      <c r="F97" s="1227">
        <v>70000000</v>
      </c>
      <c r="G97" s="1227">
        <v>834555919</v>
      </c>
      <c r="H97" s="1228">
        <f>-4250700+7874016</f>
        <v>3623316</v>
      </c>
      <c r="I97" s="1222">
        <f t="shared" si="21"/>
        <v>838179235</v>
      </c>
      <c r="J97" s="1222">
        <v>1900000</v>
      </c>
      <c r="K97" s="1222">
        <v>840079235</v>
      </c>
      <c r="L97" s="1222">
        <f>M97-K97</f>
        <v>12379600</v>
      </c>
      <c r="M97" s="1222">
        <v>852458835</v>
      </c>
    </row>
    <row r="98" spans="1:13" x14ac:dyDescent="0.2">
      <c r="A98" s="1355" t="s">
        <v>170</v>
      </c>
      <c r="B98" s="1359" t="s">
        <v>958</v>
      </c>
      <c r="C98" s="1357" t="s">
        <v>959</v>
      </c>
      <c r="D98" s="1360"/>
      <c r="E98" s="1227"/>
      <c r="F98" s="1227"/>
      <c r="G98" s="1227">
        <v>745017</v>
      </c>
      <c r="H98" s="1228"/>
      <c r="I98" s="1222">
        <f t="shared" si="21"/>
        <v>745017</v>
      </c>
      <c r="J98" s="1222">
        <v>63701</v>
      </c>
      <c r="K98" s="1222">
        <v>808718</v>
      </c>
      <c r="L98" s="1222">
        <f>M98-K98</f>
        <v>496000</v>
      </c>
      <c r="M98" s="1222">
        <v>1304718</v>
      </c>
    </row>
    <row r="99" spans="1:13" x14ac:dyDescent="0.2">
      <c r="A99" s="1355" t="s">
        <v>173</v>
      </c>
      <c r="B99" s="1359" t="s">
        <v>364</v>
      </c>
      <c r="C99" s="1357" t="s">
        <v>365</v>
      </c>
      <c r="D99" s="1360"/>
      <c r="E99" s="1227"/>
      <c r="F99" s="1227">
        <v>22265000</v>
      </c>
      <c r="G99" s="1227">
        <v>60535851</v>
      </c>
      <c r="H99" s="1228">
        <v>707000</v>
      </c>
      <c r="I99" s="1222">
        <f t="shared" si="21"/>
        <v>61242851</v>
      </c>
      <c r="J99" s="1222">
        <v>1177829</v>
      </c>
      <c r="K99" s="1222">
        <v>62420680</v>
      </c>
      <c r="L99" s="1222">
        <f>M99-K99</f>
        <v>-345761</v>
      </c>
      <c r="M99" s="1222">
        <v>62074919</v>
      </c>
    </row>
    <row r="100" spans="1:13" x14ac:dyDescent="0.2">
      <c r="A100" s="1355" t="s">
        <v>368</v>
      </c>
      <c r="B100" s="1359" t="s">
        <v>366</v>
      </c>
      <c r="C100" s="1357" t="s">
        <v>367</v>
      </c>
      <c r="D100" s="1360"/>
      <c r="E100" s="1227"/>
      <c r="F100" s="1227">
        <v>6029850</v>
      </c>
      <c r="G100" s="1227">
        <v>254758784</v>
      </c>
      <c r="H100" s="1228">
        <f>185190+2125984</f>
        <v>2311174</v>
      </c>
      <c r="I100" s="1222">
        <f t="shared" si="21"/>
        <v>257069958</v>
      </c>
      <c r="J100" s="1222">
        <v>467477</v>
      </c>
      <c r="K100" s="1222">
        <v>257537435</v>
      </c>
      <c r="L100" s="1222">
        <f>M100-K100</f>
        <v>14646</v>
      </c>
      <c r="M100" s="1222">
        <v>257552081</v>
      </c>
    </row>
    <row r="101" spans="1:13" x14ac:dyDescent="0.2">
      <c r="A101" s="1355" t="s">
        <v>371</v>
      </c>
      <c r="B101" s="1361" t="s">
        <v>369</v>
      </c>
      <c r="C101" s="1362" t="s">
        <v>370</v>
      </c>
      <c r="D101" s="1363"/>
      <c r="E101" s="169"/>
      <c r="F101" s="169">
        <f t="shared" ref="F101:K101" si="22">SUM(F102:F104)</f>
        <v>2000000</v>
      </c>
      <c r="G101" s="169">
        <f t="shared" si="22"/>
        <v>300255143</v>
      </c>
      <c r="H101" s="879">
        <f t="shared" si="22"/>
        <v>1479550</v>
      </c>
      <c r="I101" s="882">
        <f t="shared" si="22"/>
        <v>301734693</v>
      </c>
      <c r="J101" s="882">
        <f t="shared" si="22"/>
        <v>0</v>
      </c>
      <c r="K101" s="882">
        <f t="shared" si="22"/>
        <v>301734693</v>
      </c>
      <c r="L101" s="882">
        <f>SUM(L102:L104)</f>
        <v>8100000</v>
      </c>
      <c r="M101" s="882">
        <f>SUM(M102:M104)</f>
        <v>309834693</v>
      </c>
    </row>
    <row r="102" spans="1:13" x14ac:dyDescent="0.2">
      <c r="A102" s="1355" t="s">
        <v>374</v>
      </c>
      <c r="B102" s="1359" t="s">
        <v>372</v>
      </c>
      <c r="C102" s="1357" t="s">
        <v>373</v>
      </c>
      <c r="D102" s="1329"/>
      <c r="E102" s="1227"/>
      <c r="F102" s="1227">
        <v>1575000</v>
      </c>
      <c r="G102" s="1227">
        <v>236345458</v>
      </c>
      <c r="H102" s="1228">
        <v>16000</v>
      </c>
      <c r="I102" s="1222">
        <f t="shared" ref="I102:I104" si="23">SUM(G102:H102)</f>
        <v>236361458</v>
      </c>
      <c r="J102" s="1222">
        <v>54000</v>
      </c>
      <c r="K102" s="1222">
        <v>236415458</v>
      </c>
      <c r="L102" s="1222">
        <f>M102-K102</f>
        <v>2000000</v>
      </c>
      <c r="M102" s="1222">
        <v>238415458</v>
      </c>
    </row>
    <row r="103" spans="1:13" x14ac:dyDescent="0.2">
      <c r="A103" s="1355" t="s">
        <v>377</v>
      </c>
      <c r="B103" s="1359" t="s">
        <v>375</v>
      </c>
      <c r="C103" s="1357" t="s">
        <v>376</v>
      </c>
      <c r="D103" s="1329"/>
      <c r="E103" s="1227"/>
      <c r="F103" s="1227"/>
      <c r="G103" s="1227"/>
      <c r="H103" s="1228">
        <v>1149000</v>
      </c>
      <c r="I103" s="1222">
        <f t="shared" si="23"/>
        <v>1149000</v>
      </c>
      <c r="J103" s="1222"/>
      <c r="K103" s="1222">
        <v>1149000</v>
      </c>
      <c r="L103" s="1222">
        <f>M103-K103</f>
        <v>4600000</v>
      </c>
      <c r="M103" s="1222">
        <v>5749000</v>
      </c>
    </row>
    <row r="104" spans="1:13" x14ac:dyDescent="0.2">
      <c r="A104" s="1355" t="s">
        <v>380</v>
      </c>
      <c r="B104" s="1359" t="s">
        <v>378</v>
      </c>
      <c r="C104" s="1357" t="s">
        <v>379</v>
      </c>
      <c r="D104" s="1329"/>
      <c r="E104" s="1227"/>
      <c r="F104" s="1227">
        <v>425000</v>
      </c>
      <c r="G104" s="1227">
        <v>63909685</v>
      </c>
      <c r="H104" s="1228">
        <v>314550</v>
      </c>
      <c r="I104" s="1222">
        <f t="shared" si="23"/>
        <v>64224235</v>
      </c>
      <c r="J104" s="1222">
        <v>-54000</v>
      </c>
      <c r="K104" s="1222">
        <v>64170235</v>
      </c>
      <c r="L104" s="1222">
        <f>M104-K104</f>
        <v>1500000</v>
      </c>
      <c r="M104" s="1222">
        <v>65670235</v>
      </c>
    </row>
    <row r="105" spans="1:13" ht="11.25" customHeight="1" x14ac:dyDescent="0.2">
      <c r="A105" s="1355" t="s">
        <v>383</v>
      </c>
      <c r="B105" s="1361" t="s">
        <v>381</v>
      </c>
      <c r="C105" s="1364" t="s">
        <v>382</v>
      </c>
      <c r="D105" s="1365"/>
      <c r="E105" s="169"/>
      <c r="F105" s="169">
        <f>SUM(F106:F111)</f>
        <v>6000000</v>
      </c>
      <c r="G105" s="169">
        <f>SUM(G106:G111)</f>
        <v>5477900</v>
      </c>
      <c r="H105" s="879">
        <f>SUM(H106:H111)</f>
        <v>195225</v>
      </c>
      <c r="I105" s="882">
        <f>SUM(I106:I111)</f>
        <v>5673125</v>
      </c>
      <c r="J105" s="882" t="s">
        <v>126</v>
      </c>
      <c r="K105" s="882">
        <v>5673125</v>
      </c>
      <c r="L105" s="882"/>
      <c r="M105" s="882">
        <f>SUM(M107:M111)</f>
        <v>5673125</v>
      </c>
    </row>
    <row r="106" spans="1:13" ht="19.5" customHeight="1" x14ac:dyDescent="0.2">
      <c r="A106" s="1355" t="s">
        <v>386</v>
      </c>
      <c r="B106" s="1356" t="s">
        <v>384</v>
      </c>
      <c r="C106" s="1334" t="s">
        <v>385</v>
      </c>
      <c r="D106" s="1366"/>
      <c r="E106" s="1227"/>
      <c r="F106" s="1227"/>
      <c r="G106" s="1227"/>
      <c r="H106" s="1228"/>
      <c r="I106" s="1222"/>
      <c r="J106" s="1222"/>
      <c r="K106" s="1222"/>
      <c r="L106" s="1222"/>
      <c r="M106" s="1222"/>
    </row>
    <row r="107" spans="1:13" ht="22.5" x14ac:dyDescent="0.2">
      <c r="A107" s="1355" t="s">
        <v>389</v>
      </c>
      <c r="B107" s="1356" t="s">
        <v>387</v>
      </c>
      <c r="C107" s="1334" t="s">
        <v>388</v>
      </c>
      <c r="D107" s="1366"/>
      <c r="E107" s="1227"/>
      <c r="F107" s="1227"/>
      <c r="G107" s="1227"/>
      <c r="H107" s="1228"/>
      <c r="I107" s="1222"/>
      <c r="J107" s="1222"/>
      <c r="K107" s="1222"/>
      <c r="L107" s="1222"/>
      <c r="M107" s="1222"/>
    </row>
    <row r="108" spans="1:13" ht="15.75" customHeight="1" x14ac:dyDescent="0.2">
      <c r="A108" s="1355" t="s">
        <v>392</v>
      </c>
      <c r="B108" s="1356" t="s">
        <v>390</v>
      </c>
      <c r="C108" s="1334" t="s">
        <v>391</v>
      </c>
      <c r="D108" s="1366"/>
      <c r="E108" s="1227"/>
      <c r="F108" s="1227"/>
      <c r="G108" s="1227">
        <v>977900</v>
      </c>
      <c r="H108" s="1228">
        <v>195225</v>
      </c>
      <c r="I108" s="1222">
        <f>+G108+H108</f>
        <v>1173125</v>
      </c>
      <c r="J108" s="1222"/>
      <c r="K108" s="1222">
        <f>+I108+J108</f>
        <v>1173125</v>
      </c>
      <c r="L108" s="1222"/>
      <c r="M108" s="1222">
        <v>1173125</v>
      </c>
    </row>
    <row r="109" spans="1:13" ht="22.5" x14ac:dyDescent="0.2">
      <c r="A109" s="1367" t="s">
        <v>395</v>
      </c>
      <c r="B109" s="1356" t="s">
        <v>393</v>
      </c>
      <c r="C109" s="1334" t="s">
        <v>394</v>
      </c>
      <c r="D109" s="1366"/>
      <c r="E109" s="1227"/>
      <c r="F109" s="1227"/>
      <c r="G109" s="1227"/>
      <c r="H109" s="1228"/>
      <c r="I109" s="1222"/>
      <c r="J109" s="1222"/>
      <c r="K109" s="1222"/>
      <c r="L109" s="1222"/>
      <c r="M109" s="1222"/>
    </row>
    <row r="110" spans="1:13" x14ac:dyDescent="0.2">
      <c r="A110" s="1368" t="s">
        <v>398</v>
      </c>
      <c r="B110" s="1356" t="s">
        <v>396</v>
      </c>
      <c r="C110" s="1334" t="s">
        <v>397</v>
      </c>
      <c r="D110" s="1369"/>
      <c r="E110" s="1227"/>
      <c r="F110" s="1227"/>
      <c r="G110" s="1227"/>
      <c r="H110" s="1228"/>
      <c r="I110" s="1222"/>
      <c r="J110" s="1222"/>
      <c r="K110" s="1222"/>
      <c r="L110" s="1222"/>
      <c r="M110" s="1222"/>
    </row>
    <row r="111" spans="1:13" ht="13.5" thickBot="1" x14ac:dyDescent="0.25">
      <c r="A111" s="1355" t="s">
        <v>1074</v>
      </c>
      <c r="B111" s="1370" t="s">
        <v>399</v>
      </c>
      <c r="C111" s="1334" t="s">
        <v>400</v>
      </c>
      <c r="D111" s="1371"/>
      <c r="E111" s="1344"/>
      <c r="F111" s="1344">
        <v>6000000</v>
      </c>
      <c r="G111" s="1344">
        <v>4500000</v>
      </c>
      <c r="H111" s="1345"/>
      <c r="I111" s="1234">
        <v>4500000</v>
      </c>
      <c r="J111" s="1234"/>
      <c r="K111" s="1234">
        <v>4500000</v>
      </c>
      <c r="L111" s="1222"/>
      <c r="M111" s="1222">
        <v>4500000</v>
      </c>
    </row>
    <row r="112" spans="1:13" ht="13.5" thickBot="1" x14ac:dyDescent="0.25">
      <c r="A112" s="1347" t="s">
        <v>175</v>
      </c>
      <c r="B112" s="1372" t="s">
        <v>401</v>
      </c>
      <c r="C112" s="1373" t="s">
        <v>402</v>
      </c>
      <c r="D112" s="1374"/>
      <c r="E112" s="1210"/>
      <c r="F112" s="1210">
        <v>0</v>
      </c>
      <c r="G112" s="1210">
        <v>7975600</v>
      </c>
      <c r="H112" s="1211"/>
      <c r="I112" s="1214">
        <v>7975600</v>
      </c>
      <c r="J112" s="1214"/>
      <c r="K112" s="1214">
        <v>7975600</v>
      </c>
      <c r="L112" s="1214">
        <f>L114</f>
        <v>-7975600</v>
      </c>
      <c r="M112" s="1214">
        <f>SUM(M113:M114)</f>
        <v>0</v>
      </c>
    </row>
    <row r="113" spans="1:13" x14ac:dyDescent="0.2">
      <c r="A113" s="1355" t="s">
        <v>178</v>
      </c>
      <c r="B113" s="1356" t="s">
        <v>403</v>
      </c>
      <c r="C113" s="1375" t="s">
        <v>404</v>
      </c>
      <c r="D113" s="1376"/>
      <c r="E113" s="1218"/>
      <c r="F113" s="1218"/>
      <c r="G113" s="1218"/>
      <c r="H113" s="1219"/>
      <c r="I113" s="1220"/>
      <c r="J113" s="1220"/>
      <c r="K113" s="1220"/>
      <c r="L113" s="1234"/>
      <c r="M113" s="1234"/>
    </row>
    <row r="114" spans="1:13" ht="18" customHeight="1" thickBot="1" x14ac:dyDescent="0.25">
      <c r="A114" s="1377" t="s">
        <v>181</v>
      </c>
      <c r="B114" s="1338" t="s">
        <v>405</v>
      </c>
      <c r="C114" s="1357" t="s">
        <v>406</v>
      </c>
      <c r="D114" s="1333"/>
      <c r="E114" s="1232"/>
      <c r="F114" s="1232"/>
      <c r="G114" s="1232">
        <v>7975600</v>
      </c>
      <c r="H114" s="1233"/>
      <c r="I114" s="1234">
        <v>7975600</v>
      </c>
      <c r="J114" s="1234"/>
      <c r="K114" s="1234">
        <v>7975600</v>
      </c>
      <c r="L114" s="1234">
        <f>M114-K114</f>
        <v>-7975600</v>
      </c>
      <c r="M114" s="1234">
        <v>0</v>
      </c>
    </row>
    <row r="115" spans="1:13" ht="14.25" customHeight="1" thickBot="1" x14ac:dyDescent="0.25">
      <c r="A115" s="1347" t="s">
        <v>407</v>
      </c>
      <c r="B115" s="1348" t="s">
        <v>408</v>
      </c>
      <c r="C115" s="1373" t="s">
        <v>409</v>
      </c>
      <c r="D115" s="1374"/>
      <c r="E115" s="1210"/>
      <c r="F115" s="1210">
        <f t="shared" ref="F115:K115" si="24">SUM(F112,F94,F82)</f>
        <v>734990212</v>
      </c>
      <c r="G115" s="1210">
        <f t="shared" si="24"/>
        <v>2448267073</v>
      </c>
      <c r="H115" s="1211">
        <f t="shared" si="24"/>
        <v>30093892</v>
      </c>
      <c r="I115" s="1214">
        <f t="shared" si="24"/>
        <v>2478360965</v>
      </c>
      <c r="J115" s="1214">
        <f t="shared" si="24"/>
        <v>15918288</v>
      </c>
      <c r="K115" s="1214">
        <f t="shared" si="24"/>
        <v>2494279253</v>
      </c>
      <c r="L115" s="1214"/>
      <c r="M115" s="1214">
        <f>M112+M94+M82</f>
        <v>2510334701</v>
      </c>
    </row>
    <row r="116" spans="1:13" ht="21.75" thickBot="1" x14ac:dyDescent="0.25">
      <c r="A116" s="1378" t="s">
        <v>209</v>
      </c>
      <c r="B116" s="1379" t="s">
        <v>410</v>
      </c>
      <c r="C116" s="1380" t="s">
        <v>411</v>
      </c>
      <c r="D116" s="1381"/>
      <c r="E116" s="1269"/>
      <c r="F116" s="1269">
        <v>5000000</v>
      </c>
      <c r="G116" s="1269">
        <v>2486620</v>
      </c>
      <c r="H116" s="1270"/>
      <c r="I116" s="1281">
        <v>2486620</v>
      </c>
      <c r="J116" s="1281"/>
      <c r="K116" s="1281">
        <v>2486620</v>
      </c>
      <c r="L116" s="1281"/>
      <c r="M116" s="1281">
        <f>SUM(M117:M119)</f>
        <v>2486620</v>
      </c>
    </row>
    <row r="117" spans="1:13" x14ac:dyDescent="0.2">
      <c r="A117" s="1355" t="s">
        <v>212</v>
      </c>
      <c r="B117" s="1356" t="s">
        <v>493</v>
      </c>
      <c r="C117" s="1375" t="s">
        <v>494</v>
      </c>
      <c r="D117" s="1382"/>
      <c r="E117" s="1320"/>
      <c r="F117" s="1320">
        <v>5000000</v>
      </c>
      <c r="G117" s="1320">
        <v>2486620</v>
      </c>
      <c r="H117" s="1321"/>
      <c r="I117" s="1220">
        <v>2486620</v>
      </c>
      <c r="J117" s="1220"/>
      <c r="K117" s="1220">
        <v>2486620</v>
      </c>
      <c r="L117" s="1220"/>
      <c r="M117" s="1220">
        <v>2486620</v>
      </c>
    </row>
    <row r="118" spans="1:13" ht="22.5" x14ac:dyDescent="0.2">
      <c r="A118" s="1355" t="s">
        <v>215</v>
      </c>
      <c r="B118" s="1356" t="s">
        <v>495</v>
      </c>
      <c r="C118" s="1375" t="s">
        <v>496</v>
      </c>
      <c r="D118" s="1329"/>
      <c r="E118" s="1227"/>
      <c r="F118" s="1227"/>
      <c r="G118" s="1227"/>
      <c r="H118" s="1228"/>
      <c r="I118" s="1222"/>
      <c r="J118" s="1222"/>
      <c r="K118" s="1222"/>
      <c r="L118" s="1220"/>
      <c r="M118" s="1220"/>
    </row>
    <row r="119" spans="1:13" ht="13.5" thickBot="1" x14ac:dyDescent="0.25">
      <c r="A119" s="1367" t="s">
        <v>218</v>
      </c>
      <c r="B119" s="1383" t="s">
        <v>497</v>
      </c>
      <c r="C119" s="1384" t="s">
        <v>498</v>
      </c>
      <c r="D119" s="1385"/>
      <c r="E119" s="1344"/>
      <c r="F119" s="1344"/>
      <c r="G119" s="1344"/>
      <c r="H119" s="1345"/>
      <c r="I119" s="1234"/>
      <c r="J119" s="1234"/>
      <c r="K119" s="1234"/>
      <c r="L119" s="1258"/>
      <c r="M119" s="1258"/>
    </row>
    <row r="120" spans="1:13" ht="13.5" thickBot="1" x14ac:dyDescent="0.25">
      <c r="A120" s="1378" t="s">
        <v>242</v>
      </c>
      <c r="B120" s="1379" t="s">
        <v>499</v>
      </c>
      <c r="C120" s="1380" t="s">
        <v>500</v>
      </c>
      <c r="D120" s="1381"/>
      <c r="E120" s="1269"/>
      <c r="F120" s="1269">
        <v>0</v>
      </c>
      <c r="G120" s="1269">
        <v>0</v>
      </c>
      <c r="H120" s="1270">
        <v>0</v>
      </c>
      <c r="I120" s="1281"/>
      <c r="J120" s="1281"/>
      <c r="K120" s="1386"/>
      <c r="L120" s="1387"/>
      <c r="M120" s="1388"/>
    </row>
    <row r="121" spans="1:13" ht="13.5" thickBot="1" x14ac:dyDescent="0.25">
      <c r="A121" s="1378" t="s">
        <v>501</v>
      </c>
      <c r="B121" s="1379" t="s">
        <v>762</v>
      </c>
      <c r="C121" s="1380" t="s">
        <v>763</v>
      </c>
      <c r="D121" s="1381"/>
      <c r="E121" s="1389"/>
      <c r="F121" s="1390">
        <v>9189147</v>
      </c>
      <c r="G121" s="1391">
        <v>8969730</v>
      </c>
      <c r="H121" s="1392"/>
      <c r="I121" s="1393">
        <v>8969730</v>
      </c>
      <c r="J121" s="1393"/>
      <c r="K121" s="1394">
        <v>8969730</v>
      </c>
      <c r="L121" s="1394"/>
      <c r="M121" s="1394">
        <v>8969730</v>
      </c>
    </row>
    <row r="122" spans="1:13" ht="13.5" thickBot="1" x14ac:dyDescent="0.25">
      <c r="A122" s="1347" t="s">
        <v>272</v>
      </c>
      <c r="B122" s="1348" t="s">
        <v>502</v>
      </c>
      <c r="C122" s="1373" t="s">
        <v>503</v>
      </c>
      <c r="D122" s="1374"/>
      <c r="E122" s="1395"/>
      <c r="F122" s="1395">
        <f>SUM(F116,F120,F121)</f>
        <v>14189147</v>
      </c>
      <c r="G122" s="1395">
        <f>SUM(G116,G120,G121)</f>
        <v>11456350</v>
      </c>
      <c r="H122" s="1396">
        <f>SUM(H116,H120,H121)</f>
        <v>0</v>
      </c>
      <c r="I122" s="1397">
        <v>11456350</v>
      </c>
      <c r="J122" s="1397"/>
      <c r="K122" s="1398">
        <v>11456350</v>
      </c>
      <c r="L122" s="1398">
        <f>L116+L121</f>
        <v>0</v>
      </c>
      <c r="M122" s="1398">
        <f>M116+M121</f>
        <v>11456350</v>
      </c>
    </row>
    <row r="123" spans="1:13" ht="13.5" customHeight="1" thickBot="1" x14ac:dyDescent="0.25">
      <c r="A123" s="1399" t="s">
        <v>281</v>
      </c>
      <c r="B123" s="1400" t="s">
        <v>504</v>
      </c>
      <c r="C123" s="1401" t="s">
        <v>99</v>
      </c>
      <c r="D123" s="1402"/>
      <c r="E123" s="1395"/>
      <c r="F123" s="1395">
        <f t="shared" ref="F123:K123" si="25">SUM(F115,F122)</f>
        <v>749179359</v>
      </c>
      <c r="G123" s="1395">
        <f t="shared" si="25"/>
        <v>2459723423</v>
      </c>
      <c r="H123" s="1396">
        <f t="shared" si="25"/>
        <v>30093892</v>
      </c>
      <c r="I123" s="1403">
        <f t="shared" si="25"/>
        <v>2489817315</v>
      </c>
      <c r="J123" s="1403">
        <f t="shared" si="25"/>
        <v>15918288</v>
      </c>
      <c r="K123" s="1403">
        <f t="shared" si="25"/>
        <v>2505735603</v>
      </c>
      <c r="L123" s="1403">
        <f>M123-K123</f>
        <v>16055448</v>
      </c>
      <c r="M123" s="1403">
        <f>M122+M115</f>
        <v>2521791051</v>
      </c>
    </row>
    <row r="124" spans="1:13" ht="22.5" customHeight="1" x14ac:dyDescent="0.2">
      <c r="A124" s="1563" t="s">
        <v>505</v>
      </c>
      <c r="B124" s="1563"/>
      <c r="C124" s="1563"/>
      <c r="D124" s="1563"/>
      <c r="E124" s="1563"/>
      <c r="F124" s="1563"/>
      <c r="G124" s="1563"/>
      <c r="H124" s="1563"/>
      <c r="I124" s="1563"/>
      <c r="J124" s="1563"/>
      <c r="K124" s="1563"/>
      <c r="L124" s="1563"/>
      <c r="M124" s="1563"/>
    </row>
    <row r="125" spans="1:13" ht="19.5" customHeight="1" thickBot="1" x14ac:dyDescent="0.25">
      <c r="A125" s="1564" t="s">
        <v>558</v>
      </c>
      <c r="B125" s="1564"/>
      <c r="C125" s="1564"/>
      <c r="D125" s="1564"/>
      <c r="E125" s="1564"/>
      <c r="F125" s="1564"/>
      <c r="G125" s="1564"/>
      <c r="H125" s="1564"/>
      <c r="I125" s="1564"/>
      <c r="J125" s="1564"/>
      <c r="K125" s="1564"/>
      <c r="L125" s="1564"/>
      <c r="M125" s="1564"/>
    </row>
    <row r="126" spans="1:13" ht="21.75" thickBot="1" x14ac:dyDescent="0.25">
      <c r="A126" s="3">
        <v>1</v>
      </c>
      <c r="B126" s="5"/>
      <c r="C126" s="6" t="s">
        <v>506</v>
      </c>
      <c r="D126" s="7"/>
      <c r="E126" s="4"/>
      <c r="F126" s="4">
        <f>+F59-F115</f>
        <v>-124301218</v>
      </c>
      <c r="G126" s="163">
        <f>+G59-G115</f>
        <v>-1365566107</v>
      </c>
      <c r="H126" s="4">
        <f>SUM(H59,-H114)</f>
        <v>63718116</v>
      </c>
      <c r="I126" s="163">
        <f>SUM(I59,-I114)</f>
        <v>1138445012</v>
      </c>
      <c r="J126" s="163">
        <f>SUM(J59,-J114)</f>
        <v>15918288</v>
      </c>
      <c r="K126" s="163">
        <f>+K59-K115</f>
        <v>-1331940353</v>
      </c>
      <c r="L126" s="163"/>
      <c r="M126" s="163">
        <f>+M59-M115</f>
        <v>-1314866319</v>
      </c>
    </row>
    <row r="127" spans="1:13" ht="21.75" thickBot="1" x14ac:dyDescent="0.25">
      <c r="A127" s="3" t="s">
        <v>158</v>
      </c>
      <c r="B127" s="5"/>
      <c r="C127" s="6" t="s">
        <v>764</v>
      </c>
      <c r="D127" s="7"/>
      <c r="E127" s="4"/>
      <c r="F127" s="4">
        <f>+F70-F122</f>
        <v>124301218</v>
      </c>
      <c r="G127" s="163">
        <f>+G70-G122</f>
        <v>1365564577</v>
      </c>
      <c r="H127" s="4">
        <f>SUM(H69,-H121)</f>
        <v>0</v>
      </c>
      <c r="I127" s="163">
        <f>SUM(I69,-I121)</f>
        <v>-8969730</v>
      </c>
      <c r="J127" s="163">
        <f>SUM(J69,-J121)</f>
        <v>0</v>
      </c>
      <c r="K127" s="163">
        <f>+K70-K122</f>
        <v>1331940353</v>
      </c>
      <c r="L127" s="163"/>
      <c r="M127" s="163">
        <f>+M70-M122</f>
        <v>1314866319</v>
      </c>
    </row>
    <row r="130" spans="6:6" x14ac:dyDescent="0.2">
      <c r="F130" t="s">
        <v>120</v>
      </c>
    </row>
  </sheetData>
  <sheetProtection selectLockedCells="1" selectUnlockedCells="1"/>
  <mergeCells count="9">
    <mergeCell ref="G5:M5"/>
    <mergeCell ref="G4:M4"/>
    <mergeCell ref="A2:M2"/>
    <mergeCell ref="A124:M124"/>
    <mergeCell ref="A125:M125"/>
    <mergeCell ref="A78:M78"/>
    <mergeCell ref="A79:M79"/>
    <mergeCell ref="A7:M7"/>
    <mergeCell ref="A6:M6"/>
  </mergeCells>
  <phoneticPr fontId="25" type="noConversion"/>
  <pageMargins left="0.19685039370078741" right="0" top="0" bottom="0" header="0.51181102362204722" footer="0.51181102362204722"/>
  <pageSetup paperSize="9" scale="80" firstPageNumber="0" orientation="portrait" r:id="rId1"/>
  <headerFooter alignWithMargins="0"/>
  <rowBreaks count="1" manualBreakCount="1">
    <brk id="7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149"/>
  <sheetViews>
    <sheetView topLeftCell="A7" zoomScaleNormal="100" workbookViewId="0">
      <selection activeCell="Y121" sqref="Y121"/>
    </sheetView>
  </sheetViews>
  <sheetFormatPr defaultColWidth="9.140625" defaultRowHeight="15" x14ac:dyDescent="0.25"/>
  <cols>
    <col min="1" max="1" width="5.7109375" style="192" customWidth="1"/>
    <col min="2" max="2" width="51.42578125" style="192" customWidth="1"/>
    <col min="3" max="3" width="5.85546875" style="192" customWidth="1"/>
    <col min="4" max="4" width="10" style="192" customWidth="1"/>
    <col min="5" max="5" width="8.7109375" style="192" customWidth="1"/>
    <col min="6" max="6" width="10.140625" style="192" customWidth="1"/>
    <col min="7" max="7" width="9.85546875" style="192" customWidth="1"/>
    <col min="8" max="11" width="0" style="192" hidden="1" customWidth="1"/>
    <col min="12" max="12" width="10.5703125" style="192" hidden="1" customWidth="1"/>
    <col min="13" max="14" width="0" style="192" hidden="1" customWidth="1"/>
    <col min="15" max="15" width="10.85546875" style="192" hidden="1" customWidth="1"/>
    <col min="16" max="19" width="0" style="192" hidden="1" customWidth="1"/>
    <col min="20" max="20" width="9.85546875" style="192" customWidth="1"/>
    <col min="21" max="22" width="9.140625" style="192"/>
    <col min="23" max="23" width="10.140625" style="192" customWidth="1"/>
    <col min="24" max="27" width="9.140625" style="192"/>
    <col min="28" max="28" width="9.7109375" style="192" customWidth="1"/>
    <col min="29" max="30" width="9.140625" style="192"/>
    <col min="31" max="31" width="10.85546875" style="192" customWidth="1"/>
    <col min="32" max="16384" width="9.140625" style="192"/>
  </cols>
  <sheetData>
    <row r="1" spans="1:31" hidden="1" x14ac:dyDescent="0.25"/>
    <row r="2" spans="1:31" hidden="1" x14ac:dyDescent="0.25"/>
    <row r="3" spans="1:31" hidden="1" x14ac:dyDescent="0.25"/>
    <row r="4" spans="1:31" ht="6" hidden="1" customHeight="1" x14ac:dyDescent="0.25"/>
    <row r="5" spans="1:31" hidden="1" x14ac:dyDescent="0.25"/>
    <row r="6" spans="1:31" ht="9.75" hidden="1" customHeight="1" x14ac:dyDescent="0.25"/>
    <row r="7" spans="1:31" ht="18" customHeight="1" x14ac:dyDescent="0.25"/>
    <row r="8" spans="1:31" ht="13.9" customHeight="1" x14ac:dyDescent="0.25">
      <c r="M8" s="1630"/>
      <c r="N8" s="1630"/>
      <c r="O8" s="1630"/>
      <c r="U8" s="1629"/>
      <c r="V8" s="1629"/>
      <c r="W8" s="1629"/>
      <c r="X8" s="1629"/>
      <c r="Y8" s="1629"/>
      <c r="Z8" s="1629"/>
      <c r="AA8" s="1629"/>
      <c r="AB8" s="1629"/>
      <c r="AC8" s="1629"/>
      <c r="AD8" s="1629"/>
      <c r="AE8" s="1629"/>
    </row>
    <row r="9" spans="1:31" x14ac:dyDescent="0.25">
      <c r="F9" s="1628" t="s">
        <v>1147</v>
      </c>
      <c r="G9" s="1628"/>
      <c r="H9" s="1628"/>
      <c r="I9" s="1628"/>
      <c r="J9" s="1628"/>
      <c r="K9" s="1628"/>
      <c r="L9" s="1628"/>
      <c r="M9" s="1628"/>
      <c r="N9" s="1628"/>
      <c r="O9" s="1628"/>
      <c r="P9" s="1628"/>
      <c r="Q9" s="1628"/>
      <c r="R9" s="1628"/>
      <c r="S9" s="1628"/>
      <c r="T9" s="1628"/>
      <c r="U9" s="1628"/>
      <c r="V9" s="1628"/>
      <c r="W9" s="1628"/>
      <c r="X9" s="1628"/>
      <c r="Y9" s="1628"/>
      <c r="Z9" s="1628"/>
      <c r="AA9" s="1628"/>
      <c r="AB9" s="1628"/>
      <c r="AC9" s="1628"/>
      <c r="AD9" s="1628"/>
      <c r="AE9" s="1628"/>
    </row>
    <row r="10" spans="1:31" ht="15" customHeight="1" x14ac:dyDescent="0.25">
      <c r="A10" s="1662" t="s">
        <v>566</v>
      </c>
      <c r="B10" s="1626" t="s">
        <v>759</v>
      </c>
      <c r="C10" s="1627"/>
      <c r="D10" s="1627"/>
      <c r="E10" s="1627"/>
      <c r="F10" s="1627"/>
      <c r="G10" s="1627"/>
      <c r="H10" s="1627"/>
      <c r="I10" s="1627"/>
      <c r="J10" s="1627"/>
      <c r="K10" s="1627"/>
      <c r="L10" s="1627"/>
      <c r="M10" s="1627"/>
      <c r="N10" s="1627"/>
      <c r="O10" s="1627"/>
      <c r="P10" s="1627"/>
      <c r="Q10" s="1627"/>
      <c r="R10" s="1627"/>
      <c r="S10" s="1627"/>
      <c r="T10" s="1627"/>
      <c r="U10" s="1627"/>
      <c r="V10" s="1627"/>
      <c r="W10" s="1627"/>
      <c r="X10" s="1627"/>
      <c r="Y10" s="1627"/>
      <c r="Z10" s="1627"/>
      <c r="AA10" s="1627"/>
      <c r="AB10" s="1627"/>
      <c r="AC10" s="1627"/>
      <c r="AD10" s="1627"/>
      <c r="AE10" s="1627"/>
    </row>
    <row r="11" spans="1:31" ht="15" customHeight="1" x14ac:dyDescent="0.25">
      <c r="A11" s="1663"/>
      <c r="B11" s="1652" t="s">
        <v>872</v>
      </c>
      <c r="C11" s="1653"/>
      <c r="D11" s="1653"/>
      <c r="E11" s="1653"/>
      <c r="F11" s="1653"/>
      <c r="G11" s="1653"/>
      <c r="H11" s="1653"/>
      <c r="I11" s="1653"/>
      <c r="J11" s="1653"/>
      <c r="K11" s="1653"/>
      <c r="L11" s="1653"/>
      <c r="M11" s="1653"/>
      <c r="N11" s="1653"/>
      <c r="O11" s="1653"/>
      <c r="P11" s="1653"/>
      <c r="Q11" s="1653"/>
      <c r="R11" s="1653"/>
      <c r="S11" s="1653"/>
      <c r="T11" s="1653"/>
      <c r="U11" s="1653"/>
      <c r="V11" s="1653"/>
      <c r="W11" s="1653"/>
      <c r="X11" s="1653"/>
      <c r="Y11" s="1653"/>
      <c r="Z11" s="1653"/>
      <c r="AA11" s="1653"/>
      <c r="AB11" s="1653"/>
      <c r="AC11" s="1653"/>
      <c r="AD11" s="1653"/>
      <c r="AE11" s="1653"/>
    </row>
    <row r="12" spans="1:31" ht="15" customHeight="1" x14ac:dyDescent="0.25">
      <c r="A12" s="1673" t="s">
        <v>567</v>
      </c>
      <c r="B12" s="1673"/>
      <c r="C12" s="1670" t="s">
        <v>27</v>
      </c>
      <c r="D12" s="1659" t="s">
        <v>807</v>
      </c>
      <c r="E12" s="1660"/>
      <c r="F12" s="1660"/>
      <c r="G12" s="1661"/>
      <c r="H12" s="1659" t="s">
        <v>1054</v>
      </c>
      <c r="I12" s="1660"/>
      <c r="J12" s="1660"/>
      <c r="K12" s="1661"/>
      <c r="L12" s="1659" t="s">
        <v>1053</v>
      </c>
      <c r="M12" s="1660"/>
      <c r="N12" s="1660"/>
      <c r="O12" s="1661"/>
      <c r="P12" s="1659" t="s">
        <v>1094</v>
      </c>
      <c r="Q12" s="1660"/>
      <c r="R12" s="1660"/>
      <c r="S12" s="1661"/>
      <c r="T12" s="1659" t="s">
        <v>1053</v>
      </c>
      <c r="U12" s="1660"/>
      <c r="V12" s="1660"/>
      <c r="W12" s="1661"/>
      <c r="X12" s="1659" t="s">
        <v>1123</v>
      </c>
      <c r="Y12" s="1660"/>
      <c r="Z12" s="1660"/>
      <c r="AA12" s="1661"/>
      <c r="AB12" s="1659" t="s">
        <v>1053</v>
      </c>
      <c r="AC12" s="1660"/>
      <c r="AD12" s="1660"/>
      <c r="AE12" s="1661"/>
    </row>
    <row r="13" spans="1:31" ht="15" customHeight="1" x14ac:dyDescent="0.25">
      <c r="A13" s="1673"/>
      <c r="B13" s="1673"/>
      <c r="C13" s="1671"/>
      <c r="D13" s="1668" t="s">
        <v>508</v>
      </c>
      <c r="E13" s="1664" t="s">
        <v>509</v>
      </c>
      <c r="F13" s="1666" t="s">
        <v>568</v>
      </c>
      <c r="G13" s="1672" t="s">
        <v>510</v>
      </c>
      <c r="H13" s="1668" t="s">
        <v>508</v>
      </c>
      <c r="I13" s="1664" t="s">
        <v>509</v>
      </c>
      <c r="J13" s="1666" t="s">
        <v>568</v>
      </c>
      <c r="K13" s="1672" t="s">
        <v>510</v>
      </c>
      <c r="L13" s="1668" t="s">
        <v>508</v>
      </c>
      <c r="M13" s="1664" t="s">
        <v>509</v>
      </c>
      <c r="N13" s="1666" t="s">
        <v>568</v>
      </c>
      <c r="O13" s="1672" t="s">
        <v>510</v>
      </c>
      <c r="P13" s="1668" t="s">
        <v>508</v>
      </c>
      <c r="Q13" s="1664" t="s">
        <v>509</v>
      </c>
      <c r="R13" s="1666" t="s">
        <v>568</v>
      </c>
      <c r="S13" s="1672" t="s">
        <v>510</v>
      </c>
      <c r="T13" s="1668" t="s">
        <v>508</v>
      </c>
      <c r="U13" s="1664" t="s">
        <v>509</v>
      </c>
      <c r="V13" s="1666" t="s">
        <v>568</v>
      </c>
      <c r="W13" s="1672" t="s">
        <v>510</v>
      </c>
      <c r="X13" s="1668" t="s">
        <v>508</v>
      </c>
      <c r="Y13" s="1664" t="s">
        <v>509</v>
      </c>
      <c r="Z13" s="1666" t="s">
        <v>568</v>
      </c>
      <c r="AA13" s="1672" t="s">
        <v>510</v>
      </c>
      <c r="AB13" s="1668" t="s">
        <v>508</v>
      </c>
      <c r="AC13" s="1664" t="s">
        <v>509</v>
      </c>
      <c r="AD13" s="1666" t="s">
        <v>568</v>
      </c>
      <c r="AE13" s="1672" t="s">
        <v>510</v>
      </c>
    </row>
    <row r="14" spans="1:31" ht="20.25" customHeight="1" x14ac:dyDescent="0.25">
      <c r="A14" s="1673"/>
      <c r="B14" s="1673"/>
      <c r="C14" s="1672"/>
      <c r="D14" s="1669"/>
      <c r="E14" s="1665"/>
      <c r="F14" s="1667"/>
      <c r="G14" s="1674"/>
      <c r="H14" s="1669"/>
      <c r="I14" s="1665"/>
      <c r="J14" s="1667"/>
      <c r="K14" s="1674"/>
      <c r="L14" s="1669"/>
      <c r="M14" s="1665"/>
      <c r="N14" s="1667"/>
      <c r="O14" s="1674"/>
      <c r="P14" s="1669"/>
      <c r="Q14" s="1665"/>
      <c r="R14" s="1667"/>
      <c r="S14" s="1674"/>
      <c r="T14" s="1669"/>
      <c r="U14" s="1665"/>
      <c r="V14" s="1667"/>
      <c r="W14" s="1674"/>
      <c r="X14" s="1669"/>
      <c r="Y14" s="1665"/>
      <c r="Z14" s="1667"/>
      <c r="AA14" s="1674"/>
      <c r="AB14" s="1669"/>
      <c r="AC14" s="1665"/>
      <c r="AD14" s="1667"/>
      <c r="AE14" s="1674"/>
    </row>
    <row r="15" spans="1:31" ht="12" customHeight="1" x14ac:dyDescent="0.25">
      <c r="A15" s="1599" t="s">
        <v>25</v>
      </c>
      <c r="B15" s="1600"/>
      <c r="C15" s="193"/>
      <c r="D15" s="194">
        <f>SUM(D16,D36,D45)</f>
        <v>85888580</v>
      </c>
      <c r="E15" s="194">
        <f>SUM(E16,E36,E45)</f>
        <v>0</v>
      </c>
      <c r="F15" s="194">
        <f>SUM(F16,F36,F45)</f>
        <v>0</v>
      </c>
      <c r="G15" s="217">
        <f>SUM(D15:F15)</f>
        <v>85888580</v>
      </c>
      <c r="H15" s="194">
        <f>SUM(H16,H36,H45)</f>
        <v>-868915</v>
      </c>
      <c r="I15" s="194">
        <f>SUM(I16,I36,I45)</f>
        <v>0</v>
      </c>
      <c r="J15" s="194">
        <f>SUM(J16,J36,J45)</f>
        <v>0</v>
      </c>
      <c r="K15" s="217">
        <f t="shared" ref="K15:K20" si="0">SUM(H15:J15)</f>
        <v>-868915</v>
      </c>
      <c r="L15" s="194">
        <f>SUM(L16,L36,L45)</f>
        <v>85019665</v>
      </c>
      <c r="M15" s="194">
        <f>SUM(M16,M36,M45)</f>
        <v>0</v>
      </c>
      <c r="N15" s="194">
        <f>SUM(N16,N36,N45)</f>
        <v>0</v>
      </c>
      <c r="O15" s="217">
        <f t="shared" ref="O15:O20" si="1">SUM(L15:N15)</f>
        <v>85019665</v>
      </c>
      <c r="P15" s="194">
        <f>SUM(P16,P36,P45)</f>
        <v>824552</v>
      </c>
      <c r="Q15" s="194">
        <f>SUM(Q16,Q36,Q45)</f>
        <v>0</v>
      </c>
      <c r="R15" s="194">
        <f>SUM(R16,R36,R45)</f>
        <v>0</v>
      </c>
      <c r="S15" s="217">
        <f t="shared" ref="S15:S20" si="2">SUM(P15:R15)</f>
        <v>824552</v>
      </c>
      <c r="T15" s="194">
        <f>SUM(T16,T36,T45)</f>
        <v>85844217</v>
      </c>
      <c r="U15" s="194">
        <f>SUM(U16,U36,U45)</f>
        <v>0</v>
      </c>
      <c r="V15" s="194">
        <f>SUM(V16,V36,V45)</f>
        <v>0</v>
      </c>
      <c r="W15" s="217">
        <f t="shared" ref="W15:W20" si="3">SUM(T15:V15)</f>
        <v>85844217</v>
      </c>
      <c r="X15" s="194">
        <v>0</v>
      </c>
      <c r="Y15" s="194"/>
      <c r="Z15" s="194"/>
      <c r="AA15" s="217">
        <v>0</v>
      </c>
      <c r="AB15" s="194">
        <f>SUM(AB16,AB36,AB45)</f>
        <v>85844217</v>
      </c>
      <c r="AC15" s="194">
        <f>SUM(AC16,AC36,AC45)</f>
        <v>0</v>
      </c>
      <c r="AD15" s="194">
        <f>SUM(AD16,AD36,AD45)</f>
        <v>0</v>
      </c>
      <c r="AE15" s="217">
        <f t="shared" ref="AE15:AE20" si="4">SUM(AB15:AD15)</f>
        <v>85844217</v>
      </c>
    </row>
    <row r="16" spans="1:31" ht="12" customHeight="1" x14ac:dyDescent="0.25">
      <c r="A16" s="1608" t="s">
        <v>569</v>
      </c>
      <c r="B16" s="1601"/>
      <c r="C16" s="196"/>
      <c r="D16" s="197">
        <f>SUM(D18,D20,D22,D34)</f>
        <v>39021510</v>
      </c>
      <c r="E16" s="197">
        <f>SUM(E18,E20,E22,E34)</f>
        <v>0</v>
      </c>
      <c r="F16" s="197">
        <f>SUM(F18,F20,F22,F34)</f>
        <v>0</v>
      </c>
      <c r="G16" s="217">
        <f t="shared" ref="G16:G33" si="5">SUM(D16:F16)</f>
        <v>39021510</v>
      </c>
      <c r="H16" s="197">
        <f>SUM(H18,H20,H22,H34)</f>
        <v>0</v>
      </c>
      <c r="I16" s="197">
        <f>SUM(I18,I20,I22,I34)</f>
        <v>0</v>
      </c>
      <c r="J16" s="197">
        <f>SUM(J18,J20,J22,J34)</f>
        <v>0</v>
      </c>
      <c r="K16" s="217">
        <f t="shared" si="0"/>
        <v>0</v>
      </c>
      <c r="L16" s="197">
        <f>SUM(L18,L20,L22,L34)</f>
        <v>39021510</v>
      </c>
      <c r="M16" s="197">
        <f>SUM(M18,M20,M22,M34)</f>
        <v>0</v>
      </c>
      <c r="N16" s="197">
        <f>SUM(N18,N20,N22,N34)</f>
        <v>0</v>
      </c>
      <c r="O16" s="217">
        <f t="shared" si="1"/>
        <v>39021510</v>
      </c>
      <c r="P16" s="197">
        <f>SUM(P18,P20,P22,P34)</f>
        <v>824552</v>
      </c>
      <c r="Q16" s="197">
        <f>SUM(Q18,Q20,Q22,Q34)</f>
        <v>0</v>
      </c>
      <c r="R16" s="197">
        <f>SUM(R18,R20,R22,R34)</f>
        <v>0</v>
      </c>
      <c r="S16" s="217">
        <f t="shared" si="2"/>
        <v>824552</v>
      </c>
      <c r="T16" s="197">
        <f>SUM(T18,T20,T22,T34)</f>
        <v>39846062</v>
      </c>
      <c r="U16" s="197">
        <f>SUM(U18,U20,U22,U34)</f>
        <v>0</v>
      </c>
      <c r="V16" s="197">
        <f>SUM(V18,V20,V22,V34)</f>
        <v>0</v>
      </c>
      <c r="W16" s="217">
        <f t="shared" si="3"/>
        <v>39846062</v>
      </c>
      <c r="X16" s="197">
        <v>0</v>
      </c>
      <c r="Y16" s="197"/>
      <c r="Z16" s="197"/>
      <c r="AA16" s="217">
        <v>0</v>
      </c>
      <c r="AB16" s="197">
        <f>SUM(AB18,AB20,AB22,AB34)</f>
        <v>39846062</v>
      </c>
      <c r="AC16" s="197">
        <f>SUM(AC18,AC20,AC22,AC34)</f>
        <v>0</v>
      </c>
      <c r="AD16" s="197">
        <f>SUM(AD18,AD20,AD22,AD34)</f>
        <v>0</v>
      </c>
      <c r="AE16" s="217">
        <f t="shared" si="4"/>
        <v>39846062</v>
      </c>
    </row>
    <row r="17" spans="1:31" ht="12" customHeight="1" x14ac:dyDescent="0.25">
      <c r="A17" s="198">
        <v>1</v>
      </c>
      <c r="B17" s="199" t="s">
        <v>570</v>
      </c>
      <c r="C17" s="196"/>
      <c r="D17" s="197">
        <f>SUM(D34,D22,D18)</f>
        <v>39021510</v>
      </c>
      <c r="E17" s="197"/>
      <c r="F17" s="197"/>
      <c r="G17" s="217">
        <f t="shared" si="5"/>
        <v>39021510</v>
      </c>
      <c r="H17" s="197">
        <f>SUM(H34,H22,H18)</f>
        <v>0</v>
      </c>
      <c r="I17" s="197"/>
      <c r="J17" s="197"/>
      <c r="K17" s="217">
        <f t="shared" si="0"/>
        <v>0</v>
      </c>
      <c r="L17" s="197">
        <f>SUM(L34,L22,L18)</f>
        <v>39021510</v>
      </c>
      <c r="M17" s="197"/>
      <c r="N17" s="197"/>
      <c r="O17" s="217">
        <f t="shared" si="1"/>
        <v>39021510</v>
      </c>
      <c r="P17" s="197">
        <f>SUM(P34,P22,P18)</f>
        <v>824552</v>
      </c>
      <c r="Q17" s="197"/>
      <c r="R17" s="197"/>
      <c r="S17" s="217">
        <f t="shared" si="2"/>
        <v>824552</v>
      </c>
      <c r="T17" s="197">
        <f>SUM(T34,T22,T18)</f>
        <v>39846062</v>
      </c>
      <c r="U17" s="197"/>
      <c r="V17" s="197"/>
      <c r="W17" s="217">
        <f t="shared" si="3"/>
        <v>39846062</v>
      </c>
      <c r="X17" s="197">
        <v>0</v>
      </c>
      <c r="Y17" s="197"/>
      <c r="Z17" s="197"/>
      <c r="AA17" s="217">
        <v>0</v>
      </c>
      <c r="AB17" s="197">
        <f>SUM(AB34,AB22,AB18)</f>
        <v>39846062</v>
      </c>
      <c r="AC17" s="197"/>
      <c r="AD17" s="197"/>
      <c r="AE17" s="217">
        <f t="shared" si="4"/>
        <v>39846062</v>
      </c>
    </row>
    <row r="18" spans="1:31" ht="12" customHeight="1" x14ac:dyDescent="0.25">
      <c r="A18" s="200"/>
      <c r="B18" s="201" t="s">
        <v>571</v>
      </c>
      <c r="C18" s="201" t="s">
        <v>159</v>
      </c>
      <c r="D18" s="202">
        <f>SUM(D19)</f>
        <v>25700000</v>
      </c>
      <c r="E18" s="202"/>
      <c r="F18" s="202">
        <f>SUM(F19)</f>
        <v>0</v>
      </c>
      <c r="G18" s="219">
        <f t="shared" si="5"/>
        <v>25700000</v>
      </c>
      <c r="H18" s="202">
        <f>SUM(H19)</f>
        <v>0</v>
      </c>
      <c r="I18" s="202"/>
      <c r="J18" s="202">
        <f>SUM(J19)</f>
        <v>0</v>
      </c>
      <c r="K18" s="219">
        <f t="shared" si="0"/>
        <v>0</v>
      </c>
      <c r="L18" s="202">
        <f>SUM(L19)</f>
        <v>25700000</v>
      </c>
      <c r="M18" s="202"/>
      <c r="N18" s="202">
        <f>SUM(N19)</f>
        <v>0</v>
      </c>
      <c r="O18" s="219">
        <f t="shared" si="1"/>
        <v>25700000</v>
      </c>
      <c r="P18" s="202">
        <f>SUM(P19)</f>
        <v>824552</v>
      </c>
      <c r="Q18" s="202"/>
      <c r="R18" s="202">
        <f>SUM(R19)</f>
        <v>0</v>
      </c>
      <c r="S18" s="219">
        <f t="shared" si="2"/>
        <v>824552</v>
      </c>
      <c r="T18" s="202">
        <f>SUM(T19)</f>
        <v>26524552</v>
      </c>
      <c r="U18" s="202"/>
      <c r="V18" s="202">
        <f>SUM(V19)</f>
        <v>0</v>
      </c>
      <c r="W18" s="219">
        <f t="shared" si="3"/>
        <v>26524552</v>
      </c>
      <c r="X18" s="202">
        <v>0</v>
      </c>
      <c r="Y18" s="202"/>
      <c r="Z18" s="202"/>
      <c r="AA18" s="219">
        <v>0</v>
      </c>
      <c r="AB18" s="202">
        <f>SUM(AB19)</f>
        <v>26524552</v>
      </c>
      <c r="AC18" s="202"/>
      <c r="AD18" s="202">
        <f>SUM(AD19)</f>
        <v>0</v>
      </c>
      <c r="AE18" s="219">
        <f t="shared" si="4"/>
        <v>26524552</v>
      </c>
    </row>
    <row r="19" spans="1:31" ht="12" customHeight="1" x14ac:dyDescent="0.25">
      <c r="A19" s="200"/>
      <c r="B19" s="203" t="s">
        <v>572</v>
      </c>
      <c r="C19" s="203" t="s">
        <v>171</v>
      </c>
      <c r="D19" s="204">
        <v>25700000</v>
      </c>
      <c r="E19" s="204"/>
      <c r="F19" s="204"/>
      <c r="G19" s="219">
        <f t="shared" si="5"/>
        <v>25700000</v>
      </c>
      <c r="H19" s="204"/>
      <c r="I19" s="204"/>
      <c r="J19" s="204"/>
      <c r="K19" s="219">
        <f t="shared" si="0"/>
        <v>0</v>
      </c>
      <c r="L19" s="204">
        <v>25700000</v>
      </c>
      <c r="M19" s="204"/>
      <c r="N19" s="204"/>
      <c r="O19" s="219">
        <f t="shared" si="1"/>
        <v>25700000</v>
      </c>
      <c r="P19" s="204">
        <v>824552</v>
      </c>
      <c r="Q19" s="204"/>
      <c r="R19" s="204"/>
      <c r="S19" s="219">
        <f t="shared" si="2"/>
        <v>824552</v>
      </c>
      <c r="T19" s="204">
        <f>SUM(P19,L19)</f>
        <v>26524552</v>
      </c>
      <c r="U19" s="204"/>
      <c r="V19" s="204"/>
      <c r="W19" s="219">
        <f t="shared" si="3"/>
        <v>26524552</v>
      </c>
      <c r="X19" s="204"/>
      <c r="Y19" s="204"/>
      <c r="Z19" s="204"/>
      <c r="AA19" s="219"/>
      <c r="AB19" s="204">
        <f>SUM(X19,T19)</f>
        <v>26524552</v>
      </c>
      <c r="AC19" s="204"/>
      <c r="AD19" s="204"/>
      <c r="AE19" s="219">
        <f t="shared" si="4"/>
        <v>26524552</v>
      </c>
    </row>
    <row r="20" spans="1:31" ht="12" customHeight="1" x14ac:dyDescent="0.25">
      <c r="A20" s="205"/>
      <c r="B20" s="201" t="s">
        <v>573</v>
      </c>
      <c r="C20" s="201" t="s">
        <v>193</v>
      </c>
      <c r="D20" s="202">
        <v>0</v>
      </c>
      <c r="E20" s="202">
        <v>0</v>
      </c>
      <c r="F20" s="202">
        <v>0</v>
      </c>
      <c r="G20" s="219">
        <f t="shared" si="5"/>
        <v>0</v>
      </c>
      <c r="H20" s="202">
        <v>0</v>
      </c>
      <c r="I20" s="202">
        <v>0</v>
      </c>
      <c r="J20" s="202">
        <v>0</v>
      </c>
      <c r="K20" s="219">
        <f t="shared" si="0"/>
        <v>0</v>
      </c>
      <c r="L20" s="202">
        <v>0</v>
      </c>
      <c r="M20" s="202">
        <v>0</v>
      </c>
      <c r="N20" s="202">
        <v>0</v>
      </c>
      <c r="O20" s="219">
        <f t="shared" si="1"/>
        <v>0</v>
      </c>
      <c r="P20" s="202">
        <v>0</v>
      </c>
      <c r="Q20" s="202">
        <v>0</v>
      </c>
      <c r="R20" s="202">
        <v>0</v>
      </c>
      <c r="S20" s="219">
        <f t="shared" si="2"/>
        <v>0</v>
      </c>
      <c r="T20" s="202">
        <v>0</v>
      </c>
      <c r="U20" s="202">
        <v>0</v>
      </c>
      <c r="V20" s="202">
        <v>0</v>
      </c>
      <c r="W20" s="219">
        <f t="shared" si="3"/>
        <v>0</v>
      </c>
      <c r="X20" s="202">
        <v>0</v>
      </c>
      <c r="Y20" s="202"/>
      <c r="Z20" s="202"/>
      <c r="AA20" s="219">
        <v>0</v>
      </c>
      <c r="AB20" s="202">
        <v>0</v>
      </c>
      <c r="AC20" s="202">
        <v>0</v>
      </c>
      <c r="AD20" s="202">
        <v>0</v>
      </c>
      <c r="AE20" s="219">
        <f t="shared" si="4"/>
        <v>0</v>
      </c>
    </row>
    <row r="21" spans="1:31" ht="12" customHeight="1" x14ac:dyDescent="0.25">
      <c r="A21" s="200"/>
      <c r="B21" s="203" t="s">
        <v>574</v>
      </c>
      <c r="C21" s="203" t="s">
        <v>207</v>
      </c>
      <c r="D21" s="204"/>
      <c r="E21" s="204"/>
      <c r="F21" s="204"/>
      <c r="G21" s="219"/>
      <c r="H21" s="204"/>
      <c r="I21" s="204"/>
      <c r="J21" s="204"/>
      <c r="K21" s="219"/>
      <c r="L21" s="204"/>
      <c r="M21" s="204"/>
      <c r="N21" s="204"/>
      <c r="O21" s="219"/>
      <c r="P21" s="204"/>
      <c r="Q21" s="204"/>
      <c r="R21" s="204"/>
      <c r="S21" s="219"/>
      <c r="T21" s="204"/>
      <c r="U21" s="204"/>
      <c r="V21" s="204"/>
      <c r="W21" s="219"/>
      <c r="X21" s="204"/>
      <c r="Y21" s="204"/>
      <c r="Z21" s="204"/>
      <c r="AA21" s="219"/>
      <c r="AB21" s="204"/>
      <c r="AC21" s="204"/>
      <c r="AD21" s="204"/>
      <c r="AE21" s="219"/>
    </row>
    <row r="22" spans="1:31" ht="12" customHeight="1" x14ac:dyDescent="0.25">
      <c r="A22" s="200"/>
      <c r="B22" s="201" t="s">
        <v>575</v>
      </c>
      <c r="C22" s="201" t="s">
        <v>210</v>
      </c>
      <c r="D22" s="202">
        <f>SUM(D23:D33)</f>
        <v>13321510</v>
      </c>
      <c r="E22" s="202">
        <f>SUM(E23:E33)</f>
        <v>0</v>
      </c>
      <c r="F22" s="202">
        <f>SUM(F23:F33)</f>
        <v>0</v>
      </c>
      <c r="G22" s="219">
        <f t="shared" si="5"/>
        <v>13321510</v>
      </c>
      <c r="H22" s="202">
        <f>SUM(H23:H33)</f>
        <v>0</v>
      </c>
      <c r="I22" s="202">
        <f>SUM(I23:I33)</f>
        <v>0</v>
      </c>
      <c r="J22" s="202">
        <f>SUM(J23:J33)</f>
        <v>0</v>
      </c>
      <c r="K22" s="219">
        <f t="shared" ref="K22:K33" si="6">SUM(H22:J22)</f>
        <v>0</v>
      </c>
      <c r="L22" s="202">
        <f>SUM(L23:L33)</f>
        <v>13321510</v>
      </c>
      <c r="M22" s="202">
        <f>SUM(M23:M33)</f>
        <v>0</v>
      </c>
      <c r="N22" s="202">
        <f>SUM(N23:N33)</f>
        <v>0</v>
      </c>
      <c r="O22" s="219">
        <f t="shared" ref="O22:O33" si="7">SUM(L22:N22)</f>
        <v>13321510</v>
      </c>
      <c r="P22" s="202">
        <f>SUM(P23:P33)</f>
        <v>0</v>
      </c>
      <c r="Q22" s="202">
        <f>SUM(Q23:Q33)</f>
        <v>0</v>
      </c>
      <c r="R22" s="202">
        <f>SUM(R23:R33)</f>
        <v>0</v>
      </c>
      <c r="S22" s="219">
        <f t="shared" ref="S22:S33" si="8">SUM(P22:R22)</f>
        <v>0</v>
      </c>
      <c r="T22" s="202">
        <f>SUM(T23:T33)</f>
        <v>13321510</v>
      </c>
      <c r="U22" s="202">
        <f>SUM(U23:U33)</f>
        <v>0</v>
      </c>
      <c r="V22" s="202">
        <f>SUM(V23:V33)</f>
        <v>0</v>
      </c>
      <c r="W22" s="219">
        <f t="shared" ref="W22:W33" si="9">SUM(T22:V22)</f>
        <v>13321510</v>
      </c>
      <c r="X22" s="202">
        <f>+X24+X25+X33</f>
        <v>0</v>
      </c>
      <c r="Y22" s="202"/>
      <c r="Z22" s="202"/>
      <c r="AA22" s="219">
        <f>+X22+Y22+Z22</f>
        <v>0</v>
      </c>
      <c r="AB22" s="202">
        <f>SUM(AB23:AB33)</f>
        <v>13321510</v>
      </c>
      <c r="AC22" s="202">
        <f>SUM(AC23:AC33)</f>
        <v>0</v>
      </c>
      <c r="AD22" s="202">
        <f>SUM(AD23:AD33)</f>
        <v>0</v>
      </c>
      <c r="AE22" s="219">
        <f t="shared" ref="AE22:AE33" si="10">SUM(AB22:AD22)</f>
        <v>13321510</v>
      </c>
    </row>
    <row r="23" spans="1:31" ht="12" customHeight="1" x14ac:dyDescent="0.25">
      <c r="A23" s="200"/>
      <c r="B23" s="203" t="s">
        <v>576</v>
      </c>
      <c r="C23" s="203" t="s">
        <v>213</v>
      </c>
      <c r="D23" s="206"/>
      <c r="E23" s="206"/>
      <c r="F23" s="206"/>
      <c r="G23" s="219">
        <f t="shared" si="5"/>
        <v>0</v>
      </c>
      <c r="H23" s="206"/>
      <c r="I23" s="206"/>
      <c r="J23" s="206"/>
      <c r="K23" s="219">
        <f t="shared" si="6"/>
        <v>0</v>
      </c>
      <c r="L23" s="206"/>
      <c r="M23" s="206"/>
      <c r="N23" s="206"/>
      <c r="O23" s="219">
        <f t="shared" si="7"/>
        <v>0</v>
      </c>
      <c r="P23" s="206"/>
      <c r="Q23" s="206"/>
      <c r="R23" s="206"/>
      <c r="S23" s="219">
        <f t="shared" si="8"/>
        <v>0</v>
      </c>
      <c r="T23" s="206"/>
      <c r="U23" s="206"/>
      <c r="V23" s="206"/>
      <c r="W23" s="219">
        <f t="shared" si="9"/>
        <v>0</v>
      </c>
      <c r="X23" s="206"/>
      <c r="Y23" s="206"/>
      <c r="Z23" s="206"/>
      <c r="AA23" s="1180"/>
      <c r="AB23" s="206"/>
      <c r="AC23" s="206"/>
      <c r="AD23" s="206"/>
      <c r="AE23" s="219">
        <f t="shared" si="10"/>
        <v>0</v>
      </c>
    </row>
    <row r="24" spans="1:31" ht="12" customHeight="1" x14ac:dyDescent="0.25">
      <c r="A24" s="200"/>
      <c r="B24" s="203" t="s">
        <v>577</v>
      </c>
      <c r="C24" s="203" t="s">
        <v>216</v>
      </c>
      <c r="D24" s="206">
        <v>9142632</v>
      </c>
      <c r="E24" s="206"/>
      <c r="F24" s="206"/>
      <c r="G24" s="219">
        <f t="shared" si="5"/>
        <v>9142632</v>
      </c>
      <c r="H24" s="206"/>
      <c r="I24" s="206"/>
      <c r="J24" s="206"/>
      <c r="K24" s="219">
        <f t="shared" si="6"/>
        <v>0</v>
      </c>
      <c r="L24" s="206">
        <v>9142632</v>
      </c>
      <c r="M24" s="206"/>
      <c r="N24" s="206"/>
      <c r="O24" s="219">
        <f t="shared" si="7"/>
        <v>9142632</v>
      </c>
      <c r="P24" s="206">
        <v>-500000</v>
      </c>
      <c r="Q24" s="206"/>
      <c r="R24" s="206"/>
      <c r="S24" s="219">
        <f t="shared" si="8"/>
        <v>-500000</v>
      </c>
      <c r="T24" s="206">
        <f>SUM(P24,L24)</f>
        <v>8642632</v>
      </c>
      <c r="U24" s="206"/>
      <c r="V24" s="206"/>
      <c r="W24" s="219">
        <f t="shared" si="9"/>
        <v>8642632</v>
      </c>
      <c r="X24" s="206">
        <v>-68540</v>
      </c>
      <c r="Y24" s="206"/>
      <c r="Z24" s="206"/>
      <c r="AA24" s="1180">
        <f>+X24+Y24+Z24</f>
        <v>-68540</v>
      </c>
      <c r="AB24" s="206">
        <f>SUM(X24,T24)</f>
        <v>8574092</v>
      </c>
      <c r="AC24" s="206"/>
      <c r="AD24" s="206"/>
      <c r="AE24" s="219">
        <f t="shared" si="10"/>
        <v>8574092</v>
      </c>
    </row>
    <row r="25" spans="1:31" ht="12" customHeight="1" x14ac:dyDescent="0.25">
      <c r="A25" s="200"/>
      <c r="B25" s="203" t="s">
        <v>578</v>
      </c>
      <c r="C25" s="203" t="s">
        <v>219</v>
      </c>
      <c r="D25" s="206">
        <v>363000</v>
      </c>
      <c r="E25" s="206"/>
      <c r="F25" s="206"/>
      <c r="G25" s="219">
        <f t="shared" si="5"/>
        <v>363000</v>
      </c>
      <c r="H25" s="206"/>
      <c r="I25" s="206"/>
      <c r="J25" s="206"/>
      <c r="K25" s="219">
        <f t="shared" si="6"/>
        <v>0</v>
      </c>
      <c r="L25" s="206">
        <v>363000</v>
      </c>
      <c r="M25" s="206"/>
      <c r="N25" s="206"/>
      <c r="O25" s="219">
        <f t="shared" si="7"/>
        <v>363000</v>
      </c>
      <c r="P25" s="206"/>
      <c r="Q25" s="206"/>
      <c r="R25" s="206"/>
      <c r="S25" s="219">
        <f t="shared" si="8"/>
        <v>0</v>
      </c>
      <c r="T25" s="206">
        <v>363000</v>
      </c>
      <c r="U25" s="206"/>
      <c r="V25" s="206"/>
      <c r="W25" s="219">
        <f t="shared" si="9"/>
        <v>363000</v>
      </c>
      <c r="X25" s="206">
        <v>5240</v>
      </c>
      <c r="Y25" s="206"/>
      <c r="Z25" s="206"/>
      <c r="AA25" s="1180">
        <f>+X25+Y25+Z25</f>
        <v>5240</v>
      </c>
      <c r="AB25" s="206">
        <f t="shared" ref="AB25:AB32" si="11">SUM(X25,T25)</f>
        <v>368240</v>
      </c>
      <c r="AC25" s="206"/>
      <c r="AD25" s="206"/>
      <c r="AE25" s="219">
        <f t="shared" si="10"/>
        <v>368240</v>
      </c>
    </row>
    <row r="26" spans="1:31" ht="12" customHeight="1" x14ac:dyDescent="0.25">
      <c r="A26" s="200"/>
      <c r="B26" s="203" t="s">
        <v>579</v>
      </c>
      <c r="C26" s="203" t="s">
        <v>222</v>
      </c>
      <c r="D26" s="206">
        <v>500000</v>
      </c>
      <c r="E26" s="206"/>
      <c r="F26" s="206"/>
      <c r="G26" s="219">
        <f t="shared" si="5"/>
        <v>500000</v>
      </c>
      <c r="H26" s="206"/>
      <c r="I26" s="206"/>
      <c r="J26" s="206"/>
      <c r="K26" s="219">
        <f t="shared" si="6"/>
        <v>0</v>
      </c>
      <c r="L26" s="206">
        <v>500000</v>
      </c>
      <c r="M26" s="206"/>
      <c r="N26" s="206"/>
      <c r="O26" s="219">
        <f t="shared" si="7"/>
        <v>500000</v>
      </c>
      <c r="P26" s="206">
        <v>500000</v>
      </c>
      <c r="Q26" s="206"/>
      <c r="R26" s="206"/>
      <c r="S26" s="219">
        <f t="shared" si="8"/>
        <v>500000</v>
      </c>
      <c r="T26" s="206">
        <v>1000000</v>
      </c>
      <c r="U26" s="206"/>
      <c r="V26" s="206"/>
      <c r="W26" s="219">
        <f t="shared" si="9"/>
        <v>1000000</v>
      </c>
      <c r="X26" s="206"/>
      <c r="Y26" s="206"/>
      <c r="Z26" s="206"/>
      <c r="AA26" s="219"/>
      <c r="AB26" s="206">
        <f t="shared" si="11"/>
        <v>1000000</v>
      </c>
      <c r="AC26" s="206"/>
      <c r="AD26" s="206"/>
      <c r="AE26" s="219">
        <f t="shared" si="10"/>
        <v>1000000</v>
      </c>
    </row>
    <row r="27" spans="1:31" ht="12" customHeight="1" x14ac:dyDescent="0.25">
      <c r="A27" s="200"/>
      <c r="B27" s="203" t="s">
        <v>580</v>
      </c>
      <c r="C27" s="203" t="s">
        <v>225</v>
      </c>
      <c r="D27" s="206"/>
      <c r="E27" s="206"/>
      <c r="F27" s="206"/>
      <c r="G27" s="219">
        <f t="shared" si="5"/>
        <v>0</v>
      </c>
      <c r="H27" s="206"/>
      <c r="I27" s="206"/>
      <c r="J27" s="206"/>
      <c r="K27" s="219">
        <f t="shared" si="6"/>
        <v>0</v>
      </c>
      <c r="L27" s="206"/>
      <c r="M27" s="206"/>
      <c r="N27" s="206"/>
      <c r="O27" s="219">
        <f t="shared" si="7"/>
        <v>0</v>
      </c>
      <c r="P27" s="206"/>
      <c r="Q27" s="206"/>
      <c r="R27" s="206"/>
      <c r="S27" s="219">
        <f t="shared" si="8"/>
        <v>0</v>
      </c>
      <c r="T27" s="206"/>
      <c r="U27" s="206"/>
      <c r="V27" s="206"/>
      <c r="W27" s="219">
        <f t="shared" si="9"/>
        <v>0</v>
      </c>
      <c r="X27" s="206"/>
      <c r="Y27" s="206"/>
      <c r="Z27" s="206"/>
      <c r="AA27" s="219"/>
      <c r="AB27" s="206">
        <f t="shared" si="11"/>
        <v>0</v>
      </c>
      <c r="AC27" s="206"/>
      <c r="AD27" s="206"/>
      <c r="AE27" s="219">
        <f t="shared" si="10"/>
        <v>0</v>
      </c>
    </row>
    <row r="28" spans="1:31" ht="12" customHeight="1" x14ac:dyDescent="0.25">
      <c r="A28" s="200"/>
      <c r="B28" s="203" t="s">
        <v>581</v>
      </c>
      <c r="C28" s="203" t="s">
        <v>228</v>
      </c>
      <c r="D28" s="206">
        <v>3315768</v>
      </c>
      <c r="E28" s="206"/>
      <c r="F28" s="206"/>
      <c r="G28" s="219">
        <f t="shared" si="5"/>
        <v>3315768</v>
      </c>
      <c r="H28" s="206"/>
      <c r="I28" s="206"/>
      <c r="J28" s="206"/>
      <c r="K28" s="219">
        <f t="shared" si="6"/>
        <v>0</v>
      </c>
      <c r="L28" s="206">
        <v>3315768</v>
      </c>
      <c r="M28" s="206"/>
      <c r="N28" s="206"/>
      <c r="O28" s="219">
        <f t="shared" si="7"/>
        <v>3315768</v>
      </c>
      <c r="P28" s="206"/>
      <c r="Q28" s="206"/>
      <c r="R28" s="206"/>
      <c r="S28" s="219">
        <f t="shared" si="8"/>
        <v>0</v>
      </c>
      <c r="T28" s="206">
        <v>3315768</v>
      </c>
      <c r="U28" s="206"/>
      <c r="V28" s="206"/>
      <c r="W28" s="219">
        <f t="shared" si="9"/>
        <v>3315768</v>
      </c>
      <c r="X28" s="206"/>
      <c r="Y28" s="206"/>
      <c r="Z28" s="206"/>
      <c r="AA28" s="219"/>
      <c r="AB28" s="206">
        <f t="shared" si="11"/>
        <v>3315768</v>
      </c>
      <c r="AC28" s="206"/>
      <c r="AD28" s="206"/>
      <c r="AE28" s="219">
        <f t="shared" si="10"/>
        <v>3315768</v>
      </c>
    </row>
    <row r="29" spans="1:31" ht="12" customHeight="1" x14ac:dyDescent="0.25">
      <c r="A29" s="200"/>
      <c r="B29" s="203" t="s">
        <v>582</v>
      </c>
      <c r="C29" s="203" t="s">
        <v>231</v>
      </c>
      <c r="D29" s="206"/>
      <c r="E29" s="206"/>
      <c r="F29" s="206"/>
      <c r="G29" s="219">
        <f t="shared" si="5"/>
        <v>0</v>
      </c>
      <c r="H29" s="206"/>
      <c r="I29" s="206"/>
      <c r="J29" s="206"/>
      <c r="K29" s="219">
        <f t="shared" si="6"/>
        <v>0</v>
      </c>
      <c r="L29" s="206"/>
      <c r="M29" s="206"/>
      <c r="N29" s="206"/>
      <c r="O29" s="219">
        <f t="shared" si="7"/>
        <v>0</v>
      </c>
      <c r="P29" s="206"/>
      <c r="Q29" s="206"/>
      <c r="R29" s="206"/>
      <c r="S29" s="219">
        <f t="shared" si="8"/>
        <v>0</v>
      </c>
      <c r="T29" s="206"/>
      <c r="U29" s="206"/>
      <c r="V29" s="206"/>
      <c r="W29" s="219">
        <f t="shared" si="9"/>
        <v>0</v>
      </c>
      <c r="X29" s="206"/>
      <c r="Y29" s="206"/>
      <c r="Z29" s="206"/>
      <c r="AA29" s="219"/>
      <c r="AB29" s="206">
        <f t="shared" si="11"/>
        <v>0</v>
      </c>
      <c r="AC29" s="206"/>
      <c r="AD29" s="206"/>
      <c r="AE29" s="219">
        <f t="shared" si="10"/>
        <v>0</v>
      </c>
    </row>
    <row r="30" spans="1:31" ht="12" customHeight="1" x14ac:dyDescent="0.25">
      <c r="A30" s="200"/>
      <c r="B30" s="203" t="s">
        <v>583</v>
      </c>
      <c r="C30" s="203" t="s">
        <v>234</v>
      </c>
      <c r="D30" s="206">
        <v>100</v>
      </c>
      <c r="E30" s="206"/>
      <c r="F30" s="206"/>
      <c r="G30" s="219">
        <f t="shared" si="5"/>
        <v>100</v>
      </c>
      <c r="H30" s="206"/>
      <c r="I30" s="206"/>
      <c r="J30" s="206"/>
      <c r="K30" s="219">
        <f t="shared" si="6"/>
        <v>0</v>
      </c>
      <c r="L30" s="206">
        <v>100</v>
      </c>
      <c r="M30" s="206"/>
      <c r="N30" s="206"/>
      <c r="O30" s="219">
        <f t="shared" si="7"/>
        <v>100</v>
      </c>
      <c r="P30" s="206"/>
      <c r="Q30" s="206"/>
      <c r="R30" s="206"/>
      <c r="S30" s="219">
        <f t="shared" si="8"/>
        <v>0</v>
      </c>
      <c r="T30" s="206">
        <v>100</v>
      </c>
      <c r="U30" s="206"/>
      <c r="V30" s="206"/>
      <c r="W30" s="219">
        <f t="shared" si="9"/>
        <v>100</v>
      </c>
      <c r="X30" s="206"/>
      <c r="Y30" s="206"/>
      <c r="Z30" s="206"/>
      <c r="AA30" s="219"/>
      <c r="AB30" s="206">
        <f t="shared" si="11"/>
        <v>100</v>
      </c>
      <c r="AC30" s="206"/>
      <c r="AD30" s="206"/>
      <c r="AE30" s="219">
        <f t="shared" si="10"/>
        <v>100</v>
      </c>
    </row>
    <row r="31" spans="1:31" ht="12" customHeight="1" x14ac:dyDescent="0.25">
      <c r="A31" s="200"/>
      <c r="B31" s="203" t="s">
        <v>584</v>
      </c>
      <c r="C31" s="203" t="s">
        <v>237</v>
      </c>
      <c r="D31" s="206"/>
      <c r="E31" s="206"/>
      <c r="F31" s="206"/>
      <c r="G31" s="219">
        <f t="shared" si="5"/>
        <v>0</v>
      </c>
      <c r="H31" s="206"/>
      <c r="I31" s="206"/>
      <c r="J31" s="206"/>
      <c r="K31" s="219">
        <f t="shared" si="6"/>
        <v>0</v>
      </c>
      <c r="L31" s="206"/>
      <c r="M31" s="206"/>
      <c r="N31" s="206"/>
      <c r="O31" s="219">
        <f t="shared" si="7"/>
        <v>0</v>
      </c>
      <c r="P31" s="206"/>
      <c r="Q31" s="206"/>
      <c r="R31" s="206"/>
      <c r="S31" s="219">
        <f t="shared" si="8"/>
        <v>0</v>
      </c>
      <c r="T31" s="206"/>
      <c r="U31" s="206"/>
      <c r="V31" s="206"/>
      <c r="W31" s="219">
        <f t="shared" si="9"/>
        <v>0</v>
      </c>
      <c r="X31" s="206"/>
      <c r="Y31" s="206"/>
      <c r="Z31" s="206"/>
      <c r="AA31" s="219"/>
      <c r="AB31" s="206">
        <f t="shared" si="11"/>
        <v>0</v>
      </c>
      <c r="AC31" s="206"/>
      <c r="AD31" s="206"/>
      <c r="AE31" s="219">
        <f t="shared" si="10"/>
        <v>0</v>
      </c>
    </row>
    <row r="32" spans="1:31" ht="12" customHeight="1" x14ac:dyDescent="0.25">
      <c r="A32" s="200"/>
      <c r="B32" s="203" t="s">
        <v>585</v>
      </c>
      <c r="C32" s="203" t="s">
        <v>240</v>
      </c>
      <c r="D32" s="206"/>
      <c r="E32" s="206"/>
      <c r="F32" s="206"/>
      <c r="G32" s="219">
        <f t="shared" si="5"/>
        <v>0</v>
      </c>
      <c r="H32" s="206"/>
      <c r="I32" s="206"/>
      <c r="J32" s="206"/>
      <c r="K32" s="219">
        <f t="shared" si="6"/>
        <v>0</v>
      </c>
      <c r="L32" s="206"/>
      <c r="M32" s="206"/>
      <c r="N32" s="206"/>
      <c r="O32" s="219">
        <f t="shared" si="7"/>
        <v>0</v>
      </c>
      <c r="P32" s="206"/>
      <c r="Q32" s="206"/>
      <c r="R32" s="206"/>
      <c r="S32" s="219">
        <f t="shared" si="8"/>
        <v>0</v>
      </c>
      <c r="T32" s="206"/>
      <c r="U32" s="206"/>
      <c r="V32" s="206"/>
      <c r="W32" s="219">
        <f t="shared" si="9"/>
        <v>0</v>
      </c>
      <c r="X32" s="206"/>
      <c r="Y32" s="206"/>
      <c r="Z32" s="206"/>
      <c r="AA32" s="219"/>
      <c r="AB32" s="206">
        <f t="shared" si="11"/>
        <v>0</v>
      </c>
      <c r="AC32" s="206"/>
      <c r="AD32" s="206"/>
      <c r="AE32" s="219">
        <f t="shared" si="10"/>
        <v>0</v>
      </c>
    </row>
    <row r="33" spans="1:31" ht="12" customHeight="1" x14ac:dyDescent="0.25">
      <c r="A33" s="200"/>
      <c r="B33" s="203" t="s">
        <v>586</v>
      </c>
      <c r="C33" s="203" t="s">
        <v>587</v>
      </c>
      <c r="D33" s="206">
        <v>10</v>
      </c>
      <c r="E33" s="206"/>
      <c r="F33" s="206"/>
      <c r="G33" s="219">
        <f t="shared" si="5"/>
        <v>10</v>
      </c>
      <c r="H33" s="206"/>
      <c r="I33" s="206"/>
      <c r="J33" s="206"/>
      <c r="K33" s="219">
        <f t="shared" si="6"/>
        <v>0</v>
      </c>
      <c r="L33" s="206">
        <v>10</v>
      </c>
      <c r="M33" s="206"/>
      <c r="N33" s="206"/>
      <c r="O33" s="219">
        <f t="shared" si="7"/>
        <v>10</v>
      </c>
      <c r="P33" s="206"/>
      <c r="Q33" s="206"/>
      <c r="R33" s="206"/>
      <c r="S33" s="219">
        <f t="shared" si="8"/>
        <v>0</v>
      </c>
      <c r="T33" s="206">
        <v>10</v>
      </c>
      <c r="U33" s="206"/>
      <c r="V33" s="206"/>
      <c r="W33" s="219">
        <f t="shared" si="9"/>
        <v>10</v>
      </c>
      <c r="X33" s="206">
        <v>63300</v>
      </c>
      <c r="Y33" s="206"/>
      <c r="Z33" s="206"/>
      <c r="AA33" s="1180">
        <f>+X33</f>
        <v>63300</v>
      </c>
      <c r="AB33" s="206">
        <f>SUM(X33,T33)</f>
        <v>63310</v>
      </c>
      <c r="AC33" s="206"/>
      <c r="AD33" s="206"/>
      <c r="AE33" s="219">
        <f t="shared" si="10"/>
        <v>63310</v>
      </c>
    </row>
    <row r="34" spans="1:31" ht="12" customHeight="1" x14ac:dyDescent="0.25">
      <c r="A34" s="200"/>
      <c r="B34" s="201" t="s">
        <v>588</v>
      </c>
      <c r="C34" s="207" t="s">
        <v>255</v>
      </c>
      <c r="D34" s="208">
        <v>0</v>
      </c>
      <c r="E34" s="208">
        <v>0</v>
      </c>
      <c r="F34" s="208">
        <v>0</v>
      </c>
      <c r="G34" s="208">
        <v>0</v>
      </c>
      <c r="H34" s="208">
        <v>0</v>
      </c>
      <c r="I34" s="208">
        <v>0</v>
      </c>
      <c r="J34" s="208">
        <v>0</v>
      </c>
      <c r="K34" s="208">
        <v>0</v>
      </c>
      <c r="L34" s="208">
        <v>0</v>
      </c>
      <c r="M34" s="208">
        <v>0</v>
      </c>
      <c r="N34" s="208">
        <v>0</v>
      </c>
      <c r="O34" s="208">
        <v>0</v>
      </c>
      <c r="P34" s="208">
        <v>0</v>
      </c>
      <c r="Q34" s="208">
        <v>0</v>
      </c>
      <c r="R34" s="208">
        <v>0</v>
      </c>
      <c r="S34" s="208">
        <v>0</v>
      </c>
      <c r="T34" s="208">
        <v>0</v>
      </c>
      <c r="U34" s="208">
        <v>0</v>
      </c>
      <c r="V34" s="208">
        <v>0</v>
      </c>
      <c r="W34" s="208">
        <v>0</v>
      </c>
      <c r="X34" s="208">
        <v>0</v>
      </c>
      <c r="Y34" s="208"/>
      <c r="Z34" s="208"/>
      <c r="AA34" s="208">
        <v>0</v>
      </c>
      <c r="AB34" s="208">
        <v>0</v>
      </c>
      <c r="AC34" s="208">
        <v>0</v>
      </c>
      <c r="AD34" s="208">
        <v>0</v>
      </c>
      <c r="AE34" s="208">
        <v>0</v>
      </c>
    </row>
    <row r="35" spans="1:31" ht="12" customHeight="1" x14ac:dyDescent="0.25">
      <c r="A35" s="200"/>
      <c r="B35" s="209" t="s">
        <v>589</v>
      </c>
      <c r="C35" s="209" t="s">
        <v>590</v>
      </c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</row>
    <row r="36" spans="1:31" ht="12" customHeight="1" x14ac:dyDescent="0.25">
      <c r="A36" s="210">
        <v>2</v>
      </c>
      <c r="B36" s="210" t="s">
        <v>591</v>
      </c>
      <c r="C36" s="196"/>
      <c r="D36" s="211">
        <f t="shared" ref="D36:O36" si="12">SUM(D37,D39,D43)</f>
        <v>0</v>
      </c>
      <c r="E36" s="211">
        <f t="shared" si="12"/>
        <v>0</v>
      </c>
      <c r="F36" s="211">
        <f t="shared" si="12"/>
        <v>0</v>
      </c>
      <c r="G36" s="211">
        <f t="shared" si="12"/>
        <v>0</v>
      </c>
      <c r="H36" s="211">
        <f t="shared" si="12"/>
        <v>0</v>
      </c>
      <c r="I36" s="211">
        <f t="shared" si="12"/>
        <v>0</v>
      </c>
      <c r="J36" s="211">
        <f t="shared" si="12"/>
        <v>0</v>
      </c>
      <c r="K36" s="211">
        <f t="shared" si="12"/>
        <v>0</v>
      </c>
      <c r="L36" s="211">
        <f t="shared" si="12"/>
        <v>0</v>
      </c>
      <c r="M36" s="211">
        <f t="shared" si="12"/>
        <v>0</v>
      </c>
      <c r="N36" s="211">
        <f t="shared" si="12"/>
        <v>0</v>
      </c>
      <c r="O36" s="211">
        <f t="shared" si="12"/>
        <v>0</v>
      </c>
      <c r="P36" s="211">
        <f t="shared" ref="P36:S36" si="13">SUM(P37,P39,P43)</f>
        <v>0</v>
      </c>
      <c r="Q36" s="211">
        <f t="shared" si="13"/>
        <v>0</v>
      </c>
      <c r="R36" s="211">
        <f t="shared" si="13"/>
        <v>0</v>
      </c>
      <c r="S36" s="211">
        <f t="shared" si="13"/>
        <v>0</v>
      </c>
      <c r="T36" s="211">
        <f t="shared" ref="T36:W36" si="14">SUM(T37,T39,T43)</f>
        <v>0</v>
      </c>
      <c r="U36" s="211">
        <f t="shared" si="14"/>
        <v>0</v>
      </c>
      <c r="V36" s="211">
        <f t="shared" si="14"/>
        <v>0</v>
      </c>
      <c r="W36" s="211">
        <f t="shared" si="14"/>
        <v>0</v>
      </c>
      <c r="X36" s="211">
        <v>0</v>
      </c>
      <c r="Y36" s="211"/>
      <c r="Z36" s="211"/>
      <c r="AA36" s="211">
        <v>0</v>
      </c>
      <c r="AB36" s="211">
        <f t="shared" ref="AB36:AE36" si="15">SUM(AB37,AB39,AB43)</f>
        <v>0</v>
      </c>
      <c r="AC36" s="211">
        <f t="shared" si="15"/>
        <v>0</v>
      </c>
      <c r="AD36" s="211">
        <f t="shared" si="15"/>
        <v>0</v>
      </c>
      <c r="AE36" s="211">
        <f t="shared" si="15"/>
        <v>0</v>
      </c>
    </row>
    <row r="37" spans="1:31" ht="12" customHeight="1" x14ac:dyDescent="0.25">
      <c r="A37" s="203"/>
      <c r="B37" s="207" t="s">
        <v>592</v>
      </c>
      <c r="C37" s="201" t="s">
        <v>176</v>
      </c>
      <c r="D37" s="208">
        <v>0</v>
      </c>
      <c r="E37" s="208">
        <v>0</v>
      </c>
      <c r="F37" s="208">
        <v>0</v>
      </c>
      <c r="G37" s="208">
        <v>0</v>
      </c>
      <c r="H37" s="208">
        <v>0</v>
      </c>
      <c r="I37" s="208">
        <v>0</v>
      </c>
      <c r="J37" s="208">
        <v>0</v>
      </c>
      <c r="K37" s="208">
        <v>0</v>
      </c>
      <c r="L37" s="208">
        <v>0</v>
      </c>
      <c r="M37" s="208">
        <v>0</v>
      </c>
      <c r="N37" s="208">
        <v>0</v>
      </c>
      <c r="O37" s="208">
        <v>0</v>
      </c>
      <c r="P37" s="208">
        <v>0</v>
      </c>
      <c r="Q37" s="208">
        <v>0</v>
      </c>
      <c r="R37" s="208">
        <v>0</v>
      </c>
      <c r="S37" s="208">
        <v>0</v>
      </c>
      <c r="T37" s="208">
        <v>0</v>
      </c>
      <c r="U37" s="208">
        <v>0</v>
      </c>
      <c r="V37" s="208">
        <v>0</v>
      </c>
      <c r="W37" s="208">
        <v>0</v>
      </c>
      <c r="X37" s="208"/>
      <c r="Y37" s="208"/>
      <c r="Z37" s="208"/>
      <c r="AA37" s="208"/>
      <c r="AB37" s="208">
        <v>0</v>
      </c>
      <c r="AC37" s="208">
        <v>0</v>
      </c>
      <c r="AD37" s="208">
        <v>0</v>
      </c>
      <c r="AE37" s="208">
        <v>0</v>
      </c>
    </row>
    <row r="38" spans="1:31" ht="12" customHeight="1" x14ac:dyDescent="0.25">
      <c r="A38" s="203"/>
      <c r="B38" s="209" t="s">
        <v>593</v>
      </c>
      <c r="C38" s="209" t="s">
        <v>188</v>
      </c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</row>
    <row r="39" spans="1:31" ht="12" customHeight="1" x14ac:dyDescent="0.25">
      <c r="A39" s="203"/>
      <c r="B39" s="201" t="s">
        <v>594</v>
      </c>
      <c r="C39" s="212" t="s">
        <v>243</v>
      </c>
      <c r="D39" s="208">
        <v>0</v>
      </c>
      <c r="E39" s="208">
        <v>0</v>
      </c>
      <c r="F39" s="208">
        <v>0</v>
      </c>
      <c r="G39" s="208">
        <v>0</v>
      </c>
      <c r="H39" s="208">
        <v>0</v>
      </c>
      <c r="I39" s="208">
        <v>0</v>
      </c>
      <c r="J39" s="208">
        <v>0</v>
      </c>
      <c r="K39" s="208">
        <v>0</v>
      </c>
      <c r="L39" s="208">
        <v>0</v>
      </c>
      <c r="M39" s="208">
        <v>0</v>
      </c>
      <c r="N39" s="208">
        <v>0</v>
      </c>
      <c r="O39" s="208">
        <v>0</v>
      </c>
      <c r="P39" s="208">
        <v>0</v>
      </c>
      <c r="Q39" s="208">
        <v>0</v>
      </c>
      <c r="R39" s="208">
        <v>0</v>
      </c>
      <c r="S39" s="208">
        <v>0</v>
      </c>
      <c r="T39" s="208">
        <v>0</v>
      </c>
      <c r="U39" s="208">
        <v>0</v>
      </c>
      <c r="V39" s="208">
        <v>0</v>
      </c>
      <c r="W39" s="208">
        <v>0</v>
      </c>
      <c r="X39" s="208"/>
      <c r="Y39" s="208"/>
      <c r="Z39" s="208"/>
      <c r="AA39" s="208"/>
      <c r="AB39" s="208">
        <v>0</v>
      </c>
      <c r="AC39" s="208">
        <v>0</v>
      </c>
      <c r="AD39" s="208">
        <v>0</v>
      </c>
      <c r="AE39" s="208">
        <v>0</v>
      </c>
    </row>
    <row r="40" spans="1:31" ht="12" customHeight="1" x14ac:dyDescent="0.25">
      <c r="A40" s="203"/>
      <c r="B40" s="203" t="s">
        <v>595</v>
      </c>
      <c r="C40" s="203" t="s">
        <v>246</v>
      </c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</row>
    <row r="41" spans="1:31" ht="12" customHeight="1" x14ac:dyDescent="0.25">
      <c r="A41" s="203"/>
      <c r="B41" s="203" t="s">
        <v>596</v>
      </c>
      <c r="C41" s="203" t="s">
        <v>249</v>
      </c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</row>
    <row r="42" spans="1:31" ht="12" customHeight="1" x14ac:dyDescent="0.25">
      <c r="A42" s="203"/>
      <c r="B42" s="203" t="s">
        <v>597</v>
      </c>
      <c r="C42" s="203" t="s">
        <v>252</v>
      </c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</row>
    <row r="43" spans="1:31" ht="12" customHeight="1" x14ac:dyDescent="0.25">
      <c r="A43" s="203"/>
      <c r="B43" s="201" t="s">
        <v>598</v>
      </c>
      <c r="C43" s="201" t="s">
        <v>273</v>
      </c>
      <c r="D43" s="213">
        <v>0</v>
      </c>
      <c r="E43" s="213">
        <v>0</v>
      </c>
      <c r="F43" s="213">
        <v>0</v>
      </c>
      <c r="G43" s="213">
        <v>0</v>
      </c>
      <c r="H43" s="213">
        <v>0</v>
      </c>
      <c r="I43" s="213">
        <v>0</v>
      </c>
      <c r="J43" s="213">
        <v>0</v>
      </c>
      <c r="K43" s="213">
        <v>0</v>
      </c>
      <c r="L43" s="213">
        <v>0</v>
      </c>
      <c r="M43" s="213">
        <v>0</v>
      </c>
      <c r="N43" s="213">
        <v>0</v>
      </c>
      <c r="O43" s="213">
        <v>0</v>
      </c>
      <c r="P43" s="213">
        <v>0</v>
      </c>
      <c r="Q43" s="213">
        <v>0</v>
      </c>
      <c r="R43" s="213">
        <v>0</v>
      </c>
      <c r="S43" s="213">
        <v>0</v>
      </c>
      <c r="T43" s="213">
        <v>0</v>
      </c>
      <c r="U43" s="213">
        <v>0</v>
      </c>
      <c r="V43" s="213">
        <v>0</v>
      </c>
      <c r="W43" s="213">
        <v>0</v>
      </c>
      <c r="X43" s="213"/>
      <c r="Y43" s="213"/>
      <c r="Z43" s="213"/>
      <c r="AA43" s="213"/>
      <c r="AB43" s="213">
        <v>0</v>
      </c>
      <c r="AC43" s="213">
        <v>0</v>
      </c>
      <c r="AD43" s="213">
        <v>0</v>
      </c>
      <c r="AE43" s="213">
        <v>0</v>
      </c>
    </row>
    <row r="44" spans="1:31" ht="12" customHeight="1" x14ac:dyDescent="0.25">
      <c r="A44" s="203"/>
      <c r="B44" s="203" t="s">
        <v>599</v>
      </c>
      <c r="C44" s="203" t="s">
        <v>600</v>
      </c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</row>
    <row r="45" spans="1:31" ht="12" customHeight="1" x14ac:dyDescent="0.25">
      <c r="A45" s="1601" t="s">
        <v>601</v>
      </c>
      <c r="B45" s="1601"/>
      <c r="C45" s="195" t="s">
        <v>310</v>
      </c>
      <c r="D45" s="214">
        <f t="shared" ref="D45:O45" si="16">SUM(D54,D48,D46)</f>
        <v>46867070</v>
      </c>
      <c r="E45" s="214">
        <f t="shared" si="16"/>
        <v>0</v>
      </c>
      <c r="F45" s="214">
        <f t="shared" si="16"/>
        <v>0</v>
      </c>
      <c r="G45" s="214">
        <f t="shared" si="16"/>
        <v>46867070</v>
      </c>
      <c r="H45" s="214">
        <f t="shared" si="16"/>
        <v>-868915</v>
      </c>
      <c r="I45" s="214">
        <f t="shared" si="16"/>
        <v>0</v>
      </c>
      <c r="J45" s="214">
        <f t="shared" si="16"/>
        <v>0</v>
      </c>
      <c r="K45" s="214">
        <f t="shared" si="16"/>
        <v>-868915</v>
      </c>
      <c r="L45" s="214">
        <f t="shared" si="16"/>
        <v>45998155</v>
      </c>
      <c r="M45" s="214">
        <f t="shared" si="16"/>
        <v>0</v>
      </c>
      <c r="N45" s="214">
        <f t="shared" si="16"/>
        <v>0</v>
      </c>
      <c r="O45" s="214">
        <f t="shared" si="16"/>
        <v>45998155</v>
      </c>
      <c r="P45" s="214">
        <f t="shared" ref="P45:S45" si="17">SUM(P54,P48,P46)</f>
        <v>0</v>
      </c>
      <c r="Q45" s="214">
        <f t="shared" si="17"/>
        <v>0</v>
      </c>
      <c r="R45" s="214">
        <f t="shared" si="17"/>
        <v>0</v>
      </c>
      <c r="S45" s="214">
        <f t="shared" si="17"/>
        <v>0</v>
      </c>
      <c r="T45" s="214">
        <f t="shared" ref="T45:W45" si="18">SUM(T54,T48,T46)</f>
        <v>45998155</v>
      </c>
      <c r="U45" s="214">
        <f t="shared" si="18"/>
        <v>0</v>
      </c>
      <c r="V45" s="214">
        <f t="shared" si="18"/>
        <v>0</v>
      </c>
      <c r="W45" s="214">
        <f t="shared" si="18"/>
        <v>45998155</v>
      </c>
      <c r="X45" s="214">
        <v>0</v>
      </c>
      <c r="Y45" s="214"/>
      <c r="Z45" s="214"/>
      <c r="AA45" s="214">
        <v>0</v>
      </c>
      <c r="AB45" s="214">
        <f t="shared" ref="AB45:AE45" si="19">SUM(AB54,AB48,AB46)</f>
        <v>45998155</v>
      </c>
      <c r="AC45" s="214">
        <f t="shared" si="19"/>
        <v>0</v>
      </c>
      <c r="AD45" s="214">
        <f t="shared" si="19"/>
        <v>0</v>
      </c>
      <c r="AE45" s="214">
        <f t="shared" si="19"/>
        <v>45998155</v>
      </c>
    </row>
    <row r="46" spans="1:31" ht="12" customHeight="1" x14ac:dyDescent="0.25">
      <c r="A46" s="201">
        <v>1</v>
      </c>
      <c r="B46" s="201" t="s">
        <v>602</v>
      </c>
      <c r="C46" s="201" t="s">
        <v>603</v>
      </c>
      <c r="D46" s="206"/>
      <c r="E46" s="206">
        <f>SUM(E54,E48)</f>
        <v>0</v>
      </c>
      <c r="F46" s="206">
        <f>SUM(F54,F48)</f>
        <v>0</v>
      </c>
      <c r="G46" s="206">
        <f>SUM(D46:F46)</f>
        <v>0</v>
      </c>
      <c r="H46" s="206"/>
      <c r="I46" s="206">
        <f>SUM(I54,I48)</f>
        <v>0</v>
      </c>
      <c r="J46" s="206">
        <f>SUM(J54,J48)</f>
        <v>0</v>
      </c>
      <c r="K46" s="206">
        <f>SUM(H46:J46)</f>
        <v>0</v>
      </c>
      <c r="L46" s="206"/>
      <c r="M46" s="206">
        <f>SUM(M54,M48)</f>
        <v>0</v>
      </c>
      <c r="N46" s="206">
        <f>SUM(N54,N48)</f>
        <v>0</v>
      </c>
      <c r="O46" s="206">
        <f>SUM(L46:N46)</f>
        <v>0</v>
      </c>
      <c r="P46" s="206"/>
      <c r="Q46" s="206">
        <f>SUM(Q54,Q48)</f>
        <v>0</v>
      </c>
      <c r="R46" s="206">
        <f>SUM(R54,R48)</f>
        <v>0</v>
      </c>
      <c r="S46" s="206">
        <f>SUM(P46:R46)</f>
        <v>0</v>
      </c>
      <c r="T46" s="206"/>
      <c r="U46" s="206">
        <f>SUM(U54,U48)</f>
        <v>0</v>
      </c>
      <c r="V46" s="206">
        <f>SUM(V54,V48)</f>
        <v>0</v>
      </c>
      <c r="W46" s="206">
        <f>SUM(T46:V46)</f>
        <v>0</v>
      </c>
      <c r="X46" s="206"/>
      <c r="Y46" s="206"/>
      <c r="Z46" s="206"/>
      <c r="AA46" s="206"/>
      <c r="AB46" s="206"/>
      <c r="AC46" s="206">
        <f>SUM(AC54,AC48)</f>
        <v>0</v>
      </c>
      <c r="AD46" s="206">
        <f>SUM(AD54,AD48)</f>
        <v>0</v>
      </c>
      <c r="AE46" s="206">
        <f>SUM(AB46:AD46)</f>
        <v>0</v>
      </c>
    </row>
    <row r="47" spans="1:31" ht="12" customHeight="1" x14ac:dyDescent="0.25">
      <c r="A47" s="203"/>
      <c r="B47" s="203" t="s">
        <v>604</v>
      </c>
      <c r="C47" s="203" t="s">
        <v>297</v>
      </c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</row>
    <row r="48" spans="1:31" ht="12" customHeight="1" x14ac:dyDescent="0.25">
      <c r="A48" s="203"/>
      <c r="B48" s="201" t="s">
        <v>605</v>
      </c>
      <c r="C48" s="201" t="s">
        <v>302</v>
      </c>
      <c r="D48" s="213">
        <v>0</v>
      </c>
      <c r="E48" s="213">
        <v>0</v>
      </c>
      <c r="F48" s="213">
        <v>0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0</v>
      </c>
      <c r="O48" s="213">
        <v>0</v>
      </c>
      <c r="P48" s="213">
        <v>0</v>
      </c>
      <c r="Q48" s="213">
        <v>0</v>
      </c>
      <c r="R48" s="213">
        <v>0</v>
      </c>
      <c r="S48" s="213">
        <v>0</v>
      </c>
      <c r="T48" s="213">
        <v>0</v>
      </c>
      <c r="U48" s="213">
        <v>0</v>
      </c>
      <c r="V48" s="213">
        <v>0</v>
      </c>
      <c r="W48" s="213">
        <v>0</v>
      </c>
      <c r="X48" s="213"/>
      <c r="Y48" s="213"/>
      <c r="Z48" s="213"/>
      <c r="AA48" s="213"/>
      <c r="AB48" s="213">
        <v>0</v>
      </c>
      <c r="AC48" s="213">
        <v>0</v>
      </c>
      <c r="AD48" s="213">
        <v>0</v>
      </c>
      <c r="AE48" s="213">
        <v>0</v>
      </c>
    </row>
    <row r="49" spans="1:33" ht="12" customHeight="1" x14ac:dyDescent="0.25">
      <c r="A49" s="203"/>
      <c r="B49" s="201" t="s">
        <v>606</v>
      </c>
      <c r="C49" s="201" t="s">
        <v>305</v>
      </c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</row>
    <row r="50" spans="1:33" ht="12" hidden="1" customHeight="1" x14ac:dyDescent="0.25">
      <c r="A50" s="203"/>
      <c r="B50" s="203" t="s">
        <v>607</v>
      </c>
      <c r="C50" s="203" t="s">
        <v>305</v>
      </c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</row>
    <row r="51" spans="1:33" ht="12" hidden="1" customHeight="1" x14ac:dyDescent="0.25">
      <c r="A51" s="203"/>
      <c r="B51" s="203" t="s">
        <v>608</v>
      </c>
      <c r="C51" s="203" t="s">
        <v>305</v>
      </c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</row>
    <row r="52" spans="1:33" ht="12" customHeight="1" x14ac:dyDescent="0.25">
      <c r="A52" s="203"/>
      <c r="B52" s="203" t="s">
        <v>609</v>
      </c>
      <c r="C52" s="203" t="s">
        <v>308</v>
      </c>
      <c r="D52" s="206">
        <v>0</v>
      </c>
      <c r="E52" s="206">
        <v>0</v>
      </c>
      <c r="F52" s="206">
        <v>0</v>
      </c>
      <c r="G52" s="206">
        <v>0</v>
      </c>
      <c r="H52" s="206">
        <v>0</v>
      </c>
      <c r="I52" s="206">
        <v>0</v>
      </c>
      <c r="J52" s="206">
        <v>0</v>
      </c>
      <c r="K52" s="206">
        <v>0</v>
      </c>
      <c r="L52" s="206">
        <v>0</v>
      </c>
      <c r="M52" s="206">
        <v>0</v>
      </c>
      <c r="N52" s="206">
        <v>0</v>
      </c>
      <c r="O52" s="206">
        <v>0</v>
      </c>
      <c r="P52" s="206">
        <v>0</v>
      </c>
      <c r="Q52" s="206">
        <v>0</v>
      </c>
      <c r="R52" s="206">
        <v>0</v>
      </c>
      <c r="S52" s="206">
        <v>0</v>
      </c>
      <c r="T52" s="206">
        <v>0</v>
      </c>
      <c r="U52" s="206">
        <v>0</v>
      </c>
      <c r="V52" s="206">
        <v>0</v>
      </c>
      <c r="W52" s="206">
        <v>0</v>
      </c>
      <c r="X52" s="206"/>
      <c r="Y52" s="206"/>
      <c r="Z52" s="206"/>
      <c r="AA52" s="206"/>
      <c r="AB52" s="206">
        <v>0</v>
      </c>
      <c r="AC52" s="206">
        <v>0</v>
      </c>
      <c r="AD52" s="206">
        <v>0</v>
      </c>
      <c r="AE52" s="206">
        <v>0</v>
      </c>
    </row>
    <row r="53" spans="1:33" ht="12" customHeight="1" x14ac:dyDescent="0.25">
      <c r="A53" s="203"/>
      <c r="B53" s="203" t="s">
        <v>610</v>
      </c>
      <c r="C53" s="203" t="s">
        <v>611</v>
      </c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</row>
    <row r="54" spans="1:33" ht="12" customHeight="1" x14ac:dyDescent="0.25">
      <c r="A54" s="196"/>
      <c r="B54" s="210" t="s">
        <v>612</v>
      </c>
      <c r="C54" s="210" t="s">
        <v>613</v>
      </c>
      <c r="D54" s="215">
        <v>46867070</v>
      </c>
      <c r="E54" s="215">
        <v>0</v>
      </c>
      <c r="F54" s="215">
        <v>0</v>
      </c>
      <c r="G54" s="215">
        <f>SUM(D54:F54)</f>
        <v>46867070</v>
      </c>
      <c r="H54" s="215">
        <v>-868915</v>
      </c>
      <c r="I54" s="215"/>
      <c r="J54" s="215"/>
      <c r="K54" s="215">
        <f>SUM(H54:J54)</f>
        <v>-868915</v>
      </c>
      <c r="L54" s="215">
        <f>SUM(H54,D54)</f>
        <v>45998155</v>
      </c>
      <c r="M54" s="215"/>
      <c r="N54" s="215"/>
      <c r="O54" s="215">
        <f>SUM(L54:N54)</f>
        <v>45998155</v>
      </c>
      <c r="P54" s="215"/>
      <c r="Q54" s="215"/>
      <c r="R54" s="215"/>
      <c r="S54" s="215">
        <f>SUM(P54:R54)</f>
        <v>0</v>
      </c>
      <c r="T54" s="215">
        <v>45998155</v>
      </c>
      <c r="U54" s="215"/>
      <c r="V54" s="215"/>
      <c r="W54" s="215">
        <f>SUM(T54:V54)</f>
        <v>45998155</v>
      </c>
      <c r="X54" s="215">
        <v>0</v>
      </c>
      <c r="Y54" s="215"/>
      <c r="Z54" s="215"/>
      <c r="AA54" s="215">
        <v>0</v>
      </c>
      <c r="AB54" s="215">
        <v>45998155</v>
      </c>
      <c r="AC54" s="215"/>
      <c r="AD54" s="215"/>
      <c r="AE54" s="215">
        <f>SUM(AB54:AD54)</f>
        <v>45998155</v>
      </c>
    </row>
    <row r="55" spans="1:33" ht="12" hidden="1" customHeight="1" x14ac:dyDescent="0.25">
      <c r="A55" s="203"/>
      <c r="B55" s="203" t="s">
        <v>614</v>
      </c>
      <c r="C55" s="203" t="s">
        <v>615</v>
      </c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</row>
    <row r="56" spans="1:33" ht="12" customHeight="1" x14ac:dyDescent="0.25">
      <c r="A56" s="1606"/>
      <c r="B56" s="1606"/>
      <c r="C56" s="1607"/>
      <c r="D56" s="1606"/>
      <c r="E56" s="1606"/>
      <c r="F56" s="1606"/>
      <c r="G56" s="1606"/>
    </row>
    <row r="57" spans="1:33" ht="12" customHeight="1" x14ac:dyDescent="0.25">
      <c r="A57" s="1609" t="s">
        <v>26</v>
      </c>
      <c r="B57" s="1610"/>
      <c r="C57" s="210"/>
      <c r="D57" s="215">
        <f>SUM(D76,D70,D59)</f>
        <v>85888580</v>
      </c>
      <c r="E57" s="215">
        <v>0</v>
      </c>
      <c r="F57" s="215">
        <v>0</v>
      </c>
      <c r="G57" s="215">
        <f>SUM(D57:F57)</f>
        <v>85888580</v>
      </c>
      <c r="H57" s="215">
        <f>SUM(H76,H70,H59)</f>
        <v>-868915</v>
      </c>
      <c r="I57" s="215"/>
      <c r="J57" s="215"/>
      <c r="K57" s="215">
        <f>SUM(H57:J57)</f>
        <v>-868915</v>
      </c>
      <c r="L57" s="215">
        <f>SUM(L76,L70,L59)</f>
        <v>85019665</v>
      </c>
      <c r="M57" s="215"/>
      <c r="N57" s="215"/>
      <c r="O57" s="215">
        <f>SUM(L57:N57)</f>
        <v>85019665</v>
      </c>
      <c r="P57" s="215">
        <f>SUM(P76,P70,P59)</f>
        <v>824552</v>
      </c>
      <c r="Q57" s="215"/>
      <c r="R57" s="215"/>
      <c r="S57" s="215">
        <f>SUM(P57:R57)</f>
        <v>824552</v>
      </c>
      <c r="T57" s="215">
        <f>SUM(T76,T70,T59)</f>
        <v>85844217</v>
      </c>
      <c r="U57" s="215">
        <v>0</v>
      </c>
      <c r="V57" s="215">
        <v>0</v>
      </c>
      <c r="W57" s="215">
        <f>SUM(T57:V57)</f>
        <v>85844217</v>
      </c>
      <c r="X57" s="215">
        <v>0</v>
      </c>
      <c r="Y57" s="215"/>
      <c r="Z57" s="215"/>
      <c r="AA57" s="215">
        <v>0</v>
      </c>
      <c r="AB57" s="215">
        <f>SUM(AB76,AB70,AB59)</f>
        <v>85844217</v>
      </c>
      <c r="AC57" s="215">
        <v>0</v>
      </c>
      <c r="AD57" s="215">
        <v>0</v>
      </c>
      <c r="AE57" s="215">
        <f>SUM(AB57:AD57)</f>
        <v>85844217</v>
      </c>
    </row>
    <row r="58" spans="1:33" ht="12" customHeight="1" x14ac:dyDescent="0.25">
      <c r="A58" s="1601" t="s">
        <v>616</v>
      </c>
      <c r="B58" s="1601"/>
      <c r="C58" s="196"/>
      <c r="D58" s="215">
        <f t="shared" ref="D58:O58" si="20">SUM(D59,D70,D76)</f>
        <v>85888580</v>
      </c>
      <c r="E58" s="215">
        <f t="shared" si="20"/>
        <v>0</v>
      </c>
      <c r="F58" s="215">
        <f t="shared" si="20"/>
        <v>0</v>
      </c>
      <c r="G58" s="215">
        <f t="shared" si="20"/>
        <v>85888580</v>
      </c>
      <c r="H58" s="215">
        <f t="shared" si="20"/>
        <v>-868915</v>
      </c>
      <c r="I58" s="215">
        <f t="shared" si="20"/>
        <v>0</v>
      </c>
      <c r="J58" s="215">
        <f t="shared" si="20"/>
        <v>0</v>
      </c>
      <c r="K58" s="215">
        <f t="shared" si="20"/>
        <v>-868915</v>
      </c>
      <c r="L58" s="215">
        <f t="shared" si="20"/>
        <v>85019665</v>
      </c>
      <c r="M58" s="215">
        <f t="shared" si="20"/>
        <v>0</v>
      </c>
      <c r="N58" s="215">
        <f t="shared" si="20"/>
        <v>0</v>
      </c>
      <c r="O58" s="215">
        <f t="shared" si="20"/>
        <v>85019665</v>
      </c>
      <c r="P58" s="215">
        <f t="shared" ref="P58:S58" si="21">SUM(P59,P70,P76)</f>
        <v>824552</v>
      </c>
      <c r="Q58" s="215">
        <f t="shared" si="21"/>
        <v>0</v>
      </c>
      <c r="R58" s="215">
        <f t="shared" si="21"/>
        <v>0</v>
      </c>
      <c r="S58" s="215">
        <f t="shared" si="21"/>
        <v>824552</v>
      </c>
      <c r="T58" s="215">
        <f t="shared" ref="T58:W58" si="22">SUM(T59,T70,T76)</f>
        <v>85844217</v>
      </c>
      <c r="U58" s="215">
        <f t="shared" si="22"/>
        <v>0</v>
      </c>
      <c r="V58" s="215">
        <f t="shared" si="22"/>
        <v>0</v>
      </c>
      <c r="W58" s="215">
        <f t="shared" si="22"/>
        <v>85844217</v>
      </c>
      <c r="X58" s="215">
        <v>0</v>
      </c>
      <c r="Y58" s="215"/>
      <c r="Z58" s="215"/>
      <c r="AA58" s="215">
        <v>0</v>
      </c>
      <c r="AB58" s="215">
        <f t="shared" ref="AB58:AE58" si="23">SUM(AB59,AB70,AB76)</f>
        <v>85844217</v>
      </c>
      <c r="AC58" s="215">
        <f t="shared" si="23"/>
        <v>0</v>
      </c>
      <c r="AD58" s="215">
        <f t="shared" si="23"/>
        <v>0</v>
      </c>
      <c r="AE58" s="215">
        <f t="shared" si="23"/>
        <v>85844217</v>
      </c>
    </row>
    <row r="59" spans="1:33" ht="12" customHeight="1" x14ac:dyDescent="0.25">
      <c r="A59" s="198">
        <v>1</v>
      </c>
      <c r="B59" s="199" t="s">
        <v>617</v>
      </c>
      <c r="C59" s="210"/>
      <c r="D59" s="215">
        <f t="shared" ref="D59:O59" si="24">SUM(D65,D62,D61,D60)</f>
        <v>84648110</v>
      </c>
      <c r="E59" s="215">
        <f t="shared" si="24"/>
        <v>0</v>
      </c>
      <c r="F59" s="215">
        <f t="shared" si="24"/>
        <v>0</v>
      </c>
      <c r="G59" s="215">
        <f t="shared" si="24"/>
        <v>84648110</v>
      </c>
      <c r="H59" s="215">
        <f t="shared" si="24"/>
        <v>-1368915</v>
      </c>
      <c r="I59" s="215">
        <f t="shared" si="24"/>
        <v>0</v>
      </c>
      <c r="J59" s="215">
        <f t="shared" si="24"/>
        <v>0</v>
      </c>
      <c r="K59" s="215">
        <f t="shared" si="24"/>
        <v>-1368915</v>
      </c>
      <c r="L59" s="215">
        <f t="shared" si="24"/>
        <v>83279195</v>
      </c>
      <c r="M59" s="215">
        <f t="shared" si="24"/>
        <v>0</v>
      </c>
      <c r="N59" s="215">
        <f t="shared" si="24"/>
        <v>0</v>
      </c>
      <c r="O59" s="215">
        <f t="shared" si="24"/>
        <v>83279195</v>
      </c>
      <c r="P59" s="215">
        <f t="shared" ref="P59:S59" si="25">SUM(P65,P62,P61,P60)</f>
        <v>-614648</v>
      </c>
      <c r="Q59" s="215">
        <f t="shared" si="25"/>
        <v>0</v>
      </c>
      <c r="R59" s="215">
        <f t="shared" si="25"/>
        <v>0</v>
      </c>
      <c r="S59" s="215">
        <f t="shared" si="25"/>
        <v>-614648</v>
      </c>
      <c r="T59" s="215">
        <f t="shared" ref="T59:W59" si="26">SUM(T65,T62,T61,T60)</f>
        <v>82664547</v>
      </c>
      <c r="U59" s="215">
        <f t="shared" si="26"/>
        <v>0</v>
      </c>
      <c r="V59" s="215">
        <f t="shared" si="26"/>
        <v>0</v>
      </c>
      <c r="W59" s="215">
        <f t="shared" si="26"/>
        <v>82664547</v>
      </c>
      <c r="X59" s="215">
        <f>+X62+X65</f>
        <v>0</v>
      </c>
      <c r="Y59" s="215"/>
      <c r="Z59" s="215"/>
      <c r="AA59" s="215">
        <v>0</v>
      </c>
      <c r="AB59" s="215">
        <f t="shared" ref="AB59:AE59" si="27">SUM(AB65,AB62,AB61,AB60)</f>
        <v>82664547</v>
      </c>
      <c r="AC59" s="215">
        <f t="shared" si="27"/>
        <v>0</v>
      </c>
      <c r="AD59" s="215">
        <f t="shared" si="27"/>
        <v>0</v>
      </c>
      <c r="AE59" s="215">
        <f t="shared" si="27"/>
        <v>82664547</v>
      </c>
    </row>
    <row r="60" spans="1:33" ht="12" customHeight="1" x14ac:dyDescent="0.25">
      <c r="A60" s="203"/>
      <c r="B60" s="201" t="s">
        <v>618</v>
      </c>
      <c r="C60" s="201" t="s">
        <v>332</v>
      </c>
      <c r="D60" s="213">
        <v>26614953</v>
      </c>
      <c r="E60" s="213"/>
      <c r="F60" s="213"/>
      <c r="G60" s="213">
        <f t="shared" ref="G60:G65" si="28">SUM(D60:F60)</f>
        <v>26614953</v>
      </c>
      <c r="H60" s="213">
        <v>343407</v>
      </c>
      <c r="I60" s="213"/>
      <c r="J60" s="213"/>
      <c r="K60" s="213">
        <f t="shared" ref="K60:K73" si="29">SUM(H60:J60)</f>
        <v>343407</v>
      </c>
      <c r="L60" s="213">
        <f>SUM(H60,D60)</f>
        <v>26958360</v>
      </c>
      <c r="M60" s="213"/>
      <c r="N60" s="213"/>
      <c r="O60" s="213">
        <f t="shared" ref="O60:O73" si="30">SUM(L60:N60)</f>
        <v>26958360</v>
      </c>
      <c r="P60" s="213">
        <v>1343499</v>
      </c>
      <c r="Q60" s="213"/>
      <c r="R60" s="213"/>
      <c r="S60" s="213">
        <f t="shared" ref="S60:S73" si="31">SUM(P60:R60)</f>
        <v>1343499</v>
      </c>
      <c r="T60" s="213">
        <f>SUM(P60,L60)</f>
        <v>28301859</v>
      </c>
      <c r="U60" s="213"/>
      <c r="V60" s="213"/>
      <c r="W60" s="213">
        <f t="shared" ref="W60:W73" si="32">SUM(T60:V60)</f>
        <v>28301859</v>
      </c>
      <c r="X60" s="213"/>
      <c r="Y60" s="213"/>
      <c r="Z60" s="213"/>
      <c r="AA60" s="213"/>
      <c r="AB60" s="213">
        <f>SUM(X60,T60)</f>
        <v>28301859</v>
      </c>
      <c r="AC60" s="213"/>
      <c r="AD60" s="213"/>
      <c r="AE60" s="213">
        <f t="shared" ref="AE60:AE73" si="33">SUM(AB60:AD60)</f>
        <v>28301859</v>
      </c>
      <c r="AG60" s="1072"/>
    </row>
    <row r="61" spans="1:33" ht="12" customHeight="1" x14ac:dyDescent="0.25">
      <c r="A61" s="203" t="s">
        <v>126</v>
      </c>
      <c r="B61" s="201" t="s">
        <v>619</v>
      </c>
      <c r="C61" s="201" t="s">
        <v>334</v>
      </c>
      <c r="D61" s="213">
        <v>5669843</v>
      </c>
      <c r="E61" s="213"/>
      <c r="F61" s="213"/>
      <c r="G61" s="213">
        <f t="shared" si="28"/>
        <v>5669843</v>
      </c>
      <c r="H61" s="213">
        <v>27478</v>
      </c>
      <c r="I61" s="213"/>
      <c r="J61" s="213"/>
      <c r="K61" s="213">
        <f t="shared" si="29"/>
        <v>27478</v>
      </c>
      <c r="L61" s="213">
        <f>SUM(H61,D61)</f>
        <v>5697321</v>
      </c>
      <c r="M61" s="213"/>
      <c r="N61" s="213"/>
      <c r="O61" s="213">
        <f t="shared" si="30"/>
        <v>5697321</v>
      </c>
      <c r="P61" s="213">
        <v>-40503</v>
      </c>
      <c r="Q61" s="213"/>
      <c r="R61" s="213"/>
      <c r="S61" s="213">
        <f t="shared" si="31"/>
        <v>-40503</v>
      </c>
      <c r="T61" s="213">
        <f>SUM(P61,L61)</f>
        <v>5656818</v>
      </c>
      <c r="U61" s="213"/>
      <c r="V61" s="213"/>
      <c r="W61" s="213">
        <f t="shared" si="32"/>
        <v>5656818</v>
      </c>
      <c r="X61" s="213"/>
      <c r="Y61" s="213"/>
      <c r="Z61" s="213"/>
      <c r="AA61" s="213"/>
      <c r="AB61" s="213">
        <f>SUM(X61,T61)</f>
        <v>5656818</v>
      </c>
      <c r="AC61" s="213"/>
      <c r="AD61" s="213"/>
      <c r="AE61" s="213">
        <f t="shared" si="33"/>
        <v>5656818</v>
      </c>
      <c r="AG61" s="1072"/>
    </row>
    <row r="62" spans="1:33" ht="12" customHeight="1" x14ac:dyDescent="0.25">
      <c r="A62" s="203"/>
      <c r="B62" s="201" t="s">
        <v>620</v>
      </c>
      <c r="C62" s="201" t="s">
        <v>336</v>
      </c>
      <c r="D62" s="213">
        <v>52333314</v>
      </c>
      <c r="E62" s="213"/>
      <c r="F62" s="213"/>
      <c r="G62" s="213">
        <f t="shared" si="28"/>
        <v>52333314</v>
      </c>
      <c r="H62" s="213">
        <v>-1739800</v>
      </c>
      <c r="I62" s="213"/>
      <c r="J62" s="213"/>
      <c r="K62" s="213">
        <f t="shared" si="29"/>
        <v>-1739800</v>
      </c>
      <c r="L62" s="213">
        <f>SUM(H62,D62)</f>
        <v>50593514</v>
      </c>
      <c r="M62" s="213"/>
      <c r="N62" s="213"/>
      <c r="O62" s="213">
        <f t="shared" si="30"/>
        <v>50593514</v>
      </c>
      <c r="P62" s="213">
        <v>-2348564</v>
      </c>
      <c r="Q62" s="213"/>
      <c r="R62" s="213"/>
      <c r="S62" s="213">
        <f t="shared" si="31"/>
        <v>-2348564</v>
      </c>
      <c r="T62" s="213">
        <f>SUM(P62,L62)</f>
        <v>48244950</v>
      </c>
      <c r="U62" s="213"/>
      <c r="V62" s="213"/>
      <c r="W62" s="213">
        <f t="shared" si="32"/>
        <v>48244950</v>
      </c>
      <c r="X62" s="213">
        <v>-87200</v>
      </c>
      <c r="Y62" s="213"/>
      <c r="Z62" s="213"/>
      <c r="AA62" s="213">
        <f>+X62+Y62+Z62</f>
        <v>-87200</v>
      </c>
      <c r="AB62" s="213">
        <f>SUM(X62,T62)</f>
        <v>48157750</v>
      </c>
      <c r="AC62" s="213"/>
      <c r="AD62" s="213"/>
      <c r="AE62" s="213">
        <f t="shared" si="33"/>
        <v>48157750</v>
      </c>
      <c r="AG62" s="1072"/>
    </row>
    <row r="63" spans="1:33" ht="12" customHeight="1" x14ac:dyDescent="0.25">
      <c r="A63" s="203"/>
      <c r="B63" s="203" t="s">
        <v>621</v>
      </c>
      <c r="C63" s="203" t="s">
        <v>28</v>
      </c>
      <c r="D63" s="206"/>
      <c r="E63" s="206"/>
      <c r="F63" s="206"/>
      <c r="G63" s="213">
        <f t="shared" si="28"/>
        <v>0</v>
      </c>
      <c r="H63" s="206"/>
      <c r="I63" s="206"/>
      <c r="J63" s="206"/>
      <c r="K63" s="213">
        <f t="shared" si="29"/>
        <v>0</v>
      </c>
      <c r="L63" s="206"/>
      <c r="M63" s="206"/>
      <c r="N63" s="206"/>
      <c r="O63" s="213">
        <f t="shared" si="30"/>
        <v>0</v>
      </c>
      <c r="P63" s="206"/>
      <c r="Q63" s="206"/>
      <c r="R63" s="206"/>
      <c r="S63" s="213">
        <f t="shared" si="31"/>
        <v>0</v>
      </c>
      <c r="T63" s="206"/>
      <c r="U63" s="206"/>
      <c r="V63" s="206"/>
      <c r="W63" s="213">
        <f t="shared" si="32"/>
        <v>0</v>
      </c>
      <c r="X63" s="206"/>
      <c r="Y63" s="206"/>
      <c r="Z63" s="206"/>
      <c r="AA63" s="213"/>
      <c r="AB63" s="206"/>
      <c r="AC63" s="206"/>
      <c r="AD63" s="206"/>
      <c r="AE63" s="213">
        <f t="shared" si="33"/>
        <v>0</v>
      </c>
    </row>
    <row r="64" spans="1:33" ht="12" customHeight="1" x14ac:dyDescent="0.25">
      <c r="A64" s="203"/>
      <c r="B64" s="201" t="s">
        <v>622</v>
      </c>
      <c r="C64" s="201" t="s">
        <v>338</v>
      </c>
      <c r="D64" s="213"/>
      <c r="E64" s="213"/>
      <c r="F64" s="213"/>
      <c r="G64" s="213">
        <f t="shared" si="28"/>
        <v>0</v>
      </c>
      <c r="H64" s="213"/>
      <c r="I64" s="213"/>
      <c r="J64" s="213"/>
      <c r="K64" s="213">
        <f t="shared" si="29"/>
        <v>0</v>
      </c>
      <c r="L64" s="213"/>
      <c r="M64" s="213"/>
      <c r="N64" s="213"/>
      <c r="O64" s="213">
        <f t="shared" si="30"/>
        <v>0</v>
      </c>
      <c r="P64" s="213"/>
      <c r="Q64" s="213"/>
      <c r="R64" s="213"/>
      <c r="S64" s="213">
        <f t="shared" si="31"/>
        <v>0</v>
      </c>
      <c r="T64" s="213"/>
      <c r="U64" s="213"/>
      <c r="V64" s="213"/>
      <c r="W64" s="213">
        <f t="shared" si="32"/>
        <v>0</v>
      </c>
      <c r="X64" s="213"/>
      <c r="Y64" s="213"/>
      <c r="Z64" s="213"/>
      <c r="AA64" s="213"/>
      <c r="AB64" s="213"/>
      <c r="AC64" s="213"/>
      <c r="AD64" s="213"/>
      <c r="AE64" s="213">
        <f t="shared" si="33"/>
        <v>0</v>
      </c>
    </row>
    <row r="65" spans="1:33" ht="12" customHeight="1" x14ac:dyDescent="0.25">
      <c r="A65" s="203"/>
      <c r="B65" s="201" t="s">
        <v>623</v>
      </c>
      <c r="C65" s="201" t="s">
        <v>341</v>
      </c>
      <c r="D65" s="213">
        <f>SUM(D66:D69)</f>
        <v>30000</v>
      </c>
      <c r="E65" s="213"/>
      <c r="F65" s="213"/>
      <c r="G65" s="213">
        <f t="shared" si="28"/>
        <v>30000</v>
      </c>
      <c r="H65" s="213">
        <f>SUM(H66:H69)</f>
        <v>0</v>
      </c>
      <c r="I65" s="213"/>
      <c r="J65" s="213"/>
      <c r="K65" s="213">
        <f t="shared" si="29"/>
        <v>0</v>
      </c>
      <c r="L65" s="213">
        <f>SUM(L66:L69)</f>
        <v>30000</v>
      </c>
      <c r="M65" s="213"/>
      <c r="N65" s="213"/>
      <c r="O65" s="213">
        <f t="shared" si="30"/>
        <v>30000</v>
      </c>
      <c r="P65" s="213">
        <f>SUM(P66:P69)</f>
        <v>430920</v>
      </c>
      <c r="Q65" s="213"/>
      <c r="R65" s="213"/>
      <c r="S65" s="213">
        <f t="shared" si="31"/>
        <v>430920</v>
      </c>
      <c r="T65" s="213">
        <f>SUM(T66:T69)</f>
        <v>460920</v>
      </c>
      <c r="U65" s="213"/>
      <c r="V65" s="213"/>
      <c r="W65" s="213">
        <f t="shared" si="32"/>
        <v>460920</v>
      </c>
      <c r="X65" s="213">
        <f>+X68</f>
        <v>87200</v>
      </c>
      <c r="Y65" s="213"/>
      <c r="Z65" s="213"/>
      <c r="AA65" s="213">
        <f>+X65+Y65+Z65</f>
        <v>87200</v>
      </c>
      <c r="AB65" s="213">
        <f>SUM(AB66:AB69)</f>
        <v>548120</v>
      </c>
      <c r="AC65" s="213"/>
      <c r="AD65" s="213"/>
      <c r="AE65" s="213">
        <f t="shared" si="33"/>
        <v>548120</v>
      </c>
      <c r="AG65" s="1072"/>
    </row>
    <row r="66" spans="1:33" ht="12" customHeight="1" x14ac:dyDescent="0.25">
      <c r="A66" s="203"/>
      <c r="B66" s="203" t="s">
        <v>624</v>
      </c>
      <c r="C66" s="203" t="s">
        <v>343</v>
      </c>
      <c r="D66" s="206"/>
      <c r="E66" s="206"/>
      <c r="F66" s="206"/>
      <c r="G66" s="206">
        <f>SUM(D66:F66)</f>
        <v>0</v>
      </c>
      <c r="H66" s="206"/>
      <c r="I66" s="206"/>
      <c r="J66" s="206"/>
      <c r="K66" s="206">
        <f t="shared" si="29"/>
        <v>0</v>
      </c>
      <c r="L66" s="206"/>
      <c r="M66" s="206"/>
      <c r="N66" s="206"/>
      <c r="O66" s="206">
        <f t="shared" si="30"/>
        <v>0</v>
      </c>
      <c r="P66" s="206"/>
      <c r="Q66" s="206"/>
      <c r="R66" s="206"/>
      <c r="S66" s="206">
        <f t="shared" si="31"/>
        <v>0</v>
      </c>
      <c r="T66" s="206"/>
      <c r="U66" s="206"/>
      <c r="V66" s="206"/>
      <c r="W66" s="206">
        <f t="shared" si="32"/>
        <v>0</v>
      </c>
      <c r="X66" s="206"/>
      <c r="Y66" s="206"/>
      <c r="Z66" s="206"/>
      <c r="AA66" s="206"/>
      <c r="AB66" s="206"/>
      <c r="AC66" s="206"/>
      <c r="AD66" s="206"/>
      <c r="AE66" s="206">
        <f t="shared" si="33"/>
        <v>0</v>
      </c>
    </row>
    <row r="67" spans="1:33" ht="12" customHeight="1" x14ac:dyDescent="0.25">
      <c r="A67" s="203"/>
      <c r="B67" s="203" t="s">
        <v>669</v>
      </c>
      <c r="C67" s="203" t="s">
        <v>352</v>
      </c>
      <c r="D67" s="206"/>
      <c r="E67" s="206"/>
      <c r="F67" s="206"/>
      <c r="G67" s="206">
        <f>SUM(D67:F67)</f>
        <v>0</v>
      </c>
      <c r="H67" s="206"/>
      <c r="I67" s="206"/>
      <c r="J67" s="206"/>
      <c r="K67" s="206">
        <f t="shared" si="29"/>
        <v>0</v>
      </c>
      <c r="L67" s="206"/>
      <c r="M67" s="206"/>
      <c r="N67" s="206"/>
      <c r="O67" s="206">
        <f t="shared" si="30"/>
        <v>0</v>
      </c>
      <c r="P67" s="206">
        <v>430920</v>
      </c>
      <c r="Q67" s="206"/>
      <c r="R67" s="206"/>
      <c r="S67" s="206">
        <f t="shared" si="31"/>
        <v>430920</v>
      </c>
      <c r="T67" s="206">
        <f>SUM(P67,L67)</f>
        <v>430920</v>
      </c>
      <c r="U67" s="206"/>
      <c r="V67" s="206"/>
      <c r="W67" s="206">
        <f t="shared" si="32"/>
        <v>430920</v>
      </c>
      <c r="X67" s="206"/>
      <c r="Y67" s="206"/>
      <c r="Z67" s="206"/>
      <c r="AA67" s="206"/>
      <c r="AB67" s="206">
        <f>SUM(X67,T67)</f>
        <v>430920</v>
      </c>
      <c r="AC67" s="206"/>
      <c r="AD67" s="206"/>
      <c r="AE67" s="206">
        <f t="shared" si="33"/>
        <v>430920</v>
      </c>
    </row>
    <row r="68" spans="1:33" ht="12" customHeight="1" x14ac:dyDescent="0.25">
      <c r="A68" s="203"/>
      <c r="B68" s="203" t="s">
        <v>670</v>
      </c>
      <c r="C68" s="203" t="s">
        <v>401</v>
      </c>
      <c r="D68" s="206">
        <v>30000</v>
      </c>
      <c r="E68" s="206"/>
      <c r="F68" s="206"/>
      <c r="G68" s="206">
        <f t="shared" ref="G68:G73" si="34">SUM(D68:F68)</f>
        <v>30000</v>
      </c>
      <c r="H68" s="206"/>
      <c r="I68" s="206"/>
      <c r="J68" s="206"/>
      <c r="K68" s="206">
        <f t="shared" si="29"/>
        <v>0</v>
      </c>
      <c r="L68" s="206">
        <v>30000</v>
      </c>
      <c r="M68" s="206"/>
      <c r="N68" s="206"/>
      <c r="O68" s="206">
        <f t="shared" si="30"/>
        <v>30000</v>
      </c>
      <c r="P68" s="206"/>
      <c r="Q68" s="206"/>
      <c r="R68" s="206"/>
      <c r="S68" s="206">
        <f t="shared" si="31"/>
        <v>0</v>
      </c>
      <c r="T68" s="206">
        <f>SUM(P68,L68)</f>
        <v>30000</v>
      </c>
      <c r="U68" s="206"/>
      <c r="V68" s="206"/>
      <c r="W68" s="206">
        <f t="shared" si="32"/>
        <v>30000</v>
      </c>
      <c r="X68" s="206">
        <v>87200</v>
      </c>
      <c r="Y68" s="206"/>
      <c r="Z68" s="206"/>
      <c r="AA68" s="206">
        <f>+X68+Y68+Z68</f>
        <v>87200</v>
      </c>
      <c r="AB68" s="206">
        <f>SUM(X68,T68)</f>
        <v>117200</v>
      </c>
      <c r="AC68" s="206"/>
      <c r="AD68" s="206"/>
      <c r="AE68" s="206">
        <f t="shared" si="33"/>
        <v>117200</v>
      </c>
      <c r="AG68" s="1072"/>
    </row>
    <row r="69" spans="1:33" ht="12" customHeight="1" x14ac:dyDescent="0.25">
      <c r="A69" s="203"/>
      <c r="B69" s="203" t="s">
        <v>671</v>
      </c>
      <c r="C69" s="203" t="s">
        <v>341</v>
      </c>
      <c r="D69" s="206"/>
      <c r="E69" s="206"/>
      <c r="F69" s="206"/>
      <c r="G69" s="206">
        <f t="shared" si="34"/>
        <v>0</v>
      </c>
      <c r="H69" s="206"/>
      <c r="I69" s="206"/>
      <c r="J69" s="206"/>
      <c r="K69" s="206">
        <f t="shared" si="29"/>
        <v>0</v>
      </c>
      <c r="L69" s="206"/>
      <c r="M69" s="206"/>
      <c r="N69" s="206"/>
      <c r="O69" s="206">
        <f t="shared" si="30"/>
        <v>0</v>
      </c>
      <c r="P69" s="206"/>
      <c r="Q69" s="206"/>
      <c r="R69" s="206"/>
      <c r="S69" s="206">
        <f t="shared" si="31"/>
        <v>0</v>
      </c>
      <c r="T69" s="206"/>
      <c r="U69" s="206"/>
      <c r="V69" s="206"/>
      <c r="W69" s="206">
        <f t="shared" si="32"/>
        <v>0</v>
      </c>
      <c r="X69" s="206"/>
      <c r="Y69" s="206"/>
      <c r="Z69" s="206"/>
      <c r="AA69" s="206"/>
      <c r="AB69" s="206"/>
      <c r="AC69" s="206"/>
      <c r="AD69" s="206"/>
      <c r="AE69" s="206">
        <f t="shared" si="33"/>
        <v>0</v>
      </c>
    </row>
    <row r="70" spans="1:33" ht="12" customHeight="1" x14ac:dyDescent="0.25">
      <c r="A70" s="210">
        <v>2</v>
      </c>
      <c r="B70" s="210" t="s">
        <v>672</v>
      </c>
      <c r="C70" s="210"/>
      <c r="D70" s="215">
        <f>SUM(D73,D72,D71)</f>
        <v>1240470</v>
      </c>
      <c r="E70" s="215"/>
      <c r="F70" s="215"/>
      <c r="G70" s="215">
        <f t="shared" si="34"/>
        <v>1240470</v>
      </c>
      <c r="H70" s="215">
        <f>SUM(H73,H72,H71)</f>
        <v>500000</v>
      </c>
      <c r="I70" s="215"/>
      <c r="J70" s="215"/>
      <c r="K70" s="215">
        <f t="shared" si="29"/>
        <v>500000</v>
      </c>
      <c r="L70" s="215">
        <f>SUM(L73,L72,L71)</f>
        <v>1740470</v>
      </c>
      <c r="M70" s="215"/>
      <c r="N70" s="215"/>
      <c r="O70" s="215">
        <f t="shared" si="30"/>
        <v>1740470</v>
      </c>
      <c r="P70" s="215">
        <f>SUM(P73,P72,P71)</f>
        <v>1439200</v>
      </c>
      <c r="Q70" s="215"/>
      <c r="R70" s="215"/>
      <c r="S70" s="215">
        <f t="shared" si="31"/>
        <v>1439200</v>
      </c>
      <c r="T70" s="215">
        <f>SUM(T73,T72,T71)</f>
        <v>3179670</v>
      </c>
      <c r="U70" s="215"/>
      <c r="V70" s="215"/>
      <c r="W70" s="215">
        <f t="shared" si="32"/>
        <v>3179670</v>
      </c>
      <c r="X70" s="215">
        <v>0</v>
      </c>
      <c r="Y70" s="215"/>
      <c r="Z70" s="215"/>
      <c r="AA70" s="215">
        <v>0</v>
      </c>
      <c r="AB70" s="215">
        <f>SUM(AB73,AB72,AB71)</f>
        <v>3179670</v>
      </c>
      <c r="AC70" s="215"/>
      <c r="AD70" s="215"/>
      <c r="AE70" s="215">
        <f t="shared" si="33"/>
        <v>3179670</v>
      </c>
    </row>
    <row r="71" spans="1:33" ht="12" customHeight="1" x14ac:dyDescent="0.25">
      <c r="A71" s="203"/>
      <c r="B71" s="201" t="s">
        <v>673</v>
      </c>
      <c r="C71" s="201" t="s">
        <v>361</v>
      </c>
      <c r="D71" s="213">
        <v>1240470</v>
      </c>
      <c r="E71" s="213"/>
      <c r="F71" s="213"/>
      <c r="G71" s="213">
        <f t="shared" si="34"/>
        <v>1240470</v>
      </c>
      <c r="H71" s="213">
        <v>500000</v>
      </c>
      <c r="I71" s="213"/>
      <c r="J71" s="213"/>
      <c r="K71" s="213">
        <f t="shared" si="29"/>
        <v>500000</v>
      </c>
      <c r="L71" s="213">
        <f>SUM(H71,D71)</f>
        <v>1740470</v>
      </c>
      <c r="M71" s="213"/>
      <c r="N71" s="213"/>
      <c r="O71" s="213">
        <f t="shared" si="30"/>
        <v>1740470</v>
      </c>
      <c r="P71" s="213">
        <v>1439200</v>
      </c>
      <c r="Q71" s="213"/>
      <c r="R71" s="213"/>
      <c r="S71" s="213">
        <f t="shared" si="31"/>
        <v>1439200</v>
      </c>
      <c r="T71" s="213">
        <f>SUM(P71,L71)</f>
        <v>3179670</v>
      </c>
      <c r="U71" s="213"/>
      <c r="V71" s="213"/>
      <c r="W71" s="213">
        <f t="shared" si="32"/>
        <v>3179670</v>
      </c>
      <c r="X71" s="213"/>
      <c r="Y71" s="213"/>
      <c r="Z71" s="213"/>
      <c r="AA71" s="213"/>
      <c r="AB71" s="213">
        <f>SUM(X71,T71)</f>
        <v>3179670</v>
      </c>
      <c r="AC71" s="213"/>
      <c r="AD71" s="213"/>
      <c r="AE71" s="213">
        <f t="shared" si="33"/>
        <v>3179670</v>
      </c>
    </row>
    <row r="72" spans="1:33" ht="12" customHeight="1" x14ac:dyDescent="0.25">
      <c r="A72" s="203"/>
      <c r="B72" s="201" t="s">
        <v>674</v>
      </c>
      <c r="C72" s="201" t="s">
        <v>369</v>
      </c>
      <c r="D72" s="213"/>
      <c r="E72" s="213"/>
      <c r="F72" s="213"/>
      <c r="G72" s="213">
        <f t="shared" si="34"/>
        <v>0</v>
      </c>
      <c r="H72" s="213"/>
      <c r="I72" s="213"/>
      <c r="J72" s="213"/>
      <c r="K72" s="213">
        <f t="shared" si="29"/>
        <v>0</v>
      </c>
      <c r="L72" s="213"/>
      <c r="M72" s="213"/>
      <c r="N72" s="213"/>
      <c r="O72" s="213">
        <f t="shared" si="30"/>
        <v>0</v>
      </c>
      <c r="P72" s="213"/>
      <c r="Q72" s="213"/>
      <c r="R72" s="213"/>
      <c r="S72" s="213">
        <f t="shared" si="31"/>
        <v>0</v>
      </c>
      <c r="T72" s="213"/>
      <c r="U72" s="213"/>
      <c r="V72" s="213"/>
      <c r="W72" s="213">
        <f t="shared" si="32"/>
        <v>0</v>
      </c>
      <c r="X72" s="213"/>
      <c r="Y72" s="213"/>
      <c r="Z72" s="213"/>
      <c r="AA72" s="213"/>
      <c r="AB72" s="213"/>
      <c r="AC72" s="213"/>
      <c r="AD72" s="213"/>
      <c r="AE72" s="213">
        <f t="shared" si="33"/>
        <v>0</v>
      </c>
    </row>
    <row r="73" spans="1:33" ht="12" customHeight="1" x14ac:dyDescent="0.25">
      <c r="A73" s="203"/>
      <c r="B73" s="201" t="s">
        <v>675</v>
      </c>
      <c r="C73" s="201" t="s">
        <v>381</v>
      </c>
      <c r="D73" s="213"/>
      <c r="E73" s="213"/>
      <c r="F73" s="213"/>
      <c r="G73" s="206">
        <f t="shared" si="34"/>
        <v>0</v>
      </c>
      <c r="H73" s="213"/>
      <c r="I73" s="213"/>
      <c r="J73" s="213"/>
      <c r="K73" s="206">
        <f t="shared" si="29"/>
        <v>0</v>
      </c>
      <c r="L73" s="213"/>
      <c r="M73" s="213"/>
      <c r="N73" s="213"/>
      <c r="O73" s="206">
        <f t="shared" si="30"/>
        <v>0</v>
      </c>
      <c r="P73" s="213"/>
      <c r="Q73" s="213"/>
      <c r="R73" s="213"/>
      <c r="S73" s="206">
        <f t="shared" si="31"/>
        <v>0</v>
      </c>
      <c r="T73" s="213"/>
      <c r="U73" s="213"/>
      <c r="V73" s="213"/>
      <c r="W73" s="206">
        <f t="shared" si="32"/>
        <v>0</v>
      </c>
      <c r="X73" s="213"/>
      <c r="Y73" s="213"/>
      <c r="Z73" s="213"/>
      <c r="AA73" s="206"/>
      <c r="AB73" s="213"/>
      <c r="AC73" s="213"/>
      <c r="AD73" s="213"/>
      <c r="AE73" s="206">
        <f t="shared" si="33"/>
        <v>0</v>
      </c>
    </row>
    <row r="74" spans="1:33" ht="12" customHeight="1" x14ac:dyDescent="0.25">
      <c r="A74" s="203"/>
      <c r="B74" s="203" t="s">
        <v>676</v>
      </c>
      <c r="C74" s="203" t="s">
        <v>390</v>
      </c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</row>
    <row r="75" spans="1:33" ht="12" customHeight="1" x14ac:dyDescent="0.25">
      <c r="A75" s="203"/>
      <c r="B75" s="203" t="s">
        <v>677</v>
      </c>
      <c r="C75" s="203" t="s">
        <v>678</v>
      </c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</row>
    <row r="76" spans="1:33" ht="12" customHeight="1" x14ac:dyDescent="0.25">
      <c r="A76" s="1601" t="s">
        <v>679</v>
      </c>
      <c r="B76" s="1601"/>
      <c r="C76" s="210"/>
      <c r="D76" s="215">
        <f t="shared" ref="D76:O76" si="35">SUM(D78:D81)</f>
        <v>0</v>
      </c>
      <c r="E76" s="215">
        <f t="shared" si="35"/>
        <v>0</v>
      </c>
      <c r="F76" s="215">
        <f t="shared" si="35"/>
        <v>0</v>
      </c>
      <c r="G76" s="215">
        <f t="shared" si="35"/>
        <v>0</v>
      </c>
      <c r="H76" s="215">
        <f t="shared" si="35"/>
        <v>0</v>
      </c>
      <c r="I76" s="215">
        <f t="shared" si="35"/>
        <v>0</v>
      </c>
      <c r="J76" s="215">
        <f t="shared" si="35"/>
        <v>0</v>
      </c>
      <c r="K76" s="215">
        <f t="shared" si="35"/>
        <v>0</v>
      </c>
      <c r="L76" s="215">
        <f t="shared" si="35"/>
        <v>0</v>
      </c>
      <c r="M76" s="215">
        <f t="shared" si="35"/>
        <v>0</v>
      </c>
      <c r="N76" s="215">
        <f t="shared" si="35"/>
        <v>0</v>
      </c>
      <c r="O76" s="215">
        <f t="shared" si="35"/>
        <v>0</v>
      </c>
      <c r="P76" s="215">
        <f t="shared" ref="P76:S76" si="36">SUM(P78:P81)</f>
        <v>0</v>
      </c>
      <c r="Q76" s="215">
        <f t="shared" si="36"/>
        <v>0</v>
      </c>
      <c r="R76" s="215">
        <f t="shared" si="36"/>
        <v>0</v>
      </c>
      <c r="S76" s="215">
        <f t="shared" si="36"/>
        <v>0</v>
      </c>
      <c r="T76" s="215">
        <f t="shared" ref="T76:W76" si="37">SUM(T78:T81)</f>
        <v>0</v>
      </c>
      <c r="U76" s="215">
        <f t="shared" si="37"/>
        <v>0</v>
      </c>
      <c r="V76" s="215">
        <f t="shared" si="37"/>
        <v>0</v>
      </c>
      <c r="W76" s="215">
        <f t="shared" si="37"/>
        <v>0</v>
      </c>
      <c r="X76" s="215">
        <v>0</v>
      </c>
      <c r="Y76" s="215">
        <v>0</v>
      </c>
      <c r="Z76" s="215">
        <v>0</v>
      </c>
      <c r="AA76" s="215">
        <v>0</v>
      </c>
      <c r="AB76" s="215">
        <f t="shared" ref="AB76:AE76" si="38">SUM(AB78:AB81)</f>
        <v>0</v>
      </c>
      <c r="AC76" s="215">
        <f t="shared" si="38"/>
        <v>0</v>
      </c>
      <c r="AD76" s="215">
        <f t="shared" si="38"/>
        <v>0</v>
      </c>
      <c r="AE76" s="215">
        <f t="shared" si="38"/>
        <v>0</v>
      </c>
    </row>
    <row r="77" spans="1:33" ht="12" customHeight="1" x14ac:dyDescent="0.25">
      <c r="A77" s="203">
        <v>1</v>
      </c>
      <c r="B77" s="201" t="s">
        <v>680</v>
      </c>
      <c r="C77" s="201" t="s">
        <v>681</v>
      </c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</row>
    <row r="78" spans="1:33" ht="12" customHeight="1" x14ac:dyDescent="0.25">
      <c r="A78" s="203"/>
      <c r="B78" s="203" t="s">
        <v>682</v>
      </c>
      <c r="C78" s="203" t="s">
        <v>499</v>
      </c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</row>
    <row r="79" spans="1:33" ht="12" customHeight="1" x14ac:dyDescent="0.25">
      <c r="A79" s="203"/>
      <c r="B79" s="203" t="s">
        <v>683</v>
      </c>
      <c r="C79" s="203" t="s">
        <v>762</v>
      </c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</row>
    <row r="80" spans="1:33" ht="12" customHeight="1" x14ac:dyDescent="0.25">
      <c r="A80" s="196" t="s">
        <v>126</v>
      </c>
      <c r="B80" s="196" t="s">
        <v>684</v>
      </c>
      <c r="C80" s="196" t="s">
        <v>685</v>
      </c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</row>
    <row r="81" spans="1:15" ht="12" hidden="1" customHeight="1" x14ac:dyDescent="0.25">
      <c r="A81" s="203"/>
      <c r="B81" s="203" t="s">
        <v>686</v>
      </c>
      <c r="C81" s="203" t="s">
        <v>687</v>
      </c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</row>
    <row r="82" spans="1:15" ht="12" customHeight="1" x14ac:dyDescent="0.25">
      <c r="A82" s="639"/>
      <c r="B82" s="639"/>
      <c r="C82" s="639"/>
      <c r="D82" s="657"/>
      <c r="E82" s="657"/>
      <c r="F82" s="657"/>
      <c r="G82" s="657"/>
    </row>
    <row r="83" spans="1:15" ht="12" hidden="1" customHeight="1" x14ac:dyDescent="0.25">
      <c r="A83" s="639"/>
      <c r="B83" s="639"/>
      <c r="C83" s="639"/>
      <c r="D83" s="657"/>
      <c r="E83" s="657"/>
      <c r="F83" s="657"/>
      <c r="G83" s="657"/>
    </row>
    <row r="84" spans="1:15" ht="12" hidden="1" customHeight="1" x14ac:dyDescent="0.25">
      <c r="A84" s="639"/>
      <c r="B84" s="639"/>
      <c r="C84" s="639"/>
      <c r="D84" s="657"/>
      <c r="E84" s="657"/>
      <c r="F84" s="657"/>
      <c r="G84" s="657"/>
    </row>
    <row r="85" spans="1:15" ht="12" hidden="1" customHeight="1" x14ac:dyDescent="0.25">
      <c r="A85" s="639"/>
      <c r="B85" s="639"/>
      <c r="C85" s="639"/>
      <c r="D85" s="657"/>
      <c r="E85" s="657"/>
      <c r="F85" s="657"/>
      <c r="G85" s="657"/>
    </row>
    <row r="86" spans="1:15" ht="12" hidden="1" customHeight="1" x14ac:dyDescent="0.25">
      <c r="A86" s="639"/>
      <c r="B86" s="639"/>
      <c r="C86" s="639"/>
      <c r="D86" s="657"/>
      <c r="E86" s="657"/>
      <c r="F86" s="657"/>
      <c r="G86" s="657"/>
    </row>
    <row r="87" spans="1:15" ht="12" hidden="1" customHeight="1" x14ac:dyDescent="0.25">
      <c r="A87" s="639"/>
      <c r="B87" s="639"/>
      <c r="C87" s="639"/>
      <c r="D87" s="657"/>
      <c r="E87" s="657"/>
      <c r="F87" s="657"/>
      <c r="G87" s="657"/>
    </row>
    <row r="88" spans="1:15" ht="12" hidden="1" customHeight="1" x14ac:dyDescent="0.25">
      <c r="A88" s="639"/>
      <c r="B88" s="639"/>
      <c r="C88" s="639"/>
      <c r="D88" s="657"/>
      <c r="E88" s="657"/>
      <c r="F88" s="657"/>
      <c r="G88" s="657"/>
    </row>
    <row r="89" spans="1:15" ht="12" hidden="1" customHeight="1" x14ac:dyDescent="0.25">
      <c r="A89" s="639"/>
      <c r="B89" s="639"/>
      <c r="C89" s="639"/>
      <c r="D89" s="657"/>
      <c r="E89" s="657"/>
      <c r="F89" s="657"/>
      <c r="G89" s="657"/>
    </row>
    <row r="90" spans="1:15" ht="12" hidden="1" customHeight="1" x14ac:dyDescent="0.25">
      <c r="A90" s="639"/>
      <c r="B90" s="639"/>
      <c r="C90" s="639"/>
      <c r="D90" s="657"/>
      <c r="E90" s="657"/>
      <c r="F90" s="657"/>
      <c r="G90" s="657"/>
    </row>
    <row r="91" spans="1:15" ht="12" hidden="1" customHeight="1" x14ac:dyDescent="0.25">
      <c r="A91" s="639"/>
      <c r="B91" s="639"/>
      <c r="C91" s="639"/>
      <c r="D91" s="657"/>
      <c r="E91" s="657"/>
      <c r="F91" s="657"/>
      <c r="G91" s="657"/>
    </row>
    <row r="92" spans="1:15" ht="12" hidden="1" customHeight="1" x14ac:dyDescent="0.25">
      <c r="A92" s="639"/>
      <c r="B92" s="639"/>
      <c r="C92" s="639"/>
      <c r="D92" s="657"/>
      <c r="E92" s="657"/>
      <c r="F92" s="657"/>
      <c r="G92" s="657"/>
    </row>
    <row r="93" spans="1:15" ht="12" hidden="1" customHeight="1" x14ac:dyDescent="0.25">
      <c r="A93" s="639"/>
      <c r="B93" s="639"/>
      <c r="C93" s="639"/>
      <c r="D93" s="657"/>
      <c r="E93" s="657"/>
      <c r="F93" s="657"/>
      <c r="G93" s="657"/>
    </row>
    <row r="94" spans="1:15" ht="12" hidden="1" customHeight="1" x14ac:dyDescent="0.25">
      <c r="A94" s="639"/>
      <c r="B94" s="639"/>
      <c r="C94" s="639"/>
      <c r="D94" s="657"/>
      <c r="E94" s="657"/>
      <c r="F94" s="657"/>
      <c r="G94" s="657"/>
    </row>
    <row r="95" spans="1:15" ht="12" hidden="1" customHeight="1" x14ac:dyDescent="0.25">
      <c r="A95" s="639"/>
      <c r="B95" s="639"/>
      <c r="C95" s="639"/>
      <c r="D95" s="657"/>
      <c r="E95" s="657"/>
      <c r="F95" s="657"/>
      <c r="G95" s="657"/>
    </row>
    <row r="96" spans="1:15" ht="12" hidden="1" customHeight="1" x14ac:dyDescent="0.25">
      <c r="A96" s="639"/>
      <c r="B96" s="639"/>
      <c r="C96" s="639"/>
      <c r="D96" s="657"/>
      <c r="E96" s="657"/>
      <c r="F96" s="657"/>
      <c r="G96" s="657"/>
    </row>
    <row r="97" spans="1:22" ht="12" hidden="1" customHeight="1" x14ac:dyDescent="0.25">
      <c r="A97" s="639"/>
      <c r="B97" s="639"/>
      <c r="C97" s="639"/>
      <c r="D97" s="657"/>
      <c r="E97" s="657"/>
      <c r="F97" s="657"/>
      <c r="G97" s="657"/>
    </row>
    <row r="98" spans="1:22" ht="12" hidden="1" customHeight="1" x14ac:dyDescent="0.25">
      <c r="A98" s="639"/>
      <c r="B98" s="639"/>
      <c r="C98" s="639"/>
      <c r="D98" s="657"/>
      <c r="E98" s="657"/>
      <c r="F98" s="657"/>
      <c r="G98" s="657"/>
    </row>
    <row r="99" spans="1:22" ht="12" hidden="1" customHeight="1" x14ac:dyDescent="0.25">
      <c r="A99" s="639"/>
      <c r="B99" s="639"/>
      <c r="C99" s="639"/>
      <c r="D99" s="657"/>
      <c r="E99" s="657"/>
      <c r="F99" s="657"/>
      <c r="G99" s="657"/>
    </row>
    <row r="100" spans="1:22" ht="12" hidden="1" customHeight="1" x14ac:dyDescent="0.25">
      <c r="A100" s="639"/>
      <c r="B100" s="639"/>
      <c r="C100" s="639"/>
      <c r="D100" s="657"/>
      <c r="E100" s="657"/>
      <c r="F100" s="657"/>
      <c r="G100" s="657"/>
    </row>
    <row r="101" spans="1:22" ht="12" hidden="1" customHeight="1" x14ac:dyDescent="0.25">
      <c r="A101" s="639"/>
      <c r="B101" s="639"/>
      <c r="C101" s="639"/>
      <c r="D101" s="657"/>
      <c r="E101" s="657"/>
      <c r="F101" s="657"/>
      <c r="G101" s="657"/>
    </row>
    <row r="102" spans="1:22" ht="12" hidden="1" customHeight="1" x14ac:dyDescent="0.25">
      <c r="A102" s="639"/>
      <c r="B102" s="639"/>
      <c r="C102" s="639"/>
      <c r="D102" s="657"/>
      <c r="E102" s="657"/>
      <c r="F102" s="657"/>
      <c r="G102" s="657"/>
    </row>
    <row r="103" spans="1:22" ht="12" hidden="1" customHeight="1" x14ac:dyDescent="0.25">
      <c r="A103" s="639"/>
      <c r="B103" s="639"/>
      <c r="C103" s="639"/>
      <c r="D103" s="657"/>
      <c r="E103" s="657"/>
      <c r="F103" s="657"/>
      <c r="G103" s="657"/>
    </row>
    <row r="104" spans="1:22" ht="12" hidden="1" customHeight="1" x14ac:dyDescent="0.25">
      <c r="A104" s="639"/>
      <c r="B104" s="639"/>
      <c r="C104" s="639"/>
      <c r="D104" s="657"/>
      <c r="E104" s="657"/>
      <c r="F104" s="657"/>
      <c r="G104" s="657"/>
    </row>
    <row r="105" spans="1:22" ht="12" hidden="1" customHeight="1" x14ac:dyDescent="0.25">
      <c r="A105" s="639"/>
      <c r="B105" s="639"/>
      <c r="C105" s="639"/>
      <c r="D105" s="657"/>
      <c r="E105" s="657"/>
      <c r="F105" s="657"/>
      <c r="G105" s="657"/>
    </row>
    <row r="106" spans="1:22" ht="12" hidden="1" customHeight="1" x14ac:dyDescent="0.25">
      <c r="A106" s="639"/>
      <c r="B106" s="639"/>
      <c r="C106" s="639"/>
      <c r="D106" s="657"/>
      <c r="E106" s="657"/>
      <c r="F106" s="657"/>
      <c r="G106" s="657"/>
    </row>
    <row r="107" spans="1:22" x14ac:dyDescent="0.25">
      <c r="A107" s="639"/>
      <c r="B107" s="639"/>
      <c r="C107" s="639"/>
      <c r="D107" s="657"/>
      <c r="E107" s="657"/>
      <c r="F107" s="657"/>
      <c r="G107" s="657"/>
    </row>
    <row r="108" spans="1:22" x14ac:dyDescent="0.25">
      <c r="T108" s="1656" t="s">
        <v>988</v>
      </c>
      <c r="U108" s="1656"/>
      <c r="V108" s="1656"/>
    </row>
    <row r="109" spans="1:22" x14ac:dyDescent="0.25">
      <c r="E109" s="1628" t="s">
        <v>872</v>
      </c>
      <c r="F109" s="1628"/>
      <c r="G109" s="1628"/>
      <c r="H109" s="1628"/>
      <c r="I109" s="1628"/>
      <c r="J109" s="1628"/>
      <c r="K109" s="1628"/>
      <c r="L109" s="1628"/>
      <c r="M109" s="1628"/>
      <c r="N109" s="1628"/>
      <c r="O109" s="1628"/>
      <c r="P109" s="1628"/>
      <c r="Q109" s="1628"/>
      <c r="R109" s="1628"/>
      <c r="S109" s="1628"/>
      <c r="T109" s="1628"/>
      <c r="U109" s="1628"/>
      <c r="V109" s="1628"/>
    </row>
    <row r="110" spans="1:22" x14ac:dyDescent="0.25">
      <c r="A110" s="668"/>
      <c r="B110" s="1648" t="s">
        <v>759</v>
      </c>
      <c r="C110" s="1649"/>
      <c r="D110" s="1649"/>
      <c r="E110" s="1649"/>
      <c r="F110" s="1649"/>
      <c r="G110" s="1649"/>
      <c r="H110" s="1649"/>
      <c r="I110" s="1649"/>
      <c r="J110" s="1649"/>
      <c r="K110" s="1649"/>
      <c r="L110" s="1649"/>
      <c r="M110" s="1649"/>
      <c r="N110" s="1649"/>
      <c r="O110" s="1649"/>
      <c r="P110" s="1649"/>
      <c r="Q110" s="1649"/>
      <c r="R110" s="1649"/>
      <c r="S110" s="1649"/>
      <c r="T110" s="1649"/>
      <c r="U110" s="1649"/>
      <c r="V110" s="1650"/>
    </row>
    <row r="111" spans="1:22" ht="36" x14ac:dyDescent="0.25">
      <c r="A111" s="666" t="s">
        <v>806</v>
      </c>
      <c r="B111" s="1675" t="s">
        <v>794</v>
      </c>
      <c r="C111" s="1676"/>
      <c r="D111" s="1508" t="s">
        <v>807</v>
      </c>
      <c r="E111" s="1548" t="s">
        <v>1054</v>
      </c>
      <c r="F111" s="1548" t="s">
        <v>1055</v>
      </c>
      <c r="G111" s="1548" t="s">
        <v>1094</v>
      </c>
      <c r="H111" s="1548" t="s">
        <v>1093</v>
      </c>
      <c r="I111" s="1548" t="s">
        <v>1095</v>
      </c>
      <c r="J111" s="1548" t="s">
        <v>1096</v>
      </c>
      <c r="K111" s="1548" t="s">
        <v>1097</v>
      </c>
      <c r="L111" s="1548" t="s">
        <v>1055</v>
      </c>
      <c r="T111" s="1548" t="s">
        <v>1055</v>
      </c>
      <c r="U111" s="1548" t="s">
        <v>1120</v>
      </c>
      <c r="V111" s="1548" t="s">
        <v>1055</v>
      </c>
    </row>
    <row r="112" spans="1:22" x14ac:dyDescent="0.25">
      <c r="A112" s="594" t="s">
        <v>795</v>
      </c>
      <c r="B112" s="1526" t="s">
        <v>796</v>
      </c>
      <c r="C112" s="1541"/>
      <c r="D112" s="1533"/>
      <c r="E112" s="856"/>
      <c r="F112" s="856"/>
      <c r="G112" s="856"/>
      <c r="H112" s="856"/>
      <c r="I112" s="856"/>
      <c r="J112" s="856"/>
      <c r="K112" s="856"/>
      <c r="L112" s="856"/>
      <c r="T112" s="856"/>
      <c r="U112" s="856"/>
      <c r="V112" s="856"/>
    </row>
    <row r="113" spans="1:22" x14ac:dyDescent="0.25">
      <c r="A113" s="595"/>
      <c r="B113" s="1527" t="s">
        <v>530</v>
      </c>
      <c r="C113" s="1542"/>
      <c r="D113" s="1534">
        <v>9168600</v>
      </c>
      <c r="E113" s="589">
        <v>126403</v>
      </c>
      <c r="F113" s="589">
        <f>SUM(D113:E113)</f>
        <v>9295003</v>
      </c>
      <c r="G113" s="589"/>
      <c r="H113" s="589"/>
      <c r="I113" s="589"/>
      <c r="J113" s="589"/>
      <c r="K113" s="589"/>
      <c r="L113" s="589">
        <f>SUM(F113:G113)</f>
        <v>9295003</v>
      </c>
      <c r="T113" s="589">
        <v>9295003</v>
      </c>
      <c r="U113" s="589">
        <f>+V113-T113</f>
        <v>-124109</v>
      </c>
      <c r="V113" s="589">
        <v>9170894</v>
      </c>
    </row>
    <row r="114" spans="1:22" x14ac:dyDescent="0.25">
      <c r="A114" s="595"/>
      <c r="B114" s="1527" t="s">
        <v>797</v>
      </c>
      <c r="C114" s="1542"/>
      <c r="D114" s="1534">
        <v>1923720</v>
      </c>
      <c r="E114" s="589"/>
      <c r="F114" s="589">
        <v>1923720</v>
      </c>
      <c r="G114" s="589"/>
      <c r="H114" s="589"/>
      <c r="I114" s="589"/>
      <c r="J114" s="589"/>
      <c r="K114" s="589"/>
      <c r="L114" s="589">
        <f>SUM(F114:K114)</f>
        <v>1923720</v>
      </c>
      <c r="T114" s="589">
        <v>1923720</v>
      </c>
      <c r="U114" s="589">
        <f t="shared" ref="U114:U116" si="39">+V114-T114</f>
        <v>0</v>
      </c>
      <c r="V114" s="589">
        <v>1923720</v>
      </c>
    </row>
    <row r="115" spans="1:22" x14ac:dyDescent="0.25">
      <c r="A115" s="595"/>
      <c r="B115" s="1527" t="s">
        <v>128</v>
      </c>
      <c r="C115" s="1542"/>
      <c r="D115" s="1535">
        <v>3149700</v>
      </c>
      <c r="E115" s="590">
        <v>34120</v>
      </c>
      <c r="F115" s="590">
        <f>+D115+E115</f>
        <v>3183820</v>
      </c>
      <c r="G115" s="590">
        <v>120000</v>
      </c>
      <c r="H115" s="590"/>
      <c r="I115" s="590"/>
      <c r="J115" s="590"/>
      <c r="K115" s="590"/>
      <c r="L115" s="590">
        <f>SUM(F115:G115)</f>
        <v>3303820</v>
      </c>
      <c r="T115" s="590">
        <v>3303820</v>
      </c>
      <c r="U115" s="589">
        <f t="shared" si="39"/>
        <v>309409</v>
      </c>
      <c r="V115" s="590">
        <v>3613229</v>
      </c>
    </row>
    <row r="116" spans="1:22" x14ac:dyDescent="0.25">
      <c r="A116" s="595"/>
      <c r="B116" s="1527" t="s">
        <v>532</v>
      </c>
      <c r="C116" s="1542"/>
      <c r="D116" s="1535">
        <v>63500</v>
      </c>
      <c r="E116" s="590">
        <v>500000</v>
      </c>
      <c r="F116" s="590">
        <v>563500</v>
      </c>
      <c r="G116" s="590"/>
      <c r="H116" s="590"/>
      <c r="I116" s="590"/>
      <c r="J116" s="590"/>
      <c r="K116" s="590"/>
      <c r="L116" s="590">
        <f>SUM(F116:G116)</f>
        <v>563500</v>
      </c>
      <c r="T116" s="590">
        <v>563500</v>
      </c>
      <c r="U116" s="589">
        <f t="shared" si="39"/>
        <v>0</v>
      </c>
      <c r="V116" s="590">
        <v>563500</v>
      </c>
    </row>
    <row r="117" spans="1:22" x14ac:dyDescent="0.25">
      <c r="A117" s="595"/>
      <c r="B117" s="1527" t="s">
        <v>798</v>
      </c>
      <c r="C117" s="1542"/>
      <c r="D117" s="1535">
        <v>3</v>
      </c>
      <c r="E117" s="590"/>
      <c r="F117" s="590">
        <v>3</v>
      </c>
      <c r="G117" s="590"/>
      <c r="H117" s="590"/>
      <c r="I117" s="590"/>
      <c r="J117" s="590"/>
      <c r="K117" s="590"/>
      <c r="L117" s="590">
        <v>3</v>
      </c>
      <c r="T117" s="590">
        <v>3</v>
      </c>
      <c r="U117" s="590"/>
      <c r="V117" s="590">
        <v>3</v>
      </c>
    </row>
    <row r="118" spans="1:22" x14ac:dyDescent="0.25">
      <c r="A118" s="595"/>
      <c r="B118" s="1528" t="s">
        <v>799</v>
      </c>
      <c r="C118" s="1543"/>
      <c r="D118" s="1536">
        <f>SUM(D113:D116)</f>
        <v>14305520</v>
      </c>
      <c r="E118" s="591">
        <f>SUM(E113:E116)</f>
        <v>660523</v>
      </c>
      <c r="F118" s="591">
        <f>SUM(F113:F116)</f>
        <v>14966043</v>
      </c>
      <c r="G118" s="591">
        <f t="shared" ref="G118" si="40">SUM(G113:G116)</f>
        <v>120000</v>
      </c>
      <c r="H118" s="591">
        <f t="shared" ref="H118:L118" si="41">SUM(H113:H116)</f>
        <v>0</v>
      </c>
      <c r="I118" s="591">
        <f t="shared" si="41"/>
        <v>0</v>
      </c>
      <c r="J118" s="591">
        <f t="shared" si="41"/>
        <v>0</v>
      </c>
      <c r="K118" s="591">
        <f t="shared" si="41"/>
        <v>0</v>
      </c>
      <c r="L118" s="591">
        <f t="shared" si="41"/>
        <v>15086043</v>
      </c>
      <c r="T118" s="591">
        <v>15086043</v>
      </c>
      <c r="U118" s="591">
        <f>+U115+U113</f>
        <v>185300</v>
      </c>
      <c r="V118" s="591">
        <f>+V116+V115+V114+V113</f>
        <v>15271343</v>
      </c>
    </row>
    <row r="119" spans="1:22" x14ac:dyDescent="0.25">
      <c r="A119" s="594" t="s">
        <v>800</v>
      </c>
      <c r="B119" s="1528" t="s">
        <v>801</v>
      </c>
      <c r="C119" s="1542"/>
      <c r="D119" s="1535"/>
      <c r="E119" s="590"/>
      <c r="F119" s="590"/>
      <c r="G119" s="590"/>
      <c r="H119" s="590"/>
      <c r="I119" s="590"/>
      <c r="J119" s="590"/>
      <c r="K119" s="590"/>
      <c r="L119" s="590"/>
      <c r="T119" s="590"/>
      <c r="U119" s="590"/>
      <c r="V119" s="590"/>
    </row>
    <row r="120" spans="1:22" x14ac:dyDescent="0.25">
      <c r="A120" s="595"/>
      <c r="B120" s="1527" t="s">
        <v>128</v>
      </c>
      <c r="C120" s="1542"/>
      <c r="D120" s="1535">
        <v>3150000</v>
      </c>
      <c r="E120" s="590"/>
      <c r="F120" s="590">
        <v>3150000</v>
      </c>
      <c r="G120" s="590"/>
      <c r="H120" s="590"/>
      <c r="I120" s="590"/>
      <c r="J120" s="590"/>
      <c r="K120" s="590"/>
      <c r="L120" s="590">
        <v>3150000</v>
      </c>
      <c r="T120" s="590">
        <v>3150000</v>
      </c>
      <c r="U120" s="590">
        <v>0</v>
      </c>
      <c r="V120" s="590">
        <v>3150000</v>
      </c>
    </row>
    <row r="121" spans="1:22" x14ac:dyDescent="0.25">
      <c r="A121" s="595"/>
      <c r="B121" s="1528" t="s">
        <v>802</v>
      </c>
      <c r="C121" s="1543"/>
      <c r="D121" s="1536">
        <f>SUM(D120:D120)</f>
        <v>3150000</v>
      </c>
      <c r="E121" s="591">
        <f>SUM(E120:E120)</f>
        <v>0</v>
      </c>
      <c r="F121" s="591">
        <f>SUM(F120:F120)</f>
        <v>3150000</v>
      </c>
      <c r="G121" s="591">
        <f t="shared" ref="G121" si="42">SUM(G120:G120)</f>
        <v>0</v>
      </c>
      <c r="H121" s="591">
        <f t="shared" ref="H121" si="43">SUM(H120:H120)</f>
        <v>0</v>
      </c>
      <c r="I121" s="591">
        <f t="shared" ref="I121" si="44">SUM(I120:I120)</f>
        <v>0</v>
      </c>
      <c r="J121" s="591">
        <f t="shared" ref="J121" si="45">SUM(J120:J120)</f>
        <v>0</v>
      </c>
      <c r="K121" s="591">
        <f t="shared" ref="K121" si="46">SUM(K120:K120)</f>
        <v>0</v>
      </c>
      <c r="L121" s="591">
        <f t="shared" ref="L121" si="47">SUM(L120:L120)</f>
        <v>3150000</v>
      </c>
      <c r="T121" s="591">
        <v>3150000</v>
      </c>
      <c r="U121" s="591">
        <v>0</v>
      </c>
      <c r="V121" s="591">
        <f>+V120</f>
        <v>3150000</v>
      </c>
    </row>
    <row r="122" spans="1:22" x14ac:dyDescent="0.25">
      <c r="A122" s="594" t="s">
        <v>808</v>
      </c>
      <c r="B122" s="1528" t="s">
        <v>803</v>
      </c>
      <c r="C122" s="1542"/>
      <c r="D122" s="1535"/>
      <c r="E122" s="590"/>
      <c r="F122" s="590"/>
      <c r="G122" s="590"/>
      <c r="H122" s="590"/>
      <c r="I122" s="590"/>
      <c r="J122" s="590"/>
      <c r="K122" s="590"/>
      <c r="L122" s="590"/>
      <c r="T122" s="590"/>
      <c r="U122" s="590"/>
      <c r="V122" s="590"/>
    </row>
    <row r="123" spans="1:22" x14ac:dyDescent="0.25">
      <c r="A123" s="595"/>
      <c r="B123" s="1527" t="s">
        <v>530</v>
      </c>
      <c r="C123" s="1542"/>
      <c r="D123" s="1534">
        <v>15781353</v>
      </c>
      <c r="E123" s="589">
        <v>217004</v>
      </c>
      <c r="F123" s="589">
        <f>SUM(D123:E123)</f>
        <v>15998357</v>
      </c>
      <c r="G123" s="589">
        <v>-2877053</v>
      </c>
      <c r="H123" s="589"/>
      <c r="I123" s="589"/>
      <c r="J123" s="589"/>
      <c r="K123" s="589"/>
      <c r="L123" s="589">
        <f>SUM(F123:G123)</f>
        <v>13121304</v>
      </c>
      <c r="T123" s="589">
        <v>13121304</v>
      </c>
      <c r="U123" s="589">
        <f>+V123-T123</f>
        <v>124109</v>
      </c>
      <c r="V123" s="589">
        <v>13245413</v>
      </c>
    </row>
    <row r="124" spans="1:22" x14ac:dyDescent="0.25">
      <c r="A124" s="595"/>
      <c r="B124" s="1527" t="s">
        <v>797</v>
      </c>
      <c r="C124" s="1542"/>
      <c r="D124" s="1534">
        <v>3413123</v>
      </c>
      <c r="E124" s="589">
        <v>27478</v>
      </c>
      <c r="F124" s="589">
        <f>SUM(D124:E124)</f>
        <v>3440601</v>
      </c>
      <c r="G124" s="589">
        <v>-734263</v>
      </c>
      <c r="H124" s="589"/>
      <c r="I124" s="589"/>
      <c r="J124" s="589"/>
      <c r="K124" s="589"/>
      <c r="L124" s="589">
        <f>SUM(F124:G124)</f>
        <v>2706338</v>
      </c>
      <c r="T124" s="589">
        <v>2706338</v>
      </c>
      <c r="U124" s="589">
        <f t="shared" ref="U124:U127" si="48">+V124-T124</f>
        <v>-57450</v>
      </c>
      <c r="V124" s="589">
        <v>2648888</v>
      </c>
    </row>
    <row r="125" spans="1:22" x14ac:dyDescent="0.25">
      <c r="A125" s="595"/>
      <c r="B125" s="1527" t="s">
        <v>128</v>
      </c>
      <c r="C125" s="1542"/>
      <c r="D125" s="1534">
        <v>45333614</v>
      </c>
      <c r="E125" s="589">
        <v>-1773920</v>
      </c>
      <c r="F125" s="589">
        <f>SUM(D125:E125)</f>
        <v>43559694</v>
      </c>
      <c r="G125" s="589">
        <v>-20493214</v>
      </c>
      <c r="H125" s="589"/>
      <c r="I125" s="589"/>
      <c r="J125" s="589"/>
      <c r="K125" s="589"/>
      <c r="L125" s="589">
        <f>SUM(F125:G125)</f>
        <v>23066480</v>
      </c>
      <c r="T125" s="589">
        <v>23066480</v>
      </c>
      <c r="U125" s="589">
        <f t="shared" si="48"/>
        <v>-426609</v>
      </c>
      <c r="V125" s="589">
        <v>22639871</v>
      </c>
    </row>
    <row r="126" spans="1:22" x14ac:dyDescent="0.25">
      <c r="A126" s="595"/>
      <c r="B126" s="1527" t="s">
        <v>532</v>
      </c>
      <c r="C126" s="1542"/>
      <c r="D126" s="1534">
        <v>1176970</v>
      </c>
      <c r="E126" s="589"/>
      <c r="F126" s="589">
        <f>SUM(D126:E126)</f>
        <v>1176970</v>
      </c>
      <c r="G126" s="589">
        <v>-1113470</v>
      </c>
      <c r="H126" s="589"/>
      <c r="I126" s="589"/>
      <c r="J126" s="589"/>
      <c r="K126" s="589"/>
      <c r="L126" s="589">
        <f>SUM(F126:G126)</f>
        <v>63500</v>
      </c>
      <c r="T126" s="589">
        <v>63500</v>
      </c>
      <c r="U126" s="589">
        <f t="shared" si="48"/>
        <v>0</v>
      </c>
      <c r="V126" s="589">
        <v>63500</v>
      </c>
    </row>
    <row r="127" spans="1:22" x14ac:dyDescent="0.25">
      <c r="A127" s="595"/>
      <c r="B127" s="1527" t="s">
        <v>811</v>
      </c>
      <c r="C127" s="1542"/>
      <c r="D127" s="1534">
        <v>30000</v>
      </c>
      <c r="E127" s="589"/>
      <c r="F127" s="589">
        <f>SUM(D127:E127)</f>
        <v>30000</v>
      </c>
      <c r="G127" s="589"/>
      <c r="H127" s="589"/>
      <c r="I127" s="589"/>
      <c r="J127" s="589"/>
      <c r="K127" s="589"/>
      <c r="L127" s="589">
        <v>30000</v>
      </c>
      <c r="T127" s="589">
        <v>30000</v>
      </c>
      <c r="U127" s="589">
        <f t="shared" si="48"/>
        <v>87200</v>
      </c>
      <c r="V127" s="589">
        <v>117200</v>
      </c>
    </row>
    <row r="128" spans="1:22" x14ac:dyDescent="0.25">
      <c r="A128" s="595"/>
      <c r="B128" s="1527" t="s">
        <v>798</v>
      </c>
      <c r="C128" s="1542"/>
      <c r="D128" s="1535">
        <v>4</v>
      </c>
      <c r="E128" s="590"/>
      <c r="F128" s="590">
        <v>4</v>
      </c>
      <c r="G128" s="590"/>
      <c r="H128" s="590"/>
      <c r="I128" s="590"/>
      <c r="J128" s="590"/>
      <c r="K128" s="590"/>
      <c r="L128" s="590">
        <v>4</v>
      </c>
      <c r="T128" s="590">
        <v>4</v>
      </c>
      <c r="U128" s="590"/>
      <c r="V128" s="590">
        <v>4</v>
      </c>
    </row>
    <row r="129" spans="1:22" x14ac:dyDescent="0.25">
      <c r="A129" s="595"/>
      <c r="B129" s="1528" t="s">
        <v>804</v>
      </c>
      <c r="C129" s="1543"/>
      <c r="D129" s="1536">
        <f>SUM(D123:D127)</f>
        <v>65735060</v>
      </c>
      <c r="E129" s="591">
        <f>SUM(E123:E127)</f>
        <v>-1529438</v>
      </c>
      <c r="F129" s="591">
        <f>SUM(F123:F127)</f>
        <v>64205622</v>
      </c>
      <c r="G129" s="591">
        <f t="shared" ref="G129" si="49">SUM(G123:G127)</f>
        <v>-25218000</v>
      </c>
      <c r="H129" s="591">
        <f t="shared" ref="H129:L129" si="50">SUM(H123:H127)</f>
        <v>0</v>
      </c>
      <c r="I129" s="591">
        <f t="shared" si="50"/>
        <v>0</v>
      </c>
      <c r="J129" s="591">
        <f t="shared" si="50"/>
        <v>0</v>
      </c>
      <c r="K129" s="591">
        <f t="shared" si="50"/>
        <v>0</v>
      </c>
      <c r="L129" s="591">
        <f t="shared" si="50"/>
        <v>38987622</v>
      </c>
      <c r="T129" s="591">
        <v>38987622</v>
      </c>
      <c r="U129" s="591">
        <f>+U127+U125+U124+U123</f>
        <v>-272750</v>
      </c>
      <c r="V129" s="591">
        <f>+V123+V124+V125+V126+V127</f>
        <v>38714872</v>
      </c>
    </row>
    <row r="130" spans="1:22" x14ac:dyDescent="0.25">
      <c r="A130" s="594" t="s">
        <v>83</v>
      </c>
      <c r="B130" s="1528" t="s">
        <v>809</v>
      </c>
      <c r="C130" s="1542"/>
      <c r="D130" s="1535"/>
      <c r="E130" s="590"/>
      <c r="F130" s="590"/>
      <c r="G130" s="590"/>
      <c r="H130" s="590"/>
      <c r="I130" s="590"/>
      <c r="J130" s="590"/>
      <c r="K130" s="590"/>
      <c r="L130" s="590"/>
      <c r="T130" s="590"/>
      <c r="U130" s="590"/>
      <c r="V130" s="590"/>
    </row>
    <row r="131" spans="1:22" x14ac:dyDescent="0.25">
      <c r="A131" s="595"/>
      <c r="B131" s="1527" t="s">
        <v>530</v>
      </c>
      <c r="C131" s="1542"/>
      <c r="D131" s="1535">
        <v>1665000</v>
      </c>
      <c r="E131" s="590"/>
      <c r="F131" s="590">
        <v>1665000</v>
      </c>
      <c r="G131" s="590">
        <v>774552</v>
      </c>
      <c r="H131" s="590"/>
      <c r="I131" s="590"/>
      <c r="J131" s="590"/>
      <c r="K131" s="590"/>
      <c r="L131" s="590">
        <f>SUM(F131:K131)</f>
        <v>2439552</v>
      </c>
      <c r="T131" s="590">
        <v>2439552</v>
      </c>
      <c r="U131" s="590">
        <f>+V131-T131</f>
        <v>0</v>
      </c>
      <c r="V131" s="590">
        <v>2439552</v>
      </c>
    </row>
    <row r="132" spans="1:22" x14ac:dyDescent="0.25">
      <c r="A132" s="595"/>
      <c r="B132" s="1527" t="s">
        <v>797</v>
      </c>
      <c r="C132" s="1542"/>
      <c r="D132" s="1535">
        <v>333000</v>
      </c>
      <c r="E132" s="590"/>
      <c r="F132" s="590">
        <v>333000</v>
      </c>
      <c r="G132" s="590">
        <v>40000</v>
      </c>
      <c r="H132" s="590"/>
      <c r="I132" s="590"/>
      <c r="J132" s="590"/>
      <c r="K132" s="590"/>
      <c r="L132" s="590">
        <f>SUM(F132:K132)</f>
        <v>373000</v>
      </c>
      <c r="T132" s="590">
        <v>373000</v>
      </c>
      <c r="U132" s="590">
        <f>+V132-T132</f>
        <v>57450</v>
      </c>
      <c r="V132" s="590">
        <v>430450</v>
      </c>
    </row>
    <row r="133" spans="1:22" x14ac:dyDescent="0.25">
      <c r="A133" s="595"/>
      <c r="B133" s="1527" t="s">
        <v>128</v>
      </c>
      <c r="C133" s="1542"/>
      <c r="D133" s="1535">
        <v>0</v>
      </c>
      <c r="E133" s="590">
        <v>0</v>
      </c>
      <c r="F133" s="590">
        <v>0</v>
      </c>
      <c r="G133" s="590">
        <v>10000</v>
      </c>
      <c r="H133" s="590">
        <v>1</v>
      </c>
      <c r="I133" s="590">
        <v>2</v>
      </c>
      <c r="J133" s="590">
        <v>3</v>
      </c>
      <c r="K133" s="590">
        <v>4</v>
      </c>
      <c r="L133" s="590">
        <f>SUM(F133:G133)</f>
        <v>10000</v>
      </c>
      <c r="T133" s="590">
        <v>10000</v>
      </c>
      <c r="U133" s="590">
        <f>+V133-T133</f>
        <v>30000</v>
      </c>
      <c r="V133" s="590">
        <v>40000</v>
      </c>
    </row>
    <row r="134" spans="1:22" hidden="1" x14ac:dyDescent="0.25">
      <c r="A134" s="595"/>
      <c r="C134" s="1542"/>
      <c r="D134" s="1535"/>
      <c r="E134" s="590"/>
      <c r="F134" s="590"/>
      <c r="G134" s="590"/>
      <c r="H134" s="590"/>
      <c r="I134" s="590"/>
      <c r="J134" s="590"/>
      <c r="K134" s="590"/>
      <c r="L134" s="590"/>
      <c r="T134" s="590"/>
      <c r="U134" s="590"/>
      <c r="V134" s="590"/>
    </row>
    <row r="135" spans="1:22" ht="24" x14ac:dyDescent="0.25">
      <c r="A135" s="595"/>
      <c r="B135" s="1528" t="s">
        <v>810</v>
      </c>
      <c r="C135" s="1543"/>
      <c r="D135" s="1536">
        <f>SUM(D131:D134)</f>
        <v>1998000</v>
      </c>
      <c r="E135" s="591">
        <f>SUM(E131:E134)</f>
        <v>0</v>
      </c>
      <c r="F135" s="591">
        <f>SUM(F131:F134)</f>
        <v>1998000</v>
      </c>
      <c r="G135" s="591">
        <f t="shared" ref="G135" si="51">SUM(G131:G134)</f>
        <v>824552</v>
      </c>
      <c r="H135" s="591">
        <f t="shared" ref="H135" si="52">SUM(H131:H134)</f>
        <v>1</v>
      </c>
      <c r="I135" s="591">
        <f t="shared" ref="I135" si="53">SUM(I131:I134)</f>
        <v>2</v>
      </c>
      <c r="J135" s="591">
        <f t="shared" ref="J135" si="54">SUM(J131:J134)</f>
        <v>3</v>
      </c>
      <c r="K135" s="591">
        <f t="shared" ref="K135" si="55">SUM(K131:K134)</f>
        <v>4</v>
      </c>
      <c r="L135" s="591">
        <f t="shared" ref="L135" si="56">SUM(L131:L134)</f>
        <v>2822552</v>
      </c>
      <c r="T135" s="591">
        <v>2822552</v>
      </c>
      <c r="U135" s="591">
        <f>+U132+U133</f>
        <v>87450</v>
      </c>
      <c r="V135" s="591">
        <f>+V131+V132+V133</f>
        <v>2910002</v>
      </c>
    </row>
    <row r="136" spans="1:22" ht="12.75" customHeight="1" x14ac:dyDescent="0.25">
      <c r="A136" s="595">
        <v>82093</v>
      </c>
      <c r="B136" s="1528" t="s">
        <v>1092</v>
      </c>
      <c r="C136" s="1543"/>
      <c r="D136" s="1536"/>
      <c r="E136" s="591"/>
      <c r="F136" s="591"/>
      <c r="G136" s="591"/>
      <c r="H136" s="591"/>
      <c r="I136" s="591"/>
      <c r="J136" s="591"/>
      <c r="K136" s="591"/>
      <c r="L136" s="591"/>
      <c r="T136" s="591"/>
      <c r="U136" s="591"/>
      <c r="V136" s="591"/>
    </row>
    <row r="137" spans="1:22" x14ac:dyDescent="0.25">
      <c r="A137" s="595"/>
      <c r="B137" s="1527" t="s">
        <v>128</v>
      </c>
      <c r="C137" s="1543"/>
      <c r="D137" s="1535">
        <v>700000</v>
      </c>
      <c r="E137" s="590">
        <v>0</v>
      </c>
      <c r="F137" s="590">
        <v>700000</v>
      </c>
      <c r="G137" s="590"/>
      <c r="H137" s="590"/>
      <c r="I137" s="590"/>
      <c r="J137" s="590"/>
      <c r="K137" s="590"/>
      <c r="L137" s="590">
        <v>700000</v>
      </c>
      <c r="T137" s="590">
        <v>700000</v>
      </c>
      <c r="U137" s="590"/>
      <c r="V137" s="590">
        <v>700000</v>
      </c>
    </row>
    <row r="138" spans="1:22" ht="15" customHeight="1" x14ac:dyDescent="0.25">
      <c r="A138" s="595"/>
      <c r="B138" s="1528" t="str">
        <f>+B136</f>
        <v>Közművelődés-egész életre kiterjedő tanulás, amatőr művészetek</v>
      </c>
      <c r="C138" s="1543"/>
      <c r="D138" s="1536">
        <f>SUM(D137)</f>
        <v>700000</v>
      </c>
      <c r="E138" s="591">
        <f>SUM(E137)</f>
        <v>0</v>
      </c>
      <c r="F138" s="591">
        <f>SUM(F137)</f>
        <v>700000</v>
      </c>
      <c r="G138" s="591">
        <f t="shared" ref="G138" si="57">SUM(G137)</f>
        <v>0</v>
      </c>
      <c r="H138" s="591">
        <f t="shared" ref="H138" si="58">SUM(H137)</f>
        <v>0</v>
      </c>
      <c r="I138" s="591">
        <f t="shared" ref="I138" si="59">SUM(I137)</f>
        <v>0</v>
      </c>
      <c r="J138" s="591">
        <f t="shared" ref="J138" si="60">SUM(J137)</f>
        <v>0</v>
      </c>
      <c r="K138" s="591">
        <f t="shared" ref="K138" si="61">SUM(K137)</f>
        <v>0</v>
      </c>
      <c r="L138" s="591">
        <f t="shared" ref="L138" si="62">SUM(L137)</f>
        <v>700000</v>
      </c>
      <c r="T138" s="591">
        <v>700000</v>
      </c>
      <c r="U138" s="591">
        <v>0</v>
      </c>
      <c r="V138" s="591">
        <f>+V137</f>
        <v>700000</v>
      </c>
    </row>
    <row r="139" spans="1:22" ht="15" customHeight="1" x14ac:dyDescent="0.25">
      <c r="A139" s="594" t="s">
        <v>817</v>
      </c>
      <c r="B139" s="1529" t="s">
        <v>818</v>
      </c>
      <c r="C139" s="1543"/>
      <c r="D139" s="1536"/>
      <c r="E139" s="591"/>
      <c r="F139" s="591"/>
      <c r="G139" s="591"/>
      <c r="H139" s="591"/>
      <c r="I139" s="591"/>
      <c r="J139" s="591"/>
      <c r="K139" s="591"/>
      <c r="L139" s="591"/>
      <c r="T139" s="591"/>
      <c r="U139" s="591"/>
      <c r="V139" s="591"/>
    </row>
    <row r="140" spans="1:22" ht="15" customHeight="1" x14ac:dyDescent="0.25">
      <c r="A140" s="595"/>
      <c r="B140" s="1527" t="s">
        <v>530</v>
      </c>
      <c r="C140" s="1543"/>
      <c r="D140" s="1536"/>
      <c r="E140" s="591"/>
      <c r="F140" s="591"/>
      <c r="G140" s="590">
        <v>3446000</v>
      </c>
      <c r="H140" s="591"/>
      <c r="I140" s="591"/>
      <c r="J140" s="591"/>
      <c r="K140" s="591"/>
      <c r="L140" s="590">
        <v>3466000</v>
      </c>
      <c r="T140" s="590">
        <v>3446000</v>
      </c>
      <c r="U140" s="590">
        <f>+V140-T140</f>
        <v>0</v>
      </c>
      <c r="V140" s="590">
        <v>3446000</v>
      </c>
    </row>
    <row r="141" spans="1:22" ht="15" customHeight="1" x14ac:dyDescent="0.25">
      <c r="A141" s="595"/>
      <c r="B141" s="1527" t="s">
        <v>797</v>
      </c>
      <c r="C141" s="1543"/>
      <c r="D141" s="1536"/>
      <c r="E141" s="591"/>
      <c r="F141" s="591"/>
      <c r="G141" s="590">
        <v>653760</v>
      </c>
      <c r="H141" s="591"/>
      <c r="I141" s="591"/>
      <c r="J141" s="591"/>
      <c r="K141" s="591"/>
      <c r="L141" s="590">
        <v>653760</v>
      </c>
      <c r="T141" s="590">
        <v>653760</v>
      </c>
      <c r="U141" s="590">
        <f>+V141-T141</f>
        <v>0</v>
      </c>
      <c r="V141" s="590">
        <v>653760</v>
      </c>
    </row>
    <row r="142" spans="1:22" ht="15" customHeight="1" x14ac:dyDescent="0.25">
      <c r="A142" s="595"/>
      <c r="B142" s="1527" t="s">
        <v>128</v>
      </c>
      <c r="C142" s="1543"/>
      <c r="D142" s="1536"/>
      <c r="E142" s="591"/>
      <c r="F142" s="591"/>
      <c r="G142" s="590">
        <v>18014650</v>
      </c>
      <c r="H142" s="591"/>
      <c r="I142" s="591"/>
      <c r="J142" s="591"/>
      <c r="K142" s="591"/>
      <c r="L142" s="590">
        <v>18014650</v>
      </c>
      <c r="T142" s="590">
        <v>18014650</v>
      </c>
      <c r="U142" s="590">
        <f t="shared" ref="U142:U145" si="63">+V142-T142</f>
        <v>0</v>
      </c>
      <c r="V142" s="590">
        <v>18014650</v>
      </c>
    </row>
    <row r="143" spans="1:22" ht="15" customHeight="1" x14ac:dyDescent="0.25">
      <c r="A143" s="595"/>
      <c r="B143" s="1527" t="s">
        <v>532</v>
      </c>
      <c r="C143" s="1543"/>
      <c r="D143" s="1536"/>
      <c r="E143" s="591"/>
      <c r="F143" s="591"/>
      <c r="G143" s="590">
        <v>2552670</v>
      </c>
      <c r="H143" s="591"/>
      <c r="I143" s="591"/>
      <c r="J143" s="591"/>
      <c r="K143" s="591"/>
      <c r="L143" s="590">
        <v>2552670</v>
      </c>
      <c r="T143" s="590">
        <v>2552670</v>
      </c>
      <c r="U143" s="590">
        <f t="shared" si="63"/>
        <v>0</v>
      </c>
      <c r="V143" s="590">
        <v>2552670</v>
      </c>
    </row>
    <row r="144" spans="1:22" ht="15" customHeight="1" x14ac:dyDescent="0.25">
      <c r="A144" s="595"/>
      <c r="B144" s="1527" t="s">
        <v>1098</v>
      </c>
      <c r="C144" s="1543"/>
      <c r="D144" s="1536"/>
      <c r="E144" s="591"/>
      <c r="F144" s="591"/>
      <c r="G144" s="590">
        <v>430920</v>
      </c>
      <c r="H144" s="591"/>
      <c r="I144" s="591"/>
      <c r="J144" s="591"/>
      <c r="K144" s="591"/>
      <c r="L144" s="590">
        <v>430920</v>
      </c>
      <c r="T144" s="590">
        <v>430920</v>
      </c>
      <c r="U144" s="590">
        <f t="shared" si="63"/>
        <v>0</v>
      </c>
      <c r="V144" s="590">
        <v>430920</v>
      </c>
    </row>
    <row r="145" spans="1:22" ht="15" customHeight="1" x14ac:dyDescent="0.25">
      <c r="A145" s="595"/>
      <c r="B145" s="1529" t="s">
        <v>818</v>
      </c>
      <c r="C145" s="1543"/>
      <c r="D145" s="1536"/>
      <c r="E145" s="591"/>
      <c r="F145" s="591"/>
      <c r="G145" s="591">
        <f>SUM(G140:G144)</f>
        <v>25098000</v>
      </c>
      <c r="H145" s="591"/>
      <c r="I145" s="591"/>
      <c r="J145" s="591"/>
      <c r="K145" s="591"/>
      <c r="L145" s="591">
        <v>25098000</v>
      </c>
      <c r="T145" s="591">
        <v>25098000</v>
      </c>
      <c r="U145" s="591">
        <f t="shared" si="63"/>
        <v>0</v>
      </c>
      <c r="V145" s="591">
        <f>+V144+V143+V142+V141+V140</f>
        <v>25098000</v>
      </c>
    </row>
    <row r="146" spans="1:22" x14ac:dyDescent="0.25">
      <c r="A146" s="592"/>
      <c r="B146" s="1530" t="s">
        <v>759</v>
      </c>
      <c r="C146" s="1544"/>
      <c r="D146" s="1537">
        <f>D118+D121+D129+D135+D138</f>
        <v>85888580</v>
      </c>
      <c r="E146" s="593">
        <f>E118+E121+E129+E135</f>
        <v>-868915</v>
      </c>
      <c r="F146" s="593">
        <f>F118+F121+F129+F135+F138+F145</f>
        <v>85019665</v>
      </c>
      <c r="G146" s="593">
        <f>SUM(G118,G121,G129,G135,G138,G145)</f>
        <v>824552</v>
      </c>
      <c r="H146" s="593">
        <f t="shared" ref="H146:L146" si="64">SUM(H118,H121,H129,H135,H138,H145)</f>
        <v>1</v>
      </c>
      <c r="I146" s="593">
        <f t="shared" si="64"/>
        <v>2</v>
      </c>
      <c r="J146" s="593">
        <f t="shared" si="64"/>
        <v>3</v>
      </c>
      <c r="K146" s="593">
        <f t="shared" si="64"/>
        <v>4</v>
      </c>
      <c r="L146" s="593">
        <f t="shared" si="64"/>
        <v>85844217</v>
      </c>
      <c r="T146" s="593">
        <v>85844217</v>
      </c>
      <c r="U146" s="593">
        <f>+U135+U129+U118</f>
        <v>0</v>
      </c>
      <c r="V146" s="593">
        <f>+V145+V138+V135+V129+V121+V118</f>
        <v>85844217</v>
      </c>
    </row>
    <row r="147" spans="1:22" x14ac:dyDescent="0.25">
      <c r="A147" s="242"/>
      <c r="B147" s="1531" t="s">
        <v>805</v>
      </c>
      <c r="C147" s="1545"/>
      <c r="D147" s="1538">
        <f>SUM(D126,D116)</f>
        <v>1240470</v>
      </c>
      <c r="E147" s="597">
        <f>SUM(E126,E116)</f>
        <v>500000</v>
      </c>
      <c r="F147" s="597">
        <f>SUM(F126,F116,F143)</f>
        <v>1740470</v>
      </c>
      <c r="G147" s="597">
        <f t="shared" ref="G147:L147" si="65">SUM(G126,G116,G143)</f>
        <v>1439200</v>
      </c>
      <c r="H147" s="597">
        <f t="shared" si="65"/>
        <v>0</v>
      </c>
      <c r="I147" s="597">
        <f t="shared" si="65"/>
        <v>0</v>
      </c>
      <c r="J147" s="597">
        <f t="shared" si="65"/>
        <v>0</v>
      </c>
      <c r="K147" s="597">
        <f t="shared" si="65"/>
        <v>0</v>
      </c>
      <c r="L147" s="597">
        <f t="shared" si="65"/>
        <v>3179670</v>
      </c>
      <c r="T147" s="597">
        <v>3179670</v>
      </c>
      <c r="U147" s="597">
        <f>+V147-T147</f>
        <v>0</v>
      </c>
      <c r="V147" s="597">
        <f>+V116+V126+V143</f>
        <v>3179670</v>
      </c>
    </row>
    <row r="148" spans="1:22" x14ac:dyDescent="0.25">
      <c r="A148" s="598"/>
      <c r="B148" s="1532" t="s">
        <v>127</v>
      </c>
      <c r="C148" s="1546"/>
      <c r="D148" s="1539">
        <f>SUM(D131:D133,D123:D125,D127,D120,D113:D115,D137)</f>
        <v>84648110</v>
      </c>
      <c r="E148" s="599">
        <f>SUM(E131:E133,E123:E125,E127,E120,E113:E115,E137)</f>
        <v>-1368915</v>
      </c>
      <c r="F148" s="599">
        <f>SUM(F131:F133,F123:F125,F127,F120,F113:F115,F137,F140,F141,F142,F144)</f>
        <v>83279195</v>
      </c>
      <c r="G148" s="599">
        <f t="shared" ref="G148:L148" si="66">SUM(G131:G133,G123:G125,G127,G120,G113:G115,G137,G140,G141,G142,G144)</f>
        <v>-614648</v>
      </c>
      <c r="H148" s="599">
        <f t="shared" si="66"/>
        <v>1</v>
      </c>
      <c r="I148" s="599">
        <f t="shared" si="66"/>
        <v>2</v>
      </c>
      <c r="J148" s="599">
        <f t="shared" si="66"/>
        <v>3</v>
      </c>
      <c r="K148" s="599">
        <f t="shared" si="66"/>
        <v>4</v>
      </c>
      <c r="L148" s="599">
        <f t="shared" si="66"/>
        <v>82684547</v>
      </c>
      <c r="T148" s="599">
        <v>82664547</v>
      </c>
      <c r="U148" s="599">
        <f>+V148-T148</f>
        <v>0</v>
      </c>
      <c r="V148" s="599">
        <f>+V113+V114+V115+V120+V123+V124+V125+V127+V131+V132+V133+V138+V140+V141+V142+V144</f>
        <v>82664547</v>
      </c>
    </row>
    <row r="149" spans="1:22" x14ac:dyDescent="0.25">
      <c r="A149" s="600"/>
      <c r="B149" s="205" t="s">
        <v>812</v>
      </c>
      <c r="C149" s="1547"/>
      <c r="D149" s="1540">
        <f>SUM(D128,D117)</f>
        <v>7</v>
      </c>
      <c r="E149" s="206">
        <f>SUM(E128,E117)</f>
        <v>0</v>
      </c>
      <c r="F149" s="206">
        <f>SUM(F128,F117)</f>
        <v>7</v>
      </c>
      <c r="G149" s="206">
        <v>0</v>
      </c>
      <c r="H149" s="206"/>
      <c r="I149" s="206"/>
      <c r="J149" s="206"/>
      <c r="K149" s="206"/>
      <c r="L149" s="206">
        <v>7</v>
      </c>
      <c r="T149" s="206">
        <v>7</v>
      </c>
      <c r="U149" s="206"/>
      <c r="V149" s="206">
        <f>+V128+V117</f>
        <v>7</v>
      </c>
    </row>
  </sheetData>
  <mergeCells count="54">
    <mergeCell ref="B111:C111"/>
    <mergeCell ref="T108:V108"/>
    <mergeCell ref="B110:V110"/>
    <mergeCell ref="E109:V109"/>
    <mergeCell ref="AB12:AE12"/>
    <mergeCell ref="AB13:AB14"/>
    <mergeCell ref="AC13:AC14"/>
    <mergeCell ref="AD13:AD14"/>
    <mergeCell ref="AE13:AE14"/>
    <mergeCell ref="X12:AA12"/>
    <mergeCell ref="X13:X14"/>
    <mergeCell ref="Y13:Y14"/>
    <mergeCell ref="Z13:Z14"/>
    <mergeCell ref="AA13:AA14"/>
    <mergeCell ref="A58:B58"/>
    <mergeCell ref="I13:I14"/>
    <mergeCell ref="A15:B15"/>
    <mergeCell ref="A76:B76"/>
    <mergeCell ref="A56:G56"/>
    <mergeCell ref="A16:B16"/>
    <mergeCell ref="A45:B45"/>
    <mergeCell ref="A57:B57"/>
    <mergeCell ref="M8:O8"/>
    <mergeCell ref="L12:O12"/>
    <mergeCell ref="L13:L14"/>
    <mergeCell ref="M13:M14"/>
    <mergeCell ref="N13:N14"/>
    <mergeCell ref="O13:O14"/>
    <mergeCell ref="B10:AE10"/>
    <mergeCell ref="F9:AE9"/>
    <mergeCell ref="K13:K14"/>
    <mergeCell ref="U8:AE8"/>
    <mergeCell ref="P12:S12"/>
    <mergeCell ref="P13:P14"/>
    <mergeCell ref="Q13:Q14"/>
    <mergeCell ref="R13:R14"/>
    <mergeCell ref="S13:S14"/>
    <mergeCell ref="H12:K12"/>
    <mergeCell ref="T12:W12"/>
    <mergeCell ref="A10:A11"/>
    <mergeCell ref="E13:E14"/>
    <mergeCell ref="F13:F14"/>
    <mergeCell ref="D13:D14"/>
    <mergeCell ref="D12:G12"/>
    <mergeCell ref="C12:C14"/>
    <mergeCell ref="A12:B14"/>
    <mergeCell ref="G13:G14"/>
    <mergeCell ref="T13:T14"/>
    <mergeCell ref="U13:U14"/>
    <mergeCell ref="V13:V14"/>
    <mergeCell ref="W13:W14"/>
    <mergeCell ref="B11:AE11"/>
    <mergeCell ref="J13:J14"/>
    <mergeCell ref="H13:H14"/>
  </mergeCells>
  <phoneticPr fontId="3" type="noConversion"/>
  <pageMargins left="0.39370078740157483" right="0.39370078740157483" top="0" bottom="0" header="0" footer="0"/>
  <pageSetup paperSize="9" scale="64" orientation="landscape" r:id="rId1"/>
  <headerFooter alignWithMargins="0">
    <oddHeader>&amp;C&amp;"Times New Roman,Félkövér"&amp;9LETENYE VÁROS ÖNKORMÁNYZAT KÖLTSÉGVETÉSI SZERVEINEK 2018.ÉVI KIEMELT BEVÉTELI ÉS KIADÁSI ELŐIRÁNYZATA</oddHeader>
  </headerFooter>
  <rowBreaks count="1" manualBreakCount="1">
    <brk id="8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137"/>
  <sheetViews>
    <sheetView topLeftCell="A51" zoomScaleNormal="100" zoomScaleSheetLayoutView="110" workbookViewId="0">
      <selection activeCell="B120" sqref="B120"/>
    </sheetView>
  </sheetViews>
  <sheetFormatPr defaultColWidth="9.140625" defaultRowHeight="15" x14ac:dyDescent="0.25"/>
  <cols>
    <col min="1" max="1" width="6" style="192" customWidth="1"/>
    <col min="2" max="2" width="51.7109375" style="192" customWidth="1"/>
    <col min="3" max="3" width="5.85546875" style="192" customWidth="1"/>
    <col min="4" max="4" width="10.140625" style="192" customWidth="1"/>
    <col min="5" max="6" width="9.85546875" style="192" customWidth="1"/>
    <col min="7" max="7" width="9.7109375" style="192" customWidth="1"/>
    <col min="8" max="11" width="9.140625" style="192" hidden="1" customWidth="1"/>
    <col min="12" max="12" width="10.85546875" style="192" hidden="1" customWidth="1"/>
    <col min="13" max="14" width="9.140625" style="192" hidden="1" customWidth="1"/>
    <col min="15" max="15" width="11" style="192" hidden="1" customWidth="1"/>
    <col min="16" max="19" width="9.140625" style="192" hidden="1" customWidth="1"/>
    <col min="20" max="21" width="10.85546875" style="192" customWidth="1"/>
    <col min="22" max="22" width="9.140625" style="192"/>
    <col min="23" max="23" width="10.5703125" style="192" customWidth="1"/>
    <col min="24" max="27" width="9.140625" style="192"/>
    <col min="28" max="28" width="9.5703125" style="192" customWidth="1"/>
    <col min="29" max="30" width="9.140625" style="192"/>
    <col min="31" max="31" width="11.28515625" style="192" customWidth="1"/>
    <col min="32" max="16384" width="9.140625" style="192"/>
  </cols>
  <sheetData>
    <row r="1" spans="1:31" hidden="1" x14ac:dyDescent="0.25"/>
    <row r="2" spans="1:31" hidden="1" x14ac:dyDescent="0.25"/>
    <row r="3" spans="1:31" hidden="1" x14ac:dyDescent="0.25"/>
    <row r="4" spans="1:31" hidden="1" x14ac:dyDescent="0.25"/>
    <row r="5" spans="1:31" hidden="1" x14ac:dyDescent="0.25"/>
    <row r="6" spans="1:31" hidden="1" x14ac:dyDescent="0.25"/>
    <row r="7" spans="1:31" ht="14.25" customHeight="1" x14ac:dyDescent="0.25"/>
    <row r="8" spans="1:31" hidden="1" x14ac:dyDescent="0.25">
      <c r="U8" s="1630"/>
      <c r="V8" s="1630"/>
      <c r="W8" s="1630"/>
    </row>
    <row r="9" spans="1:31" ht="18" customHeight="1" x14ac:dyDescent="0.25">
      <c r="T9" s="1629"/>
      <c r="U9" s="1629"/>
      <c r="V9" s="1629"/>
      <c r="W9" s="1629"/>
      <c r="X9" s="1629"/>
      <c r="Y9" s="1629"/>
      <c r="Z9" s="1629"/>
      <c r="AA9" s="1629"/>
      <c r="AB9" s="1629"/>
      <c r="AC9" s="1629"/>
      <c r="AD9" s="1629"/>
      <c r="AE9" s="1629"/>
    </row>
    <row r="10" spans="1:31" ht="13.9" customHeight="1" x14ac:dyDescent="0.25">
      <c r="G10" s="662"/>
      <c r="T10" s="1682" t="s">
        <v>1148</v>
      </c>
      <c r="U10" s="1682"/>
      <c r="V10" s="1682"/>
      <c r="W10" s="1682"/>
      <c r="X10" s="1682"/>
      <c r="Y10" s="1682"/>
      <c r="Z10" s="1682"/>
      <c r="AA10" s="1682"/>
      <c r="AB10" s="1682"/>
      <c r="AC10" s="1682"/>
      <c r="AD10" s="1682"/>
      <c r="AE10" s="1682"/>
    </row>
    <row r="11" spans="1:31" ht="15" customHeight="1" x14ac:dyDescent="0.25">
      <c r="A11" s="1613" t="s">
        <v>566</v>
      </c>
      <c r="B11" s="1680" t="s">
        <v>779</v>
      </c>
      <c r="C11" s="1681"/>
      <c r="D11" s="1681"/>
      <c r="E11" s="1681"/>
      <c r="F11" s="1681"/>
      <c r="G11" s="1681"/>
      <c r="H11" s="1681"/>
      <c r="I11" s="1681"/>
      <c r="J11" s="1681"/>
      <c r="K11" s="1681"/>
      <c r="L11" s="1681"/>
      <c r="M11" s="1681"/>
      <c r="N11" s="1681"/>
      <c r="O11" s="1681"/>
      <c r="P11" s="1681"/>
      <c r="Q11" s="1681"/>
      <c r="R11" s="1681"/>
      <c r="S11" s="1681"/>
      <c r="T11" s="1681"/>
      <c r="U11" s="1681"/>
      <c r="V11" s="1681"/>
      <c r="W11" s="1681"/>
      <c r="X11" s="1681"/>
      <c r="Y11" s="1681"/>
      <c r="Z11" s="1681"/>
      <c r="AA11" s="1681"/>
      <c r="AB11" s="1681"/>
      <c r="AC11" s="1681"/>
      <c r="AD11" s="1681"/>
      <c r="AE11" s="1681"/>
    </row>
    <row r="12" spans="1:31" ht="15" customHeight="1" x14ac:dyDescent="0.25">
      <c r="A12" s="1614"/>
      <c r="B12" s="1652" t="s">
        <v>872</v>
      </c>
      <c r="C12" s="1653"/>
      <c r="D12" s="1653"/>
      <c r="E12" s="1653"/>
      <c r="F12" s="1653"/>
      <c r="G12" s="1653"/>
      <c r="H12" s="1653"/>
      <c r="I12" s="1653"/>
      <c r="J12" s="1653"/>
      <c r="K12" s="1653"/>
      <c r="L12" s="1653"/>
      <c r="M12" s="1653"/>
      <c r="N12" s="1653"/>
      <c r="O12" s="1653"/>
      <c r="P12" s="1653"/>
      <c r="Q12" s="1653"/>
      <c r="R12" s="1653"/>
      <c r="S12" s="1653"/>
      <c r="T12" s="1653"/>
      <c r="U12" s="1653"/>
      <c r="V12" s="1653"/>
      <c r="W12" s="1653"/>
      <c r="X12" s="1653"/>
      <c r="Y12" s="1653"/>
      <c r="Z12" s="1653"/>
      <c r="AA12" s="1653"/>
      <c r="AB12" s="1653"/>
      <c r="AC12" s="1653"/>
      <c r="AD12" s="1653"/>
      <c r="AE12" s="1653"/>
    </row>
    <row r="13" spans="1:31" ht="15" customHeight="1" x14ac:dyDescent="0.25">
      <c r="A13" s="1642" t="s">
        <v>567</v>
      </c>
      <c r="B13" s="1642"/>
      <c r="C13" s="1631" t="s">
        <v>27</v>
      </c>
      <c r="D13" s="1633" t="s">
        <v>807</v>
      </c>
      <c r="E13" s="1634"/>
      <c r="F13" s="1634"/>
      <c r="G13" s="1635"/>
      <c r="H13" s="1633" t="s">
        <v>1054</v>
      </c>
      <c r="I13" s="1634"/>
      <c r="J13" s="1634"/>
      <c r="K13" s="1635"/>
      <c r="L13" s="1659" t="s">
        <v>1053</v>
      </c>
      <c r="M13" s="1660"/>
      <c r="N13" s="1660"/>
      <c r="O13" s="1661"/>
      <c r="P13" s="1659" t="s">
        <v>1094</v>
      </c>
      <c r="Q13" s="1660"/>
      <c r="R13" s="1660"/>
      <c r="S13" s="1661"/>
      <c r="T13" s="1659" t="s">
        <v>1053</v>
      </c>
      <c r="U13" s="1660"/>
      <c r="V13" s="1660"/>
      <c r="W13" s="1661"/>
      <c r="X13" s="1659" t="s">
        <v>1122</v>
      </c>
      <c r="Y13" s="1660"/>
      <c r="Z13" s="1660"/>
      <c r="AA13" s="1661"/>
      <c r="AB13" s="1659" t="s">
        <v>1053</v>
      </c>
      <c r="AC13" s="1660"/>
      <c r="AD13" s="1660"/>
      <c r="AE13" s="1661"/>
    </row>
    <row r="14" spans="1:31" ht="15" customHeight="1" x14ac:dyDescent="0.25">
      <c r="A14" s="1642"/>
      <c r="B14" s="1642"/>
      <c r="C14" s="1632"/>
      <c r="D14" s="1619" t="s">
        <v>508</v>
      </c>
      <c r="E14" s="1615" t="s">
        <v>509</v>
      </c>
      <c r="F14" s="1638" t="s">
        <v>568</v>
      </c>
      <c r="G14" s="1611" t="s">
        <v>510</v>
      </c>
      <c r="H14" s="1619" t="s">
        <v>508</v>
      </c>
      <c r="I14" s="1615" t="s">
        <v>509</v>
      </c>
      <c r="J14" s="1617" t="s">
        <v>568</v>
      </c>
      <c r="K14" s="1611" t="s">
        <v>510</v>
      </c>
      <c r="L14" s="1619" t="s">
        <v>508</v>
      </c>
      <c r="M14" s="1615" t="s">
        <v>509</v>
      </c>
      <c r="N14" s="1617" t="s">
        <v>568</v>
      </c>
      <c r="O14" s="1611" t="s">
        <v>510</v>
      </c>
      <c r="P14" s="1619" t="s">
        <v>508</v>
      </c>
      <c r="Q14" s="1615" t="s">
        <v>509</v>
      </c>
      <c r="R14" s="1617" t="s">
        <v>568</v>
      </c>
      <c r="S14" s="1611" t="s">
        <v>510</v>
      </c>
      <c r="T14" s="1619" t="s">
        <v>508</v>
      </c>
      <c r="U14" s="1615" t="s">
        <v>509</v>
      </c>
      <c r="V14" s="1617" t="s">
        <v>568</v>
      </c>
      <c r="W14" s="1611" t="s">
        <v>510</v>
      </c>
      <c r="X14" s="1619" t="s">
        <v>508</v>
      </c>
      <c r="Y14" s="1615" t="s">
        <v>509</v>
      </c>
      <c r="Z14" s="1617" t="s">
        <v>568</v>
      </c>
      <c r="AA14" s="1611" t="s">
        <v>510</v>
      </c>
      <c r="AB14" s="1619" t="s">
        <v>508</v>
      </c>
      <c r="AC14" s="1615" t="s">
        <v>509</v>
      </c>
      <c r="AD14" s="1617" t="s">
        <v>568</v>
      </c>
      <c r="AE14" s="1611" t="s">
        <v>510</v>
      </c>
    </row>
    <row r="15" spans="1:31" ht="15" customHeight="1" x14ac:dyDescent="0.25">
      <c r="A15" s="1642"/>
      <c r="B15" s="1642"/>
      <c r="C15" s="1611"/>
      <c r="D15" s="1620"/>
      <c r="E15" s="1616"/>
      <c r="F15" s="1639"/>
      <c r="G15" s="1612"/>
      <c r="H15" s="1620"/>
      <c r="I15" s="1616"/>
      <c r="J15" s="1618"/>
      <c r="K15" s="1612"/>
      <c r="L15" s="1620"/>
      <c r="M15" s="1616"/>
      <c r="N15" s="1618"/>
      <c r="O15" s="1612"/>
      <c r="P15" s="1620"/>
      <c r="Q15" s="1616"/>
      <c r="R15" s="1618"/>
      <c r="S15" s="1612"/>
      <c r="T15" s="1620"/>
      <c r="U15" s="1616"/>
      <c r="V15" s="1618"/>
      <c r="W15" s="1612"/>
      <c r="X15" s="1620"/>
      <c r="Y15" s="1616"/>
      <c r="Z15" s="1618"/>
      <c r="AA15" s="1612"/>
      <c r="AB15" s="1620"/>
      <c r="AC15" s="1616"/>
      <c r="AD15" s="1618"/>
      <c r="AE15" s="1612"/>
    </row>
    <row r="16" spans="1:31" ht="12" customHeight="1" x14ac:dyDescent="0.25">
      <c r="A16" s="1599" t="s">
        <v>25</v>
      </c>
      <c r="B16" s="1600"/>
      <c r="C16" s="193"/>
      <c r="D16" s="194">
        <f>SUM(D46,D17)</f>
        <v>51080863</v>
      </c>
      <c r="E16" s="194">
        <f>SUM(E17,E37,E46)</f>
        <v>1000000</v>
      </c>
      <c r="F16" s="194">
        <f>SUM(F17,F37,F46)</f>
        <v>0</v>
      </c>
      <c r="G16" s="217">
        <f>SUM(G17,G37,G46)</f>
        <v>52080863</v>
      </c>
      <c r="H16" s="217">
        <v>37435</v>
      </c>
      <c r="I16" s="217">
        <f>SUM(I17,I37,I46)</f>
        <v>432000</v>
      </c>
      <c r="J16" s="217">
        <f>SUM(J17,J37,J46)</f>
        <v>0</v>
      </c>
      <c r="K16" s="217">
        <f>SUM(K17,K37,K46)</f>
        <v>469435</v>
      </c>
      <c r="L16" s="194">
        <f>SUM(L46,L17)</f>
        <v>51118188</v>
      </c>
      <c r="M16" s="194">
        <f>SUM(M17,M37,M46)</f>
        <v>1432000</v>
      </c>
      <c r="N16" s="194">
        <f>SUM(N17,N37,N46)</f>
        <v>0</v>
      </c>
      <c r="O16" s="217">
        <f>SUM(O17,O37,O46)</f>
        <v>52550298</v>
      </c>
      <c r="P16" s="194">
        <f>SUM(P46,P17)</f>
        <v>0</v>
      </c>
      <c r="Q16" s="194">
        <f>SUM(Q17,Q37,Q46)</f>
        <v>0</v>
      </c>
      <c r="R16" s="194">
        <f>SUM(R17,R37,R46)</f>
        <v>0</v>
      </c>
      <c r="S16" s="217">
        <f>SUM(S17,S37,S46)</f>
        <v>0</v>
      </c>
      <c r="T16" s="194">
        <v>51118188</v>
      </c>
      <c r="U16" s="194">
        <v>1432000</v>
      </c>
      <c r="V16" s="194">
        <v>0</v>
      </c>
      <c r="W16" s="217">
        <v>52550298</v>
      </c>
      <c r="X16" s="194">
        <v>0</v>
      </c>
      <c r="Y16" s="194"/>
      <c r="Z16" s="194"/>
      <c r="AA16" s="217">
        <v>0</v>
      </c>
      <c r="AB16" s="194">
        <v>51118188</v>
      </c>
      <c r="AC16" s="194">
        <v>1432000</v>
      </c>
      <c r="AD16" s="194">
        <v>0</v>
      </c>
      <c r="AE16" s="217">
        <v>52550298</v>
      </c>
    </row>
    <row r="17" spans="1:31" ht="12" customHeight="1" x14ac:dyDescent="0.25">
      <c r="A17" s="1608" t="s">
        <v>569</v>
      </c>
      <c r="B17" s="1601"/>
      <c r="C17" s="196"/>
      <c r="D17" s="197">
        <v>110</v>
      </c>
      <c r="E17" s="197">
        <f>SUM(E19,E21,E23,E35)</f>
        <v>1000000</v>
      </c>
      <c r="F17" s="197">
        <f>SUM(F19,F21,F23,F35)</f>
        <v>0</v>
      </c>
      <c r="G17" s="197">
        <f>SUM(G19,G21,G23,G35)</f>
        <v>1000110</v>
      </c>
      <c r="H17" s="197">
        <v>0</v>
      </c>
      <c r="I17" s="197">
        <f>SUM(I19,I21,I23,I35)</f>
        <v>432000</v>
      </c>
      <c r="J17" s="197">
        <f>SUM(J19,J21,J23,J35)</f>
        <v>0</v>
      </c>
      <c r="K17" s="197">
        <f>SUM(K19,K21,K23,K35)</f>
        <v>432000</v>
      </c>
      <c r="L17" s="197"/>
      <c r="M17" s="197">
        <f>SUM(M19,M21,M23,M35)</f>
        <v>1432000</v>
      </c>
      <c r="N17" s="197">
        <f>SUM(N19,N21,N23,N35)</f>
        <v>0</v>
      </c>
      <c r="O17" s="197">
        <f>SUM(O19,O21,O23,O35)</f>
        <v>1432110</v>
      </c>
      <c r="P17" s="197"/>
      <c r="Q17" s="197">
        <f>SUM(Q19,Q21,Q23,Q35)</f>
        <v>0</v>
      </c>
      <c r="R17" s="197">
        <f>SUM(R19,R21,R23,R35)</f>
        <v>0</v>
      </c>
      <c r="S17" s="197">
        <f>SUM(S19,S21,S23,S35)</f>
        <v>0</v>
      </c>
      <c r="T17" s="197"/>
      <c r="U17" s="197">
        <v>1432000</v>
      </c>
      <c r="V17" s="197">
        <v>0</v>
      </c>
      <c r="W17" s="197">
        <v>1432110</v>
      </c>
      <c r="X17" s="197">
        <v>0</v>
      </c>
      <c r="Y17" s="197"/>
      <c r="Z17" s="197"/>
      <c r="AA17" s="197">
        <v>0</v>
      </c>
      <c r="AB17" s="197"/>
      <c r="AC17" s="197">
        <v>1432000</v>
      </c>
      <c r="AD17" s="197">
        <v>0</v>
      </c>
      <c r="AE17" s="197">
        <v>1432110</v>
      </c>
    </row>
    <row r="18" spans="1:31" ht="12" customHeight="1" x14ac:dyDescent="0.25">
      <c r="A18" s="198">
        <v>1</v>
      </c>
      <c r="B18" s="199" t="s">
        <v>570</v>
      </c>
      <c r="C18" s="196"/>
      <c r="D18" s="197">
        <v>110</v>
      </c>
      <c r="E18" s="197">
        <f>SUM(E35,E23,E21,E19)</f>
        <v>1000000</v>
      </c>
      <c r="F18" s="197">
        <f>SUM(F35,F23,F21,F19)</f>
        <v>0</v>
      </c>
      <c r="G18" s="197">
        <f>SUM(G35,G23,G21,G19)</f>
        <v>1000110</v>
      </c>
      <c r="H18" s="197">
        <v>0</v>
      </c>
      <c r="I18" s="197">
        <f>SUM(I35,I23,I21,I19)</f>
        <v>432000</v>
      </c>
      <c r="J18" s="197">
        <f>SUM(J35,J23,J21,J19)</f>
        <v>0</v>
      </c>
      <c r="K18" s="197">
        <f>SUM(K35,K23,K21,K19)</f>
        <v>432000</v>
      </c>
      <c r="L18" s="197"/>
      <c r="M18" s="197">
        <f>SUM(M35,M23,M21,M19)</f>
        <v>1432000</v>
      </c>
      <c r="N18" s="197">
        <f>SUM(N35,N23,N21,N19)</f>
        <v>0</v>
      </c>
      <c r="O18" s="197">
        <f>SUM(O35,O23,O21,O19)</f>
        <v>1432110</v>
      </c>
      <c r="P18" s="197"/>
      <c r="Q18" s="197">
        <f>SUM(Q35,Q23,Q21,Q19)</f>
        <v>0</v>
      </c>
      <c r="R18" s="197">
        <f>SUM(R35,R23,R21,R19)</f>
        <v>0</v>
      </c>
      <c r="S18" s="197">
        <f>SUM(S35,S23,S21,S19)</f>
        <v>0</v>
      </c>
      <c r="T18" s="197"/>
      <c r="U18" s="197">
        <v>1432000</v>
      </c>
      <c r="V18" s="197">
        <v>0</v>
      </c>
      <c r="W18" s="197">
        <v>1432110</v>
      </c>
      <c r="X18" s="197">
        <v>0</v>
      </c>
      <c r="Y18" s="197"/>
      <c r="Z18" s="197"/>
      <c r="AA18" s="197">
        <v>0</v>
      </c>
      <c r="AB18" s="197"/>
      <c r="AC18" s="197">
        <v>1432000</v>
      </c>
      <c r="AD18" s="197">
        <v>0</v>
      </c>
      <c r="AE18" s="197">
        <v>1432110</v>
      </c>
    </row>
    <row r="19" spans="1:31" ht="12" customHeight="1" x14ac:dyDescent="0.25">
      <c r="A19" s="200"/>
      <c r="B19" s="201" t="s">
        <v>571</v>
      </c>
      <c r="C19" s="201" t="s">
        <v>159</v>
      </c>
      <c r="D19" s="202">
        <f>SUM(D20)</f>
        <v>0</v>
      </c>
      <c r="E19" s="202">
        <f t="shared" ref="E19:S19" si="0">SUM(E20)</f>
        <v>1000000</v>
      </c>
      <c r="F19" s="202">
        <f t="shared" si="0"/>
        <v>0</v>
      </c>
      <c r="G19" s="202">
        <f t="shared" si="0"/>
        <v>1000000</v>
      </c>
      <c r="H19" s="202">
        <f>SUM(H20)</f>
        <v>0</v>
      </c>
      <c r="I19" s="202">
        <f t="shared" si="0"/>
        <v>0</v>
      </c>
      <c r="J19" s="202">
        <f t="shared" si="0"/>
        <v>0</v>
      </c>
      <c r="K19" s="202">
        <f t="shared" si="0"/>
        <v>0</v>
      </c>
      <c r="L19" s="202">
        <f>SUM(L20)</f>
        <v>0</v>
      </c>
      <c r="M19" s="202">
        <f t="shared" si="0"/>
        <v>1000000</v>
      </c>
      <c r="N19" s="202">
        <f t="shared" si="0"/>
        <v>0</v>
      </c>
      <c r="O19" s="202">
        <f t="shared" si="0"/>
        <v>1000000</v>
      </c>
      <c r="P19" s="202">
        <f>SUM(P20)</f>
        <v>0</v>
      </c>
      <c r="Q19" s="202">
        <f t="shared" si="0"/>
        <v>0</v>
      </c>
      <c r="R19" s="202">
        <f t="shared" si="0"/>
        <v>0</v>
      </c>
      <c r="S19" s="202">
        <f t="shared" si="0"/>
        <v>0</v>
      </c>
      <c r="T19" s="202">
        <v>0</v>
      </c>
      <c r="U19" s="202">
        <v>1000000</v>
      </c>
      <c r="V19" s="202">
        <v>0</v>
      </c>
      <c r="W19" s="202">
        <v>1000000</v>
      </c>
      <c r="X19" s="202"/>
      <c r="Y19" s="202"/>
      <c r="Z19" s="202"/>
      <c r="AA19" s="202"/>
      <c r="AB19" s="202">
        <v>0</v>
      </c>
      <c r="AC19" s="202">
        <v>1000000</v>
      </c>
      <c r="AD19" s="202">
        <v>0</v>
      </c>
      <c r="AE19" s="202">
        <v>1000000</v>
      </c>
    </row>
    <row r="20" spans="1:31" ht="12" customHeight="1" x14ac:dyDescent="0.25">
      <c r="A20" s="200"/>
      <c r="B20" s="203" t="s">
        <v>572</v>
      </c>
      <c r="C20" s="203" t="s">
        <v>171</v>
      </c>
      <c r="D20" s="204"/>
      <c r="E20" s="204">
        <v>1000000</v>
      </c>
      <c r="F20" s="204"/>
      <c r="G20" s="204">
        <f>SUM(D20:F20)</f>
        <v>1000000</v>
      </c>
      <c r="H20" s="204"/>
      <c r="I20" s="204"/>
      <c r="J20" s="204"/>
      <c r="K20" s="204">
        <f>SUM(H20:J20)</f>
        <v>0</v>
      </c>
      <c r="L20" s="204"/>
      <c r="M20" s="204">
        <v>1000000</v>
      </c>
      <c r="N20" s="204"/>
      <c r="O20" s="204">
        <f>SUM(L20:N20)</f>
        <v>1000000</v>
      </c>
      <c r="P20" s="204"/>
      <c r="Q20" s="204"/>
      <c r="R20" s="204"/>
      <c r="S20" s="204">
        <f>SUM(P20:R20)</f>
        <v>0</v>
      </c>
      <c r="T20" s="204"/>
      <c r="U20" s="204">
        <v>1000000</v>
      </c>
      <c r="V20" s="204"/>
      <c r="W20" s="204">
        <v>1000000</v>
      </c>
      <c r="X20" s="204"/>
      <c r="Y20" s="204"/>
      <c r="Z20" s="204"/>
      <c r="AA20" s="204"/>
      <c r="AB20" s="204"/>
      <c r="AC20" s="204">
        <v>1000000</v>
      </c>
      <c r="AD20" s="204"/>
      <c r="AE20" s="204">
        <v>1000000</v>
      </c>
    </row>
    <row r="21" spans="1:31" ht="12" customHeight="1" x14ac:dyDescent="0.25">
      <c r="A21" s="205"/>
      <c r="B21" s="201" t="s">
        <v>573</v>
      </c>
      <c r="C21" s="201" t="s">
        <v>193</v>
      </c>
      <c r="D21" s="202">
        <f ca="1">SUM(D21)</f>
        <v>0</v>
      </c>
      <c r="E21" s="202">
        <v>0</v>
      </c>
      <c r="F21" s="202">
        <v>0</v>
      </c>
      <c r="G21" s="202">
        <v>0</v>
      </c>
      <c r="H21" s="202">
        <f ca="1">SUM(H21)</f>
        <v>0</v>
      </c>
      <c r="I21" s="202">
        <v>0</v>
      </c>
      <c r="J21" s="202">
        <v>0</v>
      </c>
      <c r="K21" s="202">
        <v>0</v>
      </c>
      <c r="L21" s="202">
        <f ca="1">SUM(L21)</f>
        <v>0</v>
      </c>
      <c r="M21" s="202">
        <v>0</v>
      </c>
      <c r="N21" s="202">
        <v>0</v>
      </c>
      <c r="O21" s="202">
        <v>0</v>
      </c>
      <c r="P21" s="202">
        <f ca="1">SUM(P21)</f>
        <v>0</v>
      </c>
      <c r="Q21" s="202">
        <v>0</v>
      </c>
      <c r="R21" s="202">
        <v>0</v>
      </c>
      <c r="S21" s="202">
        <v>0</v>
      </c>
      <c r="T21" s="202">
        <v>0</v>
      </c>
      <c r="U21" s="202">
        <v>0</v>
      </c>
      <c r="V21" s="202">
        <v>0</v>
      </c>
      <c r="W21" s="202">
        <v>0</v>
      </c>
      <c r="X21" s="202"/>
      <c r="Y21" s="202"/>
      <c r="Z21" s="202"/>
      <c r="AA21" s="202"/>
      <c r="AB21" s="202">
        <v>0</v>
      </c>
      <c r="AC21" s="202">
        <v>0</v>
      </c>
      <c r="AD21" s="202">
        <v>0</v>
      </c>
      <c r="AE21" s="202">
        <v>0</v>
      </c>
    </row>
    <row r="22" spans="1:31" ht="12" customHeight="1" x14ac:dyDescent="0.25">
      <c r="A22" s="200"/>
      <c r="B22" s="203" t="s">
        <v>574</v>
      </c>
      <c r="C22" s="203" t="s">
        <v>207</v>
      </c>
      <c r="D22" s="204"/>
      <c r="E22" s="204"/>
      <c r="F22" s="204"/>
      <c r="G22" s="204">
        <f t="shared" ref="G22:G56" si="1">SUM(D22:F22)</f>
        <v>0</v>
      </c>
      <c r="H22" s="204"/>
      <c r="I22" s="204"/>
      <c r="J22" s="204"/>
      <c r="K22" s="204">
        <f>SUM(H22:J22)</f>
        <v>0</v>
      </c>
      <c r="L22" s="204"/>
      <c r="M22" s="204"/>
      <c r="N22" s="204"/>
      <c r="O22" s="204">
        <f>SUM(L22:N22)</f>
        <v>0</v>
      </c>
      <c r="P22" s="204"/>
      <c r="Q22" s="204"/>
      <c r="R22" s="204"/>
      <c r="S22" s="204">
        <f>SUM(P22:R22)</f>
        <v>0</v>
      </c>
      <c r="T22" s="204"/>
      <c r="U22" s="204"/>
      <c r="V22" s="204"/>
      <c r="W22" s="204">
        <v>0</v>
      </c>
      <c r="X22" s="204"/>
      <c r="Y22" s="204"/>
      <c r="Z22" s="204"/>
      <c r="AA22" s="204"/>
      <c r="AB22" s="204"/>
      <c r="AC22" s="204"/>
      <c r="AD22" s="204"/>
      <c r="AE22" s="204">
        <v>0</v>
      </c>
    </row>
    <row r="23" spans="1:31" ht="12" customHeight="1" x14ac:dyDescent="0.25">
      <c r="A23" s="200"/>
      <c r="B23" s="201" t="s">
        <v>575</v>
      </c>
      <c r="C23" s="201" t="s">
        <v>210</v>
      </c>
      <c r="D23" s="202">
        <f t="shared" ref="D23:O23" si="2">SUM(D24:D34)</f>
        <v>110</v>
      </c>
      <c r="E23" s="202">
        <f t="shared" si="2"/>
        <v>0</v>
      </c>
      <c r="F23" s="202">
        <f t="shared" si="2"/>
        <v>0</v>
      </c>
      <c r="G23" s="202">
        <f t="shared" si="2"/>
        <v>110</v>
      </c>
      <c r="H23" s="202">
        <f t="shared" si="2"/>
        <v>0</v>
      </c>
      <c r="I23" s="202">
        <f t="shared" si="2"/>
        <v>432000</v>
      </c>
      <c r="J23" s="202">
        <f t="shared" si="2"/>
        <v>0</v>
      </c>
      <c r="K23" s="202">
        <f t="shared" si="2"/>
        <v>432000</v>
      </c>
      <c r="L23" s="202">
        <f t="shared" si="2"/>
        <v>110</v>
      </c>
      <c r="M23" s="202">
        <f t="shared" si="2"/>
        <v>432000</v>
      </c>
      <c r="N23" s="202">
        <f t="shared" si="2"/>
        <v>0</v>
      </c>
      <c r="O23" s="202">
        <f t="shared" si="2"/>
        <v>432110</v>
      </c>
      <c r="P23" s="202">
        <f t="shared" ref="P23:S23" si="3">SUM(P24:P34)</f>
        <v>0</v>
      </c>
      <c r="Q23" s="202">
        <f t="shared" si="3"/>
        <v>0</v>
      </c>
      <c r="R23" s="202">
        <f t="shared" si="3"/>
        <v>0</v>
      </c>
      <c r="S23" s="202">
        <f t="shared" si="3"/>
        <v>0</v>
      </c>
      <c r="T23" s="202">
        <v>110</v>
      </c>
      <c r="U23" s="202">
        <v>432000</v>
      </c>
      <c r="V23" s="202">
        <v>0</v>
      </c>
      <c r="W23" s="202">
        <v>432110</v>
      </c>
      <c r="X23" s="202"/>
      <c r="Y23" s="202"/>
      <c r="Z23" s="202"/>
      <c r="AA23" s="202"/>
      <c r="AB23" s="202">
        <v>110</v>
      </c>
      <c r="AC23" s="202">
        <v>432000</v>
      </c>
      <c r="AD23" s="202">
        <v>0</v>
      </c>
      <c r="AE23" s="202">
        <v>432110</v>
      </c>
    </row>
    <row r="24" spans="1:31" ht="12" customHeight="1" x14ac:dyDescent="0.25">
      <c r="A24" s="200"/>
      <c r="B24" s="203" t="s">
        <v>576</v>
      </c>
      <c r="C24" s="203" t="s">
        <v>213</v>
      </c>
      <c r="D24" s="206"/>
      <c r="E24" s="206"/>
      <c r="F24" s="206"/>
      <c r="G24" s="204">
        <f t="shared" si="1"/>
        <v>0</v>
      </c>
      <c r="H24" s="206"/>
      <c r="I24" s="206"/>
      <c r="J24" s="206"/>
      <c r="K24" s="204">
        <f t="shared" ref="K24:K34" si="4">SUM(H24:J24)</f>
        <v>0</v>
      </c>
      <c r="L24" s="206"/>
      <c r="M24" s="206"/>
      <c r="N24" s="206"/>
      <c r="O24" s="204">
        <f t="shared" ref="O24:O34" si="5">SUM(L24:N24)</f>
        <v>0</v>
      </c>
      <c r="P24" s="206"/>
      <c r="Q24" s="206"/>
      <c r="R24" s="206"/>
      <c r="S24" s="204">
        <f t="shared" ref="S24:S34" si="6">SUM(P24:R24)</f>
        <v>0</v>
      </c>
      <c r="T24" s="206"/>
      <c r="U24" s="206"/>
      <c r="V24" s="206"/>
      <c r="W24" s="204">
        <v>0</v>
      </c>
      <c r="X24" s="206"/>
      <c r="Y24" s="206"/>
      <c r="Z24" s="206"/>
      <c r="AA24" s="204"/>
      <c r="AB24" s="206"/>
      <c r="AC24" s="206"/>
      <c r="AD24" s="206"/>
      <c r="AE24" s="204">
        <v>0</v>
      </c>
    </row>
    <row r="25" spans="1:31" ht="12" customHeight="1" x14ac:dyDescent="0.25">
      <c r="A25" s="200"/>
      <c r="B25" s="203" t="s">
        <v>577</v>
      </c>
      <c r="C25" s="203" t="s">
        <v>216</v>
      </c>
      <c r="D25" s="206"/>
      <c r="E25" s="206"/>
      <c r="F25" s="206"/>
      <c r="G25" s="204">
        <f t="shared" si="1"/>
        <v>0</v>
      </c>
      <c r="H25" s="206"/>
      <c r="I25" s="206">
        <v>432000</v>
      </c>
      <c r="J25" s="206"/>
      <c r="K25" s="204">
        <f t="shared" si="4"/>
        <v>432000</v>
      </c>
      <c r="L25" s="206"/>
      <c r="M25" s="206">
        <v>432000</v>
      </c>
      <c r="N25" s="206"/>
      <c r="O25" s="204">
        <f t="shared" si="5"/>
        <v>432000</v>
      </c>
      <c r="P25" s="206"/>
      <c r="Q25" s="206"/>
      <c r="R25" s="206"/>
      <c r="S25" s="204">
        <f t="shared" si="6"/>
        <v>0</v>
      </c>
      <c r="T25" s="206"/>
      <c r="U25" s="206">
        <v>432000</v>
      </c>
      <c r="V25" s="206"/>
      <c r="W25" s="204">
        <v>432000</v>
      </c>
      <c r="X25" s="206"/>
      <c r="Y25" s="206"/>
      <c r="Z25" s="206"/>
      <c r="AA25" s="204"/>
      <c r="AB25" s="206"/>
      <c r="AC25" s="206">
        <v>432000</v>
      </c>
      <c r="AD25" s="206"/>
      <c r="AE25" s="204">
        <v>432000</v>
      </c>
    </row>
    <row r="26" spans="1:31" ht="12" customHeight="1" x14ac:dyDescent="0.25">
      <c r="A26" s="200"/>
      <c r="B26" s="203" t="s">
        <v>578</v>
      </c>
      <c r="C26" s="203" t="s">
        <v>219</v>
      </c>
      <c r="D26" s="206"/>
      <c r="E26" s="206"/>
      <c r="F26" s="206"/>
      <c r="G26" s="204">
        <f t="shared" si="1"/>
        <v>0</v>
      </c>
      <c r="H26" s="206"/>
      <c r="I26" s="206"/>
      <c r="J26" s="206"/>
      <c r="K26" s="204">
        <f t="shared" si="4"/>
        <v>0</v>
      </c>
      <c r="L26" s="206"/>
      <c r="M26" s="206"/>
      <c r="N26" s="206"/>
      <c r="O26" s="204">
        <f t="shared" si="5"/>
        <v>0</v>
      </c>
      <c r="P26" s="206"/>
      <c r="Q26" s="206"/>
      <c r="R26" s="206"/>
      <c r="S26" s="204">
        <f t="shared" si="6"/>
        <v>0</v>
      </c>
      <c r="T26" s="206"/>
      <c r="U26" s="206"/>
      <c r="V26" s="206"/>
      <c r="W26" s="204">
        <v>0</v>
      </c>
      <c r="X26" s="206"/>
      <c r="Y26" s="206"/>
      <c r="Z26" s="206"/>
      <c r="AA26" s="204"/>
      <c r="AB26" s="206"/>
      <c r="AC26" s="206"/>
      <c r="AD26" s="206"/>
      <c r="AE26" s="204">
        <v>0</v>
      </c>
    </row>
    <row r="27" spans="1:31" ht="12" customHeight="1" x14ac:dyDescent="0.25">
      <c r="A27" s="200"/>
      <c r="B27" s="203" t="s">
        <v>579</v>
      </c>
      <c r="C27" s="203" t="s">
        <v>222</v>
      </c>
      <c r="D27" s="206"/>
      <c r="E27" s="206"/>
      <c r="F27" s="206"/>
      <c r="G27" s="204">
        <f t="shared" si="1"/>
        <v>0</v>
      </c>
      <c r="H27" s="206"/>
      <c r="I27" s="206"/>
      <c r="J27" s="206"/>
      <c r="K27" s="204">
        <f t="shared" si="4"/>
        <v>0</v>
      </c>
      <c r="L27" s="206"/>
      <c r="M27" s="206"/>
      <c r="N27" s="206"/>
      <c r="O27" s="204">
        <f t="shared" si="5"/>
        <v>0</v>
      </c>
      <c r="P27" s="206"/>
      <c r="Q27" s="206"/>
      <c r="R27" s="206"/>
      <c r="S27" s="204">
        <f t="shared" si="6"/>
        <v>0</v>
      </c>
      <c r="T27" s="206"/>
      <c r="U27" s="206"/>
      <c r="V27" s="206"/>
      <c r="W27" s="204">
        <v>0</v>
      </c>
      <c r="X27" s="206"/>
      <c r="Y27" s="206"/>
      <c r="Z27" s="206"/>
      <c r="AA27" s="204"/>
      <c r="AB27" s="206"/>
      <c r="AC27" s="206"/>
      <c r="AD27" s="206"/>
      <c r="AE27" s="204">
        <v>0</v>
      </c>
    </row>
    <row r="28" spans="1:31" ht="12" customHeight="1" x14ac:dyDescent="0.25">
      <c r="A28" s="200"/>
      <c r="B28" s="203" t="s">
        <v>580</v>
      </c>
      <c r="C28" s="203" t="s">
        <v>225</v>
      </c>
      <c r="D28" s="206"/>
      <c r="E28" s="206"/>
      <c r="F28" s="206"/>
      <c r="G28" s="204">
        <f t="shared" si="1"/>
        <v>0</v>
      </c>
      <c r="H28" s="206"/>
      <c r="I28" s="206"/>
      <c r="J28" s="206"/>
      <c r="K28" s="204">
        <f t="shared" si="4"/>
        <v>0</v>
      </c>
      <c r="L28" s="206"/>
      <c r="M28" s="206"/>
      <c r="N28" s="206"/>
      <c r="O28" s="204">
        <f t="shared" si="5"/>
        <v>0</v>
      </c>
      <c r="P28" s="206"/>
      <c r="Q28" s="206"/>
      <c r="R28" s="206"/>
      <c r="S28" s="204">
        <f t="shared" si="6"/>
        <v>0</v>
      </c>
      <c r="T28" s="206"/>
      <c r="U28" s="206"/>
      <c r="V28" s="206"/>
      <c r="W28" s="204">
        <v>0</v>
      </c>
      <c r="X28" s="206"/>
      <c r="Y28" s="206"/>
      <c r="Z28" s="206"/>
      <c r="AA28" s="204"/>
      <c r="AB28" s="206"/>
      <c r="AC28" s="206"/>
      <c r="AD28" s="206"/>
      <c r="AE28" s="204">
        <v>0</v>
      </c>
    </row>
    <row r="29" spans="1:31" ht="12" customHeight="1" x14ac:dyDescent="0.25">
      <c r="A29" s="200"/>
      <c r="B29" s="203" t="s">
        <v>581</v>
      </c>
      <c r="C29" s="203" t="s">
        <v>228</v>
      </c>
      <c r="D29" s="206"/>
      <c r="E29" s="206"/>
      <c r="F29" s="206"/>
      <c r="G29" s="204">
        <f t="shared" si="1"/>
        <v>0</v>
      </c>
      <c r="H29" s="206"/>
      <c r="I29" s="206"/>
      <c r="J29" s="206"/>
      <c r="K29" s="204">
        <f t="shared" si="4"/>
        <v>0</v>
      </c>
      <c r="L29" s="206"/>
      <c r="M29" s="206"/>
      <c r="N29" s="206"/>
      <c r="O29" s="204">
        <f t="shared" si="5"/>
        <v>0</v>
      </c>
      <c r="P29" s="206"/>
      <c r="Q29" s="206"/>
      <c r="R29" s="206"/>
      <c r="S29" s="204">
        <f t="shared" si="6"/>
        <v>0</v>
      </c>
      <c r="T29" s="206"/>
      <c r="U29" s="206"/>
      <c r="V29" s="206"/>
      <c r="W29" s="204">
        <v>0</v>
      </c>
      <c r="X29" s="206"/>
      <c r="Y29" s="206"/>
      <c r="Z29" s="206"/>
      <c r="AA29" s="204"/>
      <c r="AB29" s="206"/>
      <c r="AC29" s="206"/>
      <c r="AD29" s="206"/>
      <c r="AE29" s="204">
        <v>0</v>
      </c>
    </row>
    <row r="30" spans="1:31" ht="12" customHeight="1" x14ac:dyDescent="0.25">
      <c r="A30" s="200"/>
      <c r="B30" s="203" t="s">
        <v>582</v>
      </c>
      <c r="C30" s="203" t="s">
        <v>231</v>
      </c>
      <c r="D30" s="206"/>
      <c r="E30" s="206"/>
      <c r="F30" s="206"/>
      <c r="G30" s="204">
        <f t="shared" si="1"/>
        <v>0</v>
      </c>
      <c r="H30" s="206"/>
      <c r="I30" s="206"/>
      <c r="J30" s="206"/>
      <c r="K30" s="204">
        <f t="shared" si="4"/>
        <v>0</v>
      </c>
      <c r="L30" s="206"/>
      <c r="M30" s="206"/>
      <c r="N30" s="206"/>
      <c r="O30" s="204">
        <f t="shared" si="5"/>
        <v>0</v>
      </c>
      <c r="P30" s="206"/>
      <c r="Q30" s="206"/>
      <c r="R30" s="206"/>
      <c r="S30" s="204">
        <f t="shared" si="6"/>
        <v>0</v>
      </c>
      <c r="T30" s="206"/>
      <c r="U30" s="206"/>
      <c r="V30" s="206"/>
      <c r="W30" s="204">
        <v>0</v>
      </c>
      <c r="X30" s="206"/>
      <c r="Y30" s="206"/>
      <c r="Z30" s="206"/>
      <c r="AA30" s="204"/>
      <c r="AB30" s="206"/>
      <c r="AC30" s="206"/>
      <c r="AD30" s="206"/>
      <c r="AE30" s="204">
        <v>0</v>
      </c>
    </row>
    <row r="31" spans="1:31" ht="12" customHeight="1" x14ac:dyDescent="0.25">
      <c r="A31" s="200"/>
      <c r="B31" s="203" t="s">
        <v>583</v>
      </c>
      <c r="C31" s="203" t="s">
        <v>234</v>
      </c>
      <c r="D31" s="206">
        <v>100</v>
      </c>
      <c r="E31" s="206"/>
      <c r="F31" s="206"/>
      <c r="G31" s="204">
        <f t="shared" si="1"/>
        <v>100</v>
      </c>
      <c r="H31" s="206"/>
      <c r="I31" s="206"/>
      <c r="J31" s="206"/>
      <c r="K31" s="204">
        <f t="shared" si="4"/>
        <v>0</v>
      </c>
      <c r="L31" s="206">
        <v>100</v>
      </c>
      <c r="M31" s="206"/>
      <c r="N31" s="206"/>
      <c r="O31" s="204">
        <f t="shared" si="5"/>
        <v>100</v>
      </c>
      <c r="P31" s="206"/>
      <c r="Q31" s="206"/>
      <c r="R31" s="206"/>
      <c r="S31" s="204">
        <f t="shared" si="6"/>
        <v>0</v>
      </c>
      <c r="T31" s="206">
        <v>100</v>
      </c>
      <c r="U31" s="206"/>
      <c r="V31" s="206"/>
      <c r="W31" s="204">
        <v>100</v>
      </c>
      <c r="X31" s="206"/>
      <c r="Y31" s="206"/>
      <c r="Z31" s="206"/>
      <c r="AA31" s="204"/>
      <c r="AB31" s="206">
        <v>100</v>
      </c>
      <c r="AC31" s="206"/>
      <c r="AD31" s="206"/>
      <c r="AE31" s="204">
        <v>100</v>
      </c>
    </row>
    <row r="32" spans="1:31" ht="12" customHeight="1" x14ac:dyDescent="0.25">
      <c r="A32" s="200"/>
      <c r="B32" s="203" t="s">
        <v>584</v>
      </c>
      <c r="C32" s="203" t="s">
        <v>237</v>
      </c>
      <c r="D32" s="206"/>
      <c r="E32" s="206"/>
      <c r="F32" s="206"/>
      <c r="G32" s="204">
        <f t="shared" si="1"/>
        <v>0</v>
      </c>
      <c r="H32" s="206"/>
      <c r="I32" s="206"/>
      <c r="J32" s="206"/>
      <c r="K32" s="204">
        <f t="shared" si="4"/>
        <v>0</v>
      </c>
      <c r="L32" s="206"/>
      <c r="M32" s="206"/>
      <c r="N32" s="206"/>
      <c r="O32" s="204">
        <f t="shared" si="5"/>
        <v>0</v>
      </c>
      <c r="P32" s="206"/>
      <c r="Q32" s="206"/>
      <c r="R32" s="206"/>
      <c r="S32" s="204">
        <f t="shared" si="6"/>
        <v>0</v>
      </c>
      <c r="T32" s="206"/>
      <c r="U32" s="206"/>
      <c r="V32" s="206"/>
      <c r="W32" s="204">
        <v>0</v>
      </c>
      <c r="X32" s="206"/>
      <c r="Y32" s="206"/>
      <c r="Z32" s="206"/>
      <c r="AA32" s="204"/>
      <c r="AB32" s="206"/>
      <c r="AC32" s="206"/>
      <c r="AD32" s="206"/>
      <c r="AE32" s="204">
        <v>0</v>
      </c>
    </row>
    <row r="33" spans="1:31" ht="12" customHeight="1" x14ac:dyDescent="0.25">
      <c r="A33" s="200"/>
      <c r="B33" s="203" t="s">
        <v>585</v>
      </c>
      <c r="C33" s="203" t="s">
        <v>240</v>
      </c>
      <c r="D33" s="206"/>
      <c r="E33" s="206"/>
      <c r="F33" s="206"/>
      <c r="G33" s="204">
        <f t="shared" si="1"/>
        <v>0</v>
      </c>
      <c r="H33" s="206"/>
      <c r="I33" s="206"/>
      <c r="J33" s="206"/>
      <c r="K33" s="204">
        <f t="shared" si="4"/>
        <v>0</v>
      </c>
      <c r="L33" s="206"/>
      <c r="M33" s="206"/>
      <c r="N33" s="206"/>
      <c r="O33" s="204">
        <f t="shared" si="5"/>
        <v>0</v>
      </c>
      <c r="P33" s="206"/>
      <c r="Q33" s="206"/>
      <c r="R33" s="206"/>
      <c r="S33" s="204">
        <f t="shared" si="6"/>
        <v>0</v>
      </c>
      <c r="T33" s="206"/>
      <c r="U33" s="206"/>
      <c r="V33" s="206"/>
      <c r="W33" s="204">
        <v>0</v>
      </c>
      <c r="X33" s="206"/>
      <c r="Y33" s="206"/>
      <c r="Z33" s="206"/>
      <c r="AA33" s="204"/>
      <c r="AB33" s="206"/>
      <c r="AC33" s="206"/>
      <c r="AD33" s="206"/>
      <c r="AE33" s="204">
        <v>0</v>
      </c>
    </row>
    <row r="34" spans="1:31" ht="12" customHeight="1" x14ac:dyDescent="0.25">
      <c r="A34" s="200"/>
      <c r="B34" s="203" t="s">
        <v>586</v>
      </c>
      <c r="C34" s="203" t="s">
        <v>587</v>
      </c>
      <c r="D34" s="206">
        <v>10</v>
      </c>
      <c r="E34" s="206"/>
      <c r="F34" s="206"/>
      <c r="G34" s="204">
        <f t="shared" si="1"/>
        <v>10</v>
      </c>
      <c r="H34" s="206"/>
      <c r="I34" s="206"/>
      <c r="J34" s="206"/>
      <c r="K34" s="204">
        <f t="shared" si="4"/>
        <v>0</v>
      </c>
      <c r="L34" s="206">
        <v>10</v>
      </c>
      <c r="M34" s="206"/>
      <c r="N34" s="206"/>
      <c r="O34" s="204">
        <f t="shared" si="5"/>
        <v>10</v>
      </c>
      <c r="P34" s="206"/>
      <c r="Q34" s="206"/>
      <c r="R34" s="206"/>
      <c r="S34" s="204">
        <f t="shared" si="6"/>
        <v>0</v>
      </c>
      <c r="T34" s="206">
        <v>10</v>
      </c>
      <c r="U34" s="206"/>
      <c r="V34" s="206"/>
      <c r="W34" s="204">
        <v>10</v>
      </c>
      <c r="X34" s="206"/>
      <c r="Y34" s="206"/>
      <c r="Z34" s="206"/>
      <c r="AA34" s="204"/>
      <c r="AB34" s="206">
        <v>10</v>
      </c>
      <c r="AC34" s="206"/>
      <c r="AD34" s="206"/>
      <c r="AE34" s="204">
        <v>10</v>
      </c>
    </row>
    <row r="35" spans="1:31" ht="12" customHeight="1" x14ac:dyDescent="0.25">
      <c r="A35" s="200"/>
      <c r="B35" s="201" t="s">
        <v>588</v>
      </c>
      <c r="C35" s="207" t="s">
        <v>255</v>
      </c>
      <c r="D35" s="208">
        <f>SUM(D36)</f>
        <v>0</v>
      </c>
      <c r="E35" s="208">
        <f t="shared" ref="E35:S35" si="7">SUM(E36)</f>
        <v>0</v>
      </c>
      <c r="F35" s="208">
        <f t="shared" si="7"/>
        <v>0</v>
      </c>
      <c r="G35" s="208">
        <f t="shared" si="7"/>
        <v>0</v>
      </c>
      <c r="H35" s="208">
        <f>SUM(H36)</f>
        <v>0</v>
      </c>
      <c r="I35" s="208">
        <f t="shared" si="7"/>
        <v>0</v>
      </c>
      <c r="J35" s="208">
        <f t="shared" si="7"/>
        <v>0</v>
      </c>
      <c r="K35" s="208">
        <f t="shared" si="7"/>
        <v>0</v>
      </c>
      <c r="L35" s="208">
        <f>SUM(L36)</f>
        <v>0</v>
      </c>
      <c r="M35" s="208">
        <f t="shared" si="7"/>
        <v>0</v>
      </c>
      <c r="N35" s="208">
        <f t="shared" si="7"/>
        <v>0</v>
      </c>
      <c r="O35" s="208">
        <f t="shared" si="7"/>
        <v>0</v>
      </c>
      <c r="P35" s="208">
        <f>SUM(P36)</f>
        <v>0</v>
      </c>
      <c r="Q35" s="208">
        <f t="shared" si="7"/>
        <v>0</v>
      </c>
      <c r="R35" s="208">
        <f t="shared" si="7"/>
        <v>0</v>
      </c>
      <c r="S35" s="208">
        <f t="shared" si="7"/>
        <v>0</v>
      </c>
      <c r="T35" s="208">
        <v>0</v>
      </c>
      <c r="U35" s="208">
        <v>0</v>
      </c>
      <c r="V35" s="208">
        <v>0</v>
      </c>
      <c r="W35" s="208">
        <v>0</v>
      </c>
      <c r="X35" s="208"/>
      <c r="Y35" s="208"/>
      <c r="Z35" s="208"/>
      <c r="AA35" s="208"/>
      <c r="AB35" s="208">
        <v>0</v>
      </c>
      <c r="AC35" s="208">
        <v>0</v>
      </c>
      <c r="AD35" s="208">
        <v>0</v>
      </c>
      <c r="AE35" s="208">
        <v>0</v>
      </c>
    </row>
    <row r="36" spans="1:31" ht="12" customHeight="1" x14ac:dyDescent="0.25">
      <c r="A36" s="200"/>
      <c r="B36" s="209" t="s">
        <v>589</v>
      </c>
      <c r="C36" s="209" t="s">
        <v>590</v>
      </c>
      <c r="D36" s="206"/>
      <c r="E36" s="206"/>
      <c r="F36" s="206"/>
      <c r="G36" s="204">
        <f t="shared" si="1"/>
        <v>0</v>
      </c>
      <c r="H36" s="206"/>
      <c r="I36" s="206"/>
      <c r="J36" s="206"/>
      <c r="K36" s="204">
        <f>SUM(H36:J36)</f>
        <v>0</v>
      </c>
      <c r="L36" s="206"/>
      <c r="M36" s="206"/>
      <c r="N36" s="206"/>
      <c r="O36" s="204">
        <f>SUM(L36:N36)</f>
        <v>0</v>
      </c>
      <c r="P36" s="206"/>
      <c r="Q36" s="206"/>
      <c r="R36" s="206"/>
      <c r="S36" s="204">
        <f>SUM(P36:R36)</f>
        <v>0</v>
      </c>
      <c r="T36" s="206"/>
      <c r="U36" s="206"/>
      <c r="V36" s="206"/>
      <c r="W36" s="204">
        <v>0</v>
      </c>
      <c r="X36" s="206"/>
      <c r="Y36" s="206"/>
      <c r="Z36" s="206"/>
      <c r="AA36" s="204"/>
      <c r="AB36" s="206"/>
      <c r="AC36" s="206"/>
      <c r="AD36" s="206"/>
      <c r="AE36" s="204">
        <v>0</v>
      </c>
    </row>
    <row r="37" spans="1:31" ht="12" customHeight="1" x14ac:dyDescent="0.25">
      <c r="A37" s="210">
        <v>2</v>
      </c>
      <c r="B37" s="210" t="s">
        <v>591</v>
      </c>
      <c r="C37" s="196"/>
      <c r="D37" s="211">
        <f t="shared" ref="D37:O37" si="8">SUM(D38,D40,D44)</f>
        <v>0</v>
      </c>
      <c r="E37" s="211">
        <f t="shared" si="8"/>
        <v>0</v>
      </c>
      <c r="F37" s="211">
        <f t="shared" si="8"/>
        <v>0</v>
      </c>
      <c r="G37" s="211">
        <f t="shared" si="8"/>
        <v>0</v>
      </c>
      <c r="H37" s="211">
        <f t="shared" si="8"/>
        <v>0</v>
      </c>
      <c r="I37" s="211">
        <f t="shared" si="8"/>
        <v>0</v>
      </c>
      <c r="J37" s="211">
        <f t="shared" si="8"/>
        <v>0</v>
      </c>
      <c r="K37" s="211">
        <f t="shared" si="8"/>
        <v>0</v>
      </c>
      <c r="L37" s="211">
        <f t="shared" si="8"/>
        <v>0</v>
      </c>
      <c r="M37" s="211">
        <f t="shared" si="8"/>
        <v>0</v>
      </c>
      <c r="N37" s="211">
        <f t="shared" si="8"/>
        <v>0</v>
      </c>
      <c r="O37" s="211">
        <f t="shared" si="8"/>
        <v>0</v>
      </c>
      <c r="P37" s="211">
        <f t="shared" ref="P37:S37" si="9">SUM(P38,P40,P44)</f>
        <v>0</v>
      </c>
      <c r="Q37" s="211">
        <f t="shared" si="9"/>
        <v>0</v>
      </c>
      <c r="R37" s="211">
        <f t="shared" si="9"/>
        <v>0</v>
      </c>
      <c r="S37" s="211">
        <f t="shared" si="9"/>
        <v>0</v>
      </c>
      <c r="T37" s="211">
        <v>0</v>
      </c>
      <c r="U37" s="211">
        <v>0</v>
      </c>
      <c r="V37" s="211">
        <v>0</v>
      </c>
      <c r="W37" s="211">
        <v>0</v>
      </c>
      <c r="X37" s="211">
        <v>0</v>
      </c>
      <c r="Y37" s="211"/>
      <c r="Z37" s="211"/>
      <c r="AA37" s="211">
        <v>0</v>
      </c>
      <c r="AB37" s="211">
        <v>0</v>
      </c>
      <c r="AC37" s="211">
        <v>0</v>
      </c>
      <c r="AD37" s="211">
        <v>0</v>
      </c>
      <c r="AE37" s="211">
        <v>0</v>
      </c>
    </row>
    <row r="38" spans="1:31" ht="12" customHeight="1" x14ac:dyDescent="0.25">
      <c r="A38" s="203"/>
      <c r="B38" s="207" t="s">
        <v>592</v>
      </c>
      <c r="C38" s="201" t="s">
        <v>176</v>
      </c>
      <c r="D38" s="208">
        <v>0</v>
      </c>
      <c r="E38" s="208">
        <v>0</v>
      </c>
      <c r="F38" s="208">
        <v>0</v>
      </c>
      <c r="G38" s="204">
        <f t="shared" si="1"/>
        <v>0</v>
      </c>
      <c r="H38" s="208">
        <v>0</v>
      </c>
      <c r="I38" s="208">
        <v>0</v>
      </c>
      <c r="J38" s="208">
        <v>0</v>
      </c>
      <c r="K38" s="204">
        <f t="shared" ref="K38:K45" si="10">SUM(H38:J38)</f>
        <v>0</v>
      </c>
      <c r="L38" s="208">
        <v>0</v>
      </c>
      <c r="M38" s="208">
        <v>0</v>
      </c>
      <c r="N38" s="208">
        <v>0</v>
      </c>
      <c r="O38" s="204">
        <f t="shared" ref="O38:O45" si="11">SUM(L38:N38)</f>
        <v>0</v>
      </c>
      <c r="P38" s="208">
        <v>0</v>
      </c>
      <c r="Q38" s="208">
        <v>0</v>
      </c>
      <c r="R38" s="208">
        <v>0</v>
      </c>
      <c r="S38" s="204">
        <f t="shared" ref="S38:S45" si="12">SUM(P38:R38)</f>
        <v>0</v>
      </c>
      <c r="T38" s="208">
        <v>0</v>
      </c>
      <c r="U38" s="208">
        <v>0</v>
      </c>
      <c r="V38" s="208">
        <v>0</v>
      </c>
      <c r="W38" s="204">
        <v>0</v>
      </c>
      <c r="X38" s="208"/>
      <c r="Y38" s="208"/>
      <c r="Z38" s="208"/>
      <c r="AA38" s="204"/>
      <c r="AB38" s="208">
        <v>0</v>
      </c>
      <c r="AC38" s="208">
        <v>0</v>
      </c>
      <c r="AD38" s="208">
        <v>0</v>
      </c>
      <c r="AE38" s="204">
        <v>0</v>
      </c>
    </row>
    <row r="39" spans="1:31" ht="12" customHeight="1" x14ac:dyDescent="0.25">
      <c r="A39" s="203"/>
      <c r="B39" s="209" t="s">
        <v>593</v>
      </c>
      <c r="C39" s="209" t="s">
        <v>188</v>
      </c>
      <c r="D39" s="206"/>
      <c r="E39" s="206"/>
      <c r="F39" s="206"/>
      <c r="G39" s="204">
        <f t="shared" si="1"/>
        <v>0</v>
      </c>
      <c r="H39" s="206"/>
      <c r="I39" s="206"/>
      <c r="J39" s="206"/>
      <c r="K39" s="204">
        <f t="shared" si="10"/>
        <v>0</v>
      </c>
      <c r="L39" s="206"/>
      <c r="M39" s="206"/>
      <c r="N39" s="206"/>
      <c r="O39" s="204">
        <f t="shared" si="11"/>
        <v>0</v>
      </c>
      <c r="P39" s="206"/>
      <c r="Q39" s="206"/>
      <c r="R39" s="206"/>
      <c r="S39" s="204">
        <f t="shared" si="12"/>
        <v>0</v>
      </c>
      <c r="T39" s="206"/>
      <c r="U39" s="206"/>
      <c r="V39" s="206"/>
      <c r="W39" s="204">
        <v>0</v>
      </c>
      <c r="X39" s="206"/>
      <c r="Y39" s="206"/>
      <c r="Z39" s="206"/>
      <c r="AA39" s="204"/>
      <c r="AB39" s="206"/>
      <c r="AC39" s="206"/>
      <c r="AD39" s="206"/>
      <c r="AE39" s="204">
        <v>0</v>
      </c>
    </row>
    <row r="40" spans="1:31" ht="12" customHeight="1" x14ac:dyDescent="0.25">
      <c r="A40" s="203"/>
      <c r="B40" s="201" t="s">
        <v>594</v>
      </c>
      <c r="C40" s="212" t="s">
        <v>243</v>
      </c>
      <c r="D40" s="208">
        <v>0</v>
      </c>
      <c r="E40" s="208">
        <v>0</v>
      </c>
      <c r="F40" s="208">
        <v>0</v>
      </c>
      <c r="G40" s="204">
        <f t="shared" si="1"/>
        <v>0</v>
      </c>
      <c r="H40" s="208">
        <v>0</v>
      </c>
      <c r="I40" s="208">
        <v>0</v>
      </c>
      <c r="J40" s="208">
        <v>0</v>
      </c>
      <c r="K40" s="204">
        <f t="shared" si="10"/>
        <v>0</v>
      </c>
      <c r="L40" s="208">
        <v>0</v>
      </c>
      <c r="M40" s="208">
        <v>0</v>
      </c>
      <c r="N40" s="208">
        <v>0</v>
      </c>
      <c r="O40" s="204">
        <f t="shared" si="11"/>
        <v>0</v>
      </c>
      <c r="P40" s="208">
        <v>0</v>
      </c>
      <c r="Q40" s="208">
        <v>0</v>
      </c>
      <c r="R40" s="208">
        <v>0</v>
      </c>
      <c r="S40" s="204">
        <f t="shared" si="12"/>
        <v>0</v>
      </c>
      <c r="T40" s="208">
        <v>0</v>
      </c>
      <c r="U40" s="208">
        <v>0</v>
      </c>
      <c r="V40" s="208">
        <v>0</v>
      </c>
      <c r="W40" s="204">
        <v>0</v>
      </c>
      <c r="X40" s="208"/>
      <c r="Y40" s="208"/>
      <c r="Z40" s="208"/>
      <c r="AA40" s="204"/>
      <c r="AB40" s="208">
        <v>0</v>
      </c>
      <c r="AC40" s="208">
        <v>0</v>
      </c>
      <c r="AD40" s="208">
        <v>0</v>
      </c>
      <c r="AE40" s="204">
        <v>0</v>
      </c>
    </row>
    <row r="41" spans="1:31" ht="12" customHeight="1" x14ac:dyDescent="0.25">
      <c r="A41" s="203"/>
      <c r="B41" s="203" t="s">
        <v>595</v>
      </c>
      <c r="C41" s="203" t="s">
        <v>246</v>
      </c>
      <c r="D41" s="206"/>
      <c r="E41" s="206"/>
      <c r="F41" s="206"/>
      <c r="G41" s="204">
        <f t="shared" si="1"/>
        <v>0</v>
      </c>
      <c r="H41" s="206"/>
      <c r="I41" s="206"/>
      <c r="J41" s="206"/>
      <c r="K41" s="204">
        <f t="shared" si="10"/>
        <v>0</v>
      </c>
      <c r="L41" s="206"/>
      <c r="M41" s="206"/>
      <c r="N41" s="206"/>
      <c r="O41" s="204">
        <f t="shared" si="11"/>
        <v>0</v>
      </c>
      <c r="P41" s="206"/>
      <c r="Q41" s="206"/>
      <c r="R41" s="206"/>
      <c r="S41" s="204">
        <f t="shared" si="12"/>
        <v>0</v>
      </c>
      <c r="T41" s="206"/>
      <c r="U41" s="206"/>
      <c r="V41" s="206"/>
      <c r="W41" s="204">
        <v>0</v>
      </c>
      <c r="X41" s="206"/>
      <c r="Y41" s="206"/>
      <c r="Z41" s="206"/>
      <c r="AA41" s="204"/>
      <c r="AB41" s="206"/>
      <c r="AC41" s="206"/>
      <c r="AD41" s="206"/>
      <c r="AE41" s="204">
        <v>0</v>
      </c>
    </row>
    <row r="42" spans="1:31" ht="12" customHeight="1" x14ac:dyDescent="0.25">
      <c r="A42" s="203"/>
      <c r="B42" s="203" t="s">
        <v>596</v>
      </c>
      <c r="C42" s="203" t="s">
        <v>249</v>
      </c>
      <c r="D42" s="206"/>
      <c r="E42" s="206"/>
      <c r="F42" s="206"/>
      <c r="G42" s="204">
        <f t="shared" si="1"/>
        <v>0</v>
      </c>
      <c r="H42" s="206"/>
      <c r="I42" s="206"/>
      <c r="J42" s="206"/>
      <c r="K42" s="204">
        <f t="shared" si="10"/>
        <v>0</v>
      </c>
      <c r="L42" s="206"/>
      <c r="M42" s="206"/>
      <c r="N42" s="206"/>
      <c r="O42" s="204">
        <f t="shared" si="11"/>
        <v>0</v>
      </c>
      <c r="P42" s="206"/>
      <c r="Q42" s="206"/>
      <c r="R42" s="206"/>
      <c r="S42" s="204">
        <f t="shared" si="12"/>
        <v>0</v>
      </c>
      <c r="T42" s="206"/>
      <c r="U42" s="206"/>
      <c r="V42" s="206"/>
      <c r="W42" s="204">
        <v>0</v>
      </c>
      <c r="X42" s="206"/>
      <c r="Y42" s="206"/>
      <c r="Z42" s="206"/>
      <c r="AA42" s="204"/>
      <c r="AB42" s="206"/>
      <c r="AC42" s="206"/>
      <c r="AD42" s="206"/>
      <c r="AE42" s="204">
        <v>0</v>
      </c>
    </row>
    <row r="43" spans="1:31" ht="12" customHeight="1" x14ac:dyDescent="0.25">
      <c r="A43" s="203"/>
      <c r="B43" s="203" t="s">
        <v>597</v>
      </c>
      <c r="C43" s="203" t="s">
        <v>252</v>
      </c>
      <c r="D43" s="206"/>
      <c r="E43" s="206"/>
      <c r="F43" s="206"/>
      <c r="G43" s="204">
        <f t="shared" si="1"/>
        <v>0</v>
      </c>
      <c r="H43" s="206"/>
      <c r="I43" s="206"/>
      <c r="J43" s="206"/>
      <c r="K43" s="204">
        <f t="shared" si="10"/>
        <v>0</v>
      </c>
      <c r="L43" s="206"/>
      <c r="M43" s="206"/>
      <c r="N43" s="206"/>
      <c r="O43" s="204">
        <f t="shared" si="11"/>
        <v>0</v>
      </c>
      <c r="P43" s="206"/>
      <c r="Q43" s="206"/>
      <c r="R43" s="206"/>
      <c r="S43" s="204">
        <f t="shared" si="12"/>
        <v>0</v>
      </c>
      <c r="T43" s="206"/>
      <c r="U43" s="206"/>
      <c r="V43" s="206"/>
      <c r="W43" s="204">
        <v>0</v>
      </c>
      <c r="X43" s="206"/>
      <c r="Y43" s="206"/>
      <c r="Z43" s="206"/>
      <c r="AA43" s="204"/>
      <c r="AB43" s="206"/>
      <c r="AC43" s="206"/>
      <c r="AD43" s="206"/>
      <c r="AE43" s="204">
        <v>0</v>
      </c>
    </row>
    <row r="44" spans="1:31" ht="12" customHeight="1" x14ac:dyDescent="0.25">
      <c r="A44" s="203"/>
      <c r="B44" s="201" t="s">
        <v>598</v>
      </c>
      <c r="C44" s="201" t="s">
        <v>273</v>
      </c>
      <c r="D44" s="213">
        <v>0</v>
      </c>
      <c r="E44" s="213">
        <v>0</v>
      </c>
      <c r="F44" s="213">
        <v>0</v>
      </c>
      <c r="G44" s="204">
        <f t="shared" si="1"/>
        <v>0</v>
      </c>
      <c r="H44" s="213">
        <v>0</v>
      </c>
      <c r="I44" s="213">
        <v>0</v>
      </c>
      <c r="J44" s="213">
        <v>0</v>
      </c>
      <c r="K44" s="204">
        <f t="shared" si="10"/>
        <v>0</v>
      </c>
      <c r="L44" s="213">
        <v>0</v>
      </c>
      <c r="M44" s="213">
        <v>0</v>
      </c>
      <c r="N44" s="213">
        <v>0</v>
      </c>
      <c r="O44" s="204">
        <f t="shared" si="11"/>
        <v>0</v>
      </c>
      <c r="P44" s="213">
        <v>0</v>
      </c>
      <c r="Q44" s="213">
        <v>0</v>
      </c>
      <c r="R44" s="213">
        <v>0</v>
      </c>
      <c r="S44" s="204">
        <f t="shared" si="12"/>
        <v>0</v>
      </c>
      <c r="T44" s="213">
        <v>0</v>
      </c>
      <c r="U44" s="213">
        <v>0</v>
      </c>
      <c r="V44" s="213">
        <v>0</v>
      </c>
      <c r="W44" s="204">
        <v>0</v>
      </c>
      <c r="X44" s="213"/>
      <c r="Y44" s="213"/>
      <c r="Z44" s="213"/>
      <c r="AA44" s="204"/>
      <c r="AB44" s="213">
        <v>0</v>
      </c>
      <c r="AC44" s="213">
        <v>0</v>
      </c>
      <c r="AD44" s="213">
        <v>0</v>
      </c>
      <c r="AE44" s="204">
        <v>0</v>
      </c>
    </row>
    <row r="45" spans="1:31" ht="12" customHeight="1" x14ac:dyDescent="0.25">
      <c r="A45" s="203"/>
      <c r="B45" s="203" t="s">
        <v>599</v>
      </c>
      <c r="C45" s="203" t="s">
        <v>600</v>
      </c>
      <c r="D45" s="206"/>
      <c r="E45" s="206"/>
      <c r="F45" s="206"/>
      <c r="G45" s="204">
        <f t="shared" si="1"/>
        <v>0</v>
      </c>
      <c r="H45" s="206"/>
      <c r="I45" s="206"/>
      <c r="J45" s="206"/>
      <c r="K45" s="204">
        <f t="shared" si="10"/>
        <v>0</v>
      </c>
      <c r="L45" s="206"/>
      <c r="M45" s="206"/>
      <c r="N45" s="206"/>
      <c r="O45" s="204">
        <f t="shared" si="11"/>
        <v>0</v>
      </c>
      <c r="P45" s="206"/>
      <c r="Q45" s="206"/>
      <c r="R45" s="206"/>
      <c r="S45" s="204">
        <f t="shared" si="12"/>
        <v>0</v>
      </c>
      <c r="T45" s="206"/>
      <c r="U45" s="206"/>
      <c r="V45" s="206"/>
      <c r="W45" s="204">
        <v>0</v>
      </c>
      <c r="X45" s="206"/>
      <c r="Y45" s="206"/>
      <c r="Z45" s="206"/>
      <c r="AA45" s="204"/>
      <c r="AB45" s="206"/>
      <c r="AC45" s="206"/>
      <c r="AD45" s="206"/>
      <c r="AE45" s="204">
        <v>0</v>
      </c>
    </row>
    <row r="46" spans="1:31" ht="12" customHeight="1" x14ac:dyDescent="0.25">
      <c r="A46" s="1601" t="s">
        <v>601</v>
      </c>
      <c r="B46" s="1601"/>
      <c r="C46" s="195" t="s">
        <v>310</v>
      </c>
      <c r="D46" s="214">
        <f t="shared" ref="D46:S46" si="13">SUM(D47)</f>
        <v>51080753</v>
      </c>
      <c r="E46" s="214">
        <f t="shared" si="13"/>
        <v>0</v>
      </c>
      <c r="F46" s="214">
        <f t="shared" si="13"/>
        <v>0</v>
      </c>
      <c r="G46" s="214">
        <f t="shared" si="13"/>
        <v>51080753</v>
      </c>
      <c r="H46" s="214">
        <f t="shared" si="13"/>
        <v>37435</v>
      </c>
      <c r="I46" s="214">
        <f t="shared" si="13"/>
        <v>0</v>
      </c>
      <c r="J46" s="214">
        <f t="shared" si="13"/>
        <v>0</v>
      </c>
      <c r="K46" s="214">
        <f t="shared" si="13"/>
        <v>37435</v>
      </c>
      <c r="L46" s="214">
        <f t="shared" si="13"/>
        <v>51118188</v>
      </c>
      <c r="M46" s="214">
        <f t="shared" si="13"/>
        <v>0</v>
      </c>
      <c r="N46" s="214">
        <f t="shared" si="13"/>
        <v>0</v>
      </c>
      <c r="O46" s="214">
        <f t="shared" si="13"/>
        <v>51118188</v>
      </c>
      <c r="P46" s="214">
        <f t="shared" si="13"/>
        <v>0</v>
      </c>
      <c r="Q46" s="214">
        <f t="shared" si="13"/>
        <v>0</v>
      </c>
      <c r="R46" s="214">
        <f t="shared" si="13"/>
        <v>0</v>
      </c>
      <c r="S46" s="214">
        <f t="shared" si="13"/>
        <v>0</v>
      </c>
      <c r="T46" s="214">
        <v>51118188</v>
      </c>
      <c r="U46" s="214">
        <v>0</v>
      </c>
      <c r="V46" s="214">
        <v>0</v>
      </c>
      <c r="W46" s="214">
        <v>51118188</v>
      </c>
      <c r="X46" s="214">
        <v>0</v>
      </c>
      <c r="Y46" s="214"/>
      <c r="Z46" s="214"/>
      <c r="AA46" s="214">
        <v>0</v>
      </c>
      <c r="AB46" s="214">
        <v>51118188</v>
      </c>
      <c r="AC46" s="214">
        <v>0</v>
      </c>
      <c r="AD46" s="214">
        <v>0</v>
      </c>
      <c r="AE46" s="214">
        <v>51118188</v>
      </c>
    </row>
    <row r="47" spans="1:31" ht="12" customHeight="1" x14ac:dyDescent="0.25">
      <c r="A47" s="201">
        <v>1</v>
      </c>
      <c r="B47" s="201" t="s">
        <v>602</v>
      </c>
      <c r="C47" s="201" t="s">
        <v>603</v>
      </c>
      <c r="D47" s="206">
        <f>SUM(D55,D49)</f>
        <v>51080753</v>
      </c>
      <c r="E47" s="206">
        <f>SUM(E55,E49)</f>
        <v>0</v>
      </c>
      <c r="F47" s="206">
        <f>SUM(F55,F49)</f>
        <v>0</v>
      </c>
      <c r="G47" s="204">
        <f t="shared" si="1"/>
        <v>51080753</v>
      </c>
      <c r="H47" s="206">
        <v>37435</v>
      </c>
      <c r="I47" s="206"/>
      <c r="J47" s="206"/>
      <c r="K47" s="204">
        <f t="shared" ref="K47:K54" si="14">SUM(H47:J47)</f>
        <v>37435</v>
      </c>
      <c r="L47" s="206">
        <f>SUM(H47,D47)</f>
        <v>51118188</v>
      </c>
      <c r="M47" s="206"/>
      <c r="N47" s="206"/>
      <c r="O47" s="204">
        <f t="shared" ref="O47:O54" si="15">SUM(L47:N47)</f>
        <v>51118188</v>
      </c>
      <c r="P47" s="206"/>
      <c r="Q47" s="206"/>
      <c r="R47" s="206"/>
      <c r="S47" s="204">
        <f t="shared" ref="S47:S54" si="16">SUM(P47:R47)</f>
        <v>0</v>
      </c>
      <c r="T47" s="206">
        <v>51118188</v>
      </c>
      <c r="U47" s="206"/>
      <c r="V47" s="206"/>
      <c r="W47" s="204">
        <v>51118188</v>
      </c>
      <c r="X47" s="206"/>
      <c r="Y47" s="206"/>
      <c r="Z47" s="206"/>
      <c r="AA47" s="204"/>
      <c r="AB47" s="206">
        <v>51118188</v>
      </c>
      <c r="AC47" s="206"/>
      <c r="AD47" s="206"/>
      <c r="AE47" s="204">
        <v>51118188</v>
      </c>
    </row>
    <row r="48" spans="1:31" ht="12" customHeight="1" x14ac:dyDescent="0.25">
      <c r="A48" s="203"/>
      <c r="B48" s="203" t="s">
        <v>604</v>
      </c>
      <c r="C48" s="203" t="s">
        <v>297</v>
      </c>
      <c r="D48" s="206"/>
      <c r="E48" s="206"/>
      <c r="F48" s="206"/>
      <c r="G48" s="204">
        <f t="shared" si="1"/>
        <v>0</v>
      </c>
      <c r="H48" s="206"/>
      <c r="I48" s="206"/>
      <c r="J48" s="206"/>
      <c r="K48" s="204">
        <f t="shared" si="14"/>
        <v>0</v>
      </c>
      <c r="L48" s="206"/>
      <c r="M48" s="206"/>
      <c r="N48" s="206"/>
      <c r="O48" s="204">
        <f t="shared" si="15"/>
        <v>0</v>
      </c>
      <c r="P48" s="206"/>
      <c r="Q48" s="206"/>
      <c r="R48" s="206"/>
      <c r="S48" s="204">
        <f t="shared" si="16"/>
        <v>0</v>
      </c>
      <c r="T48" s="206"/>
      <c r="U48" s="206"/>
      <c r="V48" s="206"/>
      <c r="W48" s="204">
        <v>0</v>
      </c>
      <c r="X48" s="206"/>
      <c r="Y48" s="206"/>
      <c r="Z48" s="206"/>
      <c r="AA48" s="204"/>
      <c r="AB48" s="206"/>
      <c r="AC48" s="206"/>
      <c r="AD48" s="206"/>
      <c r="AE48" s="204">
        <v>0</v>
      </c>
    </row>
    <row r="49" spans="1:31" ht="12" customHeight="1" x14ac:dyDescent="0.25">
      <c r="A49" s="203"/>
      <c r="B49" s="201" t="s">
        <v>605</v>
      </c>
      <c r="C49" s="201" t="s">
        <v>302</v>
      </c>
      <c r="D49" s="213">
        <v>20205592</v>
      </c>
      <c r="E49" s="213">
        <v>0</v>
      </c>
      <c r="F49" s="213">
        <v>0</v>
      </c>
      <c r="G49" s="202">
        <f t="shared" si="1"/>
        <v>20205592</v>
      </c>
      <c r="H49" s="213"/>
      <c r="I49" s="213"/>
      <c r="J49" s="213"/>
      <c r="K49" s="204">
        <f t="shared" si="14"/>
        <v>0</v>
      </c>
      <c r="L49" s="213">
        <v>20205592</v>
      </c>
      <c r="M49" s="213"/>
      <c r="N49" s="213"/>
      <c r="O49" s="202">
        <f t="shared" si="15"/>
        <v>20205592</v>
      </c>
      <c r="P49" s="213"/>
      <c r="Q49" s="213"/>
      <c r="R49" s="213"/>
      <c r="S49" s="202">
        <f t="shared" si="16"/>
        <v>0</v>
      </c>
      <c r="T49" s="213">
        <v>20205592</v>
      </c>
      <c r="U49" s="213"/>
      <c r="V49" s="213"/>
      <c r="W49" s="202">
        <v>20205592</v>
      </c>
      <c r="X49" s="213"/>
      <c r="Y49" s="213"/>
      <c r="Z49" s="213"/>
      <c r="AA49" s="202"/>
      <c r="AB49" s="213">
        <v>20205592</v>
      </c>
      <c r="AC49" s="213"/>
      <c r="AD49" s="213"/>
      <c r="AE49" s="202">
        <v>20205592</v>
      </c>
    </row>
    <row r="50" spans="1:31" ht="12" customHeight="1" x14ac:dyDescent="0.25">
      <c r="A50" s="203"/>
      <c r="B50" s="201" t="s">
        <v>606</v>
      </c>
      <c r="C50" s="201" t="s">
        <v>305</v>
      </c>
      <c r="D50" s="213">
        <v>20205592</v>
      </c>
      <c r="E50" s="213"/>
      <c r="F50" s="213"/>
      <c r="G50" s="202">
        <f t="shared" si="1"/>
        <v>20205592</v>
      </c>
      <c r="H50" s="213"/>
      <c r="I50" s="213"/>
      <c r="J50" s="213"/>
      <c r="K50" s="204">
        <f t="shared" si="14"/>
        <v>0</v>
      </c>
      <c r="L50" s="213">
        <v>20205592</v>
      </c>
      <c r="M50" s="213"/>
      <c r="N50" s="213"/>
      <c r="O50" s="202">
        <f t="shared" si="15"/>
        <v>20205592</v>
      </c>
      <c r="P50" s="213"/>
      <c r="Q50" s="213"/>
      <c r="R50" s="213"/>
      <c r="S50" s="202">
        <f t="shared" si="16"/>
        <v>0</v>
      </c>
      <c r="T50" s="213">
        <v>20205592</v>
      </c>
      <c r="U50" s="213"/>
      <c r="V50" s="213"/>
      <c r="W50" s="202">
        <v>20205592</v>
      </c>
      <c r="X50" s="213"/>
      <c r="Y50" s="213"/>
      <c r="Z50" s="213"/>
      <c r="AA50" s="202"/>
      <c r="AB50" s="213">
        <v>20205592</v>
      </c>
      <c r="AC50" s="213"/>
      <c r="AD50" s="213"/>
      <c r="AE50" s="202">
        <v>20205592</v>
      </c>
    </row>
    <row r="51" spans="1:31" ht="12" customHeight="1" x14ac:dyDescent="0.25">
      <c r="A51" s="203"/>
      <c r="B51" s="203" t="s">
        <v>607</v>
      </c>
      <c r="C51" s="203" t="s">
        <v>305</v>
      </c>
      <c r="D51" s="206">
        <v>20205592</v>
      </c>
      <c r="E51" s="206"/>
      <c r="F51" s="206"/>
      <c r="G51" s="204">
        <f t="shared" si="1"/>
        <v>20205592</v>
      </c>
      <c r="H51" s="206"/>
      <c r="I51" s="206"/>
      <c r="J51" s="206"/>
      <c r="K51" s="204">
        <f t="shared" si="14"/>
        <v>0</v>
      </c>
      <c r="L51" s="206">
        <v>20205592</v>
      </c>
      <c r="M51" s="206"/>
      <c r="N51" s="206"/>
      <c r="O51" s="204">
        <f t="shared" si="15"/>
        <v>20205592</v>
      </c>
      <c r="P51" s="206"/>
      <c r="Q51" s="206"/>
      <c r="R51" s="206"/>
      <c r="S51" s="204">
        <f t="shared" si="16"/>
        <v>0</v>
      </c>
      <c r="T51" s="206">
        <v>20205592</v>
      </c>
      <c r="U51" s="206"/>
      <c r="V51" s="206"/>
      <c r="W51" s="204">
        <v>20205592</v>
      </c>
      <c r="X51" s="206"/>
      <c r="Y51" s="206"/>
      <c r="Z51" s="206"/>
      <c r="AA51" s="204"/>
      <c r="AB51" s="206">
        <v>20205592</v>
      </c>
      <c r="AC51" s="206"/>
      <c r="AD51" s="206"/>
      <c r="AE51" s="204">
        <v>20205592</v>
      </c>
    </row>
    <row r="52" spans="1:31" ht="12" hidden="1" customHeight="1" x14ac:dyDescent="0.25">
      <c r="A52" s="203"/>
      <c r="B52" s="203" t="s">
        <v>608</v>
      </c>
      <c r="C52" s="203" t="s">
        <v>305</v>
      </c>
      <c r="D52" s="206"/>
      <c r="E52" s="206"/>
      <c r="F52" s="206"/>
      <c r="G52" s="204">
        <f t="shared" si="1"/>
        <v>0</v>
      </c>
      <c r="H52" s="206"/>
      <c r="I52" s="206"/>
      <c r="J52" s="206"/>
      <c r="K52" s="204">
        <f t="shared" si="14"/>
        <v>0</v>
      </c>
      <c r="L52" s="206"/>
      <c r="M52" s="206"/>
      <c r="N52" s="206"/>
      <c r="O52" s="204">
        <f t="shared" si="15"/>
        <v>0</v>
      </c>
      <c r="P52" s="206"/>
      <c r="Q52" s="206"/>
      <c r="R52" s="206"/>
      <c r="S52" s="204">
        <f t="shared" si="16"/>
        <v>0</v>
      </c>
      <c r="T52" s="206"/>
      <c r="U52" s="206"/>
      <c r="V52" s="206"/>
      <c r="W52" s="204">
        <v>0</v>
      </c>
      <c r="X52" s="206"/>
      <c r="Y52" s="206"/>
      <c r="Z52" s="206"/>
      <c r="AA52" s="204"/>
      <c r="AB52" s="206"/>
      <c r="AC52" s="206"/>
      <c r="AD52" s="206"/>
      <c r="AE52" s="204">
        <v>0</v>
      </c>
    </row>
    <row r="53" spans="1:31" ht="12" customHeight="1" x14ac:dyDescent="0.25">
      <c r="A53" s="203"/>
      <c r="B53" s="203" t="s">
        <v>609</v>
      </c>
      <c r="C53" s="203" t="s">
        <v>308</v>
      </c>
      <c r="D53" s="206">
        <v>0</v>
      </c>
      <c r="E53" s="206">
        <v>0</v>
      </c>
      <c r="F53" s="206">
        <v>0</v>
      </c>
      <c r="G53" s="204">
        <f t="shared" si="1"/>
        <v>0</v>
      </c>
      <c r="H53" s="206">
        <v>0</v>
      </c>
      <c r="I53" s="206">
        <v>0</v>
      </c>
      <c r="J53" s="206">
        <v>0</v>
      </c>
      <c r="K53" s="204">
        <f t="shared" si="14"/>
        <v>0</v>
      </c>
      <c r="L53" s="206">
        <v>0</v>
      </c>
      <c r="M53" s="206">
        <v>0</v>
      </c>
      <c r="N53" s="206">
        <v>0</v>
      </c>
      <c r="O53" s="204">
        <f t="shared" si="15"/>
        <v>0</v>
      </c>
      <c r="P53" s="206">
        <v>0</v>
      </c>
      <c r="Q53" s="206">
        <v>0</v>
      </c>
      <c r="R53" s="206">
        <v>0</v>
      </c>
      <c r="S53" s="204">
        <f t="shared" si="16"/>
        <v>0</v>
      </c>
      <c r="T53" s="206">
        <v>0</v>
      </c>
      <c r="U53" s="206">
        <v>0</v>
      </c>
      <c r="V53" s="206">
        <v>0</v>
      </c>
      <c r="W53" s="204">
        <v>0</v>
      </c>
      <c r="X53" s="206"/>
      <c r="Y53" s="206"/>
      <c r="Z53" s="206"/>
      <c r="AA53" s="204"/>
      <c r="AB53" s="206">
        <v>0</v>
      </c>
      <c r="AC53" s="206">
        <v>0</v>
      </c>
      <c r="AD53" s="206">
        <v>0</v>
      </c>
      <c r="AE53" s="204">
        <v>0</v>
      </c>
    </row>
    <row r="54" spans="1:31" ht="12" customHeight="1" x14ac:dyDescent="0.25">
      <c r="A54" s="203"/>
      <c r="B54" s="203" t="s">
        <v>610</v>
      </c>
      <c r="C54" s="203" t="s">
        <v>611</v>
      </c>
      <c r="D54" s="206"/>
      <c r="E54" s="206"/>
      <c r="F54" s="206"/>
      <c r="G54" s="204">
        <f t="shared" si="1"/>
        <v>0</v>
      </c>
      <c r="H54" s="206"/>
      <c r="I54" s="206"/>
      <c r="J54" s="206"/>
      <c r="K54" s="204">
        <f t="shared" si="14"/>
        <v>0</v>
      </c>
      <c r="L54" s="206"/>
      <c r="M54" s="206"/>
      <c r="N54" s="206"/>
      <c r="O54" s="204">
        <f t="shared" si="15"/>
        <v>0</v>
      </c>
      <c r="P54" s="206"/>
      <c r="Q54" s="206"/>
      <c r="R54" s="206"/>
      <c r="S54" s="204">
        <f t="shared" si="16"/>
        <v>0</v>
      </c>
      <c r="T54" s="206"/>
      <c r="U54" s="206"/>
      <c r="V54" s="206"/>
      <c r="W54" s="204">
        <v>0</v>
      </c>
      <c r="X54" s="206"/>
      <c r="Y54" s="206"/>
      <c r="Z54" s="206"/>
      <c r="AA54" s="204"/>
      <c r="AB54" s="206"/>
      <c r="AC54" s="206"/>
      <c r="AD54" s="206"/>
      <c r="AE54" s="204">
        <v>0</v>
      </c>
    </row>
    <row r="55" spans="1:31" ht="12" customHeight="1" x14ac:dyDescent="0.25">
      <c r="A55" s="196"/>
      <c r="B55" s="210" t="s">
        <v>612</v>
      </c>
      <c r="C55" s="210" t="s">
        <v>613</v>
      </c>
      <c r="D55" s="215">
        <v>30875161</v>
      </c>
      <c r="E55" s="215">
        <v>0</v>
      </c>
      <c r="F55" s="215">
        <v>0</v>
      </c>
      <c r="G55" s="215">
        <v>30875161</v>
      </c>
      <c r="H55" s="215">
        <v>37435</v>
      </c>
      <c r="I55" s="215"/>
      <c r="J55" s="215"/>
      <c r="K55" s="215">
        <v>37435</v>
      </c>
      <c r="L55" s="215">
        <f>SUM(H55,D55)</f>
        <v>30912596</v>
      </c>
      <c r="M55" s="215"/>
      <c r="N55" s="215"/>
      <c r="O55" s="215">
        <f>SUM(K55,G55)</f>
        <v>30912596</v>
      </c>
      <c r="P55" s="215"/>
      <c r="Q55" s="215"/>
      <c r="R55" s="215"/>
      <c r="S55" s="215"/>
      <c r="T55" s="215">
        <v>30912596</v>
      </c>
      <c r="U55" s="215"/>
      <c r="V55" s="215"/>
      <c r="W55" s="215">
        <v>30912596</v>
      </c>
      <c r="X55" s="215">
        <v>0</v>
      </c>
      <c r="Y55" s="215"/>
      <c r="Z55" s="215"/>
      <c r="AA55" s="215">
        <v>0</v>
      </c>
      <c r="AB55" s="215">
        <v>30912596</v>
      </c>
      <c r="AC55" s="215"/>
      <c r="AD55" s="215"/>
      <c r="AE55" s="215">
        <v>30912596</v>
      </c>
    </row>
    <row r="56" spans="1:31" ht="12" hidden="1" customHeight="1" x14ac:dyDescent="0.25">
      <c r="A56" s="203"/>
      <c r="B56" s="203" t="s">
        <v>614</v>
      </c>
      <c r="C56" s="203" t="s">
        <v>615</v>
      </c>
      <c r="D56" s="206"/>
      <c r="E56" s="206"/>
      <c r="F56" s="206"/>
      <c r="G56" s="204">
        <f t="shared" si="1"/>
        <v>0</v>
      </c>
      <c r="H56" s="206"/>
      <c r="I56" s="206"/>
      <c r="J56" s="206"/>
      <c r="K56" s="204">
        <f>SUM(H56:J56)</f>
        <v>0</v>
      </c>
      <c r="L56" s="206"/>
      <c r="M56" s="206"/>
      <c r="N56" s="206"/>
      <c r="O56" s="204">
        <f>SUM(L56:N56)</f>
        <v>0</v>
      </c>
      <c r="P56" s="206"/>
      <c r="Q56" s="206"/>
      <c r="R56" s="206"/>
      <c r="S56" s="204">
        <f>SUM(P56:R56)</f>
        <v>0</v>
      </c>
    </row>
    <row r="57" spans="1:31" ht="12" customHeight="1" x14ac:dyDescent="0.25">
      <c r="A57" s="1606"/>
      <c r="B57" s="1606"/>
      <c r="C57" s="1607"/>
      <c r="D57" s="1606"/>
      <c r="E57" s="1606"/>
      <c r="F57" s="1606"/>
      <c r="G57" s="1606"/>
    </row>
    <row r="58" spans="1:31" ht="12" customHeight="1" x14ac:dyDescent="0.25">
      <c r="A58" s="1609" t="s">
        <v>26</v>
      </c>
      <c r="B58" s="1610"/>
      <c r="C58" s="210"/>
      <c r="D58" s="215">
        <f>+D59+D77</f>
        <v>51080863</v>
      </c>
      <c r="E58" s="215">
        <f>+E59+E77</f>
        <v>1000000</v>
      </c>
      <c r="F58" s="215"/>
      <c r="G58" s="215">
        <f>+G59+G77</f>
        <v>52080863</v>
      </c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>
        <f>+T59+T77</f>
        <v>51118298</v>
      </c>
      <c r="U58" s="215">
        <f>+U59+U77</f>
        <v>1432000</v>
      </c>
      <c r="V58" s="215">
        <f>+V59+V77</f>
        <v>0</v>
      </c>
      <c r="W58" s="215">
        <f>+W59+W77</f>
        <v>52550298</v>
      </c>
      <c r="X58" s="215">
        <v>0</v>
      </c>
      <c r="Y58" s="215"/>
      <c r="Z58" s="215"/>
      <c r="AA58" s="215">
        <v>0</v>
      </c>
      <c r="AB58" s="215">
        <f>+AB59+AB77</f>
        <v>51118298</v>
      </c>
      <c r="AC58" s="215">
        <f>+AC59+AC77</f>
        <v>1432000</v>
      </c>
      <c r="AD58" s="215">
        <f>+AD59+AD77</f>
        <v>0</v>
      </c>
      <c r="AE58" s="215">
        <f>+AE59+AE77</f>
        <v>52550298</v>
      </c>
    </row>
    <row r="59" spans="1:31" ht="12" customHeight="1" x14ac:dyDescent="0.25">
      <c r="A59" s="1601" t="s">
        <v>616</v>
      </c>
      <c r="B59" s="1601"/>
      <c r="C59" s="196"/>
      <c r="D59" s="215">
        <f t="shared" ref="D59:O59" si="17">SUM(D60,D71,D77)</f>
        <v>51080863</v>
      </c>
      <c r="E59" s="215">
        <f t="shared" si="17"/>
        <v>1000000</v>
      </c>
      <c r="F59" s="215">
        <f t="shared" si="17"/>
        <v>0</v>
      </c>
      <c r="G59" s="215">
        <f t="shared" si="17"/>
        <v>52080863</v>
      </c>
      <c r="H59" s="215">
        <f t="shared" si="17"/>
        <v>37435</v>
      </c>
      <c r="I59" s="215">
        <f t="shared" si="17"/>
        <v>432000</v>
      </c>
      <c r="J59" s="215">
        <f t="shared" si="17"/>
        <v>0</v>
      </c>
      <c r="K59" s="215">
        <f t="shared" si="17"/>
        <v>469435</v>
      </c>
      <c r="L59" s="215">
        <f t="shared" si="17"/>
        <v>51118298</v>
      </c>
      <c r="M59" s="215">
        <f t="shared" si="17"/>
        <v>1432000</v>
      </c>
      <c r="N59" s="215">
        <f t="shared" si="17"/>
        <v>0</v>
      </c>
      <c r="O59" s="215">
        <f t="shared" si="17"/>
        <v>52550298</v>
      </c>
      <c r="P59" s="215">
        <f t="shared" ref="P59:S59" si="18">SUM(P60,P71,P77)</f>
        <v>0</v>
      </c>
      <c r="Q59" s="215">
        <f t="shared" si="18"/>
        <v>0</v>
      </c>
      <c r="R59" s="215">
        <f t="shared" si="18"/>
        <v>0</v>
      </c>
      <c r="S59" s="215">
        <f t="shared" si="18"/>
        <v>0</v>
      </c>
      <c r="T59" s="215">
        <v>51118298</v>
      </c>
      <c r="U59" s="215">
        <v>1432000</v>
      </c>
      <c r="V59" s="215">
        <v>0</v>
      </c>
      <c r="W59" s="215">
        <v>52550298</v>
      </c>
      <c r="X59" s="215">
        <v>0</v>
      </c>
      <c r="Y59" s="215"/>
      <c r="Z59" s="215"/>
      <c r="AA59" s="215">
        <v>0</v>
      </c>
      <c r="AB59" s="215">
        <v>51118298</v>
      </c>
      <c r="AC59" s="215">
        <v>1432000</v>
      </c>
      <c r="AD59" s="215">
        <v>0</v>
      </c>
      <c r="AE59" s="215">
        <v>52550298</v>
      </c>
    </row>
    <row r="60" spans="1:31" ht="12" customHeight="1" x14ac:dyDescent="0.25">
      <c r="A60" s="198">
        <v>1</v>
      </c>
      <c r="B60" s="199" t="s">
        <v>617</v>
      </c>
      <c r="C60" s="210"/>
      <c r="D60" s="215">
        <f t="shared" ref="D60:O60" si="19">SUM(D66,D63,D62,D61)</f>
        <v>51017363</v>
      </c>
      <c r="E60" s="215">
        <f t="shared" si="19"/>
        <v>1000000</v>
      </c>
      <c r="F60" s="215">
        <f t="shared" si="19"/>
        <v>0</v>
      </c>
      <c r="G60" s="215">
        <f t="shared" si="19"/>
        <v>52017363</v>
      </c>
      <c r="H60" s="215">
        <f t="shared" si="19"/>
        <v>37435</v>
      </c>
      <c r="I60" s="215">
        <f t="shared" si="19"/>
        <v>432000</v>
      </c>
      <c r="J60" s="215">
        <f t="shared" si="19"/>
        <v>0</v>
      </c>
      <c r="K60" s="215">
        <f t="shared" si="19"/>
        <v>469435</v>
      </c>
      <c r="L60" s="215">
        <f t="shared" si="19"/>
        <v>51054798</v>
      </c>
      <c r="M60" s="215">
        <f t="shared" si="19"/>
        <v>1432000</v>
      </c>
      <c r="N60" s="215">
        <f t="shared" si="19"/>
        <v>0</v>
      </c>
      <c r="O60" s="215">
        <f t="shared" si="19"/>
        <v>52486798</v>
      </c>
      <c r="P60" s="215">
        <f t="shared" ref="P60:S60" si="20">SUM(P66,P63,P62,P61)</f>
        <v>-53790</v>
      </c>
      <c r="Q60" s="215">
        <f t="shared" si="20"/>
        <v>0</v>
      </c>
      <c r="R60" s="215">
        <f t="shared" si="20"/>
        <v>0</v>
      </c>
      <c r="S60" s="215">
        <f t="shared" si="20"/>
        <v>-53790</v>
      </c>
      <c r="T60" s="215">
        <v>51001008</v>
      </c>
      <c r="U60" s="215">
        <v>1432000</v>
      </c>
      <c r="V60" s="215">
        <v>0</v>
      </c>
      <c r="W60" s="215">
        <v>52433008</v>
      </c>
      <c r="X60" s="215">
        <f>+X61+X62+X63+X66</f>
        <v>0</v>
      </c>
      <c r="Y60" s="215"/>
      <c r="Z60" s="215"/>
      <c r="AA60" s="215">
        <f>+AA61+AA62+AA63+AA66</f>
        <v>0</v>
      </c>
      <c r="AB60" s="215">
        <v>51001008</v>
      </c>
      <c r="AC60" s="215">
        <v>1432000</v>
      </c>
      <c r="AD60" s="215">
        <v>0</v>
      </c>
      <c r="AE60" s="215">
        <v>52433008</v>
      </c>
    </row>
    <row r="61" spans="1:31" ht="12" customHeight="1" x14ac:dyDescent="0.25">
      <c r="A61" s="203"/>
      <c r="B61" s="201" t="s">
        <v>618</v>
      </c>
      <c r="C61" s="201" t="s">
        <v>332</v>
      </c>
      <c r="D61" s="213">
        <v>31654276</v>
      </c>
      <c r="E61" s="213"/>
      <c r="F61" s="213"/>
      <c r="G61" s="213">
        <f>SUM(D61:F61)</f>
        <v>31654276</v>
      </c>
      <c r="H61" s="213">
        <v>31000</v>
      </c>
      <c r="I61" s="213"/>
      <c r="J61" s="213"/>
      <c r="K61" s="213">
        <f>SUM(H61:J61)</f>
        <v>31000</v>
      </c>
      <c r="L61" s="213">
        <f>SUM(H61,D61)</f>
        <v>31685276</v>
      </c>
      <c r="M61" s="213"/>
      <c r="N61" s="213"/>
      <c r="O61" s="213">
        <f>SUM(L61:N61)</f>
        <v>31685276</v>
      </c>
      <c r="P61" s="213"/>
      <c r="Q61" s="213"/>
      <c r="R61" s="213"/>
      <c r="S61" s="213">
        <f>SUM(P61:R61)</f>
        <v>0</v>
      </c>
      <c r="T61" s="213">
        <v>31685276</v>
      </c>
      <c r="U61" s="213"/>
      <c r="V61" s="213"/>
      <c r="W61" s="213">
        <v>31685276</v>
      </c>
      <c r="X61" s="213">
        <v>-7357185</v>
      </c>
      <c r="Y61" s="213"/>
      <c r="Z61" s="213"/>
      <c r="AA61" s="213">
        <f>+X61</f>
        <v>-7357185</v>
      </c>
      <c r="AB61" s="213">
        <f>+T61+X61</f>
        <v>24328091</v>
      </c>
      <c r="AC61" s="213"/>
      <c r="AD61" s="213"/>
      <c r="AE61" s="213">
        <f>+AB61+AC61+AD61</f>
        <v>24328091</v>
      </c>
    </row>
    <row r="62" spans="1:31" ht="12" customHeight="1" x14ac:dyDescent="0.25">
      <c r="A62" s="203" t="s">
        <v>126</v>
      </c>
      <c r="B62" s="201" t="s">
        <v>619</v>
      </c>
      <c r="C62" s="201" t="s">
        <v>334</v>
      </c>
      <c r="D62" s="213">
        <v>7050587</v>
      </c>
      <c r="E62" s="213"/>
      <c r="F62" s="213"/>
      <c r="G62" s="213">
        <f>SUM(D62:F62)</f>
        <v>7050587</v>
      </c>
      <c r="H62" s="213">
        <v>6435</v>
      </c>
      <c r="I62" s="213"/>
      <c r="J62" s="213"/>
      <c r="K62" s="213">
        <f>SUM(H62:J62)</f>
        <v>6435</v>
      </c>
      <c r="L62" s="213">
        <f>SUM(H62,D62)</f>
        <v>7057022</v>
      </c>
      <c r="M62" s="213"/>
      <c r="N62" s="213"/>
      <c r="O62" s="213">
        <f>SUM(L62:N62)</f>
        <v>7057022</v>
      </c>
      <c r="P62" s="213"/>
      <c r="Q62" s="213"/>
      <c r="R62" s="213"/>
      <c r="S62" s="213">
        <f>SUM(P62:R62)</f>
        <v>0</v>
      </c>
      <c r="T62" s="213">
        <v>7057022</v>
      </c>
      <c r="U62" s="213"/>
      <c r="V62" s="213"/>
      <c r="W62" s="213">
        <v>7057022</v>
      </c>
      <c r="X62" s="213">
        <v>-2088861</v>
      </c>
      <c r="Y62" s="213"/>
      <c r="Z62" s="213"/>
      <c r="AA62" s="213">
        <f>+X62</f>
        <v>-2088861</v>
      </c>
      <c r="AB62" s="213">
        <f>+T62+X62</f>
        <v>4968161</v>
      </c>
      <c r="AC62" s="213"/>
      <c r="AD62" s="213"/>
      <c r="AE62" s="213">
        <f>+AB62+AC62+AD62</f>
        <v>4968161</v>
      </c>
    </row>
    <row r="63" spans="1:31" ht="12" customHeight="1" x14ac:dyDescent="0.25">
      <c r="A63" s="203"/>
      <c r="B63" s="201" t="s">
        <v>620</v>
      </c>
      <c r="C63" s="201" t="s">
        <v>336</v>
      </c>
      <c r="D63" s="213">
        <v>12312500</v>
      </c>
      <c r="E63" s="213">
        <v>1000000</v>
      </c>
      <c r="F63" s="213"/>
      <c r="G63" s="213">
        <f>SUM(D63:F63)</f>
        <v>13312500</v>
      </c>
      <c r="H63" s="213"/>
      <c r="I63" s="213">
        <v>432000</v>
      </c>
      <c r="J63" s="213"/>
      <c r="K63" s="213">
        <f>SUM(H63:J63)</f>
        <v>432000</v>
      </c>
      <c r="L63" s="213">
        <f>SUM(H63,D63)</f>
        <v>12312500</v>
      </c>
      <c r="M63" s="213">
        <f>SUM(I63,E63)</f>
        <v>1432000</v>
      </c>
      <c r="N63" s="213"/>
      <c r="O63" s="213">
        <f>SUM(L63:N63)</f>
        <v>13744500</v>
      </c>
      <c r="P63" s="213">
        <v>-53790</v>
      </c>
      <c r="Q63" s="213"/>
      <c r="R63" s="213"/>
      <c r="S63" s="213">
        <f>SUM(P63:R63)</f>
        <v>-53790</v>
      </c>
      <c r="T63" s="213">
        <v>12258710</v>
      </c>
      <c r="U63" s="213">
        <v>1432000</v>
      </c>
      <c r="V63" s="213"/>
      <c r="W63" s="213">
        <v>13690710</v>
      </c>
      <c r="X63" s="213">
        <v>-2323500</v>
      </c>
      <c r="Y63" s="213"/>
      <c r="Z63" s="213"/>
      <c r="AA63" s="213">
        <f>+X63</f>
        <v>-2323500</v>
      </c>
      <c r="AB63" s="213">
        <f>+T63+X63</f>
        <v>9935210</v>
      </c>
      <c r="AC63" s="213">
        <v>1432000</v>
      </c>
      <c r="AD63" s="213"/>
      <c r="AE63" s="213">
        <f>+AB63+AC63+AD63</f>
        <v>11367210</v>
      </c>
    </row>
    <row r="64" spans="1:31" ht="12" customHeight="1" x14ac:dyDescent="0.25">
      <c r="A64" s="203"/>
      <c r="B64" s="203" t="s">
        <v>621</v>
      </c>
      <c r="C64" s="203" t="s">
        <v>28</v>
      </c>
      <c r="D64" s="206"/>
      <c r="E64" s="206"/>
      <c r="F64" s="206"/>
      <c r="G64" s="213">
        <f t="shared" ref="G64:G82" si="21">SUM(D64:F64)</f>
        <v>0</v>
      </c>
      <c r="H64" s="206"/>
      <c r="I64" s="206"/>
      <c r="J64" s="206"/>
      <c r="K64" s="213">
        <f t="shared" ref="K64:K70" si="22">SUM(H64:J64)</f>
        <v>0</v>
      </c>
      <c r="L64" s="206"/>
      <c r="M64" s="206"/>
      <c r="N64" s="206"/>
      <c r="O64" s="213">
        <f t="shared" ref="O64:O70" si="23">SUM(L64:N64)</f>
        <v>0</v>
      </c>
      <c r="P64" s="206"/>
      <c r="Q64" s="206"/>
      <c r="R64" s="206"/>
      <c r="S64" s="213">
        <f t="shared" ref="S64:S76" si="24">SUM(P64:R64)</f>
        <v>0</v>
      </c>
      <c r="T64" s="206"/>
      <c r="U64" s="206"/>
      <c r="V64" s="206"/>
      <c r="W64" s="213">
        <v>0</v>
      </c>
      <c r="X64" s="206"/>
      <c r="Y64" s="206"/>
      <c r="Z64" s="206"/>
      <c r="AA64" s="213"/>
      <c r="AB64" s="206"/>
      <c r="AC64" s="206"/>
      <c r="AD64" s="206"/>
      <c r="AE64" s="213">
        <v>0</v>
      </c>
    </row>
    <row r="65" spans="1:31" ht="12" customHeight="1" x14ac:dyDescent="0.25">
      <c r="A65" s="203"/>
      <c r="B65" s="201" t="s">
        <v>622</v>
      </c>
      <c r="C65" s="201" t="s">
        <v>338</v>
      </c>
      <c r="D65" s="213"/>
      <c r="E65" s="213"/>
      <c r="F65" s="213"/>
      <c r="G65" s="213">
        <f t="shared" si="21"/>
        <v>0</v>
      </c>
      <c r="H65" s="213"/>
      <c r="I65" s="213"/>
      <c r="J65" s="213"/>
      <c r="K65" s="213">
        <f t="shared" si="22"/>
        <v>0</v>
      </c>
      <c r="L65" s="213"/>
      <c r="M65" s="213"/>
      <c r="N65" s="213"/>
      <c r="O65" s="213">
        <f t="shared" si="23"/>
        <v>0</v>
      </c>
      <c r="P65" s="213"/>
      <c r="Q65" s="213"/>
      <c r="R65" s="213"/>
      <c r="S65" s="213">
        <f t="shared" si="24"/>
        <v>0</v>
      </c>
      <c r="T65" s="213"/>
      <c r="U65" s="213"/>
      <c r="V65" s="213"/>
      <c r="W65" s="213">
        <v>0</v>
      </c>
      <c r="X65" s="213"/>
      <c r="Y65" s="213"/>
      <c r="Z65" s="213"/>
      <c r="AA65" s="213"/>
      <c r="AB65" s="213"/>
      <c r="AC65" s="213"/>
      <c r="AD65" s="213"/>
      <c r="AE65" s="213">
        <v>0</v>
      </c>
    </row>
    <row r="66" spans="1:31" ht="12" customHeight="1" x14ac:dyDescent="0.25">
      <c r="A66" s="203"/>
      <c r="B66" s="201" t="s">
        <v>623</v>
      </c>
      <c r="C66" s="201" t="s">
        <v>341</v>
      </c>
      <c r="D66" s="213"/>
      <c r="E66" s="213"/>
      <c r="F66" s="213"/>
      <c r="G66" s="213">
        <f t="shared" si="21"/>
        <v>0</v>
      </c>
      <c r="H66" s="213"/>
      <c r="I66" s="213"/>
      <c r="J66" s="213"/>
      <c r="K66" s="213">
        <f t="shared" si="22"/>
        <v>0</v>
      </c>
      <c r="L66" s="213"/>
      <c r="M66" s="213"/>
      <c r="N66" s="213"/>
      <c r="O66" s="213">
        <f t="shared" si="23"/>
        <v>0</v>
      </c>
      <c r="P66" s="213"/>
      <c r="Q66" s="213"/>
      <c r="R66" s="213"/>
      <c r="S66" s="213">
        <f t="shared" si="24"/>
        <v>0</v>
      </c>
      <c r="T66" s="213"/>
      <c r="U66" s="213"/>
      <c r="V66" s="213"/>
      <c r="W66" s="213">
        <v>0</v>
      </c>
      <c r="X66" s="213">
        <f>+X67+X68+X69+X70</f>
        <v>11769546</v>
      </c>
      <c r="Y66" s="213">
        <f t="shared" ref="Y66:AA66" si="25">+Y67+Y68+Y69+Y70</f>
        <v>0</v>
      </c>
      <c r="Z66" s="213">
        <f t="shared" si="25"/>
        <v>0</v>
      </c>
      <c r="AA66" s="213">
        <f t="shared" si="25"/>
        <v>11769546</v>
      </c>
      <c r="AB66" s="213">
        <f>+T66+X66</f>
        <v>11769546</v>
      </c>
      <c r="AC66" s="213"/>
      <c r="AD66" s="213"/>
      <c r="AE66" s="213">
        <f>+AB66+AC66+AD66</f>
        <v>11769546</v>
      </c>
    </row>
    <row r="67" spans="1:31" ht="12" customHeight="1" x14ac:dyDescent="0.25">
      <c r="A67" s="203"/>
      <c r="B67" s="203" t="s">
        <v>624</v>
      </c>
      <c r="C67" s="203" t="s">
        <v>343</v>
      </c>
      <c r="D67" s="206"/>
      <c r="E67" s="206"/>
      <c r="F67" s="206"/>
      <c r="G67" s="213">
        <f t="shared" si="21"/>
        <v>0</v>
      </c>
      <c r="H67" s="206"/>
      <c r="I67" s="206"/>
      <c r="J67" s="206"/>
      <c r="K67" s="213">
        <f t="shared" si="22"/>
        <v>0</v>
      </c>
      <c r="L67" s="206"/>
      <c r="M67" s="206"/>
      <c r="N67" s="206"/>
      <c r="O67" s="213">
        <f t="shared" si="23"/>
        <v>0</v>
      </c>
      <c r="P67" s="206"/>
      <c r="Q67" s="206"/>
      <c r="R67" s="206"/>
      <c r="S67" s="213">
        <f t="shared" si="24"/>
        <v>0</v>
      </c>
      <c r="T67" s="206"/>
      <c r="U67" s="206"/>
      <c r="V67" s="206"/>
      <c r="W67" s="213">
        <v>0</v>
      </c>
      <c r="X67" s="206"/>
      <c r="Y67" s="206"/>
      <c r="Z67" s="206"/>
      <c r="AA67" s="213"/>
      <c r="AB67" s="206"/>
      <c r="AC67" s="206"/>
      <c r="AD67" s="206"/>
      <c r="AE67" s="213"/>
    </row>
    <row r="68" spans="1:31" ht="12" customHeight="1" x14ac:dyDescent="0.25">
      <c r="A68" s="203"/>
      <c r="B68" s="203" t="s">
        <v>669</v>
      </c>
      <c r="C68" s="203" t="s">
        <v>352</v>
      </c>
      <c r="D68" s="206"/>
      <c r="E68" s="206"/>
      <c r="F68" s="206"/>
      <c r="G68" s="213">
        <f t="shared" si="21"/>
        <v>0</v>
      </c>
      <c r="H68" s="206"/>
      <c r="I68" s="206"/>
      <c r="J68" s="206"/>
      <c r="K68" s="213">
        <f t="shared" si="22"/>
        <v>0</v>
      </c>
      <c r="L68" s="206"/>
      <c r="M68" s="206"/>
      <c r="N68" s="206"/>
      <c r="O68" s="213">
        <f t="shared" si="23"/>
        <v>0</v>
      </c>
      <c r="P68" s="206"/>
      <c r="Q68" s="206"/>
      <c r="R68" s="206"/>
      <c r="S68" s="213">
        <f t="shared" si="24"/>
        <v>0</v>
      </c>
      <c r="T68" s="206"/>
      <c r="U68" s="206"/>
      <c r="V68" s="206"/>
      <c r="W68" s="213">
        <v>0</v>
      </c>
      <c r="X68" s="206">
        <v>11769546</v>
      </c>
      <c r="Y68" s="206"/>
      <c r="Z68" s="206"/>
      <c r="AA68" s="206">
        <f>+X68</f>
        <v>11769546</v>
      </c>
      <c r="AB68" s="206">
        <f>+T68+X68</f>
        <v>11769546</v>
      </c>
      <c r="AC68" s="206"/>
      <c r="AD68" s="206"/>
      <c r="AE68" s="213">
        <f>+AB68+AC68+AD68</f>
        <v>11769546</v>
      </c>
    </row>
    <row r="69" spans="1:31" ht="12" customHeight="1" x14ac:dyDescent="0.25">
      <c r="A69" s="203"/>
      <c r="B69" s="203" t="s">
        <v>670</v>
      </c>
      <c r="C69" s="203" t="s">
        <v>401</v>
      </c>
      <c r="D69" s="206"/>
      <c r="E69" s="206"/>
      <c r="F69" s="206"/>
      <c r="G69" s="213">
        <f t="shared" si="21"/>
        <v>0</v>
      </c>
      <c r="H69" s="206"/>
      <c r="I69" s="206"/>
      <c r="J69" s="206"/>
      <c r="K69" s="213">
        <f t="shared" si="22"/>
        <v>0</v>
      </c>
      <c r="L69" s="206"/>
      <c r="M69" s="206"/>
      <c r="N69" s="206"/>
      <c r="O69" s="213">
        <f t="shared" si="23"/>
        <v>0</v>
      </c>
      <c r="P69" s="206"/>
      <c r="Q69" s="206"/>
      <c r="R69" s="206"/>
      <c r="S69" s="213">
        <f t="shared" si="24"/>
        <v>0</v>
      </c>
      <c r="T69" s="206"/>
      <c r="U69" s="206"/>
      <c r="V69" s="206"/>
      <c r="W69" s="213">
        <v>0</v>
      </c>
      <c r="X69" s="206"/>
      <c r="Y69" s="206"/>
      <c r="Z69" s="206"/>
      <c r="AA69" s="213"/>
      <c r="AB69" s="206"/>
      <c r="AC69" s="206"/>
      <c r="AD69" s="206"/>
      <c r="AE69" s="213">
        <v>0</v>
      </c>
    </row>
    <row r="70" spans="1:31" ht="12" customHeight="1" x14ac:dyDescent="0.25">
      <c r="A70" s="203"/>
      <c r="B70" s="203" t="s">
        <v>671</v>
      </c>
      <c r="C70" s="203" t="s">
        <v>341</v>
      </c>
      <c r="D70" s="206"/>
      <c r="E70" s="206"/>
      <c r="F70" s="206"/>
      <c r="G70" s="213">
        <f t="shared" si="21"/>
        <v>0</v>
      </c>
      <c r="H70" s="206"/>
      <c r="I70" s="206"/>
      <c r="J70" s="206"/>
      <c r="K70" s="213">
        <f t="shared" si="22"/>
        <v>0</v>
      </c>
      <c r="L70" s="206"/>
      <c r="M70" s="206"/>
      <c r="N70" s="206"/>
      <c r="O70" s="213">
        <f t="shared" si="23"/>
        <v>0</v>
      </c>
      <c r="P70" s="206"/>
      <c r="Q70" s="206"/>
      <c r="R70" s="206"/>
      <c r="S70" s="213">
        <f t="shared" si="24"/>
        <v>0</v>
      </c>
      <c r="T70" s="206"/>
      <c r="U70" s="206"/>
      <c r="V70" s="206"/>
      <c r="W70" s="213">
        <v>0</v>
      </c>
      <c r="X70" s="206"/>
      <c r="Y70" s="206"/>
      <c r="Z70" s="206"/>
      <c r="AA70" s="213"/>
      <c r="AB70" s="206"/>
      <c r="AC70" s="206"/>
      <c r="AD70" s="206"/>
      <c r="AE70" s="213">
        <v>0</v>
      </c>
    </row>
    <row r="71" spans="1:31" ht="12" customHeight="1" x14ac:dyDescent="0.25">
      <c r="A71" s="210">
        <v>2</v>
      </c>
      <c r="B71" s="210" t="s">
        <v>672</v>
      </c>
      <c r="C71" s="210"/>
      <c r="D71" s="215">
        <f>SUM(D72:D73,D74)</f>
        <v>63500</v>
      </c>
      <c r="E71" s="215">
        <f>SUM(E72:E73,E74)</f>
        <v>0</v>
      </c>
      <c r="F71" s="215">
        <f>SUM(F72:F73,F74)</f>
        <v>0</v>
      </c>
      <c r="G71" s="215">
        <f>SUM(D71:F71)</f>
        <v>63500</v>
      </c>
      <c r="H71" s="215">
        <f>SUM(H72:H73,H74)</f>
        <v>0</v>
      </c>
      <c r="I71" s="215">
        <f>SUM(I72:I73,I74)</f>
        <v>0</v>
      </c>
      <c r="J71" s="215">
        <f>SUM(J72:J73,J74)</f>
        <v>0</v>
      </c>
      <c r="K71" s="215">
        <f t="shared" ref="K71:K76" si="26">SUM(H71:J71)</f>
        <v>0</v>
      </c>
      <c r="L71" s="215">
        <f>SUM(L72:L73,L74)</f>
        <v>63500</v>
      </c>
      <c r="M71" s="215">
        <f>SUM(M72:M73,M74)</f>
        <v>0</v>
      </c>
      <c r="N71" s="215">
        <f>SUM(N72:N73,N74)</f>
        <v>0</v>
      </c>
      <c r="O71" s="215">
        <f t="shared" ref="O71:O76" si="27">SUM(L71:N71)</f>
        <v>63500</v>
      </c>
      <c r="P71" s="215">
        <f>SUM(P72:P73,P74)</f>
        <v>53790</v>
      </c>
      <c r="Q71" s="215">
        <f>SUM(Q72:Q73,Q74)</f>
        <v>0</v>
      </c>
      <c r="R71" s="215">
        <f>SUM(R72:R73,R74)</f>
        <v>0</v>
      </c>
      <c r="S71" s="215">
        <f t="shared" si="24"/>
        <v>53790</v>
      </c>
      <c r="T71" s="215">
        <v>117290</v>
      </c>
      <c r="U71" s="215">
        <v>0</v>
      </c>
      <c r="V71" s="215">
        <v>0</v>
      </c>
      <c r="W71" s="215">
        <v>117290</v>
      </c>
      <c r="X71" s="215">
        <v>0</v>
      </c>
      <c r="Y71" s="215"/>
      <c r="Z71" s="215"/>
      <c r="AA71" s="215">
        <v>0</v>
      </c>
      <c r="AB71" s="215">
        <v>117290</v>
      </c>
      <c r="AC71" s="215">
        <v>0</v>
      </c>
      <c r="AD71" s="215">
        <v>0</v>
      </c>
      <c r="AE71" s="215">
        <v>117290</v>
      </c>
    </row>
    <row r="72" spans="1:31" ht="12" customHeight="1" x14ac:dyDescent="0.25">
      <c r="A72" s="203"/>
      <c r="B72" s="203" t="s">
        <v>673</v>
      </c>
      <c r="C72" s="203" t="s">
        <v>361</v>
      </c>
      <c r="D72" s="206">
        <v>63500</v>
      </c>
      <c r="E72" s="206"/>
      <c r="F72" s="206"/>
      <c r="G72" s="206">
        <f t="shared" si="21"/>
        <v>63500</v>
      </c>
      <c r="H72" s="206"/>
      <c r="I72" s="206"/>
      <c r="J72" s="206"/>
      <c r="K72" s="206">
        <f t="shared" si="26"/>
        <v>0</v>
      </c>
      <c r="L72" s="206">
        <v>63500</v>
      </c>
      <c r="M72" s="206"/>
      <c r="N72" s="206"/>
      <c r="O72" s="206">
        <f t="shared" si="27"/>
        <v>63500</v>
      </c>
      <c r="P72" s="206">
        <v>53790</v>
      </c>
      <c r="Q72" s="206"/>
      <c r="R72" s="206"/>
      <c r="S72" s="206">
        <f t="shared" si="24"/>
        <v>53790</v>
      </c>
      <c r="T72" s="206">
        <v>117290</v>
      </c>
      <c r="U72" s="206"/>
      <c r="V72" s="206"/>
      <c r="W72" s="206">
        <v>117290</v>
      </c>
      <c r="X72" s="206"/>
      <c r="Y72" s="206"/>
      <c r="Z72" s="206"/>
      <c r="AA72" s="206"/>
      <c r="AB72" s="206">
        <v>117290</v>
      </c>
      <c r="AC72" s="206"/>
      <c r="AD72" s="206"/>
      <c r="AE72" s="206">
        <v>117290</v>
      </c>
    </row>
    <row r="73" spans="1:31" ht="12" customHeight="1" x14ac:dyDescent="0.25">
      <c r="A73" s="203"/>
      <c r="B73" s="203" t="s">
        <v>674</v>
      </c>
      <c r="C73" s="203" t="s">
        <v>369</v>
      </c>
      <c r="D73" s="206"/>
      <c r="E73" s="206"/>
      <c r="F73" s="206"/>
      <c r="G73" s="213">
        <f t="shared" si="21"/>
        <v>0</v>
      </c>
      <c r="H73" s="206"/>
      <c r="I73" s="206"/>
      <c r="J73" s="206"/>
      <c r="K73" s="213">
        <f t="shared" si="26"/>
        <v>0</v>
      </c>
      <c r="L73" s="206"/>
      <c r="M73" s="206"/>
      <c r="N73" s="206"/>
      <c r="O73" s="213">
        <f t="shared" si="27"/>
        <v>0</v>
      </c>
      <c r="P73" s="206"/>
      <c r="Q73" s="206"/>
      <c r="R73" s="206"/>
      <c r="S73" s="213">
        <f t="shared" si="24"/>
        <v>0</v>
      </c>
      <c r="T73" s="206"/>
      <c r="U73" s="206"/>
      <c r="V73" s="206"/>
      <c r="W73" s="213">
        <v>0</v>
      </c>
      <c r="X73" s="206"/>
      <c r="Y73" s="206"/>
      <c r="Z73" s="206"/>
      <c r="AA73" s="213"/>
      <c r="AB73" s="206"/>
      <c r="AC73" s="206"/>
      <c r="AD73" s="206"/>
      <c r="AE73" s="213">
        <v>0</v>
      </c>
    </row>
    <row r="74" spans="1:31" ht="12" customHeight="1" x14ac:dyDescent="0.25">
      <c r="A74" s="203"/>
      <c r="B74" s="201" t="s">
        <v>675</v>
      </c>
      <c r="C74" s="201" t="s">
        <v>381</v>
      </c>
      <c r="D74" s="213"/>
      <c r="E74" s="213"/>
      <c r="F74" s="213"/>
      <c r="G74" s="213">
        <f t="shared" si="21"/>
        <v>0</v>
      </c>
      <c r="H74" s="213"/>
      <c r="I74" s="213"/>
      <c r="J74" s="213"/>
      <c r="K74" s="213">
        <f t="shared" si="26"/>
        <v>0</v>
      </c>
      <c r="L74" s="213"/>
      <c r="M74" s="213"/>
      <c r="N74" s="213"/>
      <c r="O74" s="213">
        <f t="shared" si="27"/>
        <v>0</v>
      </c>
      <c r="P74" s="213"/>
      <c r="Q74" s="213"/>
      <c r="R74" s="213"/>
      <c r="S74" s="213">
        <f t="shared" si="24"/>
        <v>0</v>
      </c>
      <c r="T74" s="213"/>
      <c r="U74" s="213"/>
      <c r="V74" s="213"/>
      <c r="W74" s="213">
        <v>0</v>
      </c>
      <c r="X74" s="213"/>
      <c r="Y74" s="213"/>
      <c r="Z74" s="213"/>
      <c r="AA74" s="213"/>
      <c r="AB74" s="213"/>
      <c r="AC74" s="213"/>
      <c r="AD74" s="213"/>
      <c r="AE74" s="213">
        <v>0</v>
      </c>
    </row>
    <row r="75" spans="1:31" ht="12" customHeight="1" x14ac:dyDescent="0.25">
      <c r="A75" s="203"/>
      <c r="B75" s="203" t="s">
        <v>676</v>
      </c>
      <c r="C75" s="203" t="s">
        <v>390</v>
      </c>
      <c r="D75" s="206"/>
      <c r="E75" s="206"/>
      <c r="F75" s="206"/>
      <c r="G75" s="213">
        <f t="shared" si="21"/>
        <v>0</v>
      </c>
      <c r="H75" s="206"/>
      <c r="I75" s="206"/>
      <c r="J75" s="206"/>
      <c r="K75" s="213">
        <f t="shared" si="26"/>
        <v>0</v>
      </c>
      <c r="L75" s="206"/>
      <c r="M75" s="206"/>
      <c r="N75" s="206"/>
      <c r="O75" s="213">
        <f t="shared" si="27"/>
        <v>0</v>
      </c>
      <c r="P75" s="206"/>
      <c r="Q75" s="206"/>
      <c r="R75" s="206"/>
      <c r="S75" s="213">
        <f t="shared" si="24"/>
        <v>0</v>
      </c>
      <c r="T75" s="206"/>
      <c r="U75" s="206"/>
      <c r="V75" s="206"/>
      <c r="W75" s="213">
        <v>0</v>
      </c>
      <c r="X75" s="206"/>
      <c r="Y75" s="206"/>
      <c r="Z75" s="206"/>
      <c r="AA75" s="213"/>
      <c r="AB75" s="206"/>
      <c r="AC75" s="206"/>
      <c r="AD75" s="206"/>
      <c r="AE75" s="213">
        <v>0</v>
      </c>
    </row>
    <row r="76" spans="1:31" ht="12" customHeight="1" x14ac:dyDescent="0.25">
      <c r="A76" s="203"/>
      <c r="B76" s="203" t="s">
        <v>677</v>
      </c>
      <c r="C76" s="203" t="s">
        <v>678</v>
      </c>
      <c r="D76" s="206"/>
      <c r="E76" s="206"/>
      <c r="F76" s="206"/>
      <c r="G76" s="213">
        <f t="shared" si="21"/>
        <v>0</v>
      </c>
      <c r="H76" s="206"/>
      <c r="I76" s="206"/>
      <c r="J76" s="206"/>
      <c r="K76" s="213">
        <f t="shared" si="26"/>
        <v>0</v>
      </c>
      <c r="L76" s="206"/>
      <c r="M76" s="206"/>
      <c r="N76" s="206"/>
      <c r="O76" s="213">
        <f t="shared" si="27"/>
        <v>0</v>
      </c>
      <c r="P76" s="206"/>
      <c r="Q76" s="206"/>
      <c r="R76" s="206"/>
      <c r="S76" s="213">
        <f t="shared" si="24"/>
        <v>0</v>
      </c>
      <c r="T76" s="206"/>
      <c r="U76" s="206"/>
      <c r="V76" s="206"/>
      <c r="W76" s="213">
        <v>0</v>
      </c>
      <c r="X76" s="206"/>
      <c r="Y76" s="206"/>
      <c r="Z76" s="206"/>
      <c r="AA76" s="213"/>
      <c r="AB76" s="206"/>
      <c r="AC76" s="206"/>
      <c r="AD76" s="206"/>
      <c r="AE76" s="213">
        <v>0</v>
      </c>
    </row>
    <row r="77" spans="1:31" ht="12" customHeight="1" x14ac:dyDescent="0.25">
      <c r="A77" s="1601" t="s">
        <v>679</v>
      </c>
      <c r="B77" s="1601"/>
      <c r="C77" s="210"/>
      <c r="D77" s="215">
        <v>0</v>
      </c>
      <c r="E77" s="215">
        <v>0</v>
      </c>
      <c r="F77" s="215">
        <v>0</v>
      </c>
      <c r="G77" s="215">
        <v>0</v>
      </c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  <c r="T77" s="215">
        <v>0</v>
      </c>
      <c r="U77" s="215">
        <v>0</v>
      </c>
      <c r="V77" s="215">
        <v>0</v>
      </c>
      <c r="W77" s="215">
        <v>0</v>
      </c>
      <c r="X77" s="215">
        <v>0</v>
      </c>
      <c r="Y77" s="215"/>
      <c r="Z77" s="215"/>
      <c r="AA77" s="215">
        <v>0</v>
      </c>
      <c r="AB77" s="215">
        <v>0</v>
      </c>
      <c r="AC77" s="215">
        <v>0</v>
      </c>
      <c r="AD77" s="215">
        <v>0</v>
      </c>
      <c r="AE77" s="215">
        <v>0</v>
      </c>
    </row>
    <row r="78" spans="1:31" ht="12" customHeight="1" x14ac:dyDescent="0.25">
      <c r="A78" s="203">
        <v>1</v>
      </c>
      <c r="B78" s="201" t="s">
        <v>680</v>
      </c>
      <c r="C78" s="201" t="s">
        <v>681</v>
      </c>
      <c r="D78" s="213"/>
      <c r="E78" s="213"/>
      <c r="F78" s="213"/>
      <c r="G78" s="213">
        <f t="shared" si="21"/>
        <v>0</v>
      </c>
      <c r="H78" s="213"/>
      <c r="I78" s="213"/>
      <c r="J78" s="213"/>
      <c r="K78" s="213">
        <f>SUM(H78:J78)</f>
        <v>0</v>
      </c>
      <c r="L78" s="213"/>
      <c r="M78" s="213"/>
      <c r="N78" s="213"/>
      <c r="O78" s="213">
        <f>SUM(L78:N78)</f>
        <v>0</v>
      </c>
      <c r="P78" s="213"/>
      <c r="Q78" s="213"/>
      <c r="R78" s="213"/>
      <c r="S78" s="213">
        <f>SUM(P78:R78)</f>
        <v>0</v>
      </c>
      <c r="T78" s="213"/>
      <c r="U78" s="213"/>
      <c r="V78" s="213"/>
      <c r="W78" s="213">
        <v>0</v>
      </c>
      <c r="X78" s="213"/>
      <c r="Y78" s="213"/>
      <c r="Z78" s="213"/>
      <c r="AA78" s="213"/>
      <c r="AB78" s="213"/>
      <c r="AC78" s="213"/>
      <c r="AD78" s="213"/>
      <c r="AE78" s="213">
        <v>0</v>
      </c>
    </row>
    <row r="79" spans="1:31" ht="12" customHeight="1" x14ac:dyDescent="0.25">
      <c r="A79" s="203"/>
      <c r="B79" s="203" t="s">
        <v>682</v>
      </c>
      <c r="C79" s="203" t="s">
        <v>499</v>
      </c>
      <c r="D79" s="206"/>
      <c r="E79" s="206"/>
      <c r="F79" s="206"/>
      <c r="G79" s="213">
        <f t="shared" si="21"/>
        <v>0</v>
      </c>
      <c r="H79" s="206"/>
      <c r="I79" s="206"/>
      <c r="J79" s="206"/>
      <c r="K79" s="213">
        <f>SUM(H79:J79)</f>
        <v>0</v>
      </c>
      <c r="L79" s="206"/>
      <c r="M79" s="206"/>
      <c r="N79" s="206"/>
      <c r="O79" s="213">
        <f>SUM(L79:N79)</f>
        <v>0</v>
      </c>
      <c r="P79" s="206"/>
      <c r="Q79" s="206"/>
      <c r="R79" s="206"/>
      <c r="S79" s="213">
        <f>SUM(P79:R79)</f>
        <v>0</v>
      </c>
      <c r="T79" s="206"/>
      <c r="U79" s="206"/>
      <c r="V79" s="206"/>
      <c r="W79" s="213">
        <v>0</v>
      </c>
      <c r="X79" s="206"/>
      <c r="Y79" s="206"/>
      <c r="Z79" s="206"/>
      <c r="AA79" s="213"/>
      <c r="AB79" s="206"/>
      <c r="AC79" s="206"/>
      <c r="AD79" s="206"/>
      <c r="AE79" s="213">
        <v>0</v>
      </c>
    </row>
    <row r="80" spans="1:31" ht="12" customHeight="1" x14ac:dyDescent="0.25">
      <c r="A80" s="203"/>
      <c r="B80" s="203" t="s">
        <v>683</v>
      </c>
      <c r="C80" s="203" t="s">
        <v>762</v>
      </c>
      <c r="D80" s="206"/>
      <c r="E80" s="206"/>
      <c r="F80" s="206"/>
      <c r="G80" s="213">
        <f t="shared" si="21"/>
        <v>0</v>
      </c>
      <c r="H80" s="206"/>
      <c r="I80" s="206"/>
      <c r="J80" s="206"/>
      <c r="K80" s="213">
        <f>SUM(H80:J80)</f>
        <v>0</v>
      </c>
      <c r="L80" s="206"/>
      <c r="M80" s="206"/>
      <c r="N80" s="206"/>
      <c r="O80" s="213">
        <f>SUM(L80:N80)</f>
        <v>0</v>
      </c>
      <c r="P80" s="206"/>
      <c r="Q80" s="206"/>
      <c r="R80" s="206"/>
      <c r="S80" s="213">
        <f>SUM(P80:R80)</f>
        <v>0</v>
      </c>
      <c r="T80" s="206"/>
      <c r="U80" s="206"/>
      <c r="V80" s="206"/>
      <c r="W80" s="213">
        <v>0</v>
      </c>
      <c r="X80" s="206"/>
      <c r="Y80" s="206"/>
      <c r="Z80" s="206"/>
      <c r="AA80" s="213"/>
      <c r="AB80" s="206"/>
      <c r="AC80" s="206"/>
      <c r="AD80" s="206"/>
      <c r="AE80" s="213">
        <v>0</v>
      </c>
    </row>
    <row r="81" spans="1:31" ht="12" customHeight="1" x14ac:dyDescent="0.25">
      <c r="A81" s="196" t="s">
        <v>126</v>
      </c>
      <c r="B81" s="196" t="s">
        <v>684</v>
      </c>
      <c r="C81" s="196" t="s">
        <v>685</v>
      </c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</row>
    <row r="82" spans="1:31" ht="12" customHeight="1" x14ac:dyDescent="0.25">
      <c r="A82" s="203"/>
      <c r="B82" s="203" t="s">
        <v>686</v>
      </c>
      <c r="C82" s="203" t="s">
        <v>687</v>
      </c>
      <c r="D82" s="206"/>
      <c r="E82" s="206"/>
      <c r="F82" s="206"/>
      <c r="G82" s="213">
        <f t="shared" si="21"/>
        <v>0</v>
      </c>
      <c r="H82" s="206"/>
      <c r="I82" s="206"/>
      <c r="J82" s="206"/>
      <c r="K82" s="213">
        <f>SUM(H82:J82)</f>
        <v>0</v>
      </c>
      <c r="L82" s="206"/>
      <c r="M82" s="206"/>
      <c r="N82" s="206"/>
      <c r="O82" s="213">
        <f>SUM(L82:N82)</f>
        <v>0</v>
      </c>
      <c r="P82" s="206"/>
      <c r="Q82" s="206"/>
      <c r="R82" s="206"/>
      <c r="S82" s="213">
        <f>SUM(P82:R82)</f>
        <v>0</v>
      </c>
      <c r="T82" s="206"/>
      <c r="U82" s="206"/>
      <c r="V82" s="206"/>
      <c r="W82" s="213">
        <v>0</v>
      </c>
      <c r="X82" s="206"/>
      <c r="Y82" s="206"/>
      <c r="Z82" s="206"/>
      <c r="AA82" s="213"/>
      <c r="AB82" s="206"/>
      <c r="AC82" s="206"/>
      <c r="AD82" s="206"/>
      <c r="AE82" s="213">
        <v>0</v>
      </c>
    </row>
    <row r="83" spans="1:31" ht="12" customHeight="1" x14ac:dyDescent="0.25">
      <c r="A83" s="639"/>
      <c r="B83" s="639"/>
      <c r="C83" s="639"/>
      <c r="D83" s="657"/>
      <c r="E83" s="657"/>
      <c r="F83" s="657"/>
      <c r="G83" s="658"/>
    </row>
    <row r="84" spans="1:31" ht="12" hidden="1" customHeight="1" x14ac:dyDescent="0.25">
      <c r="A84" s="639"/>
      <c r="B84" s="639"/>
      <c r="C84" s="639"/>
      <c r="D84" s="657"/>
      <c r="E84" s="657"/>
      <c r="F84" s="657"/>
      <c r="G84" s="658"/>
    </row>
    <row r="85" spans="1:31" ht="12" hidden="1" customHeight="1" x14ac:dyDescent="0.25">
      <c r="A85" s="639"/>
      <c r="B85" s="639"/>
      <c r="C85" s="639"/>
      <c r="D85" s="657"/>
      <c r="E85" s="657"/>
      <c r="F85" s="657"/>
      <c r="G85" s="658"/>
    </row>
    <row r="86" spans="1:31" ht="12" hidden="1" customHeight="1" x14ac:dyDescent="0.25">
      <c r="A86" s="639"/>
      <c r="B86" s="639"/>
      <c r="C86" s="639"/>
      <c r="D86" s="657"/>
      <c r="E86" s="657"/>
      <c r="F86" s="657"/>
      <c r="G86" s="658"/>
    </row>
    <row r="87" spans="1:31" ht="12" hidden="1" customHeight="1" x14ac:dyDescent="0.25">
      <c r="A87" s="639"/>
      <c r="B87" s="639"/>
      <c r="C87" s="639"/>
      <c r="D87" s="657"/>
      <c r="E87" s="657"/>
      <c r="F87" s="657"/>
      <c r="G87" s="658"/>
    </row>
    <row r="88" spans="1:31" ht="12" hidden="1" customHeight="1" x14ac:dyDescent="0.25">
      <c r="A88" s="639"/>
      <c r="B88" s="639"/>
      <c r="C88" s="639"/>
      <c r="D88" s="657"/>
      <c r="E88" s="657"/>
      <c r="F88" s="657"/>
      <c r="G88" s="658"/>
    </row>
    <row r="89" spans="1:31" ht="12" hidden="1" customHeight="1" x14ac:dyDescent="0.25">
      <c r="A89" s="639"/>
      <c r="B89" s="639"/>
      <c r="C89" s="639"/>
      <c r="D89" s="657"/>
      <c r="E89" s="657"/>
      <c r="F89" s="657"/>
      <c r="G89" s="658"/>
    </row>
    <row r="90" spans="1:31" ht="12" hidden="1" customHeight="1" x14ac:dyDescent="0.25">
      <c r="A90" s="639"/>
      <c r="B90" s="639"/>
      <c r="C90" s="639"/>
      <c r="D90" s="657"/>
      <c r="E90" s="657"/>
      <c r="F90" s="657"/>
      <c r="G90" s="658"/>
    </row>
    <row r="91" spans="1:31" ht="12" hidden="1" customHeight="1" x14ac:dyDescent="0.25">
      <c r="A91" s="639"/>
      <c r="B91" s="639"/>
      <c r="C91" s="639"/>
      <c r="D91" s="657"/>
      <c r="E91" s="657"/>
      <c r="F91" s="657"/>
      <c r="G91" s="658"/>
    </row>
    <row r="92" spans="1:31" ht="12" hidden="1" customHeight="1" x14ac:dyDescent="0.25">
      <c r="A92" s="639"/>
      <c r="B92" s="639"/>
      <c r="C92" s="639"/>
      <c r="D92" s="657"/>
      <c r="E92" s="657"/>
      <c r="F92" s="657"/>
      <c r="G92" s="658"/>
    </row>
    <row r="93" spans="1:31" ht="12" hidden="1" customHeight="1" x14ac:dyDescent="0.25">
      <c r="A93" s="639"/>
      <c r="B93" s="639"/>
      <c r="C93" s="639"/>
      <c r="D93" s="657"/>
      <c r="E93" s="657"/>
      <c r="F93" s="657"/>
      <c r="G93" s="658"/>
    </row>
    <row r="94" spans="1:31" ht="12" hidden="1" customHeight="1" x14ac:dyDescent="0.25">
      <c r="A94" s="639"/>
      <c r="B94" s="639"/>
      <c r="C94" s="639"/>
      <c r="D94" s="657"/>
      <c r="E94" s="657"/>
      <c r="F94" s="657"/>
      <c r="G94" s="658"/>
    </row>
    <row r="95" spans="1:31" ht="12" hidden="1" customHeight="1" x14ac:dyDescent="0.25">
      <c r="A95" s="639"/>
      <c r="B95" s="639"/>
      <c r="C95" s="639"/>
      <c r="D95" s="657"/>
      <c r="E95" s="657"/>
      <c r="F95" s="657"/>
      <c r="G95" s="658"/>
    </row>
    <row r="96" spans="1:31" ht="12" hidden="1" customHeight="1" x14ac:dyDescent="0.25">
      <c r="A96" s="639"/>
      <c r="B96" s="639"/>
      <c r="C96" s="639"/>
      <c r="D96" s="657"/>
      <c r="E96" s="657"/>
      <c r="F96" s="657"/>
      <c r="G96" s="658"/>
    </row>
    <row r="97" spans="1:22" ht="12" hidden="1" customHeight="1" x14ac:dyDescent="0.25">
      <c r="A97" s="639"/>
      <c r="B97" s="639"/>
      <c r="C97" s="639"/>
      <c r="D97" s="657"/>
      <c r="E97" s="657"/>
      <c r="F97" s="657"/>
      <c r="G97" s="658"/>
    </row>
    <row r="98" spans="1:22" ht="12" hidden="1" customHeight="1" x14ac:dyDescent="0.25">
      <c r="A98" s="639"/>
      <c r="B98" s="639"/>
      <c r="C98" s="639"/>
      <c r="D98" s="657"/>
      <c r="E98" s="657"/>
      <c r="F98" s="657"/>
      <c r="G98" s="658"/>
    </row>
    <row r="99" spans="1:22" ht="12" hidden="1" customHeight="1" x14ac:dyDescent="0.25">
      <c r="A99" s="639"/>
      <c r="B99" s="639"/>
      <c r="C99" s="639"/>
      <c r="D99" s="657"/>
      <c r="E99" s="657"/>
      <c r="F99" s="657"/>
      <c r="G99" s="658"/>
    </row>
    <row r="100" spans="1:22" ht="12" hidden="1" customHeight="1" x14ac:dyDescent="0.25">
      <c r="A100" s="639"/>
      <c r="B100" s="639"/>
      <c r="C100" s="639"/>
      <c r="D100" s="657"/>
      <c r="E100" s="657"/>
      <c r="F100" s="657"/>
      <c r="G100" s="658"/>
    </row>
    <row r="101" spans="1:22" ht="12" hidden="1" customHeight="1" x14ac:dyDescent="0.25">
      <c r="A101" s="639"/>
      <c r="B101" s="639"/>
      <c r="C101" s="639"/>
      <c r="D101" s="657"/>
      <c r="E101" s="657"/>
      <c r="F101" s="657"/>
      <c r="G101" s="658"/>
    </row>
    <row r="102" spans="1:22" ht="12" hidden="1" customHeight="1" x14ac:dyDescent="0.25">
      <c r="A102" s="639"/>
      <c r="B102" s="639"/>
      <c r="C102" s="639"/>
      <c r="D102" s="657"/>
      <c r="E102" s="657"/>
      <c r="F102" s="657"/>
      <c r="G102" s="658"/>
    </row>
    <row r="103" spans="1:22" ht="12" hidden="1" customHeight="1" x14ac:dyDescent="0.25">
      <c r="A103" s="639"/>
      <c r="B103" s="639"/>
      <c r="C103" s="639"/>
      <c r="D103" s="657"/>
      <c r="E103" s="657"/>
      <c r="F103" s="657"/>
      <c r="G103" s="658"/>
    </row>
    <row r="104" spans="1:22" ht="12" hidden="1" customHeight="1" x14ac:dyDescent="0.25">
      <c r="A104" s="639"/>
      <c r="B104" s="639"/>
      <c r="C104" s="639"/>
      <c r="D104" s="657"/>
      <c r="E104" s="657"/>
      <c r="F104" s="657"/>
      <c r="G104" s="658"/>
    </row>
    <row r="105" spans="1:22" ht="12" hidden="1" customHeight="1" x14ac:dyDescent="0.25">
      <c r="A105" s="639"/>
      <c r="B105" s="639"/>
      <c r="C105" s="639"/>
      <c r="D105" s="657"/>
      <c r="E105" s="657"/>
      <c r="F105" s="657"/>
      <c r="G105" s="658"/>
    </row>
    <row r="106" spans="1:22" ht="12" hidden="1" customHeight="1" x14ac:dyDescent="0.25">
      <c r="A106" s="639"/>
      <c r="B106" s="639"/>
      <c r="C106" s="639"/>
      <c r="D106" s="657"/>
      <c r="E106" s="657"/>
      <c r="F106" s="657"/>
      <c r="G106" s="658"/>
    </row>
    <row r="107" spans="1:22" ht="12" hidden="1" customHeight="1" x14ac:dyDescent="0.25">
      <c r="A107" s="639"/>
      <c r="B107" s="639"/>
      <c r="C107" s="639"/>
      <c r="D107" s="657"/>
      <c r="E107" s="657"/>
      <c r="F107" s="657"/>
      <c r="G107" s="658"/>
    </row>
    <row r="108" spans="1:22" ht="12" customHeight="1" x14ac:dyDescent="0.25">
      <c r="A108" s="639"/>
      <c r="B108" s="639"/>
      <c r="C108" s="639"/>
      <c r="D108" s="657"/>
      <c r="E108" s="657"/>
      <c r="F108" s="657"/>
      <c r="G108" s="658"/>
    </row>
    <row r="109" spans="1:22" ht="12" customHeight="1" x14ac:dyDescent="0.25">
      <c r="A109" s="639"/>
      <c r="B109" s="639"/>
      <c r="C109" s="639"/>
      <c r="D109" s="657"/>
      <c r="E109" s="657"/>
      <c r="F109" s="657"/>
      <c r="G109" s="658"/>
    </row>
    <row r="110" spans="1:22" x14ac:dyDescent="0.25">
      <c r="A110" s="639"/>
      <c r="B110" s="639"/>
      <c r="C110" s="639"/>
      <c r="D110" s="657"/>
      <c r="E110" s="657"/>
      <c r="F110" s="657"/>
      <c r="G110" s="658"/>
    </row>
    <row r="111" spans="1:22" ht="12.75" customHeight="1" x14ac:dyDescent="0.25">
      <c r="A111" s="639"/>
      <c r="B111" s="639"/>
      <c r="C111" s="639"/>
      <c r="D111" s="657"/>
      <c r="E111" s="657"/>
      <c r="F111" s="657"/>
      <c r="G111" s="658"/>
      <c r="T111" s="1656" t="s">
        <v>989</v>
      </c>
      <c r="U111" s="1656"/>
      <c r="V111" s="1656"/>
    </row>
    <row r="112" spans="1:22" x14ac:dyDescent="0.25">
      <c r="E112" s="1677" t="s">
        <v>872</v>
      </c>
      <c r="F112" s="1677"/>
      <c r="G112" s="1677"/>
      <c r="H112" s="1677"/>
      <c r="I112" s="1677"/>
      <c r="J112" s="1677"/>
      <c r="K112" s="1677"/>
      <c r="L112" s="1677"/>
      <c r="M112" s="1677"/>
      <c r="N112" s="1677"/>
      <c r="O112" s="1677"/>
      <c r="P112" s="1677"/>
      <c r="Q112" s="1677"/>
      <c r="R112" s="1677"/>
      <c r="S112" s="1677"/>
      <c r="T112" s="1677"/>
      <c r="U112" s="1677"/>
      <c r="V112" s="1677"/>
    </row>
    <row r="113" spans="1:22" x14ac:dyDescent="0.25">
      <c r="A113" s="668"/>
      <c r="B113" s="1648" t="s">
        <v>779</v>
      </c>
      <c r="C113" s="1649"/>
      <c r="D113" s="1649"/>
      <c r="E113" s="1649"/>
      <c r="F113" s="1649"/>
      <c r="G113" s="1649"/>
      <c r="H113" s="1649"/>
      <c r="I113" s="1649"/>
      <c r="J113" s="1649"/>
      <c r="K113" s="1649"/>
      <c r="L113" s="1649"/>
      <c r="M113" s="1649"/>
      <c r="N113" s="1649"/>
      <c r="O113" s="1649"/>
      <c r="P113" s="1649"/>
      <c r="Q113" s="1649"/>
      <c r="R113" s="1649"/>
      <c r="S113" s="1649"/>
      <c r="T113" s="1649"/>
      <c r="U113" s="1649"/>
      <c r="V113" s="1650"/>
    </row>
    <row r="114" spans="1:22" ht="36" x14ac:dyDescent="0.25">
      <c r="A114" s="666" t="s">
        <v>806</v>
      </c>
      <c r="B114" s="1678" t="s">
        <v>794</v>
      </c>
      <c r="C114" s="1679"/>
      <c r="D114" s="667" t="s">
        <v>807</v>
      </c>
      <c r="E114" s="667" t="s">
        <v>1054</v>
      </c>
      <c r="F114" s="667" t="s">
        <v>1055</v>
      </c>
      <c r="G114" s="667" t="s">
        <v>1094</v>
      </c>
      <c r="H114" s="667" t="s">
        <v>1053</v>
      </c>
      <c r="T114" s="667" t="s">
        <v>1053</v>
      </c>
      <c r="U114" s="667" t="s">
        <v>1120</v>
      </c>
      <c r="V114" s="667" t="s">
        <v>1053</v>
      </c>
    </row>
    <row r="115" spans="1:22" x14ac:dyDescent="0.25">
      <c r="A115" s="603" t="s">
        <v>813</v>
      </c>
      <c r="B115" s="1549" t="s">
        <v>816</v>
      </c>
      <c r="C115" s="1553"/>
      <c r="D115" s="601"/>
      <c r="E115" s="601"/>
      <c r="F115" s="601"/>
      <c r="G115" s="601"/>
      <c r="H115" s="601"/>
      <c r="T115" s="601"/>
      <c r="U115" s="601"/>
      <c r="V115" s="601"/>
    </row>
    <row r="116" spans="1:22" x14ac:dyDescent="0.25">
      <c r="A116" s="595"/>
      <c r="B116" s="1527" t="s">
        <v>530</v>
      </c>
      <c r="C116" s="1553"/>
      <c r="D116" s="590">
        <v>6220400</v>
      </c>
      <c r="E116" s="590">
        <v>311000</v>
      </c>
      <c r="F116" s="590">
        <f>SUM(D116:E116)</f>
        <v>6531400</v>
      </c>
      <c r="G116" s="590">
        <v>30000</v>
      </c>
      <c r="H116" s="590">
        <f>SUM(F116:G116)</f>
        <v>6561400</v>
      </c>
      <c r="P116" s="1072"/>
      <c r="T116" s="590">
        <v>6561400</v>
      </c>
      <c r="U116" s="590">
        <f>+V116-T116</f>
        <v>0</v>
      </c>
      <c r="V116" s="590">
        <v>6561400</v>
      </c>
    </row>
    <row r="117" spans="1:22" x14ac:dyDescent="0.25">
      <c r="A117" s="595"/>
      <c r="B117" s="1527" t="s">
        <v>797</v>
      </c>
      <c r="C117" s="1553"/>
      <c r="D117" s="590">
        <v>1336520</v>
      </c>
      <c r="E117" s="590">
        <v>6435</v>
      </c>
      <c r="F117" s="590">
        <f>SUM(D117:E117)</f>
        <v>1342955</v>
      </c>
      <c r="G117" s="590"/>
      <c r="H117" s="590">
        <f>SUM(F117:G117)</f>
        <v>1342955</v>
      </c>
      <c r="P117" s="1072"/>
      <c r="T117" s="590">
        <v>1342955</v>
      </c>
      <c r="U117" s="590">
        <f t="shared" ref="U117:U120" si="28">+V117-T117</f>
        <v>0</v>
      </c>
      <c r="V117" s="590">
        <v>1342955</v>
      </c>
    </row>
    <row r="118" spans="1:22" x14ac:dyDescent="0.25">
      <c r="A118" s="595"/>
      <c r="B118" s="1527" t="s">
        <v>128</v>
      </c>
      <c r="C118" s="1553"/>
      <c r="D118" s="590">
        <v>973000</v>
      </c>
      <c r="E118" s="590">
        <v>-18000</v>
      </c>
      <c r="F118" s="590">
        <f>SUM(D118:E118)</f>
        <v>955000</v>
      </c>
      <c r="G118" s="590">
        <v>280000</v>
      </c>
      <c r="H118" s="590">
        <f>SUM(F118:G118)</f>
        <v>1235000</v>
      </c>
      <c r="P118" s="1072"/>
      <c r="T118" s="590">
        <v>1235000</v>
      </c>
      <c r="U118" s="590">
        <f t="shared" si="28"/>
        <v>0</v>
      </c>
      <c r="V118" s="590">
        <v>1235000</v>
      </c>
    </row>
    <row r="119" spans="1:22" x14ac:dyDescent="0.25">
      <c r="A119" s="595"/>
      <c r="B119" s="1527" t="s">
        <v>798</v>
      </c>
      <c r="C119" s="1553"/>
      <c r="D119" s="590">
        <v>2</v>
      </c>
      <c r="E119" s="590"/>
      <c r="F119" s="590">
        <v>2</v>
      </c>
      <c r="G119" s="590"/>
      <c r="H119" s="590">
        <v>2</v>
      </c>
      <c r="P119" s="1072"/>
      <c r="T119" s="590">
        <v>2</v>
      </c>
      <c r="U119" s="590">
        <f t="shared" si="28"/>
        <v>0</v>
      </c>
      <c r="V119" s="590">
        <v>2</v>
      </c>
    </row>
    <row r="120" spans="1:22" x14ac:dyDescent="0.25">
      <c r="A120" s="595"/>
      <c r="B120" s="1549" t="s">
        <v>819</v>
      </c>
      <c r="C120" s="1554"/>
      <c r="D120" s="591">
        <f>D116+D117+D118</f>
        <v>8529920</v>
      </c>
      <c r="E120" s="591">
        <f>E116+E117+E118</f>
        <v>299435</v>
      </c>
      <c r="F120" s="591">
        <f>F116+F117+F118</f>
        <v>8829355</v>
      </c>
      <c r="G120" s="591">
        <f>G116+G117+G118</f>
        <v>310000</v>
      </c>
      <c r="H120" s="591">
        <f t="shared" ref="H120" si="29">H116+H117+H118</f>
        <v>9139355</v>
      </c>
      <c r="T120" s="591">
        <v>9139355</v>
      </c>
      <c r="U120" s="590">
        <f t="shared" si="28"/>
        <v>0</v>
      </c>
      <c r="V120" s="591">
        <f>+V116+V117+V118</f>
        <v>9139355</v>
      </c>
    </row>
    <row r="121" spans="1:22" x14ac:dyDescent="0.25">
      <c r="A121" s="594" t="s">
        <v>814</v>
      </c>
      <c r="B121" s="1529" t="s">
        <v>815</v>
      </c>
      <c r="C121" s="1555"/>
      <c r="D121" s="602"/>
      <c r="E121" s="602"/>
      <c r="F121" s="602"/>
      <c r="G121" s="602"/>
      <c r="H121" s="602"/>
      <c r="T121" s="602"/>
      <c r="U121" s="602"/>
      <c r="V121" s="602"/>
    </row>
    <row r="122" spans="1:22" x14ac:dyDescent="0.25">
      <c r="A122" s="595"/>
      <c r="B122" s="1527" t="s">
        <v>530</v>
      </c>
      <c r="C122" s="1553"/>
      <c r="D122" s="590">
        <v>15233876</v>
      </c>
      <c r="E122" s="590">
        <v>-280000</v>
      </c>
      <c r="F122" s="590">
        <f>+D122+E122</f>
        <v>14953876</v>
      </c>
      <c r="G122" s="590">
        <v>-30000</v>
      </c>
      <c r="H122" s="590">
        <f>SUM(F122:G122)</f>
        <v>14923876</v>
      </c>
      <c r="T122" s="590">
        <v>14923876</v>
      </c>
      <c r="U122" s="590">
        <f>+V122-T122</f>
        <v>0</v>
      </c>
      <c r="V122" s="590">
        <v>14923876</v>
      </c>
    </row>
    <row r="123" spans="1:22" x14ac:dyDescent="0.25">
      <c r="A123" s="595"/>
      <c r="B123" s="1527" t="s">
        <v>797</v>
      </c>
      <c r="C123" s="1553"/>
      <c r="D123" s="590">
        <v>3081975</v>
      </c>
      <c r="E123" s="590"/>
      <c r="F123" s="590">
        <v>3081975</v>
      </c>
      <c r="G123" s="590"/>
      <c r="H123" s="590">
        <f>SUM(F123:G123)</f>
        <v>3081975</v>
      </c>
      <c r="T123" s="590">
        <v>3081975</v>
      </c>
      <c r="U123" s="590">
        <f t="shared" ref="U123:U126" si="30">+V123-T123</f>
        <v>0</v>
      </c>
      <c r="V123" s="590">
        <v>3081975</v>
      </c>
    </row>
    <row r="124" spans="1:22" x14ac:dyDescent="0.25">
      <c r="A124" s="595"/>
      <c r="B124" s="1527" t="s">
        <v>128</v>
      </c>
      <c r="C124" s="1553"/>
      <c r="D124" s="590">
        <v>4966000</v>
      </c>
      <c r="E124" s="590">
        <v>450000</v>
      </c>
      <c r="F124" s="590">
        <f>+D124+E124</f>
        <v>5416000</v>
      </c>
      <c r="G124" s="590">
        <v>-333790</v>
      </c>
      <c r="H124" s="590">
        <f>SUM(F124:G124)</f>
        <v>5082210</v>
      </c>
      <c r="T124" s="590">
        <v>5082210</v>
      </c>
      <c r="U124" s="590">
        <f t="shared" si="30"/>
        <v>0</v>
      </c>
      <c r="V124" s="590">
        <v>5082210</v>
      </c>
    </row>
    <row r="125" spans="1:22" x14ac:dyDescent="0.25">
      <c r="A125" s="595"/>
      <c r="B125" s="1527" t="s">
        <v>532</v>
      </c>
      <c r="C125" s="1553"/>
      <c r="D125" s="590">
        <v>63500</v>
      </c>
      <c r="E125" s="590"/>
      <c r="F125" s="590">
        <v>63500</v>
      </c>
      <c r="G125" s="590">
        <v>53790</v>
      </c>
      <c r="H125" s="590">
        <f>SUM(F125:G125)</f>
        <v>117290</v>
      </c>
      <c r="T125" s="590">
        <v>117290</v>
      </c>
      <c r="U125" s="590">
        <f t="shared" si="30"/>
        <v>0</v>
      </c>
      <c r="V125" s="590">
        <v>117290</v>
      </c>
    </row>
    <row r="126" spans="1:22" x14ac:dyDescent="0.25">
      <c r="A126" s="595"/>
      <c r="B126" s="1527" t="s">
        <v>798</v>
      </c>
      <c r="C126" s="1553"/>
      <c r="D126" s="590">
        <v>4</v>
      </c>
      <c r="E126" s="590"/>
      <c r="F126" s="590">
        <v>4</v>
      </c>
      <c r="G126" s="590"/>
      <c r="H126" s="590">
        <v>4</v>
      </c>
      <c r="T126" s="590">
        <v>4</v>
      </c>
      <c r="U126" s="590">
        <f t="shared" si="30"/>
        <v>0</v>
      </c>
      <c r="V126" s="590">
        <v>4</v>
      </c>
    </row>
    <row r="127" spans="1:22" x14ac:dyDescent="0.25">
      <c r="A127" s="595"/>
      <c r="B127" s="1529" t="s">
        <v>820</v>
      </c>
      <c r="C127" s="1554"/>
      <c r="D127" s="591">
        <f>SUM(D122:D125)</f>
        <v>23345351</v>
      </c>
      <c r="E127" s="591">
        <f>SUM(E122:E125)</f>
        <v>170000</v>
      </c>
      <c r="F127" s="591">
        <f>SUM(F122:F125)</f>
        <v>23515351</v>
      </c>
      <c r="G127" s="591">
        <f>SUM(G122:G125)</f>
        <v>-310000</v>
      </c>
      <c r="H127" s="591">
        <f t="shared" ref="H127" si="31">SUM(H122:H125)</f>
        <v>23205351</v>
      </c>
      <c r="T127" s="591">
        <v>23205351</v>
      </c>
      <c r="U127" s="590">
        <f>+V127-T127</f>
        <v>0</v>
      </c>
      <c r="V127" s="591">
        <f>+V125+V124+V123+V122</f>
        <v>23205351</v>
      </c>
    </row>
    <row r="128" spans="1:22" x14ac:dyDescent="0.25">
      <c r="A128" s="594" t="s">
        <v>817</v>
      </c>
      <c r="B128" s="1529" t="s">
        <v>818</v>
      </c>
      <c r="C128" s="1555"/>
      <c r="D128" s="602"/>
      <c r="E128" s="602"/>
      <c r="F128" s="602"/>
      <c r="G128" s="602"/>
      <c r="H128" s="602"/>
      <c r="T128" s="602"/>
      <c r="U128" s="602"/>
      <c r="V128" s="602"/>
    </row>
    <row r="129" spans="1:22" x14ac:dyDescent="0.25">
      <c r="A129" s="595"/>
      <c r="B129" s="1527" t="s">
        <v>530</v>
      </c>
      <c r="C129" s="1553"/>
      <c r="D129" s="590">
        <v>10200000</v>
      </c>
      <c r="E129" s="590"/>
      <c r="F129" s="590">
        <v>10200000</v>
      </c>
      <c r="G129" s="590"/>
      <c r="H129" s="590">
        <f>SUM(F129:G129)</f>
        <v>10200000</v>
      </c>
      <c r="T129" s="590">
        <v>10200000</v>
      </c>
      <c r="U129" s="590">
        <f>+V129-T129</f>
        <v>-7357185</v>
      </c>
      <c r="V129" s="590">
        <v>2842815</v>
      </c>
    </row>
    <row r="130" spans="1:22" x14ac:dyDescent="0.25">
      <c r="A130" s="595"/>
      <c r="B130" s="1527" t="s">
        <v>797</v>
      </c>
      <c r="C130" s="1553"/>
      <c r="D130" s="590">
        <v>2632092</v>
      </c>
      <c r="E130" s="590"/>
      <c r="F130" s="590">
        <v>2632092</v>
      </c>
      <c r="G130" s="590"/>
      <c r="H130" s="590">
        <f>SUM(F130:G130)</f>
        <v>2632092</v>
      </c>
      <c r="T130" s="590">
        <v>2632092</v>
      </c>
      <c r="U130" s="590">
        <f t="shared" ref="U130:U134" si="32">+V130-T130</f>
        <v>-2088861</v>
      </c>
      <c r="V130" s="590">
        <v>543231</v>
      </c>
    </row>
    <row r="131" spans="1:22" x14ac:dyDescent="0.25">
      <c r="A131" s="595"/>
      <c r="B131" s="1527" t="s">
        <v>128</v>
      </c>
      <c r="C131" s="1553"/>
      <c r="D131" s="590">
        <v>7373500</v>
      </c>
      <c r="E131" s="590"/>
      <c r="F131" s="590">
        <v>7373500</v>
      </c>
      <c r="G131" s="590"/>
      <c r="H131" s="590">
        <f>SUM(F131:G131)</f>
        <v>7373500</v>
      </c>
      <c r="T131" s="590">
        <v>7373500</v>
      </c>
      <c r="U131" s="590">
        <f t="shared" si="32"/>
        <v>-2323500</v>
      </c>
      <c r="V131" s="590">
        <v>5050000</v>
      </c>
    </row>
    <row r="132" spans="1:22" x14ac:dyDescent="0.25">
      <c r="A132" s="595"/>
      <c r="B132" s="1527" t="s">
        <v>1158</v>
      </c>
      <c r="C132" s="1553"/>
      <c r="D132" s="590"/>
      <c r="E132" s="590"/>
      <c r="F132" s="590"/>
      <c r="G132" s="590"/>
      <c r="H132" s="590"/>
      <c r="T132" s="590">
        <v>0</v>
      </c>
      <c r="U132" s="590">
        <f>+V132-T132</f>
        <v>11769546</v>
      </c>
      <c r="V132" s="590">
        <v>11769546</v>
      </c>
    </row>
    <row r="133" spans="1:22" x14ac:dyDescent="0.25">
      <c r="A133" s="595"/>
      <c r="B133" s="1529" t="s">
        <v>822</v>
      </c>
      <c r="C133" s="1554"/>
      <c r="D133" s="591">
        <f>SUM(D129:D131)</f>
        <v>20205592</v>
      </c>
      <c r="E133" s="591">
        <f>SUM(E129:E131)</f>
        <v>0</v>
      </c>
      <c r="F133" s="591">
        <f>SUM(F129:F131)</f>
        <v>20205592</v>
      </c>
      <c r="G133" s="591">
        <f>SUM(G129:G131)</f>
        <v>0</v>
      </c>
      <c r="H133" s="591">
        <f t="shared" ref="H133" si="33">SUM(H129:H131)</f>
        <v>20205592</v>
      </c>
      <c r="T133" s="591">
        <v>20205592</v>
      </c>
      <c r="U133" s="590">
        <f>+U132+U131+U130+U129</f>
        <v>0</v>
      </c>
      <c r="V133" s="591">
        <f>+V129+V130+V131+V132</f>
        <v>20205592</v>
      </c>
    </row>
    <row r="134" spans="1:22" x14ac:dyDescent="0.25">
      <c r="A134" s="596"/>
      <c r="B134" s="1550" t="s">
        <v>821</v>
      </c>
      <c r="C134" s="1556"/>
      <c r="D134" s="593">
        <f>SUM(D133,D127,D120)</f>
        <v>52080863</v>
      </c>
      <c r="E134" s="593">
        <f>SUM(E133,E127,E120)</f>
        <v>469435</v>
      </c>
      <c r="F134" s="593">
        <f>SUM(F133,F127,F120)</f>
        <v>52550298</v>
      </c>
      <c r="G134" s="593">
        <f>SUM(G133,G127,G120)</f>
        <v>0</v>
      </c>
      <c r="H134" s="593">
        <f t="shared" ref="H134" si="34">SUM(H133,H127,H120)</f>
        <v>52550298</v>
      </c>
      <c r="T134" s="593">
        <v>52550298</v>
      </c>
      <c r="U134" s="593">
        <f t="shared" si="32"/>
        <v>0</v>
      </c>
      <c r="V134" s="593">
        <f>+V133+V127+V120</f>
        <v>52550298</v>
      </c>
    </row>
    <row r="135" spans="1:22" x14ac:dyDescent="0.25">
      <c r="A135" s="240"/>
      <c r="B135" s="1551" t="s">
        <v>805</v>
      </c>
      <c r="C135" s="1534"/>
      <c r="D135" s="589">
        <f>SUM(D125)</f>
        <v>63500</v>
      </c>
      <c r="E135" s="589">
        <f>SUM(E125)</f>
        <v>0</v>
      </c>
      <c r="F135" s="589">
        <f>SUM(F125)</f>
        <v>63500</v>
      </c>
      <c r="G135" s="589">
        <f>SUM(G125)</f>
        <v>53790</v>
      </c>
      <c r="H135" s="589">
        <f t="shared" ref="H135" si="35">SUM(H125)</f>
        <v>117290</v>
      </c>
      <c r="T135" s="589">
        <v>117290</v>
      </c>
      <c r="U135" s="589">
        <f>+V135-T135</f>
        <v>0</v>
      </c>
      <c r="V135" s="589">
        <f>+V125</f>
        <v>117290</v>
      </c>
    </row>
    <row r="136" spans="1:22" x14ac:dyDescent="0.25">
      <c r="A136" s="604"/>
      <c r="B136" s="1552" t="s">
        <v>127</v>
      </c>
      <c r="C136" s="1557"/>
      <c r="D136" s="605">
        <f>SUM(D116:D118,D122:D124,D129:D131)</f>
        <v>52017363</v>
      </c>
      <c r="E136" s="605">
        <f>SUM(E116:E118,E122:E124,E129:E131)</f>
        <v>469435</v>
      </c>
      <c r="F136" s="605">
        <f>SUM(F116:F118,F122:F124,F129:F131)</f>
        <v>52486798</v>
      </c>
      <c r="G136" s="605">
        <f>SUM(G116:G118,G122:G124,G129:G131)</f>
        <v>-53790</v>
      </c>
      <c r="H136" s="605">
        <f t="shared" ref="H136" si="36">SUM(H116:H118,H122:H124,H129:H131)</f>
        <v>52433008</v>
      </c>
      <c r="T136" s="605">
        <v>52433008</v>
      </c>
      <c r="U136" s="605">
        <f>+V136-T136</f>
        <v>0</v>
      </c>
      <c r="V136" s="605">
        <f>+V116+V117+V118+V122+V123+V124+V129+V130+V131+V132</f>
        <v>52433008</v>
      </c>
    </row>
    <row r="137" spans="1:22" x14ac:dyDescent="0.25">
      <c r="A137" s="600"/>
      <c r="B137" s="1885" t="s">
        <v>812</v>
      </c>
      <c r="C137" s="1886"/>
      <c r="D137" s="203">
        <v>6</v>
      </c>
      <c r="E137" s="203"/>
      <c r="F137" s="203">
        <v>6</v>
      </c>
      <c r="G137" s="203"/>
      <c r="H137" s="203">
        <v>6</v>
      </c>
      <c r="T137" s="203">
        <v>6</v>
      </c>
      <c r="U137" s="203"/>
      <c r="V137" s="206">
        <f>+V126+V119</f>
        <v>6</v>
      </c>
    </row>
  </sheetData>
  <mergeCells count="55">
    <mergeCell ref="B137:C137"/>
    <mergeCell ref="T111:V111"/>
    <mergeCell ref="E112:V112"/>
    <mergeCell ref="B114:C114"/>
    <mergeCell ref="T9:AE9"/>
    <mergeCell ref="B113:V113"/>
    <mergeCell ref="B11:AE11"/>
    <mergeCell ref="B12:AE12"/>
    <mergeCell ref="T10:AE10"/>
    <mergeCell ref="AB13:AE13"/>
    <mergeCell ref="AB14:AB15"/>
    <mergeCell ref="AC14:AC15"/>
    <mergeCell ref="AD14:AD15"/>
    <mergeCell ref="AE14:AE15"/>
    <mergeCell ref="X13:AA13"/>
    <mergeCell ref="X14:X15"/>
    <mergeCell ref="Y14:Y15"/>
    <mergeCell ref="Z14:Z15"/>
    <mergeCell ref="AA14:AA15"/>
    <mergeCell ref="T13:W13"/>
    <mergeCell ref="U14:U15"/>
    <mergeCell ref="V14:V15"/>
    <mergeCell ref="W14:W15"/>
    <mergeCell ref="P13:S13"/>
    <mergeCell ref="P14:P15"/>
    <mergeCell ref="Q14:Q15"/>
    <mergeCell ref="R14:R15"/>
    <mergeCell ref="S14:S15"/>
    <mergeCell ref="A11:A12"/>
    <mergeCell ref="D14:D15"/>
    <mergeCell ref="U8:W8"/>
    <mergeCell ref="L13:O13"/>
    <mergeCell ref="L14:L15"/>
    <mergeCell ref="M14:M15"/>
    <mergeCell ref="N14:N15"/>
    <mergeCell ref="O14:O15"/>
    <mergeCell ref="G14:G15"/>
    <mergeCell ref="H13:K13"/>
    <mergeCell ref="H14:H15"/>
    <mergeCell ref="I14:I15"/>
    <mergeCell ref="J14:J15"/>
    <mergeCell ref="K14:K15"/>
    <mergeCell ref="T14:T15"/>
    <mergeCell ref="E14:E15"/>
    <mergeCell ref="F14:F15"/>
    <mergeCell ref="D13:G13"/>
    <mergeCell ref="A16:B16"/>
    <mergeCell ref="A77:B77"/>
    <mergeCell ref="C13:C15"/>
    <mergeCell ref="A13:B15"/>
    <mergeCell ref="A57:G57"/>
    <mergeCell ref="A17:B17"/>
    <mergeCell ref="A46:B46"/>
    <mergeCell ref="A58:B58"/>
    <mergeCell ref="A59:B59"/>
  </mergeCells>
  <phoneticPr fontId="3" type="noConversion"/>
  <pageMargins left="0.39370078740157483" right="0.39370078740157483" top="0" bottom="0" header="0.31496062992125984" footer="0.31496062992125984"/>
  <pageSetup paperSize="9" scale="64" orientation="landscape" r:id="rId1"/>
  <headerFooter alignWithMargins="0">
    <oddHeader>&amp;C&amp;"Times New Roman,Félkövér"&amp;9LETENYE VÁROS ÖNKORMÁNYZAT KÖLTSÉGVETÉSI SZERVEINEK 2018.ÉVI KIEMELT BEVÉTELI ÉS KIADÁSI ELŐIRÁNYZATA</oddHeader>
  </headerFooter>
  <rowBreaks count="1" manualBreakCount="1">
    <brk id="8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5"/>
  <dimension ref="A1:AD210"/>
  <sheetViews>
    <sheetView view="pageBreakPreview" topLeftCell="A93" zoomScale="60" zoomScaleNormal="100" workbookViewId="0">
      <selection activeCell="AC74" sqref="AC74"/>
    </sheetView>
  </sheetViews>
  <sheetFormatPr defaultRowHeight="12.75" x14ac:dyDescent="0.2"/>
  <cols>
    <col min="1" max="1" width="4" style="891" customWidth="1"/>
    <col min="2" max="2" width="0.7109375" hidden="1" customWidth="1"/>
    <col min="3" max="3" width="52.42578125" customWidth="1"/>
    <col min="4" max="4" width="9.28515625" customWidth="1"/>
    <col min="5" max="5" width="1.42578125" hidden="1" customWidth="1"/>
    <col min="6" max="6" width="0.42578125" hidden="1" customWidth="1"/>
    <col min="7" max="20" width="9.140625" hidden="1" customWidth="1"/>
    <col min="21" max="21" width="6.85546875" hidden="1" customWidth="1"/>
    <col min="22" max="22" width="0.7109375" hidden="1" customWidth="1"/>
    <col min="23" max="23" width="7.85546875" hidden="1" customWidth="1"/>
    <col min="24" max="24" width="9.7109375" customWidth="1"/>
    <col min="25" max="25" width="11" hidden="1" customWidth="1"/>
    <col min="26" max="26" width="10.140625" hidden="1" customWidth="1"/>
    <col min="27" max="27" width="8.42578125" hidden="1" customWidth="1"/>
    <col min="28" max="28" width="11.28515625" customWidth="1"/>
    <col min="29" max="30" width="9.85546875" customWidth="1"/>
  </cols>
  <sheetData>
    <row r="1" spans="2:6" hidden="1" x14ac:dyDescent="0.2">
      <c r="E1" s="1725"/>
      <c r="F1" s="1725"/>
    </row>
    <row r="2" spans="2:6" ht="12.75" hidden="1" customHeight="1" x14ac:dyDescent="0.2">
      <c r="F2" s="8"/>
    </row>
    <row r="3" spans="2:6" ht="26.25" hidden="1" customHeight="1" x14ac:dyDescent="0.2">
      <c r="B3" s="2"/>
      <c r="C3" s="1726"/>
      <c r="D3" s="1726"/>
      <c r="E3" s="1726"/>
      <c r="F3" s="1726"/>
    </row>
    <row r="4" spans="2:6" ht="15" hidden="1" x14ac:dyDescent="0.3">
      <c r="B4" s="2"/>
      <c r="C4" s="170"/>
      <c r="D4" s="223"/>
      <c r="E4" s="223"/>
      <c r="F4" s="223"/>
    </row>
    <row r="5" spans="2:6" ht="46.5" hidden="1" customHeight="1" x14ac:dyDescent="0.2">
      <c r="B5" s="2"/>
      <c r="C5" s="224"/>
      <c r="D5" s="2"/>
      <c r="E5" s="1727"/>
      <c r="F5" s="1727"/>
    </row>
    <row r="6" spans="2:6" hidden="1" x14ac:dyDescent="0.2">
      <c r="B6" s="2"/>
      <c r="C6" s="225"/>
      <c r="D6" s="225"/>
      <c r="E6" s="225"/>
      <c r="F6" s="225"/>
    </row>
    <row r="7" spans="2:6" hidden="1" x14ac:dyDescent="0.2">
      <c r="B7" s="1"/>
      <c r="C7" s="226"/>
      <c r="D7" s="1"/>
      <c r="E7" s="1"/>
      <c r="F7" s="1"/>
    </row>
    <row r="8" spans="2:6" hidden="1" x14ac:dyDescent="0.2">
      <c r="B8" s="1"/>
      <c r="C8" s="226"/>
      <c r="D8" s="1"/>
      <c r="E8" s="1"/>
      <c r="F8" s="1"/>
    </row>
    <row r="9" spans="2:6" hidden="1" x14ac:dyDescent="0.2">
      <c r="B9" s="1"/>
      <c r="C9" s="226"/>
      <c r="D9" s="1"/>
      <c r="E9" s="1"/>
      <c r="F9" s="1"/>
    </row>
    <row r="10" spans="2:6" hidden="1" x14ac:dyDescent="0.2">
      <c r="B10" s="1"/>
      <c r="C10" s="226"/>
      <c r="D10" s="1"/>
      <c r="E10" s="1"/>
      <c r="F10" s="1"/>
    </row>
    <row r="11" spans="2:6" hidden="1" x14ac:dyDescent="0.2">
      <c r="B11" s="1"/>
      <c r="C11" s="2"/>
      <c r="D11" s="2"/>
      <c r="E11" s="1"/>
      <c r="F11" s="1"/>
    </row>
    <row r="12" spans="2:6" hidden="1" x14ac:dyDescent="0.2">
      <c r="B12" s="227"/>
      <c r="C12" s="228"/>
      <c r="D12" s="227"/>
      <c r="E12" s="227"/>
      <c r="F12" s="227"/>
    </row>
    <row r="13" spans="2:6" hidden="1" x14ac:dyDescent="0.2">
      <c r="B13" s="227"/>
      <c r="C13" s="228"/>
      <c r="D13" s="229"/>
      <c r="E13" s="227"/>
      <c r="F13" s="227"/>
    </row>
    <row r="14" spans="2:6" hidden="1" x14ac:dyDescent="0.2">
      <c r="B14" s="227"/>
      <c r="C14" s="228"/>
      <c r="D14" s="229"/>
      <c r="E14" s="227"/>
      <c r="F14" s="227"/>
    </row>
    <row r="15" spans="2:6" hidden="1" x14ac:dyDescent="0.2">
      <c r="B15" s="227"/>
      <c r="C15" s="228"/>
      <c r="D15" s="227"/>
      <c r="E15" s="227"/>
      <c r="F15" s="227"/>
    </row>
    <row r="16" spans="2:6" hidden="1" x14ac:dyDescent="0.2">
      <c r="B16" s="227"/>
      <c r="C16" s="228"/>
      <c r="D16" s="229"/>
      <c r="E16" s="227"/>
      <c r="F16" s="227"/>
    </row>
    <row r="17" spans="2:7" hidden="1" x14ac:dyDescent="0.2">
      <c r="B17" s="227"/>
      <c r="C17" s="228"/>
      <c r="D17" s="227"/>
      <c r="E17" s="227"/>
      <c r="F17" s="227"/>
    </row>
    <row r="18" spans="2:7" hidden="1" x14ac:dyDescent="0.2">
      <c r="B18" s="227"/>
      <c r="C18" s="228"/>
      <c r="D18" s="227"/>
      <c r="E18" s="227"/>
      <c r="F18" s="227"/>
      <c r="G18" s="39"/>
    </row>
    <row r="19" spans="2:7" hidden="1" x14ac:dyDescent="0.2">
      <c r="B19" s="227"/>
      <c r="C19" s="228"/>
      <c r="D19" s="229"/>
      <c r="E19" s="227"/>
      <c r="F19" s="227"/>
    </row>
    <row r="20" spans="2:7" hidden="1" x14ac:dyDescent="0.2">
      <c r="B20" s="227"/>
      <c r="C20" s="228"/>
      <c r="D20" s="227"/>
      <c r="E20" s="227"/>
      <c r="F20" s="227"/>
    </row>
    <row r="21" spans="2:7" hidden="1" x14ac:dyDescent="0.2">
      <c r="B21" s="227"/>
      <c r="C21" s="228"/>
      <c r="D21" s="227"/>
      <c r="E21" s="227"/>
      <c r="F21" s="227"/>
    </row>
    <row r="22" spans="2:7" hidden="1" x14ac:dyDescent="0.2">
      <c r="B22" s="227"/>
      <c r="C22" s="228"/>
      <c r="D22" s="227"/>
      <c r="E22" s="227"/>
      <c r="F22" s="227"/>
    </row>
    <row r="23" spans="2:7" hidden="1" x14ac:dyDescent="0.2">
      <c r="B23" s="227"/>
      <c r="C23" s="228"/>
      <c r="D23" s="227"/>
      <c r="E23" s="227"/>
      <c r="F23" s="227"/>
    </row>
    <row r="24" spans="2:7" hidden="1" x14ac:dyDescent="0.2">
      <c r="B24" s="227"/>
      <c r="C24" s="228"/>
      <c r="D24" s="227"/>
      <c r="E24" s="227"/>
      <c r="F24" s="227"/>
    </row>
    <row r="25" spans="2:7" hidden="1" x14ac:dyDescent="0.2">
      <c r="B25" s="227"/>
      <c r="C25" s="228"/>
      <c r="D25" s="227"/>
      <c r="E25" s="227"/>
      <c r="F25" s="227"/>
    </row>
    <row r="26" spans="2:7" hidden="1" x14ac:dyDescent="0.2">
      <c r="B26" s="227"/>
      <c r="C26" s="228"/>
      <c r="D26" s="227"/>
      <c r="E26" s="227"/>
      <c r="F26" s="227"/>
    </row>
    <row r="27" spans="2:7" hidden="1" x14ac:dyDescent="0.2">
      <c r="B27" s="227"/>
      <c r="C27" s="228"/>
      <c r="D27" s="227"/>
      <c r="E27" s="227"/>
      <c r="F27" s="227"/>
    </row>
    <row r="28" spans="2:7" hidden="1" x14ac:dyDescent="0.2">
      <c r="B28" s="227"/>
      <c r="C28" s="228"/>
      <c r="D28" s="227"/>
      <c r="E28" s="227"/>
      <c r="F28" s="227"/>
    </row>
    <row r="29" spans="2:7" hidden="1" x14ac:dyDescent="0.2">
      <c r="B29" s="227"/>
      <c r="C29" s="228"/>
      <c r="D29" s="227"/>
      <c r="E29" s="227"/>
      <c r="F29" s="227"/>
    </row>
    <row r="30" spans="2:7" hidden="1" x14ac:dyDescent="0.2">
      <c r="B30" s="227"/>
      <c r="C30" s="228"/>
      <c r="D30" s="227"/>
      <c r="E30" s="227"/>
      <c r="F30" s="227"/>
    </row>
    <row r="31" spans="2:7" hidden="1" x14ac:dyDescent="0.2">
      <c r="B31" s="227"/>
      <c r="C31" s="228"/>
      <c r="D31" s="227"/>
      <c r="E31" s="227"/>
      <c r="F31" s="227"/>
    </row>
    <row r="32" spans="2:7" hidden="1" x14ac:dyDescent="0.2">
      <c r="B32" s="227"/>
      <c r="C32" s="228"/>
      <c r="D32" s="227"/>
      <c r="E32" s="227"/>
      <c r="F32" s="227"/>
    </row>
    <row r="33" spans="2:8" ht="24" hidden="1" customHeight="1" x14ac:dyDescent="0.2">
      <c r="B33" s="227"/>
      <c r="C33" s="230"/>
      <c r="D33" s="231"/>
      <c r="E33" s="231"/>
      <c r="F33" s="231"/>
    </row>
    <row r="34" spans="2:8" hidden="1" x14ac:dyDescent="0.2">
      <c r="B34" s="227"/>
      <c r="C34" s="228"/>
      <c r="D34" s="227"/>
      <c r="E34" s="227"/>
      <c r="F34" s="227"/>
    </row>
    <row r="35" spans="2:8" hidden="1" x14ac:dyDescent="0.2">
      <c r="B35" s="227"/>
      <c r="C35" s="228"/>
      <c r="D35" s="227"/>
      <c r="E35" s="227"/>
      <c r="F35" s="227"/>
    </row>
    <row r="36" spans="2:8" hidden="1" x14ac:dyDescent="0.2">
      <c r="B36" s="227"/>
      <c r="C36" s="228"/>
      <c r="D36" s="227"/>
      <c r="E36" s="227"/>
      <c r="F36" s="227"/>
    </row>
    <row r="37" spans="2:8" hidden="1" x14ac:dyDescent="0.2">
      <c r="B37" s="227"/>
      <c r="C37" s="228"/>
      <c r="D37" s="227"/>
      <c r="E37" s="227"/>
      <c r="F37" s="227"/>
    </row>
    <row r="38" spans="2:8" hidden="1" x14ac:dyDescent="0.2">
      <c r="B38" s="227"/>
      <c r="C38" s="228"/>
      <c r="D38" s="227"/>
      <c r="E38" s="227"/>
      <c r="F38" s="227"/>
    </row>
    <row r="39" spans="2:8" ht="14.25" hidden="1" customHeight="1" x14ac:dyDescent="0.2">
      <c r="B39" s="227"/>
      <c r="C39" s="232"/>
      <c r="D39" s="233"/>
      <c r="E39" s="234"/>
      <c r="F39" s="234"/>
      <c r="G39" s="14"/>
    </row>
    <row r="40" spans="2:8" hidden="1" x14ac:dyDescent="0.2">
      <c r="B40" s="227"/>
      <c r="C40" s="235"/>
      <c r="D40" s="233"/>
      <c r="E40" s="234"/>
      <c r="F40" s="234"/>
      <c r="G40" s="14"/>
    </row>
    <row r="41" spans="2:8" hidden="1" x14ac:dyDescent="0.2">
      <c r="B41" s="227"/>
      <c r="C41" s="228"/>
      <c r="D41" s="227"/>
      <c r="E41" s="227"/>
      <c r="F41" s="227"/>
    </row>
    <row r="42" spans="2:8" hidden="1" x14ac:dyDescent="0.2">
      <c r="B42" s="227"/>
      <c r="C42" s="228"/>
      <c r="D42" s="227"/>
      <c r="E42" s="227"/>
      <c r="F42" s="227"/>
    </row>
    <row r="43" spans="2:8" hidden="1" x14ac:dyDescent="0.2">
      <c r="B43" s="227"/>
      <c r="C43" s="228"/>
      <c r="D43" s="227"/>
      <c r="E43" s="227"/>
      <c r="F43" s="227"/>
    </row>
    <row r="44" spans="2:8" hidden="1" x14ac:dyDescent="0.2">
      <c r="B44" s="227"/>
      <c r="C44" s="228"/>
      <c r="D44" s="227"/>
      <c r="E44" s="227"/>
      <c r="F44" s="227"/>
    </row>
    <row r="45" spans="2:8" hidden="1" x14ac:dyDescent="0.2">
      <c r="B45" s="227"/>
      <c r="C45" s="228"/>
      <c r="D45" s="227"/>
      <c r="E45" s="227"/>
      <c r="F45" s="227"/>
    </row>
    <row r="46" spans="2:8" hidden="1" x14ac:dyDescent="0.2">
      <c r="B46" s="227"/>
      <c r="C46" s="228"/>
      <c r="D46" s="227"/>
      <c r="E46" s="227"/>
      <c r="F46" s="227"/>
    </row>
    <row r="47" spans="2:8" ht="24" hidden="1" customHeight="1" x14ac:dyDescent="0.2">
      <c r="B47" s="227"/>
      <c r="C47" s="236"/>
      <c r="D47" s="227"/>
      <c r="E47" s="227"/>
      <c r="F47" s="227"/>
      <c r="H47" s="39"/>
    </row>
    <row r="48" spans="2:8" ht="23.25" hidden="1" customHeight="1" x14ac:dyDescent="0.2">
      <c r="B48" s="227"/>
      <c r="C48" s="230"/>
      <c r="D48" s="231"/>
      <c r="E48" s="231"/>
      <c r="F48" s="231"/>
      <c r="H48" s="39"/>
    </row>
    <row r="49" spans="1:30" ht="27.75" hidden="1" customHeight="1" x14ac:dyDescent="0.2">
      <c r="B49" s="227"/>
      <c r="C49" s="230"/>
      <c r="D49" s="237"/>
      <c r="E49" s="231"/>
      <c r="F49" s="231"/>
    </row>
    <row r="50" spans="1:30" hidden="1" x14ac:dyDescent="0.2">
      <c r="B50" s="227"/>
      <c r="C50" s="228"/>
      <c r="D50" s="227"/>
      <c r="E50" s="227"/>
      <c r="F50" s="227"/>
    </row>
    <row r="51" spans="1:30" hidden="1" x14ac:dyDescent="0.2">
      <c r="B51" s="227"/>
      <c r="C51" s="228"/>
      <c r="D51" s="227"/>
      <c r="E51" s="227"/>
      <c r="F51" s="227"/>
    </row>
    <row r="52" spans="1:30" hidden="1" x14ac:dyDescent="0.2">
      <c r="B52" s="227"/>
      <c r="C52" s="228"/>
      <c r="D52" s="227"/>
      <c r="E52" s="227"/>
      <c r="F52" s="227"/>
    </row>
    <row r="53" spans="1:30" hidden="1" x14ac:dyDescent="0.2">
      <c r="B53" s="227"/>
      <c r="C53" s="227"/>
      <c r="D53" s="227"/>
      <c r="E53" s="227"/>
      <c r="F53" s="227"/>
    </row>
    <row r="54" spans="1:30" hidden="1" x14ac:dyDescent="0.2">
      <c r="B54" s="238"/>
      <c r="C54" s="227"/>
      <c r="D54" s="227"/>
      <c r="E54" s="227"/>
      <c r="F54" s="227"/>
    </row>
    <row r="55" spans="1:30" hidden="1" x14ac:dyDescent="0.2">
      <c r="B55" s="238"/>
      <c r="C55" s="227"/>
      <c r="D55" s="227"/>
      <c r="E55" s="227"/>
      <c r="F55" s="227"/>
    </row>
    <row r="56" spans="1:30" ht="23.25" hidden="1" customHeight="1" x14ac:dyDescent="0.2">
      <c r="B56" s="227"/>
      <c r="C56" s="230"/>
      <c r="D56" s="231"/>
      <c r="E56" s="231"/>
      <c r="F56" s="231"/>
    </row>
    <row r="57" spans="1:30" hidden="1" x14ac:dyDescent="0.2">
      <c r="B57" s="227"/>
      <c r="C57" s="227"/>
      <c r="D57" s="227"/>
      <c r="E57" s="227"/>
      <c r="F57" s="227"/>
    </row>
    <row r="58" spans="1:30" hidden="1" x14ac:dyDescent="0.2">
      <c r="B58" s="238"/>
      <c r="C58" s="227"/>
      <c r="D58" s="227"/>
      <c r="E58" s="227"/>
      <c r="F58" s="227"/>
    </row>
    <row r="59" spans="1:30" ht="26.25" hidden="1" customHeight="1" x14ac:dyDescent="0.2">
      <c r="B59" s="227"/>
      <c r="C59" s="230"/>
      <c r="D59" s="231"/>
      <c r="E59" s="231"/>
      <c r="F59" s="231"/>
    </row>
    <row r="60" spans="1:30" hidden="1" x14ac:dyDescent="0.2">
      <c r="B60" s="2"/>
      <c r="C60" s="2"/>
      <c r="D60" s="2"/>
      <c r="E60" s="2"/>
      <c r="F60" s="2"/>
    </row>
    <row r="61" spans="1:30" ht="10.5" hidden="1" customHeight="1" x14ac:dyDescent="0.2"/>
    <row r="62" spans="1:30" hidden="1" x14ac:dyDescent="0.2"/>
    <row r="63" spans="1:30" ht="13.5" x14ac:dyDescent="0.25">
      <c r="A63" s="1050"/>
      <c r="X63" s="1731"/>
      <c r="Y63" s="1731"/>
      <c r="Z63" s="1731"/>
      <c r="AA63" s="1731"/>
      <c r="AB63" s="1731"/>
      <c r="AC63" s="1731"/>
      <c r="AD63" s="1731"/>
    </row>
    <row r="64" spans="1:30" ht="13.5" x14ac:dyDescent="0.25">
      <c r="X64" s="1731" t="s">
        <v>1149</v>
      </c>
      <c r="Y64" s="1731"/>
      <c r="Z64" s="1731"/>
      <c r="AA64" s="1731"/>
      <c r="AB64" s="1731"/>
      <c r="AC64" s="1731"/>
      <c r="AD64" s="1731"/>
    </row>
    <row r="65" spans="1:30" ht="16.5" customHeight="1" x14ac:dyDescent="0.2">
      <c r="Z65" s="1730" t="s">
        <v>872</v>
      </c>
      <c r="AA65" s="1730"/>
      <c r="AB65" s="1730"/>
      <c r="AC65" s="1730"/>
      <c r="AD65" s="1730"/>
    </row>
    <row r="66" spans="1:30" ht="6" hidden="1" customHeight="1" x14ac:dyDescent="0.2"/>
    <row r="67" spans="1:30" hidden="1" x14ac:dyDescent="0.2"/>
    <row r="68" spans="1:30" hidden="1" x14ac:dyDescent="0.2"/>
    <row r="69" spans="1:30" ht="51.75" customHeight="1" x14ac:dyDescent="0.2">
      <c r="A69" s="1714" t="s">
        <v>765</v>
      </c>
      <c r="B69" s="1715"/>
      <c r="C69" s="1716" t="s">
        <v>715</v>
      </c>
      <c r="D69" s="1717"/>
      <c r="E69" s="1717"/>
      <c r="F69" s="1717"/>
      <c r="G69" s="1717"/>
      <c r="H69" s="1717"/>
      <c r="I69" s="1717"/>
      <c r="J69" s="1717"/>
      <c r="K69" s="1717"/>
      <c r="L69" s="1717"/>
      <c r="M69" s="1717"/>
      <c r="N69" s="1717"/>
      <c r="O69" s="1717"/>
      <c r="P69" s="1717"/>
      <c r="Q69" s="1717"/>
      <c r="R69" s="1717"/>
      <c r="S69" s="1717"/>
      <c r="T69" s="1717"/>
      <c r="U69" s="1717"/>
      <c r="V69" s="1714"/>
      <c r="W69" s="1721"/>
      <c r="X69" s="894" t="s">
        <v>868</v>
      </c>
      <c r="Y69" s="894" t="s">
        <v>1054</v>
      </c>
      <c r="Z69" s="1061" t="s">
        <v>1075</v>
      </c>
      <c r="AA69" s="1061" t="s">
        <v>1094</v>
      </c>
      <c r="AB69" s="1061" t="s">
        <v>1075</v>
      </c>
      <c r="AC69" s="1191" t="s">
        <v>1120</v>
      </c>
      <c r="AD69" s="1191" t="s">
        <v>1075</v>
      </c>
    </row>
    <row r="70" spans="1:30" ht="24.75" customHeight="1" x14ac:dyDescent="0.2">
      <c r="A70" s="251">
        <v>1</v>
      </c>
      <c r="B70" s="1692" t="s">
        <v>954</v>
      </c>
      <c r="C70" s="1693"/>
      <c r="D70" s="1693"/>
      <c r="E70" s="1693"/>
      <c r="F70" s="1693"/>
      <c r="G70" s="1693"/>
      <c r="H70" s="1693"/>
      <c r="I70" s="1693"/>
      <c r="J70" s="1693"/>
      <c r="K70" s="1693"/>
      <c r="L70" s="1693"/>
      <c r="M70" s="1693"/>
      <c r="N70" s="1693"/>
      <c r="O70" s="1693"/>
      <c r="P70" s="1693"/>
      <c r="Q70" s="1693"/>
      <c r="R70" s="1693"/>
      <c r="S70" s="1693"/>
      <c r="T70" s="1694"/>
      <c r="U70" s="1688"/>
      <c r="V70" s="1688"/>
      <c r="W70" s="1688"/>
      <c r="X70" s="492">
        <f t="shared" ref="X70:AD70" si="0">SUM(X71:X78)</f>
        <v>170000</v>
      </c>
      <c r="Y70" s="492">
        <f t="shared" si="0"/>
        <v>650000</v>
      </c>
      <c r="Z70" s="492">
        <f t="shared" si="0"/>
        <v>820000</v>
      </c>
      <c r="AA70" s="492">
        <f t="shared" si="0"/>
        <v>0</v>
      </c>
      <c r="AB70" s="492">
        <f t="shared" si="0"/>
        <v>820000</v>
      </c>
      <c r="AC70" s="492">
        <f t="shared" si="0"/>
        <v>0</v>
      </c>
      <c r="AD70" s="492">
        <f t="shared" si="0"/>
        <v>820000</v>
      </c>
    </row>
    <row r="71" spans="1:30" ht="12" customHeight="1" x14ac:dyDescent="0.2">
      <c r="A71" s="252"/>
      <c r="B71" s="1684" t="s">
        <v>691</v>
      </c>
      <c r="C71" s="1685"/>
      <c r="D71" s="1685"/>
      <c r="E71" s="1685"/>
      <c r="F71" s="1685"/>
      <c r="G71" s="1685"/>
      <c r="H71" s="1685"/>
      <c r="I71" s="1685"/>
      <c r="J71" s="1685"/>
      <c r="K71" s="1685"/>
      <c r="L71" s="1685"/>
      <c r="M71" s="1685"/>
      <c r="N71" s="1685"/>
      <c r="O71" s="1685"/>
      <c r="P71" s="1685"/>
      <c r="Q71" s="1685"/>
      <c r="R71" s="1685"/>
      <c r="S71" s="1685"/>
      <c r="T71" s="1686"/>
      <c r="U71" s="1683"/>
      <c r="V71" s="1683"/>
      <c r="W71" s="1683"/>
      <c r="X71" s="489"/>
      <c r="Y71" s="489"/>
      <c r="Z71" s="489"/>
      <c r="AA71" s="489"/>
      <c r="AB71" s="489"/>
      <c r="AC71" s="489"/>
      <c r="AD71" s="489"/>
    </row>
    <row r="72" spans="1:30" ht="12" customHeight="1" x14ac:dyDescent="0.2">
      <c r="A72" s="252"/>
      <c r="B72" s="1684" t="s">
        <v>692</v>
      </c>
      <c r="C72" s="1685"/>
      <c r="D72" s="1685"/>
      <c r="E72" s="1685"/>
      <c r="F72" s="1685"/>
      <c r="G72" s="1685"/>
      <c r="H72" s="1685"/>
      <c r="I72" s="1685"/>
      <c r="J72" s="1685"/>
      <c r="K72" s="1685"/>
      <c r="L72" s="1685"/>
      <c r="M72" s="1685"/>
      <c r="N72" s="1685"/>
      <c r="O72" s="1685"/>
      <c r="P72" s="1685"/>
      <c r="Q72" s="1685"/>
      <c r="R72" s="1685"/>
      <c r="S72" s="1685"/>
      <c r="T72" s="1686"/>
      <c r="U72" s="1683"/>
      <c r="V72" s="1683"/>
      <c r="W72" s="1683"/>
      <c r="X72" s="489"/>
      <c r="Y72" s="489"/>
      <c r="Z72" s="489"/>
      <c r="AA72" s="489"/>
      <c r="AB72" s="489"/>
      <c r="AC72" s="489"/>
      <c r="AD72" s="489"/>
    </row>
    <row r="73" spans="1:30" ht="12" customHeight="1" x14ac:dyDescent="0.2">
      <c r="A73" s="252"/>
      <c r="B73" s="1684" t="s">
        <v>693</v>
      </c>
      <c r="C73" s="1685"/>
      <c r="D73" s="1685"/>
      <c r="E73" s="1685"/>
      <c r="F73" s="1685"/>
      <c r="G73" s="1685"/>
      <c r="H73" s="1685"/>
      <c r="I73" s="1685"/>
      <c r="J73" s="1685"/>
      <c r="K73" s="1685"/>
      <c r="L73" s="1685"/>
      <c r="M73" s="1685"/>
      <c r="N73" s="1685"/>
      <c r="O73" s="1685"/>
      <c r="P73" s="1685"/>
      <c r="Q73" s="1685"/>
      <c r="R73" s="1685"/>
      <c r="S73" s="1685"/>
      <c r="T73" s="1686"/>
      <c r="U73" s="1683"/>
      <c r="V73" s="1683"/>
      <c r="W73" s="1683"/>
      <c r="X73" s="489"/>
      <c r="Y73" s="489"/>
      <c r="Z73" s="489"/>
      <c r="AA73" s="489"/>
      <c r="AB73" s="489"/>
      <c r="AC73" s="489"/>
      <c r="AD73" s="489"/>
    </row>
    <row r="74" spans="1:30" ht="12" customHeight="1" x14ac:dyDescent="0.2">
      <c r="A74" s="252"/>
      <c r="B74" s="1684" t="s">
        <v>694</v>
      </c>
      <c r="C74" s="1685"/>
      <c r="D74" s="1685"/>
      <c r="E74" s="1685"/>
      <c r="F74" s="1685"/>
      <c r="G74" s="1685"/>
      <c r="H74" s="1685"/>
      <c r="I74" s="1685"/>
      <c r="J74" s="1685"/>
      <c r="K74" s="1685"/>
      <c r="L74" s="1685"/>
      <c r="M74" s="1685"/>
      <c r="N74" s="1685"/>
      <c r="O74" s="1685"/>
      <c r="P74" s="1685"/>
      <c r="Q74" s="1685"/>
      <c r="R74" s="1685"/>
      <c r="S74" s="1685"/>
      <c r="T74" s="1686"/>
      <c r="U74" s="1683"/>
      <c r="V74" s="1683"/>
      <c r="W74" s="1683"/>
      <c r="X74" s="489"/>
      <c r="Y74" s="489"/>
      <c r="Z74" s="489"/>
      <c r="AA74" s="489"/>
      <c r="AB74" s="489"/>
      <c r="AC74" s="489"/>
      <c r="AD74" s="489"/>
    </row>
    <row r="75" spans="1:30" ht="12" customHeight="1" x14ac:dyDescent="0.2">
      <c r="A75" s="252"/>
      <c r="B75" s="1684" t="s">
        <v>695</v>
      </c>
      <c r="C75" s="1685"/>
      <c r="D75" s="1685"/>
      <c r="E75" s="1685"/>
      <c r="F75" s="1685"/>
      <c r="G75" s="1685"/>
      <c r="H75" s="1685"/>
      <c r="I75" s="1685"/>
      <c r="J75" s="1685"/>
      <c r="K75" s="1685"/>
      <c r="L75" s="1685"/>
      <c r="M75" s="1685"/>
      <c r="N75" s="1685"/>
      <c r="O75" s="1685"/>
      <c r="P75" s="1685"/>
      <c r="Q75" s="1685"/>
      <c r="R75" s="1685"/>
      <c r="S75" s="1685"/>
      <c r="T75" s="1686"/>
      <c r="U75" s="1683"/>
      <c r="V75" s="1683"/>
      <c r="W75" s="1683"/>
      <c r="X75" s="489"/>
      <c r="Y75" s="489"/>
      <c r="Z75" s="489"/>
      <c r="AA75" s="489"/>
      <c r="AB75" s="489"/>
      <c r="AC75" s="489"/>
      <c r="AD75" s="489"/>
    </row>
    <row r="76" spans="1:30" ht="12" customHeight="1" x14ac:dyDescent="0.2">
      <c r="A76" s="252"/>
      <c r="B76" s="1684" t="s">
        <v>696</v>
      </c>
      <c r="C76" s="1685"/>
      <c r="D76" s="1685"/>
      <c r="E76" s="1685"/>
      <c r="F76" s="1685"/>
      <c r="G76" s="1685"/>
      <c r="H76" s="1685"/>
      <c r="I76" s="1685"/>
      <c r="J76" s="1685"/>
      <c r="K76" s="1685"/>
      <c r="L76" s="1685"/>
      <c r="M76" s="1685"/>
      <c r="N76" s="1685"/>
      <c r="O76" s="1685"/>
      <c r="P76" s="1685"/>
      <c r="Q76" s="1685"/>
      <c r="R76" s="1685"/>
      <c r="S76" s="1685"/>
      <c r="T76" s="1686"/>
      <c r="U76" s="1683"/>
      <c r="V76" s="1683"/>
      <c r="W76" s="1683"/>
      <c r="X76" s="489"/>
      <c r="Y76" s="489"/>
      <c r="Z76" s="489"/>
      <c r="AA76" s="489"/>
      <c r="AB76" s="489"/>
      <c r="AC76" s="489"/>
      <c r="AD76" s="489"/>
    </row>
    <row r="77" spans="1:30" ht="21" customHeight="1" x14ac:dyDescent="0.2">
      <c r="A77" s="252"/>
      <c r="B77" s="1684" t="s">
        <v>1086</v>
      </c>
      <c r="C77" s="1685"/>
      <c r="D77" s="1685"/>
      <c r="E77" s="1685"/>
      <c r="F77" s="1685"/>
      <c r="G77" s="1685"/>
      <c r="H77" s="1685"/>
      <c r="I77" s="1685"/>
      <c r="J77" s="1685"/>
      <c r="K77" s="1685"/>
      <c r="L77" s="1685"/>
      <c r="M77" s="1685"/>
      <c r="N77" s="1685"/>
      <c r="O77" s="1685"/>
      <c r="P77" s="1685"/>
      <c r="Q77" s="1685"/>
      <c r="R77" s="1685"/>
      <c r="S77" s="1685"/>
      <c r="T77" s="1686"/>
      <c r="U77" s="1683"/>
      <c r="V77" s="1683"/>
      <c r="W77" s="1683"/>
      <c r="X77" s="489">
        <v>170000</v>
      </c>
      <c r="Y77" s="489">
        <v>650000</v>
      </c>
      <c r="Z77" s="489">
        <v>820000</v>
      </c>
      <c r="AA77" s="489"/>
      <c r="AB77" s="489">
        <v>820000</v>
      </c>
      <c r="AC77" s="489">
        <v>0</v>
      </c>
      <c r="AD77" s="489">
        <v>820000</v>
      </c>
    </row>
    <row r="78" spans="1:30" ht="12" customHeight="1" x14ac:dyDescent="0.2">
      <c r="A78" s="252"/>
      <c r="B78" s="1684" t="s">
        <v>698</v>
      </c>
      <c r="C78" s="1685"/>
      <c r="D78" s="1685"/>
      <c r="E78" s="1685"/>
      <c r="F78" s="1685"/>
      <c r="G78" s="1685"/>
      <c r="H78" s="1685"/>
      <c r="I78" s="1685"/>
      <c r="J78" s="1685"/>
      <c r="K78" s="1685"/>
      <c r="L78" s="1685"/>
      <c r="M78" s="1685"/>
      <c r="N78" s="1685"/>
      <c r="O78" s="1685"/>
      <c r="P78" s="1685"/>
      <c r="Q78" s="1685"/>
      <c r="R78" s="1685"/>
      <c r="S78" s="1685"/>
      <c r="T78" s="1686"/>
      <c r="U78" s="1683"/>
      <c r="V78" s="1683"/>
      <c r="W78" s="1683"/>
      <c r="X78" s="489"/>
      <c r="Y78" s="489"/>
      <c r="Z78" s="489"/>
      <c r="AA78" s="489"/>
      <c r="AB78" s="489"/>
      <c r="AC78" s="489"/>
      <c r="AD78" s="489"/>
    </row>
    <row r="79" spans="1:30" ht="12" hidden="1" customHeight="1" x14ac:dyDescent="0.2">
      <c r="A79" s="252"/>
      <c r="B79" s="1684"/>
      <c r="C79" s="1685"/>
      <c r="D79" s="1685"/>
      <c r="E79" s="1685"/>
      <c r="F79" s="1685"/>
      <c r="G79" s="1685"/>
      <c r="H79" s="1685"/>
      <c r="I79" s="1685"/>
      <c r="J79" s="1685"/>
      <c r="K79" s="1685"/>
      <c r="L79" s="1685"/>
      <c r="M79" s="1685"/>
      <c r="N79" s="1685"/>
      <c r="O79" s="1685"/>
      <c r="P79" s="1685"/>
      <c r="Q79" s="1685"/>
      <c r="R79" s="1685"/>
      <c r="S79" s="1685"/>
      <c r="T79" s="1686"/>
      <c r="U79" s="1683"/>
      <c r="V79" s="1683"/>
      <c r="W79" s="1683"/>
      <c r="X79" s="490"/>
      <c r="Y79" s="490"/>
      <c r="Z79" s="490"/>
      <c r="AA79" s="490"/>
      <c r="AB79" s="490"/>
      <c r="AC79" s="490"/>
      <c r="AD79" s="490"/>
    </row>
    <row r="80" spans="1:30" ht="12" hidden="1" customHeight="1" x14ac:dyDescent="0.2">
      <c r="A80" s="252"/>
      <c r="B80" s="1684"/>
      <c r="C80" s="1685"/>
      <c r="D80" s="1685"/>
      <c r="E80" s="1685"/>
      <c r="F80" s="1685"/>
      <c r="G80" s="1685"/>
      <c r="H80" s="1685"/>
      <c r="I80" s="1685"/>
      <c r="J80" s="1685"/>
      <c r="K80" s="1685"/>
      <c r="L80" s="1685"/>
      <c r="M80" s="1685"/>
      <c r="N80" s="1685"/>
      <c r="O80" s="1685"/>
      <c r="P80" s="1685"/>
      <c r="Q80" s="1685"/>
      <c r="R80" s="1685"/>
      <c r="S80" s="1685"/>
      <c r="T80" s="1686"/>
      <c r="U80" s="1683"/>
      <c r="V80" s="1683"/>
      <c r="W80" s="1683"/>
      <c r="X80" s="490"/>
      <c r="Y80" s="490"/>
      <c r="Z80" s="490"/>
      <c r="AA80" s="490"/>
      <c r="AB80" s="490"/>
      <c r="AC80" s="490"/>
      <c r="AD80" s="490"/>
    </row>
    <row r="81" spans="1:30" ht="12" customHeight="1" x14ac:dyDescent="0.2">
      <c r="A81" s="251">
        <v>2</v>
      </c>
      <c r="B81" s="1692" t="s">
        <v>713</v>
      </c>
      <c r="C81" s="1693"/>
      <c r="D81" s="1693"/>
      <c r="E81" s="1693"/>
      <c r="F81" s="1693"/>
      <c r="G81" s="1693"/>
      <c r="H81" s="1693"/>
      <c r="I81" s="1693"/>
      <c r="J81" s="1693"/>
      <c r="K81" s="1693"/>
      <c r="L81" s="1693"/>
      <c r="M81" s="1693"/>
      <c r="N81" s="1693"/>
      <c r="O81" s="1693"/>
      <c r="P81" s="1693"/>
      <c r="Q81" s="1693"/>
      <c r="R81" s="1693"/>
      <c r="S81" s="1693"/>
      <c r="T81" s="1694"/>
      <c r="U81" s="1688"/>
      <c r="V81" s="1688"/>
      <c r="W81" s="1688"/>
      <c r="X81" s="492">
        <f>SUM(X82:X93)</f>
        <v>1169600</v>
      </c>
      <c r="Y81" s="492">
        <f t="shared" ref="Y81:AD81" si="1">+Y82+Y83+Y84+Y85+Y86+Y87+Y88+Y93</f>
        <v>6297200</v>
      </c>
      <c r="Z81" s="492">
        <f t="shared" si="1"/>
        <v>7466800</v>
      </c>
      <c r="AA81" s="492">
        <f t="shared" si="1"/>
        <v>430920</v>
      </c>
      <c r="AB81" s="492">
        <f t="shared" si="1"/>
        <v>7897720</v>
      </c>
      <c r="AC81" s="492">
        <f>+AD81-AB81</f>
        <v>11769546</v>
      </c>
      <c r="AD81" s="492">
        <f t="shared" si="1"/>
        <v>19667266</v>
      </c>
    </row>
    <row r="82" spans="1:30" ht="12" customHeight="1" x14ac:dyDescent="0.2">
      <c r="A82" s="252"/>
      <c r="B82" s="1684" t="s">
        <v>909</v>
      </c>
      <c r="C82" s="1685"/>
      <c r="D82" s="1685"/>
      <c r="E82" s="1685"/>
      <c r="F82" s="1685"/>
      <c r="G82" s="1685"/>
      <c r="H82" s="1685"/>
      <c r="I82" s="1685"/>
      <c r="J82" s="1685"/>
      <c r="K82" s="1685"/>
      <c r="L82" s="1685"/>
      <c r="M82" s="1685"/>
      <c r="N82" s="1685"/>
      <c r="O82" s="1685"/>
      <c r="P82" s="1685"/>
      <c r="Q82" s="1685"/>
      <c r="R82" s="1685"/>
      <c r="S82" s="1685"/>
      <c r="T82" s="1686"/>
      <c r="U82" s="1683"/>
      <c r="V82" s="1683"/>
      <c r="W82" s="1683"/>
      <c r="X82" s="489">
        <v>760000</v>
      </c>
      <c r="Y82" s="489"/>
      <c r="Z82" s="489">
        <v>760000</v>
      </c>
      <c r="AA82" s="489"/>
      <c r="AB82" s="489">
        <v>760000</v>
      </c>
      <c r="AC82" s="489">
        <v>0</v>
      </c>
      <c r="AD82" s="489">
        <v>760000</v>
      </c>
    </row>
    <row r="83" spans="1:30" ht="12" customHeight="1" x14ac:dyDescent="0.2">
      <c r="A83" s="252"/>
      <c r="B83" s="1684" t="s">
        <v>692</v>
      </c>
      <c r="C83" s="1685"/>
      <c r="D83" s="1685"/>
      <c r="E83" s="1685"/>
      <c r="F83" s="1685"/>
      <c r="G83" s="1685"/>
      <c r="H83" s="1685"/>
      <c r="I83" s="1685"/>
      <c r="J83" s="1685"/>
      <c r="K83" s="1685"/>
      <c r="L83" s="1685"/>
      <c r="M83" s="1685"/>
      <c r="N83" s="1685"/>
      <c r="O83" s="1685"/>
      <c r="P83" s="1685"/>
      <c r="Q83" s="1685"/>
      <c r="R83" s="1685"/>
      <c r="S83" s="1685"/>
      <c r="T83" s="1686"/>
      <c r="U83" s="1683"/>
      <c r="V83" s="1683"/>
      <c r="W83" s="1683"/>
      <c r="X83" s="489"/>
      <c r="Y83" s="489"/>
      <c r="Z83" s="489"/>
      <c r="AA83" s="489"/>
      <c r="AB83" s="489"/>
      <c r="AC83" s="489"/>
      <c r="AD83" s="489"/>
    </row>
    <row r="84" spans="1:30" ht="12" customHeight="1" x14ac:dyDescent="0.2">
      <c r="A84" s="252"/>
      <c r="B84" s="1684" t="s">
        <v>1087</v>
      </c>
      <c r="C84" s="1685"/>
      <c r="D84" s="1685"/>
      <c r="E84" s="1685"/>
      <c r="F84" s="1685"/>
      <c r="G84" s="1685"/>
      <c r="H84" s="1685"/>
      <c r="I84" s="1685"/>
      <c r="J84" s="1685"/>
      <c r="K84" s="1685"/>
      <c r="L84" s="1685"/>
      <c r="M84" s="1685"/>
      <c r="N84" s="1685"/>
      <c r="O84" s="1685"/>
      <c r="P84" s="1685"/>
      <c r="Q84" s="1685"/>
      <c r="R84" s="1685"/>
      <c r="S84" s="1685"/>
      <c r="T84" s="1686"/>
      <c r="U84" s="1683"/>
      <c r="V84" s="1683"/>
      <c r="W84" s="1683"/>
      <c r="X84" s="489"/>
      <c r="Y84" s="489">
        <v>0</v>
      </c>
      <c r="Z84" s="489">
        <v>0</v>
      </c>
      <c r="AA84" s="489">
        <v>0</v>
      </c>
      <c r="AB84" s="489"/>
      <c r="AC84" s="489"/>
      <c r="AD84" s="489"/>
    </row>
    <row r="85" spans="1:30" ht="12" customHeight="1" x14ac:dyDescent="0.2">
      <c r="A85" s="252"/>
      <c r="B85" s="1684" t="s">
        <v>694</v>
      </c>
      <c r="C85" s="1685"/>
      <c r="D85" s="1685"/>
      <c r="E85" s="1685"/>
      <c r="F85" s="1685"/>
      <c r="G85" s="1685"/>
      <c r="H85" s="1685"/>
      <c r="I85" s="1685"/>
      <c r="J85" s="1685"/>
      <c r="K85" s="1685"/>
      <c r="L85" s="1685"/>
      <c r="M85" s="1685"/>
      <c r="N85" s="1685"/>
      <c r="O85" s="1685"/>
      <c r="P85" s="1685"/>
      <c r="Q85" s="1685"/>
      <c r="R85" s="1685"/>
      <c r="S85" s="1685"/>
      <c r="T85" s="1686"/>
      <c r="U85" s="1683"/>
      <c r="V85" s="1683"/>
      <c r="W85" s="1683"/>
      <c r="X85" s="489"/>
      <c r="Y85" s="489"/>
      <c r="Z85" s="489"/>
      <c r="AA85" s="489"/>
      <c r="AB85" s="489"/>
      <c r="AC85" s="489"/>
      <c r="AD85" s="489"/>
    </row>
    <row r="86" spans="1:30" ht="12" customHeight="1" x14ac:dyDescent="0.2">
      <c r="A86" s="252"/>
      <c r="B86" s="1684" t="s">
        <v>695</v>
      </c>
      <c r="C86" s="1685"/>
      <c r="D86" s="1685"/>
      <c r="E86" s="1685"/>
      <c r="F86" s="1685"/>
      <c r="G86" s="1685"/>
      <c r="H86" s="1685"/>
      <c r="I86" s="1685"/>
      <c r="J86" s="1685"/>
      <c r="K86" s="1685"/>
      <c r="L86" s="1685"/>
      <c r="M86" s="1685"/>
      <c r="N86" s="1685"/>
      <c r="O86" s="1685"/>
      <c r="P86" s="1685"/>
      <c r="Q86" s="1685"/>
      <c r="R86" s="1685"/>
      <c r="S86" s="1685"/>
      <c r="T86" s="1686"/>
      <c r="U86" s="1683"/>
      <c r="V86" s="1683"/>
      <c r="W86" s="1683"/>
      <c r="X86" s="489"/>
      <c r="Y86" s="489"/>
      <c r="Z86" s="489"/>
      <c r="AA86" s="489"/>
      <c r="AB86" s="489"/>
      <c r="AC86" s="489"/>
      <c r="AD86" s="489"/>
    </row>
    <row r="87" spans="1:30" ht="12" customHeight="1" x14ac:dyDescent="0.2">
      <c r="A87" s="252"/>
      <c r="B87" s="1684" t="s">
        <v>696</v>
      </c>
      <c r="C87" s="1685"/>
      <c r="D87" s="1685"/>
      <c r="E87" s="1685"/>
      <c r="F87" s="1685"/>
      <c r="G87" s="1685"/>
      <c r="H87" s="1685"/>
      <c r="I87" s="1685"/>
      <c r="J87" s="1685"/>
      <c r="K87" s="1685"/>
      <c r="L87" s="1685"/>
      <c r="M87" s="1685"/>
      <c r="N87" s="1685"/>
      <c r="O87" s="1685"/>
      <c r="P87" s="1685"/>
      <c r="Q87" s="1685"/>
      <c r="R87" s="1685"/>
      <c r="S87" s="1685"/>
      <c r="T87" s="1686"/>
      <c r="U87" s="1683"/>
      <c r="V87" s="1683"/>
      <c r="W87" s="1683"/>
      <c r="X87" s="489"/>
      <c r="Y87" s="489"/>
      <c r="Z87" s="489"/>
      <c r="AA87" s="489"/>
      <c r="AB87" s="489"/>
      <c r="AC87" s="489"/>
      <c r="AD87" s="489"/>
    </row>
    <row r="88" spans="1:30" ht="12" customHeight="1" x14ac:dyDescent="0.2">
      <c r="A88" s="252"/>
      <c r="B88" s="1684" t="s">
        <v>953</v>
      </c>
      <c r="C88" s="1685"/>
      <c r="D88" s="1685"/>
      <c r="E88" s="1685"/>
      <c r="F88" s="1685"/>
      <c r="G88" s="1685"/>
      <c r="H88" s="1685"/>
      <c r="I88" s="1685"/>
      <c r="J88" s="1685"/>
      <c r="K88" s="1685"/>
      <c r="L88" s="1685"/>
      <c r="M88" s="1685"/>
      <c r="N88" s="1685"/>
      <c r="O88" s="1685"/>
      <c r="P88" s="1685"/>
      <c r="Q88" s="1685"/>
      <c r="R88" s="1685"/>
      <c r="S88" s="1685"/>
      <c r="T88" s="1686"/>
      <c r="U88" s="1683"/>
      <c r="V88" s="1683"/>
      <c r="W88" s="1683"/>
      <c r="X88" s="489"/>
      <c r="Y88" s="489">
        <f>+Y91+Y89</f>
        <v>6297200</v>
      </c>
      <c r="Z88" s="489">
        <f>+X88+Y88</f>
        <v>6297200</v>
      </c>
      <c r="AA88" s="489">
        <f>SUM(AA89:AA91)</f>
        <v>430920</v>
      </c>
      <c r="AB88" s="489">
        <f>SUM(AB89:AB91)</f>
        <v>6728120</v>
      </c>
      <c r="AC88" s="489">
        <f>+AC89+AC90+AC91+AC92</f>
        <v>11769546</v>
      </c>
      <c r="AD88" s="489">
        <f>+AD89+AD90+AD91+AD92</f>
        <v>18497666</v>
      </c>
    </row>
    <row r="89" spans="1:30" ht="12" customHeight="1" x14ac:dyDescent="0.2">
      <c r="A89" s="252"/>
      <c r="B89" s="892"/>
      <c r="C89" s="1695" t="s">
        <v>1088</v>
      </c>
      <c r="D89" s="1695"/>
      <c r="E89" s="1695"/>
      <c r="F89" s="1047"/>
      <c r="G89" s="1047"/>
      <c r="H89" s="1047"/>
      <c r="I89" s="1047"/>
      <c r="J89" s="1047"/>
      <c r="K89" s="1047"/>
      <c r="L89" s="1047"/>
      <c r="M89" s="1047"/>
      <c r="N89" s="1047"/>
      <c r="O89" s="1047"/>
      <c r="P89" s="1047"/>
      <c r="Q89" s="1047"/>
      <c r="R89" s="1047"/>
      <c r="S89" s="1047"/>
      <c r="T89" s="1048"/>
      <c r="U89" s="1049"/>
      <c r="V89" s="1049"/>
      <c r="W89" s="1049"/>
      <c r="X89" s="564"/>
      <c r="Y89" s="564">
        <v>5300000</v>
      </c>
      <c r="Z89" s="564">
        <v>5300000</v>
      </c>
      <c r="AA89" s="564"/>
      <c r="AB89" s="564">
        <v>5300000</v>
      </c>
      <c r="AC89" s="564"/>
      <c r="AD89" s="564">
        <v>5300000</v>
      </c>
    </row>
    <row r="90" spans="1:30" ht="12" customHeight="1" x14ac:dyDescent="0.2">
      <c r="A90" s="252"/>
      <c r="B90" s="1060"/>
      <c r="C90" s="1695" t="s">
        <v>1103</v>
      </c>
      <c r="D90" s="1695"/>
      <c r="E90" s="1695"/>
      <c r="F90" s="1047"/>
      <c r="G90" s="1047"/>
      <c r="H90" s="1047"/>
      <c r="I90" s="1047"/>
      <c r="J90" s="1047"/>
      <c r="K90" s="1047"/>
      <c r="L90" s="1047"/>
      <c r="M90" s="1047"/>
      <c r="N90" s="1047"/>
      <c r="O90" s="1047"/>
      <c r="P90" s="1047"/>
      <c r="Q90" s="1047"/>
      <c r="R90" s="1047"/>
      <c r="S90" s="1047"/>
      <c r="T90" s="1048"/>
      <c r="U90" s="1049"/>
      <c r="V90" s="1049"/>
      <c r="W90" s="1049"/>
      <c r="X90" s="564"/>
      <c r="Y90" s="564"/>
      <c r="Z90" s="564"/>
      <c r="AA90" s="564">
        <v>430920</v>
      </c>
      <c r="AB90" s="564">
        <v>430920</v>
      </c>
      <c r="AC90" s="564"/>
      <c r="AD90" s="564">
        <f>+AB90+AC90</f>
        <v>430920</v>
      </c>
    </row>
    <row r="91" spans="1:30" ht="12" customHeight="1" x14ac:dyDescent="0.2">
      <c r="A91" s="252"/>
      <c r="B91" s="892"/>
      <c r="C91" s="1695" t="s">
        <v>1082</v>
      </c>
      <c r="D91" s="1695"/>
      <c r="E91" s="1695"/>
      <c r="F91" s="1047"/>
      <c r="G91" s="1047"/>
      <c r="H91" s="1047"/>
      <c r="I91" s="1047"/>
      <c r="J91" s="1047"/>
      <c r="K91" s="1047"/>
      <c r="L91" s="1047"/>
      <c r="M91" s="1047"/>
      <c r="N91" s="1047"/>
      <c r="O91" s="1047"/>
      <c r="P91" s="1047"/>
      <c r="Q91" s="1047"/>
      <c r="R91" s="1047"/>
      <c r="S91" s="1047"/>
      <c r="T91" s="1048"/>
      <c r="U91" s="1049"/>
      <c r="V91" s="1049"/>
      <c r="W91" s="1049"/>
      <c r="X91" s="564"/>
      <c r="Y91" s="564">
        <v>997200</v>
      </c>
      <c r="Z91" s="564">
        <f>+Y91+X91</f>
        <v>997200</v>
      </c>
      <c r="AA91" s="564"/>
      <c r="AB91" s="564">
        <v>997200</v>
      </c>
      <c r="AC91" s="564"/>
      <c r="AD91" s="564">
        <v>997200</v>
      </c>
    </row>
    <row r="92" spans="1:30" ht="12" customHeight="1" x14ac:dyDescent="0.2">
      <c r="A92" s="252"/>
      <c r="B92" s="1559"/>
      <c r="C92" s="1695" t="s">
        <v>1159</v>
      </c>
      <c r="D92" s="1695"/>
      <c r="E92" s="1695"/>
      <c r="F92" s="1047"/>
      <c r="G92" s="1047"/>
      <c r="H92" s="1047"/>
      <c r="I92" s="1047"/>
      <c r="J92" s="1047"/>
      <c r="K92" s="1047"/>
      <c r="L92" s="1047"/>
      <c r="M92" s="1047"/>
      <c r="N92" s="1047"/>
      <c r="O92" s="1047"/>
      <c r="P92" s="1047"/>
      <c r="Q92" s="1047"/>
      <c r="R92" s="1047"/>
      <c r="S92" s="1047"/>
      <c r="T92" s="1048"/>
      <c r="U92" s="1049"/>
      <c r="V92" s="1049"/>
      <c r="W92" s="1049"/>
      <c r="X92" s="564"/>
      <c r="Y92" s="564"/>
      <c r="Z92" s="564"/>
      <c r="AA92" s="564"/>
      <c r="AB92" s="564">
        <v>0</v>
      </c>
      <c r="AC92" s="564">
        <v>11769546</v>
      </c>
      <c r="AD92" s="564">
        <f>+AB92+AC92</f>
        <v>11769546</v>
      </c>
    </row>
    <row r="93" spans="1:30" ht="12" customHeight="1" x14ac:dyDescent="0.2">
      <c r="A93" s="252"/>
      <c r="B93" s="1684" t="s">
        <v>910</v>
      </c>
      <c r="C93" s="1685"/>
      <c r="D93" s="1685"/>
      <c r="E93" s="1685"/>
      <c r="F93" s="1685"/>
      <c r="G93" s="1685"/>
      <c r="H93" s="1685"/>
      <c r="I93" s="1685"/>
      <c r="J93" s="1685"/>
      <c r="K93" s="1685"/>
      <c r="L93" s="1685"/>
      <c r="M93" s="1685"/>
      <c r="N93" s="1685"/>
      <c r="O93" s="1685"/>
      <c r="P93" s="1685"/>
      <c r="Q93" s="1685"/>
      <c r="R93" s="1685"/>
      <c r="S93" s="1685"/>
      <c r="T93" s="1686"/>
      <c r="U93" s="1683"/>
      <c r="V93" s="1683"/>
      <c r="W93" s="1683"/>
      <c r="X93" s="489">
        <v>409600</v>
      </c>
      <c r="Y93" s="489"/>
      <c r="Z93" s="489">
        <v>409600</v>
      </c>
      <c r="AA93" s="489"/>
      <c r="AB93" s="489">
        <v>409600</v>
      </c>
      <c r="AC93" s="489"/>
      <c r="AD93" s="489">
        <v>409600</v>
      </c>
    </row>
    <row r="94" spans="1:30" ht="12" hidden="1" customHeight="1" x14ac:dyDescent="0.2">
      <c r="A94" s="252"/>
      <c r="B94" s="1684" t="s">
        <v>699</v>
      </c>
      <c r="C94" s="1685"/>
      <c r="D94" s="1685"/>
      <c r="E94" s="1685"/>
      <c r="F94" s="1685"/>
      <c r="G94" s="1685"/>
      <c r="H94" s="1685"/>
      <c r="I94" s="1685"/>
      <c r="J94" s="1685"/>
      <c r="K94" s="1685"/>
      <c r="L94" s="1685"/>
      <c r="M94" s="1685"/>
      <c r="N94" s="1685"/>
      <c r="O94" s="1685"/>
      <c r="P94" s="1685"/>
      <c r="Q94" s="1685"/>
      <c r="R94" s="1685"/>
      <c r="S94" s="1685"/>
      <c r="T94" s="1686"/>
      <c r="U94" s="1683"/>
      <c r="V94" s="1683"/>
      <c r="W94" s="1683"/>
      <c r="X94" s="490"/>
      <c r="Y94" s="490"/>
      <c r="Z94" s="490"/>
      <c r="AA94" s="490"/>
      <c r="AB94" s="490"/>
      <c r="AC94" s="490"/>
      <c r="AD94" s="490"/>
    </row>
    <row r="95" spans="1:30" ht="12" hidden="1" customHeight="1" x14ac:dyDescent="0.2">
      <c r="A95" s="252"/>
      <c r="B95" s="1684" t="s">
        <v>700</v>
      </c>
      <c r="C95" s="1685"/>
      <c r="D95" s="1685"/>
      <c r="E95" s="1685"/>
      <c r="F95" s="1685"/>
      <c r="G95" s="1685"/>
      <c r="H95" s="1685"/>
      <c r="I95" s="1685"/>
      <c r="J95" s="1685"/>
      <c r="K95" s="1685"/>
      <c r="L95" s="1685"/>
      <c r="M95" s="1685"/>
      <c r="N95" s="1685"/>
      <c r="O95" s="1685"/>
      <c r="P95" s="1685"/>
      <c r="Q95" s="1685"/>
      <c r="R95" s="1685"/>
      <c r="S95" s="1685"/>
      <c r="T95" s="1686"/>
      <c r="U95" s="1683"/>
      <c r="V95" s="1683"/>
      <c r="W95" s="1683"/>
      <c r="X95" s="490"/>
      <c r="Y95" s="490"/>
      <c r="Z95" s="490"/>
      <c r="AA95" s="490"/>
      <c r="AB95" s="490"/>
      <c r="AC95" s="490"/>
      <c r="AD95" s="490"/>
    </row>
    <row r="96" spans="1:30" ht="21" customHeight="1" x14ac:dyDescent="0.2">
      <c r="A96" s="251">
        <v>3</v>
      </c>
      <c r="B96" s="1692" t="s">
        <v>716</v>
      </c>
      <c r="C96" s="1728"/>
      <c r="D96" s="1728"/>
      <c r="E96" s="1728"/>
      <c r="F96" s="1728"/>
      <c r="G96" s="1728"/>
      <c r="H96" s="1728"/>
      <c r="I96" s="1728"/>
      <c r="J96" s="1728"/>
      <c r="K96" s="1728"/>
      <c r="L96" s="1728"/>
      <c r="M96" s="1728"/>
      <c r="N96" s="1728"/>
      <c r="O96" s="1728"/>
      <c r="P96" s="1728"/>
      <c r="Q96" s="1728"/>
      <c r="R96" s="1728"/>
      <c r="S96" s="1728"/>
      <c r="T96" s="1729"/>
      <c r="U96" s="1688"/>
      <c r="V96" s="1688"/>
      <c r="W96" s="1688"/>
      <c r="X96" s="488">
        <f t="shared" ref="X96:AD96" si="2">SUM(X97)</f>
        <v>0</v>
      </c>
      <c r="Y96" s="488">
        <f t="shared" si="2"/>
        <v>0</v>
      </c>
      <c r="Z96" s="488">
        <f t="shared" si="2"/>
        <v>0</v>
      </c>
      <c r="AA96" s="488">
        <f t="shared" si="2"/>
        <v>0</v>
      </c>
      <c r="AB96" s="488">
        <f t="shared" si="2"/>
        <v>0</v>
      </c>
      <c r="AC96" s="488">
        <f t="shared" si="2"/>
        <v>0</v>
      </c>
      <c r="AD96" s="488">
        <f t="shared" si="2"/>
        <v>0</v>
      </c>
    </row>
    <row r="97" spans="1:30" ht="23.25" customHeight="1" x14ac:dyDescent="0.2">
      <c r="A97" s="252"/>
      <c r="B97" s="1737" t="s">
        <v>701</v>
      </c>
      <c r="C97" s="1738"/>
      <c r="D97" s="1738"/>
      <c r="E97" s="1738"/>
      <c r="F97" s="1738"/>
      <c r="G97" s="1738"/>
      <c r="H97" s="1738"/>
      <c r="I97" s="1738"/>
      <c r="J97" s="1738"/>
      <c r="K97" s="1738"/>
      <c r="L97" s="1738"/>
      <c r="M97" s="1738"/>
      <c r="N97" s="1738"/>
      <c r="O97" s="1738"/>
      <c r="P97" s="1738"/>
      <c r="Q97" s="1738"/>
      <c r="R97" s="1738"/>
      <c r="S97" s="1738"/>
      <c r="T97" s="1739"/>
      <c r="U97" s="1683"/>
      <c r="V97" s="1683"/>
      <c r="W97" s="1683"/>
      <c r="X97" s="490"/>
      <c r="Y97" s="490"/>
      <c r="Z97" s="490"/>
      <c r="AA97" s="490"/>
      <c r="AB97" s="490"/>
      <c r="AC97" s="490"/>
      <c r="AD97" s="490"/>
    </row>
    <row r="98" spans="1:30" ht="23.25" customHeight="1" x14ac:dyDescent="0.2">
      <c r="A98" s="251">
        <v>4</v>
      </c>
      <c r="B98" s="1699" t="s">
        <v>717</v>
      </c>
      <c r="C98" s="1700"/>
      <c r="D98" s="1700"/>
      <c r="E98" s="1700"/>
      <c r="F98" s="1700"/>
      <c r="G98" s="1700"/>
      <c r="H98" s="1700"/>
      <c r="I98" s="1700"/>
      <c r="J98" s="1700"/>
      <c r="K98" s="1700"/>
      <c r="L98" s="1700"/>
      <c r="M98" s="1700"/>
      <c r="N98" s="1700"/>
      <c r="O98" s="1700"/>
      <c r="P98" s="1700"/>
      <c r="Q98" s="1700"/>
      <c r="R98" s="1700"/>
      <c r="S98" s="1700"/>
      <c r="T98" s="1701"/>
      <c r="U98" s="1688"/>
      <c r="V98" s="1688"/>
      <c r="W98" s="1688"/>
      <c r="X98" s="488">
        <f t="shared" ref="X98:AD98" si="3">SUM(X99:X106)</f>
        <v>0</v>
      </c>
      <c r="Y98" s="488">
        <f t="shared" si="3"/>
        <v>0</v>
      </c>
      <c r="Z98" s="488">
        <f t="shared" si="3"/>
        <v>0</v>
      </c>
      <c r="AA98" s="488">
        <f t="shared" si="3"/>
        <v>0</v>
      </c>
      <c r="AB98" s="488">
        <f t="shared" si="3"/>
        <v>0</v>
      </c>
      <c r="AC98" s="488">
        <f t="shared" si="3"/>
        <v>0</v>
      </c>
      <c r="AD98" s="488">
        <f t="shared" si="3"/>
        <v>0</v>
      </c>
    </row>
    <row r="99" spans="1:30" ht="12" customHeight="1" x14ac:dyDescent="0.2">
      <c r="A99" s="252"/>
      <c r="B99" s="1689" t="s">
        <v>702</v>
      </c>
      <c r="C99" s="1690"/>
      <c r="D99" s="1690"/>
      <c r="E99" s="1690"/>
      <c r="F99" s="1690"/>
      <c r="G99" s="1690"/>
      <c r="H99" s="1690"/>
      <c r="I99" s="1690"/>
      <c r="J99" s="1690"/>
      <c r="K99" s="1690"/>
      <c r="L99" s="1690"/>
      <c r="M99" s="1690"/>
      <c r="N99" s="1690"/>
      <c r="O99" s="1690"/>
      <c r="P99" s="1690"/>
      <c r="Q99" s="1690"/>
      <c r="R99" s="1690"/>
      <c r="S99" s="1690"/>
      <c r="T99" s="1691"/>
      <c r="U99" s="1687"/>
      <c r="V99" s="1687"/>
      <c r="W99" s="1687"/>
      <c r="X99" s="489"/>
      <c r="Y99" s="489"/>
      <c r="Z99" s="489"/>
      <c r="AA99" s="489"/>
      <c r="AB99" s="489"/>
      <c r="AC99" s="489"/>
      <c r="AD99" s="489"/>
    </row>
    <row r="100" spans="1:30" ht="12" customHeight="1" x14ac:dyDescent="0.2">
      <c r="A100" s="252"/>
      <c r="B100" s="1689" t="s">
        <v>703</v>
      </c>
      <c r="C100" s="1690"/>
      <c r="D100" s="1690"/>
      <c r="E100" s="1690"/>
      <c r="F100" s="1690"/>
      <c r="G100" s="1690"/>
      <c r="H100" s="1690"/>
      <c r="I100" s="1690"/>
      <c r="J100" s="1690"/>
      <c r="K100" s="1690"/>
      <c r="L100" s="1690"/>
      <c r="M100" s="1690"/>
      <c r="N100" s="1690"/>
      <c r="O100" s="1690"/>
      <c r="P100" s="1690"/>
      <c r="Q100" s="1690"/>
      <c r="R100" s="1690"/>
      <c r="S100" s="1690"/>
      <c r="T100" s="1691"/>
      <c r="U100" s="1687"/>
      <c r="V100" s="1687"/>
      <c r="W100" s="1687"/>
      <c r="X100" s="489"/>
      <c r="Y100" s="489"/>
      <c r="Z100" s="489"/>
      <c r="AA100" s="489"/>
      <c r="AB100" s="489"/>
      <c r="AC100" s="489"/>
      <c r="AD100" s="489"/>
    </row>
    <row r="101" spans="1:30" ht="12" customHeight="1" x14ac:dyDescent="0.2">
      <c r="A101" s="252"/>
      <c r="B101" s="1689" t="s">
        <v>704</v>
      </c>
      <c r="C101" s="1690"/>
      <c r="D101" s="1690"/>
      <c r="E101" s="1690"/>
      <c r="F101" s="1690"/>
      <c r="G101" s="1690"/>
      <c r="H101" s="1690"/>
      <c r="I101" s="1690"/>
      <c r="J101" s="1690"/>
      <c r="K101" s="1690"/>
      <c r="L101" s="1690"/>
      <c r="M101" s="1690"/>
      <c r="N101" s="1690"/>
      <c r="O101" s="1690"/>
      <c r="P101" s="1690"/>
      <c r="Q101" s="1690"/>
      <c r="R101" s="1690"/>
      <c r="S101" s="1690"/>
      <c r="T101" s="1691"/>
      <c r="U101" s="1687"/>
      <c r="V101" s="1687"/>
      <c r="W101" s="1687"/>
      <c r="X101" s="489"/>
      <c r="Y101" s="489"/>
      <c r="Z101" s="489"/>
      <c r="AA101" s="489"/>
      <c r="AB101" s="489"/>
      <c r="AC101" s="489"/>
      <c r="AD101" s="489"/>
    </row>
    <row r="102" spans="1:30" ht="12" customHeight="1" x14ac:dyDescent="0.2">
      <c r="A102" s="252"/>
      <c r="B102" s="1689" t="s">
        <v>705</v>
      </c>
      <c r="C102" s="1690"/>
      <c r="D102" s="1690"/>
      <c r="E102" s="1690"/>
      <c r="F102" s="1690"/>
      <c r="G102" s="1690"/>
      <c r="H102" s="1690"/>
      <c r="I102" s="1690"/>
      <c r="J102" s="1690"/>
      <c r="K102" s="1690"/>
      <c r="L102" s="1690"/>
      <c r="M102" s="1690"/>
      <c r="N102" s="1690"/>
      <c r="O102" s="1690"/>
      <c r="P102" s="1690"/>
      <c r="Q102" s="1690"/>
      <c r="R102" s="1690"/>
      <c r="S102" s="1690"/>
      <c r="T102" s="1691"/>
      <c r="U102" s="1687"/>
      <c r="V102" s="1687"/>
      <c r="W102" s="1687"/>
      <c r="X102" s="489"/>
      <c r="Y102" s="489"/>
      <c r="Z102" s="489"/>
      <c r="AA102" s="489"/>
      <c r="AB102" s="489"/>
      <c r="AC102" s="489"/>
      <c r="AD102" s="489"/>
    </row>
    <row r="103" spans="1:30" ht="12" customHeight="1" x14ac:dyDescent="0.2">
      <c r="A103" s="252"/>
      <c r="B103" s="1689" t="s">
        <v>706</v>
      </c>
      <c r="C103" s="1690"/>
      <c r="D103" s="1690"/>
      <c r="E103" s="1690"/>
      <c r="F103" s="1690"/>
      <c r="G103" s="1690"/>
      <c r="H103" s="1690"/>
      <c r="I103" s="1690"/>
      <c r="J103" s="1690"/>
      <c r="K103" s="1690"/>
      <c r="L103" s="1690"/>
      <c r="M103" s="1690"/>
      <c r="N103" s="1690"/>
      <c r="O103" s="1690"/>
      <c r="P103" s="1690"/>
      <c r="Q103" s="1690"/>
      <c r="R103" s="1690"/>
      <c r="S103" s="1690"/>
      <c r="T103" s="1691"/>
      <c r="U103" s="1687"/>
      <c r="V103" s="1687"/>
      <c r="W103" s="1687"/>
      <c r="X103" s="489"/>
      <c r="Y103" s="489"/>
      <c r="Z103" s="489"/>
      <c r="AA103" s="489"/>
      <c r="AB103" s="489"/>
      <c r="AC103" s="489"/>
      <c r="AD103" s="489"/>
    </row>
    <row r="104" spans="1:30" ht="12" customHeight="1" x14ac:dyDescent="0.2">
      <c r="A104" s="252"/>
      <c r="B104" s="1689" t="s">
        <v>707</v>
      </c>
      <c r="C104" s="1690"/>
      <c r="D104" s="1690"/>
      <c r="E104" s="1690"/>
      <c r="F104" s="1690"/>
      <c r="G104" s="1690"/>
      <c r="H104" s="1690"/>
      <c r="I104" s="1690"/>
      <c r="J104" s="1690"/>
      <c r="K104" s="1690"/>
      <c r="L104" s="1690"/>
      <c r="M104" s="1690"/>
      <c r="N104" s="1690"/>
      <c r="O104" s="1690"/>
      <c r="P104" s="1690"/>
      <c r="Q104" s="1690"/>
      <c r="R104" s="1690"/>
      <c r="S104" s="1690"/>
      <c r="T104" s="1691"/>
      <c r="U104" s="1687"/>
      <c r="V104" s="1687"/>
      <c r="W104" s="1687"/>
      <c r="X104" s="489"/>
      <c r="Y104" s="489"/>
      <c r="Z104" s="489"/>
      <c r="AA104" s="489"/>
      <c r="AB104" s="489"/>
      <c r="AC104" s="489"/>
      <c r="AD104" s="489"/>
    </row>
    <row r="105" spans="1:30" ht="12" customHeight="1" x14ac:dyDescent="0.2">
      <c r="A105" s="252"/>
      <c r="B105" s="1689" t="s">
        <v>708</v>
      </c>
      <c r="C105" s="1690"/>
      <c r="D105" s="1690"/>
      <c r="E105" s="1690"/>
      <c r="F105" s="1690"/>
      <c r="G105" s="1690"/>
      <c r="H105" s="1690"/>
      <c r="I105" s="1690"/>
      <c r="J105" s="1690"/>
      <c r="K105" s="1690"/>
      <c r="L105" s="1690"/>
      <c r="M105" s="1690"/>
      <c r="N105" s="1690"/>
      <c r="O105" s="1690"/>
      <c r="P105" s="1690"/>
      <c r="Q105" s="1690"/>
      <c r="R105" s="1690"/>
      <c r="S105" s="1690"/>
      <c r="T105" s="1691"/>
      <c r="U105" s="1687"/>
      <c r="V105" s="1687"/>
      <c r="W105" s="1687"/>
      <c r="X105" s="489"/>
      <c r="Y105" s="489"/>
      <c r="Z105" s="489"/>
      <c r="AA105" s="489"/>
      <c r="AB105" s="489"/>
      <c r="AC105" s="489"/>
      <c r="AD105" s="489"/>
    </row>
    <row r="106" spans="1:30" ht="12" customHeight="1" x14ac:dyDescent="0.2">
      <c r="A106" s="252"/>
      <c r="B106" s="1689" t="s">
        <v>709</v>
      </c>
      <c r="C106" s="1690"/>
      <c r="D106" s="1690"/>
      <c r="E106" s="1690"/>
      <c r="F106" s="1690"/>
      <c r="G106" s="1690"/>
      <c r="H106" s="1690"/>
      <c r="I106" s="1690"/>
      <c r="J106" s="1690"/>
      <c r="K106" s="1690"/>
      <c r="L106" s="1690"/>
      <c r="M106" s="1690"/>
      <c r="N106" s="1690"/>
      <c r="O106" s="1690"/>
      <c r="P106" s="1690"/>
      <c r="Q106" s="1690"/>
      <c r="R106" s="1690"/>
      <c r="S106" s="1690"/>
      <c r="T106" s="1691"/>
      <c r="U106" s="1687"/>
      <c r="V106" s="1687"/>
      <c r="W106" s="1687"/>
      <c r="X106" s="489"/>
      <c r="Y106" s="489"/>
      <c r="Z106" s="489"/>
      <c r="AA106" s="489"/>
      <c r="AB106" s="489"/>
      <c r="AC106" s="489"/>
      <c r="AD106" s="489"/>
    </row>
    <row r="107" spans="1:30" ht="12" hidden="1" customHeight="1" x14ac:dyDescent="0.2">
      <c r="A107" s="252"/>
      <c r="B107" s="1689" t="s">
        <v>710</v>
      </c>
      <c r="C107" s="1690"/>
      <c r="D107" s="1690"/>
      <c r="E107" s="1690"/>
      <c r="F107" s="1690"/>
      <c r="G107" s="1690"/>
      <c r="H107" s="1690"/>
      <c r="I107" s="1690"/>
      <c r="J107" s="1690"/>
      <c r="K107" s="1690"/>
      <c r="L107" s="1690"/>
      <c r="M107" s="1690"/>
      <c r="N107" s="1690"/>
      <c r="O107" s="1690"/>
      <c r="P107" s="1690"/>
      <c r="Q107" s="1690"/>
      <c r="R107" s="1690"/>
      <c r="S107" s="1690"/>
      <c r="T107" s="1691"/>
      <c r="U107" s="1687"/>
      <c r="V107" s="1687"/>
      <c r="W107" s="1687"/>
      <c r="X107" s="489"/>
      <c r="Y107" s="489"/>
      <c r="Z107" s="489"/>
      <c r="AA107" s="489"/>
      <c r="AB107" s="489"/>
      <c r="AC107" s="489"/>
      <c r="AD107" s="489"/>
    </row>
    <row r="108" spans="1:30" ht="12" hidden="1" customHeight="1" x14ac:dyDescent="0.2">
      <c r="A108" s="252"/>
      <c r="B108" s="1689" t="s">
        <v>711</v>
      </c>
      <c r="C108" s="1690"/>
      <c r="D108" s="1690"/>
      <c r="E108" s="1690"/>
      <c r="F108" s="1690"/>
      <c r="G108" s="1690"/>
      <c r="H108" s="1690"/>
      <c r="I108" s="1690"/>
      <c r="J108" s="1690"/>
      <c r="K108" s="1690"/>
      <c r="L108" s="1690"/>
      <c r="M108" s="1690"/>
      <c r="N108" s="1690"/>
      <c r="O108" s="1690"/>
      <c r="P108" s="1690"/>
      <c r="Q108" s="1690"/>
      <c r="R108" s="1690"/>
      <c r="S108" s="1690"/>
      <c r="T108" s="1691"/>
      <c r="U108" s="1687"/>
      <c r="V108" s="1687"/>
      <c r="W108" s="1687"/>
      <c r="X108" s="489"/>
      <c r="Y108" s="489"/>
      <c r="Z108" s="489"/>
      <c r="AA108" s="489"/>
      <c r="AB108" s="489"/>
      <c r="AC108" s="489"/>
      <c r="AD108" s="489"/>
    </row>
    <row r="109" spans="1:30" ht="12" hidden="1" customHeight="1" x14ac:dyDescent="0.2">
      <c r="A109" s="252"/>
      <c r="B109" s="1689" t="s">
        <v>712</v>
      </c>
      <c r="C109" s="1690"/>
      <c r="D109" s="1690"/>
      <c r="E109" s="1690"/>
      <c r="F109" s="1690"/>
      <c r="G109" s="1690"/>
      <c r="H109" s="1690"/>
      <c r="I109" s="1690"/>
      <c r="J109" s="1690"/>
      <c r="K109" s="1690"/>
      <c r="L109" s="1690"/>
      <c r="M109" s="1690"/>
      <c r="N109" s="1690"/>
      <c r="O109" s="1690"/>
      <c r="P109" s="1690"/>
      <c r="Q109" s="1690"/>
      <c r="R109" s="1690"/>
      <c r="S109" s="1690"/>
      <c r="T109" s="1691"/>
      <c r="U109" s="1687"/>
      <c r="V109" s="1687"/>
      <c r="W109" s="1687"/>
      <c r="X109" s="489"/>
      <c r="Y109" s="489"/>
      <c r="Z109" s="489"/>
      <c r="AA109" s="489"/>
      <c r="AB109" s="489"/>
      <c r="AC109" s="489"/>
      <c r="AD109" s="489"/>
    </row>
    <row r="110" spans="1:30" ht="12" hidden="1" customHeight="1" x14ac:dyDescent="0.2">
      <c r="A110" s="252"/>
      <c r="B110" s="1708"/>
      <c r="C110" s="1709"/>
      <c r="D110" s="1709"/>
      <c r="E110" s="1709"/>
      <c r="F110" s="1709"/>
      <c r="G110" s="1709"/>
      <c r="H110" s="1709"/>
      <c r="I110" s="1709"/>
      <c r="J110" s="1709"/>
      <c r="K110" s="1709"/>
      <c r="L110" s="1709"/>
      <c r="M110" s="1709"/>
      <c r="N110" s="1709"/>
      <c r="O110" s="1709"/>
      <c r="P110" s="1709"/>
      <c r="Q110" s="1709"/>
      <c r="R110" s="1709"/>
      <c r="S110" s="1709"/>
      <c r="T110" s="1710"/>
      <c r="U110" s="1683"/>
      <c r="V110" s="1683"/>
      <c r="W110" s="1683"/>
      <c r="X110" s="489"/>
      <c r="Y110" s="489"/>
      <c r="Z110" s="489"/>
      <c r="AA110" s="489"/>
      <c r="AB110" s="489"/>
      <c r="AC110" s="489"/>
      <c r="AD110" s="489"/>
    </row>
    <row r="111" spans="1:30" ht="12" hidden="1" customHeight="1" x14ac:dyDescent="0.2">
      <c r="A111" s="252"/>
      <c r="B111" s="1708"/>
      <c r="C111" s="1709"/>
      <c r="D111" s="1709"/>
      <c r="E111" s="1709"/>
      <c r="F111" s="1709"/>
      <c r="G111" s="1709"/>
      <c r="H111" s="1709"/>
      <c r="I111" s="1709"/>
      <c r="J111" s="1709"/>
      <c r="K111" s="1709"/>
      <c r="L111" s="1709"/>
      <c r="M111" s="1709"/>
      <c r="N111" s="1709"/>
      <c r="O111" s="1709"/>
      <c r="P111" s="1709"/>
      <c r="Q111" s="1709"/>
      <c r="R111" s="1709"/>
      <c r="S111" s="1709"/>
      <c r="T111" s="1710"/>
      <c r="U111" s="1683"/>
      <c r="V111" s="1683"/>
      <c r="W111" s="1683"/>
      <c r="X111" s="489"/>
      <c r="Y111" s="489"/>
      <c r="Z111" s="489"/>
      <c r="AA111" s="489"/>
      <c r="AB111" s="489"/>
      <c r="AC111" s="489"/>
      <c r="AD111" s="489"/>
    </row>
    <row r="112" spans="1:30" ht="12" hidden="1" customHeight="1" x14ac:dyDescent="0.2">
      <c r="A112" s="252"/>
      <c r="B112" s="1708"/>
      <c r="C112" s="1709"/>
      <c r="D112" s="1709"/>
      <c r="E112" s="1709"/>
      <c r="F112" s="1709"/>
      <c r="G112" s="1709"/>
      <c r="H112" s="1709"/>
      <c r="I112" s="1709"/>
      <c r="J112" s="1709"/>
      <c r="K112" s="1709"/>
      <c r="L112" s="1709"/>
      <c r="M112" s="1709"/>
      <c r="N112" s="1709"/>
      <c r="O112" s="1709"/>
      <c r="P112" s="1709"/>
      <c r="Q112" s="1709"/>
      <c r="R112" s="1709"/>
      <c r="S112" s="1709"/>
      <c r="T112" s="1710"/>
      <c r="U112" s="1683"/>
      <c r="V112" s="1683"/>
      <c r="W112" s="1683"/>
      <c r="X112" s="489"/>
      <c r="Y112" s="489"/>
      <c r="Z112" s="489"/>
      <c r="AA112" s="489"/>
      <c r="AB112" s="489"/>
      <c r="AC112" s="489"/>
      <c r="AD112" s="489"/>
    </row>
    <row r="113" spans="1:30" ht="12" customHeight="1" x14ac:dyDescent="0.2">
      <c r="A113" s="251">
        <v>5</v>
      </c>
      <c r="B113" s="1705" t="s">
        <v>714</v>
      </c>
      <c r="C113" s="1706"/>
      <c r="D113" s="1706"/>
      <c r="E113" s="1706"/>
      <c r="F113" s="1706"/>
      <c r="G113" s="1706"/>
      <c r="H113" s="1706"/>
      <c r="I113" s="1706"/>
      <c r="J113" s="1706"/>
      <c r="K113" s="1706"/>
      <c r="L113" s="1706"/>
      <c r="M113" s="1706"/>
      <c r="N113" s="1706"/>
      <c r="O113" s="1706"/>
      <c r="P113" s="1706"/>
      <c r="Q113" s="1706"/>
      <c r="R113" s="1706"/>
      <c r="S113" s="1706"/>
      <c r="T113" s="1707"/>
      <c r="U113" s="1688"/>
      <c r="V113" s="1688"/>
      <c r="W113" s="1688"/>
      <c r="X113" s="492">
        <f>SUM(X114:X116,X121:X128)</f>
        <v>10663653</v>
      </c>
      <c r="Y113" s="492">
        <f>+Z113-X113</f>
        <v>400000</v>
      </c>
      <c r="Z113" s="492">
        <f>SUM(Z114:Z116,Z121:Z128)</f>
        <v>11063653</v>
      </c>
      <c r="AA113" s="492">
        <f>SUM(AA114:AA116,AA121:AA128)</f>
        <v>0</v>
      </c>
      <c r="AB113" s="492">
        <f>+AB114+AB115+AB116+AB121+AB123+AB124+AB125+AB128</f>
        <v>11063653</v>
      </c>
      <c r="AC113" s="492">
        <f>+AC114+AC115+AC116+AC121+AC123+AC124+AC125+AC128</f>
        <v>3786200</v>
      </c>
      <c r="AD113" s="492">
        <f>+AD114+AD115+AD116+AD121+AD123+AD124+AD125+AD128</f>
        <v>14849853</v>
      </c>
    </row>
    <row r="114" spans="1:30" ht="12" customHeight="1" x14ac:dyDescent="0.2">
      <c r="A114" s="264"/>
      <c r="B114" s="1689" t="s">
        <v>911</v>
      </c>
      <c r="C114" s="1690"/>
      <c r="D114" s="1690"/>
      <c r="E114" s="1690"/>
      <c r="F114" s="1690"/>
      <c r="G114" s="1690"/>
      <c r="H114" s="1690"/>
      <c r="I114" s="1690"/>
      <c r="J114" s="1690"/>
      <c r="K114" s="1690"/>
      <c r="L114" s="1690"/>
      <c r="M114" s="1690"/>
      <c r="N114" s="1690"/>
      <c r="O114" s="1690"/>
      <c r="P114" s="1690"/>
      <c r="Q114" s="1690"/>
      <c r="R114" s="1690"/>
      <c r="S114" s="1690"/>
      <c r="T114" s="1691"/>
      <c r="U114" s="1683"/>
      <c r="V114" s="1683"/>
      <c r="W114" s="1683"/>
      <c r="X114" s="489">
        <v>1500000</v>
      </c>
      <c r="Y114" s="489"/>
      <c r="Z114" s="489">
        <f>+X114+Y114</f>
        <v>1500000</v>
      </c>
      <c r="AA114" s="489"/>
      <c r="AB114" s="489">
        <v>1500000</v>
      </c>
      <c r="AC114" s="489">
        <v>0</v>
      </c>
      <c r="AD114" s="489">
        <v>1500000</v>
      </c>
    </row>
    <row r="115" spans="1:30" ht="12" customHeight="1" x14ac:dyDescent="0.2">
      <c r="A115" s="264"/>
      <c r="B115" s="1689" t="s">
        <v>703</v>
      </c>
      <c r="C115" s="1690"/>
      <c r="D115" s="1690"/>
      <c r="E115" s="1690"/>
      <c r="F115" s="1690"/>
      <c r="G115" s="1690"/>
      <c r="H115" s="1690"/>
      <c r="I115" s="1690"/>
      <c r="J115" s="1690"/>
      <c r="K115" s="1690"/>
      <c r="L115" s="1690"/>
      <c r="M115" s="1690"/>
      <c r="N115" s="1690"/>
      <c r="O115" s="1690"/>
      <c r="P115" s="1690"/>
      <c r="Q115" s="1690"/>
      <c r="R115" s="1690"/>
      <c r="S115" s="1690"/>
      <c r="T115" s="1691"/>
      <c r="U115" s="1683"/>
      <c r="V115" s="1683"/>
      <c r="W115" s="1683"/>
      <c r="X115" s="489"/>
      <c r="Y115" s="489"/>
      <c r="Z115" s="489"/>
      <c r="AA115" s="489"/>
      <c r="AB115" s="489"/>
      <c r="AC115" s="489"/>
      <c r="AD115" s="489"/>
    </row>
    <row r="116" spans="1:30" ht="12" customHeight="1" x14ac:dyDescent="0.2">
      <c r="A116" s="264"/>
      <c r="B116" s="1689" t="s">
        <v>704</v>
      </c>
      <c r="C116" s="1690"/>
      <c r="D116" s="1690"/>
      <c r="E116" s="1690"/>
      <c r="F116" s="1690"/>
      <c r="G116" s="1690"/>
      <c r="H116" s="1690"/>
      <c r="I116" s="1690"/>
      <c r="J116" s="1690"/>
      <c r="K116" s="1690"/>
      <c r="L116" s="1690"/>
      <c r="M116" s="1690"/>
      <c r="N116" s="1690"/>
      <c r="O116" s="1690"/>
      <c r="P116" s="1690"/>
      <c r="Q116" s="1690"/>
      <c r="R116" s="1690"/>
      <c r="S116" s="1690"/>
      <c r="T116" s="1691"/>
      <c r="U116" s="1683"/>
      <c r="V116" s="1683"/>
      <c r="W116" s="1683"/>
      <c r="X116" s="489">
        <f>SUM(X117:X119)</f>
        <v>6260000</v>
      </c>
      <c r="Y116" s="489"/>
      <c r="Z116" s="489">
        <f>+Z117+Z118+Z119</f>
        <v>6660000</v>
      </c>
      <c r="AA116" s="489">
        <f>+AA117+AA118+AA119</f>
        <v>0</v>
      </c>
      <c r="AB116" s="489">
        <f>+AB117+AB118+AB119</f>
        <v>6660000</v>
      </c>
      <c r="AC116" s="489">
        <v>87200</v>
      </c>
      <c r="AD116" s="489">
        <f>+AD117+AD118+AD119+AD120</f>
        <v>6747200</v>
      </c>
    </row>
    <row r="117" spans="1:30" ht="12" customHeight="1" x14ac:dyDescent="0.2">
      <c r="A117" s="264"/>
      <c r="B117" s="1734" t="s">
        <v>907</v>
      </c>
      <c r="C117" s="1735"/>
      <c r="D117" s="1735"/>
      <c r="E117" s="1735"/>
      <c r="F117" s="1735"/>
      <c r="G117" s="1735"/>
      <c r="H117" s="1735"/>
      <c r="I117" s="1735"/>
      <c r="J117" s="1735"/>
      <c r="K117" s="1735"/>
      <c r="L117" s="1735"/>
      <c r="M117" s="1735"/>
      <c r="N117" s="1735"/>
      <c r="O117" s="1735"/>
      <c r="P117" s="1735"/>
      <c r="Q117" s="1735"/>
      <c r="R117" s="1735"/>
      <c r="S117" s="1735"/>
      <c r="T117" s="1736"/>
      <c r="U117" s="893"/>
      <c r="V117" s="893"/>
      <c r="W117" s="893"/>
      <c r="X117" s="564">
        <v>550000</v>
      </c>
      <c r="Y117" s="564"/>
      <c r="Z117" s="564">
        <f t="shared" ref="Z117:AB125" si="4">+X117+Y117</f>
        <v>550000</v>
      </c>
      <c r="AA117" s="564">
        <v>29328</v>
      </c>
      <c r="AB117" s="564">
        <f>SUM(Z117:AA117)</f>
        <v>579328</v>
      </c>
      <c r="AC117" s="564"/>
      <c r="AD117" s="564">
        <f>SUM(AB117:AC117)</f>
        <v>579328</v>
      </c>
    </row>
    <row r="118" spans="1:30" ht="12" customHeight="1" x14ac:dyDescent="0.2">
      <c r="A118" s="264"/>
      <c r="B118" s="895"/>
      <c r="C118" s="1696" t="s">
        <v>908</v>
      </c>
      <c r="D118" s="1696"/>
      <c r="E118" s="1696"/>
      <c r="F118" s="896"/>
      <c r="G118" s="896"/>
      <c r="H118" s="896"/>
      <c r="I118" s="896"/>
      <c r="J118" s="896"/>
      <c r="K118" s="896"/>
      <c r="L118" s="896"/>
      <c r="M118" s="896"/>
      <c r="N118" s="896"/>
      <c r="O118" s="896"/>
      <c r="P118" s="896"/>
      <c r="Q118" s="896"/>
      <c r="R118" s="896"/>
      <c r="S118" s="896"/>
      <c r="T118" s="897"/>
      <c r="U118" s="893"/>
      <c r="V118" s="893"/>
      <c r="W118" s="893"/>
      <c r="X118" s="564">
        <v>1680000</v>
      </c>
      <c r="Y118" s="564"/>
      <c r="Z118" s="564">
        <f t="shared" si="4"/>
        <v>1680000</v>
      </c>
      <c r="AA118" s="564">
        <v>-29328</v>
      </c>
      <c r="AB118" s="564">
        <f>SUM(Z118:AA118)</f>
        <v>1650672</v>
      </c>
      <c r="AC118" s="564"/>
      <c r="AD118" s="564">
        <f>SUM(AB118:AC118)</f>
        <v>1650672</v>
      </c>
    </row>
    <row r="119" spans="1:30" ht="12" customHeight="1" x14ac:dyDescent="0.2">
      <c r="A119" s="264"/>
      <c r="B119" s="895"/>
      <c r="C119" s="1696" t="s">
        <v>2</v>
      </c>
      <c r="D119" s="1696"/>
      <c r="E119" s="1696"/>
      <c r="F119" s="896"/>
      <c r="G119" s="896"/>
      <c r="H119" s="896"/>
      <c r="I119" s="896"/>
      <c r="J119" s="896"/>
      <c r="K119" s="896"/>
      <c r="L119" s="896"/>
      <c r="M119" s="896"/>
      <c r="N119" s="896"/>
      <c r="O119" s="896"/>
      <c r="P119" s="896"/>
      <c r="Q119" s="896"/>
      <c r="R119" s="896"/>
      <c r="S119" s="896"/>
      <c r="T119" s="897"/>
      <c r="U119" s="893"/>
      <c r="V119" s="893"/>
      <c r="W119" s="893"/>
      <c r="X119" s="564">
        <v>4030000</v>
      </c>
      <c r="Y119" s="564">
        <v>400000</v>
      </c>
      <c r="Z119" s="564">
        <f>+X119+Y119</f>
        <v>4430000</v>
      </c>
      <c r="AA119" s="564"/>
      <c r="AB119" s="564">
        <f>SUM(Z119:AA119)</f>
        <v>4430000</v>
      </c>
      <c r="AC119" s="564"/>
      <c r="AD119" s="564">
        <f>SUM(AB119:AC119)</f>
        <v>4430000</v>
      </c>
    </row>
    <row r="120" spans="1:30" ht="12" customHeight="1" x14ac:dyDescent="0.2">
      <c r="A120" s="264"/>
      <c r="B120" s="1189"/>
      <c r="C120" s="1696" t="s">
        <v>1133</v>
      </c>
      <c r="D120" s="1696"/>
      <c r="E120" s="1696"/>
      <c r="F120" s="1190"/>
      <c r="G120" s="1190"/>
      <c r="H120" s="1190"/>
      <c r="I120" s="1190"/>
      <c r="J120" s="1190"/>
      <c r="K120" s="1190"/>
      <c r="L120" s="1190"/>
      <c r="M120" s="1190"/>
      <c r="N120" s="1190"/>
      <c r="O120" s="1190"/>
      <c r="P120" s="1190"/>
      <c r="Q120" s="1190"/>
      <c r="R120" s="1190"/>
      <c r="S120" s="1190"/>
      <c r="T120" s="1192"/>
      <c r="U120" s="1185"/>
      <c r="V120" s="1185"/>
      <c r="W120" s="1185"/>
      <c r="X120" s="564"/>
      <c r="Y120" s="564"/>
      <c r="Z120" s="564"/>
      <c r="AA120" s="564"/>
      <c r="AB120" s="564">
        <v>0</v>
      </c>
      <c r="AC120" s="564">
        <v>87200</v>
      </c>
      <c r="AD120" s="564">
        <f>+AC120</f>
        <v>87200</v>
      </c>
    </row>
    <row r="121" spans="1:30" ht="12" customHeight="1" x14ac:dyDescent="0.2">
      <c r="A121" s="264"/>
      <c r="B121" s="1689" t="s">
        <v>705</v>
      </c>
      <c r="C121" s="1690"/>
      <c r="D121" s="1690"/>
      <c r="E121" s="1690"/>
      <c r="F121" s="1690"/>
      <c r="G121" s="1690"/>
      <c r="H121" s="1690"/>
      <c r="I121" s="1690"/>
      <c r="J121" s="1690"/>
      <c r="K121" s="1690"/>
      <c r="L121" s="1690"/>
      <c r="M121" s="1690"/>
      <c r="N121" s="1690"/>
      <c r="O121" s="1690"/>
      <c r="P121" s="1690"/>
      <c r="Q121" s="1690"/>
      <c r="R121" s="1690"/>
      <c r="S121" s="1690"/>
      <c r="T121" s="1691"/>
      <c r="U121" s="1683"/>
      <c r="V121" s="1683"/>
      <c r="W121" s="1683"/>
      <c r="X121" s="489"/>
      <c r="Y121" s="489"/>
      <c r="Z121" s="489">
        <f t="shared" si="4"/>
        <v>0</v>
      </c>
      <c r="AA121" s="489">
        <f t="shared" si="4"/>
        <v>0</v>
      </c>
      <c r="AB121" s="489">
        <f t="shared" si="4"/>
        <v>0</v>
      </c>
      <c r="AC121" s="489">
        <f>+AC122</f>
        <v>1520000</v>
      </c>
      <c r="AD121" s="489">
        <f t="shared" ref="AD121:AD124" si="5">+AB121+AC121</f>
        <v>1520000</v>
      </c>
    </row>
    <row r="122" spans="1:30" ht="12" customHeight="1" x14ac:dyDescent="0.2">
      <c r="A122" s="264"/>
      <c r="B122" s="1186"/>
      <c r="C122" s="1696" t="s">
        <v>1132</v>
      </c>
      <c r="D122" s="1696"/>
      <c r="E122" s="1696"/>
      <c r="F122" s="1187"/>
      <c r="G122" s="1187"/>
      <c r="H122" s="1187"/>
      <c r="I122" s="1187"/>
      <c r="J122" s="1187"/>
      <c r="K122" s="1187"/>
      <c r="L122" s="1187"/>
      <c r="M122" s="1187"/>
      <c r="N122" s="1187"/>
      <c r="O122" s="1187"/>
      <c r="P122" s="1187"/>
      <c r="Q122" s="1187"/>
      <c r="R122" s="1187"/>
      <c r="S122" s="1187"/>
      <c r="T122" s="1188"/>
      <c r="U122" s="1185"/>
      <c r="V122" s="1185"/>
      <c r="W122" s="1185"/>
      <c r="X122" s="489"/>
      <c r="Y122" s="489"/>
      <c r="Z122" s="489"/>
      <c r="AA122" s="489"/>
      <c r="AB122" s="489">
        <v>0</v>
      </c>
      <c r="AC122" s="564">
        <v>1520000</v>
      </c>
      <c r="AD122" s="564">
        <f>+AC122</f>
        <v>1520000</v>
      </c>
    </row>
    <row r="123" spans="1:30" ht="12" customHeight="1" x14ac:dyDescent="0.2">
      <c r="A123" s="264"/>
      <c r="B123" s="1689" t="s">
        <v>706</v>
      </c>
      <c r="C123" s="1690"/>
      <c r="D123" s="1690"/>
      <c r="E123" s="1690"/>
      <c r="F123" s="1690"/>
      <c r="G123" s="1690"/>
      <c r="H123" s="1690"/>
      <c r="I123" s="1690"/>
      <c r="J123" s="1690"/>
      <c r="K123" s="1690"/>
      <c r="L123" s="1690"/>
      <c r="M123" s="1690"/>
      <c r="N123" s="1690"/>
      <c r="O123" s="1690"/>
      <c r="P123" s="1690"/>
      <c r="Q123" s="1690"/>
      <c r="R123" s="1690"/>
      <c r="S123" s="1690"/>
      <c r="T123" s="1691"/>
      <c r="U123" s="1683"/>
      <c r="V123" s="1683"/>
      <c r="W123" s="1683"/>
      <c r="X123" s="489"/>
      <c r="Y123" s="489"/>
      <c r="Z123" s="489">
        <f t="shared" si="4"/>
        <v>0</v>
      </c>
      <c r="AA123" s="489">
        <f t="shared" si="4"/>
        <v>0</v>
      </c>
      <c r="AB123" s="489">
        <f t="shared" si="4"/>
        <v>0</v>
      </c>
      <c r="AC123" s="489">
        <f t="shared" ref="AC123:AC124" si="6">+AA123+AB123</f>
        <v>0</v>
      </c>
      <c r="AD123" s="489">
        <f t="shared" si="5"/>
        <v>0</v>
      </c>
    </row>
    <row r="124" spans="1:30" ht="12" customHeight="1" x14ac:dyDescent="0.2">
      <c r="A124" s="264"/>
      <c r="B124" s="1689" t="s">
        <v>707</v>
      </c>
      <c r="C124" s="1690"/>
      <c r="D124" s="1690"/>
      <c r="E124" s="1690"/>
      <c r="F124" s="1690"/>
      <c r="G124" s="1690"/>
      <c r="H124" s="1690"/>
      <c r="I124" s="1690"/>
      <c r="J124" s="1690"/>
      <c r="K124" s="1690"/>
      <c r="L124" s="1690"/>
      <c r="M124" s="1690"/>
      <c r="N124" s="1690"/>
      <c r="O124" s="1690"/>
      <c r="P124" s="1690"/>
      <c r="Q124" s="1690"/>
      <c r="R124" s="1690"/>
      <c r="S124" s="1690"/>
      <c r="T124" s="1691"/>
      <c r="U124" s="1683"/>
      <c r="V124" s="1683"/>
      <c r="W124" s="1683"/>
      <c r="X124" s="489"/>
      <c r="Y124" s="489"/>
      <c r="Z124" s="489">
        <f t="shared" si="4"/>
        <v>0</v>
      </c>
      <c r="AA124" s="489">
        <f t="shared" si="4"/>
        <v>0</v>
      </c>
      <c r="AB124" s="489">
        <f t="shared" si="4"/>
        <v>0</v>
      </c>
      <c r="AC124" s="489">
        <f t="shared" si="6"/>
        <v>0</v>
      </c>
      <c r="AD124" s="489">
        <f t="shared" si="5"/>
        <v>0</v>
      </c>
    </row>
    <row r="125" spans="1:30" ht="12" customHeight="1" x14ac:dyDescent="0.2">
      <c r="A125" s="264"/>
      <c r="B125" s="1689" t="s">
        <v>708</v>
      </c>
      <c r="C125" s="1690"/>
      <c r="D125" s="1690"/>
      <c r="E125" s="1690"/>
      <c r="F125" s="1690"/>
      <c r="G125" s="1690"/>
      <c r="H125" s="1690"/>
      <c r="I125" s="1690"/>
      <c r="J125" s="1690"/>
      <c r="K125" s="1690"/>
      <c r="L125" s="1690"/>
      <c r="M125" s="1690"/>
      <c r="N125" s="1690"/>
      <c r="O125" s="1690"/>
      <c r="P125" s="1690"/>
      <c r="Q125" s="1690"/>
      <c r="R125" s="1690"/>
      <c r="S125" s="1690"/>
      <c r="T125" s="1691"/>
      <c r="U125" s="1683"/>
      <c r="V125" s="1683"/>
      <c r="W125" s="1683"/>
      <c r="X125" s="489">
        <v>2903653</v>
      </c>
      <c r="Y125" s="489"/>
      <c r="Z125" s="489">
        <f t="shared" si="4"/>
        <v>2903653</v>
      </c>
      <c r="AA125" s="489"/>
      <c r="AB125" s="489">
        <v>2903653</v>
      </c>
      <c r="AC125" s="489">
        <f>+AC126+AC127</f>
        <v>2179000</v>
      </c>
      <c r="AD125" s="489">
        <f>+AD126+AD127</f>
        <v>5082653</v>
      </c>
    </row>
    <row r="126" spans="1:30" ht="12" customHeight="1" x14ac:dyDescent="0.2">
      <c r="A126" s="264"/>
      <c r="B126" s="1186"/>
      <c r="C126" s="1696" t="s">
        <v>1130</v>
      </c>
      <c r="D126" s="1696"/>
      <c r="E126" s="1696"/>
      <c r="F126" s="1187"/>
      <c r="G126" s="1187"/>
      <c r="H126" s="1187"/>
      <c r="I126" s="1187"/>
      <c r="J126" s="1187"/>
      <c r="K126" s="1187"/>
      <c r="L126" s="1187"/>
      <c r="M126" s="1187"/>
      <c r="N126" s="1187"/>
      <c r="O126" s="1187"/>
      <c r="P126" s="1187"/>
      <c r="Q126" s="1187"/>
      <c r="R126" s="1187"/>
      <c r="S126" s="1187"/>
      <c r="T126" s="1188"/>
      <c r="U126" s="1185"/>
      <c r="V126" s="1185"/>
      <c r="W126" s="1185"/>
      <c r="X126" s="564"/>
      <c r="Y126" s="564"/>
      <c r="Z126" s="564"/>
      <c r="AA126" s="564"/>
      <c r="AB126" s="564">
        <v>2903653</v>
      </c>
      <c r="AC126" s="564"/>
      <c r="AD126" s="564">
        <f>+AB126+AC126</f>
        <v>2903653</v>
      </c>
    </row>
    <row r="127" spans="1:30" ht="12" customHeight="1" x14ac:dyDescent="0.2">
      <c r="A127" s="264"/>
      <c r="B127" s="1186"/>
      <c r="C127" s="1696" t="s">
        <v>1131</v>
      </c>
      <c r="D127" s="1696"/>
      <c r="E127" s="1696"/>
      <c r="F127" s="1187"/>
      <c r="G127" s="1187"/>
      <c r="H127" s="1187"/>
      <c r="I127" s="1187"/>
      <c r="J127" s="1187"/>
      <c r="K127" s="1187"/>
      <c r="L127" s="1187"/>
      <c r="M127" s="1187"/>
      <c r="N127" s="1187"/>
      <c r="O127" s="1187"/>
      <c r="P127" s="1187"/>
      <c r="Q127" s="1187"/>
      <c r="R127" s="1187"/>
      <c r="S127" s="1187"/>
      <c r="T127" s="1188"/>
      <c r="U127" s="1185"/>
      <c r="V127" s="1185"/>
      <c r="W127" s="1185"/>
      <c r="X127" s="564"/>
      <c r="Y127" s="564"/>
      <c r="Z127" s="564"/>
      <c r="AA127" s="564"/>
      <c r="AB127" s="564">
        <v>0</v>
      </c>
      <c r="AC127" s="564">
        <v>2179000</v>
      </c>
      <c r="AD127" s="564">
        <f>+AB127+AC127</f>
        <v>2179000</v>
      </c>
    </row>
    <row r="128" spans="1:30" ht="12" customHeight="1" x14ac:dyDescent="0.2">
      <c r="A128" s="264"/>
      <c r="B128" s="1689" t="s">
        <v>709</v>
      </c>
      <c r="C128" s="1690"/>
      <c r="D128" s="1690"/>
      <c r="E128" s="1690"/>
      <c r="F128" s="1690"/>
      <c r="G128" s="1690"/>
      <c r="H128" s="1690"/>
      <c r="I128" s="1690"/>
      <c r="J128" s="1690"/>
      <c r="K128" s="1690"/>
      <c r="L128" s="1690"/>
      <c r="M128" s="1690"/>
      <c r="N128" s="1690"/>
      <c r="O128" s="1690"/>
      <c r="P128" s="1690"/>
      <c r="Q128" s="1690"/>
      <c r="R128" s="1690"/>
      <c r="S128" s="1690"/>
      <c r="T128" s="1691"/>
      <c r="U128" s="1683"/>
      <c r="V128" s="1683"/>
      <c r="W128" s="1683"/>
      <c r="X128" s="489"/>
      <c r="Y128" s="489"/>
      <c r="Z128" s="489"/>
      <c r="AA128" s="489"/>
      <c r="AB128" s="489"/>
      <c r="AC128" s="489"/>
      <c r="AD128" s="489"/>
    </row>
    <row r="129" spans="1:30" ht="12" hidden="1" customHeight="1" x14ac:dyDescent="0.2">
      <c r="A129" s="264"/>
      <c r="B129" s="1689" t="s">
        <v>711</v>
      </c>
      <c r="C129" s="1690"/>
      <c r="D129" s="1690"/>
      <c r="E129" s="1690"/>
      <c r="F129" s="1690"/>
      <c r="G129" s="1690"/>
      <c r="H129" s="1690"/>
      <c r="I129" s="1690"/>
      <c r="J129" s="1690"/>
      <c r="K129" s="1690"/>
      <c r="L129" s="1690"/>
      <c r="M129" s="1690"/>
      <c r="N129" s="1690"/>
      <c r="O129" s="1690"/>
      <c r="P129" s="1690"/>
      <c r="Q129" s="1690"/>
      <c r="R129" s="1690"/>
      <c r="S129" s="1690"/>
      <c r="T129" s="1691"/>
      <c r="U129" s="1683"/>
      <c r="V129" s="1683"/>
      <c r="W129" s="1683"/>
      <c r="X129" s="490"/>
      <c r="Y129" s="490"/>
      <c r="Z129" s="490"/>
      <c r="AA129" s="490"/>
      <c r="AB129" s="490"/>
      <c r="AC129" s="490"/>
      <c r="AD129" s="490"/>
    </row>
    <row r="130" spans="1:30" ht="12" hidden="1" customHeight="1" x14ac:dyDescent="0.2">
      <c r="A130" s="264"/>
      <c r="B130" s="1689" t="s">
        <v>712</v>
      </c>
      <c r="C130" s="1690"/>
      <c r="D130" s="1690"/>
      <c r="E130" s="1690"/>
      <c r="F130" s="1690"/>
      <c r="G130" s="1690"/>
      <c r="H130" s="1690"/>
      <c r="I130" s="1690"/>
      <c r="J130" s="1690"/>
      <c r="K130" s="1690"/>
      <c r="L130" s="1690"/>
      <c r="M130" s="1690"/>
      <c r="N130" s="1690"/>
      <c r="O130" s="1690"/>
      <c r="P130" s="1690"/>
      <c r="Q130" s="1690"/>
      <c r="R130" s="1690"/>
      <c r="S130" s="1690"/>
      <c r="T130" s="1691"/>
      <c r="U130" s="1683"/>
      <c r="V130" s="1683"/>
      <c r="W130" s="1683"/>
      <c r="X130" s="490"/>
      <c r="Y130" s="490"/>
      <c r="Z130" s="490"/>
      <c r="AA130" s="490"/>
      <c r="AB130" s="490"/>
      <c r="AC130" s="490"/>
      <c r="AD130" s="490"/>
    </row>
    <row r="131" spans="1:30" ht="12" hidden="1" customHeight="1" x14ac:dyDescent="0.2">
      <c r="A131" s="264"/>
      <c r="B131" s="1689" t="s">
        <v>0</v>
      </c>
      <c r="C131" s="1690"/>
      <c r="D131" s="1690"/>
      <c r="E131" s="1690"/>
      <c r="F131" s="1690"/>
      <c r="G131" s="1690"/>
      <c r="H131" s="1690"/>
      <c r="I131" s="1690"/>
      <c r="J131" s="1690"/>
      <c r="K131" s="1690"/>
      <c r="L131" s="1690"/>
      <c r="M131" s="1690"/>
      <c r="N131" s="1690"/>
      <c r="O131" s="1690"/>
      <c r="P131" s="1690"/>
      <c r="Q131" s="1690"/>
      <c r="R131" s="1690"/>
      <c r="S131" s="1690"/>
      <c r="T131" s="1691"/>
      <c r="U131" s="1697"/>
      <c r="V131" s="1697"/>
      <c r="W131" s="1697"/>
      <c r="X131" s="490"/>
      <c r="Y131" s="490"/>
      <c r="Z131" s="490"/>
      <c r="AA131" s="490"/>
      <c r="AB131" s="490"/>
      <c r="AC131" s="490"/>
      <c r="AD131" s="490"/>
    </row>
    <row r="132" spans="1:30" ht="25.5" customHeight="1" x14ac:dyDescent="0.2">
      <c r="A132" s="531">
        <v>6</v>
      </c>
      <c r="B132" s="1698" t="s">
        <v>737</v>
      </c>
      <c r="C132" s="1698"/>
      <c r="D132" s="1698"/>
      <c r="E132" s="1698"/>
      <c r="F132" s="1698"/>
      <c r="G132" s="1698"/>
      <c r="H132" s="1698"/>
      <c r="I132" s="1698"/>
      <c r="J132" s="1698"/>
      <c r="K132" s="1698"/>
      <c r="L132" s="1698"/>
      <c r="M132" s="1698"/>
      <c r="N132" s="1698"/>
      <c r="O132" s="1698"/>
      <c r="P132" s="1698"/>
      <c r="Q132" s="1698"/>
      <c r="R132" s="1698"/>
      <c r="S132" s="1698"/>
      <c r="T132" s="1698"/>
      <c r="U132" s="1688"/>
      <c r="V132" s="1688"/>
      <c r="W132" s="1688"/>
      <c r="X132" s="491">
        <f t="shared" ref="X132:AD132" si="7">SUM(X113,X98,X96,X81,X70)</f>
        <v>12003253</v>
      </c>
      <c r="Y132" s="491">
        <f t="shared" si="7"/>
        <v>7347200</v>
      </c>
      <c r="Z132" s="491">
        <f t="shared" si="7"/>
        <v>19350453</v>
      </c>
      <c r="AA132" s="491">
        <f t="shared" si="7"/>
        <v>430920</v>
      </c>
      <c r="AB132" s="491">
        <f t="shared" si="7"/>
        <v>19781373</v>
      </c>
      <c r="AC132" s="491">
        <f t="shared" si="7"/>
        <v>15555746</v>
      </c>
      <c r="AD132" s="491">
        <f t="shared" si="7"/>
        <v>35337119</v>
      </c>
    </row>
    <row r="133" spans="1:30" ht="12" customHeight="1" x14ac:dyDescent="0.2">
      <c r="A133" s="253"/>
      <c r="B133" s="249"/>
      <c r="C133" s="249"/>
      <c r="D133" s="249"/>
      <c r="E133" s="249"/>
      <c r="F133" s="249"/>
      <c r="G133" s="249"/>
      <c r="H133" s="249"/>
      <c r="I133" s="249"/>
      <c r="J133" s="249"/>
      <c r="K133" s="249"/>
      <c r="L133" s="249"/>
      <c r="M133" s="249"/>
      <c r="N133" s="249"/>
      <c r="O133" s="249"/>
      <c r="P133" s="249"/>
      <c r="Q133" s="249"/>
      <c r="R133" s="249"/>
      <c r="S133" s="249"/>
      <c r="T133" s="249"/>
      <c r="U133" s="250"/>
      <c r="V133" s="250"/>
      <c r="W133" s="250"/>
      <c r="X133" s="248"/>
      <c r="Y133" s="248"/>
      <c r="Z133" s="248"/>
    </row>
    <row r="134" spans="1:30" ht="12" customHeight="1" x14ac:dyDescent="0.2">
      <c r="A134" s="253"/>
      <c r="B134" s="249"/>
      <c r="C134" s="249"/>
      <c r="D134" s="249"/>
      <c r="E134" s="249"/>
      <c r="F134" s="249"/>
      <c r="G134" s="249"/>
      <c r="H134" s="249"/>
      <c r="I134" s="249"/>
      <c r="J134" s="249"/>
      <c r="K134" s="249"/>
      <c r="L134" s="249"/>
      <c r="M134" s="249"/>
      <c r="N134" s="249"/>
      <c r="O134" s="249"/>
      <c r="P134" s="249"/>
      <c r="Q134" s="249"/>
      <c r="R134" s="249"/>
      <c r="S134" s="249"/>
      <c r="T134" s="249"/>
      <c r="U134" s="250"/>
      <c r="V134" s="250"/>
      <c r="W134" s="250"/>
      <c r="X134" s="248"/>
      <c r="Y134" s="248"/>
      <c r="Z134" s="248"/>
    </row>
    <row r="135" spans="1:30" ht="12" customHeight="1" x14ac:dyDescent="0.2">
      <c r="A135" s="253"/>
      <c r="B135" s="249"/>
      <c r="C135" s="249"/>
      <c r="D135" s="249"/>
      <c r="E135" s="249"/>
      <c r="F135" s="249"/>
      <c r="G135" s="249"/>
      <c r="H135" s="249"/>
      <c r="I135" s="249"/>
      <c r="J135" s="249"/>
      <c r="K135" s="249"/>
      <c r="L135" s="249"/>
      <c r="M135" s="249"/>
      <c r="N135" s="249"/>
      <c r="O135" s="249"/>
      <c r="P135" s="249"/>
      <c r="Q135" s="249"/>
      <c r="R135" s="249"/>
      <c r="S135" s="249"/>
      <c r="T135" s="249"/>
      <c r="U135" s="250"/>
      <c r="V135" s="250"/>
      <c r="W135" s="250"/>
      <c r="X135" s="248"/>
      <c r="Y135" s="248"/>
      <c r="Z135" s="248"/>
    </row>
    <row r="136" spans="1:30" ht="12" customHeight="1" x14ac:dyDescent="0.2">
      <c r="A136" s="253"/>
      <c r="B136" s="249"/>
      <c r="C136" s="249"/>
      <c r="D136" s="249"/>
      <c r="E136" s="249"/>
      <c r="F136" s="249"/>
      <c r="G136" s="249"/>
      <c r="H136" s="249"/>
      <c r="I136" s="249"/>
      <c r="J136" s="249"/>
      <c r="K136" s="249"/>
      <c r="L136" s="249"/>
      <c r="M136" s="249"/>
      <c r="N136" s="249"/>
      <c r="O136" s="249"/>
      <c r="P136" s="249"/>
      <c r="Q136" s="249"/>
      <c r="R136" s="249"/>
      <c r="S136" s="249"/>
      <c r="T136" s="249"/>
      <c r="U136" s="250"/>
      <c r="V136" s="250"/>
      <c r="W136" s="250"/>
      <c r="X136" s="248"/>
      <c r="Y136" s="248"/>
      <c r="Z136" s="248"/>
    </row>
    <row r="137" spans="1:30" ht="12" customHeight="1" x14ac:dyDescent="0.2">
      <c r="A137" s="253"/>
      <c r="B137" s="249"/>
      <c r="C137" s="249"/>
      <c r="D137" s="249"/>
      <c r="E137" s="249"/>
      <c r="F137" s="249"/>
      <c r="G137" s="249"/>
      <c r="H137" s="249"/>
      <c r="I137" s="249"/>
      <c r="J137" s="249"/>
      <c r="K137" s="249"/>
      <c r="L137" s="249"/>
      <c r="M137" s="249"/>
      <c r="N137" s="249"/>
      <c r="O137" s="249"/>
      <c r="P137" s="249"/>
      <c r="Q137" s="249"/>
      <c r="R137" s="249"/>
      <c r="S137" s="249"/>
      <c r="T137" s="249"/>
      <c r="U137" s="250"/>
      <c r="V137" s="250"/>
      <c r="W137" s="250"/>
      <c r="X137" s="248"/>
      <c r="Y137" s="248"/>
      <c r="Z137" s="248"/>
    </row>
    <row r="138" spans="1:30" ht="12" customHeight="1" x14ac:dyDescent="0.2">
      <c r="A138" s="253"/>
      <c r="B138" s="249"/>
      <c r="C138" s="249"/>
      <c r="D138" s="249"/>
      <c r="E138" s="249"/>
      <c r="F138" s="249"/>
      <c r="G138" s="249"/>
      <c r="H138" s="249"/>
      <c r="I138" s="249"/>
      <c r="J138" s="249"/>
      <c r="K138" s="249"/>
      <c r="L138" s="249"/>
      <c r="M138" s="249"/>
      <c r="N138" s="249"/>
      <c r="O138" s="249"/>
      <c r="P138" s="249"/>
      <c r="Q138" s="249"/>
      <c r="R138" s="249"/>
      <c r="S138" s="249"/>
      <c r="T138" s="249"/>
      <c r="U138" s="250"/>
      <c r="V138" s="250"/>
      <c r="W138" s="250"/>
      <c r="X138" s="248"/>
      <c r="Y138" s="248"/>
      <c r="Z138" s="248"/>
    </row>
    <row r="139" spans="1:30" ht="12" customHeight="1" x14ac:dyDescent="0.2">
      <c r="A139" s="253"/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P139" s="249"/>
      <c r="Q139" s="249"/>
      <c r="R139" s="249"/>
      <c r="S139" s="249"/>
      <c r="T139" s="249"/>
      <c r="U139" s="250"/>
      <c r="V139" s="250"/>
      <c r="W139" s="250"/>
      <c r="X139" s="248"/>
      <c r="Y139" s="1733" t="s">
        <v>726</v>
      </c>
      <c r="Z139" s="1733"/>
      <c r="AA139" s="1733"/>
      <c r="AB139" s="1733"/>
      <c r="AC139" s="1733"/>
      <c r="AD139" s="1733"/>
    </row>
    <row r="140" spans="1:30" ht="12" customHeight="1" x14ac:dyDescent="0.2">
      <c r="A140" s="253"/>
      <c r="B140" s="249"/>
      <c r="C140" s="249"/>
      <c r="D140" s="249"/>
      <c r="E140" s="249"/>
      <c r="F140" s="249"/>
      <c r="G140" s="249"/>
      <c r="H140" s="249"/>
      <c r="I140" s="249"/>
      <c r="J140" s="249"/>
      <c r="K140" s="249"/>
      <c r="L140" s="249"/>
      <c r="M140" s="249"/>
      <c r="N140" s="249"/>
      <c r="O140" s="249"/>
      <c r="P140" s="249"/>
      <c r="Q140" s="249"/>
      <c r="R140" s="249"/>
      <c r="S140" s="249"/>
      <c r="T140" s="249"/>
      <c r="U140" s="250"/>
      <c r="V140" s="250"/>
      <c r="W140" s="250"/>
      <c r="X140" s="248"/>
      <c r="Y140" s="248"/>
    </row>
    <row r="141" spans="1:30" ht="12" hidden="1" customHeight="1" x14ac:dyDescent="0.2">
      <c r="A141" s="253"/>
      <c r="B141" s="249"/>
      <c r="C141" s="249"/>
      <c r="D141" s="249"/>
      <c r="E141" s="249"/>
      <c r="F141" s="249"/>
      <c r="G141" s="249"/>
      <c r="H141" s="249"/>
      <c r="I141" s="249"/>
      <c r="J141" s="249"/>
      <c r="K141" s="249"/>
      <c r="L141" s="249"/>
      <c r="M141" s="249"/>
      <c r="N141" s="249"/>
      <c r="O141" s="249"/>
      <c r="P141" s="249"/>
      <c r="Q141" s="249"/>
      <c r="R141" s="249"/>
      <c r="S141" s="249"/>
      <c r="T141" s="249"/>
      <c r="U141" s="250"/>
      <c r="V141" s="250"/>
      <c r="W141" s="250"/>
      <c r="X141" s="248"/>
      <c r="Y141" s="248"/>
      <c r="Z141" s="248"/>
    </row>
    <row r="142" spans="1:30" ht="12" hidden="1" customHeight="1" x14ac:dyDescent="0.2">
      <c r="A142" s="253"/>
      <c r="B142" s="249"/>
      <c r="C142" s="249"/>
      <c r="D142" s="249"/>
      <c r="E142" s="249"/>
      <c r="F142" s="249"/>
      <c r="G142" s="249"/>
      <c r="H142" s="249"/>
      <c r="I142" s="249"/>
      <c r="J142" s="249"/>
      <c r="K142" s="249"/>
      <c r="L142" s="249"/>
      <c r="M142" s="249"/>
      <c r="N142" s="249"/>
      <c r="O142" s="249"/>
      <c r="P142" s="249"/>
      <c r="Q142" s="249"/>
      <c r="R142" s="249"/>
      <c r="S142" s="249"/>
      <c r="T142" s="249"/>
      <c r="U142" s="250"/>
      <c r="V142" s="250"/>
      <c r="W142" s="250"/>
      <c r="X142" s="248"/>
      <c r="Y142" s="248"/>
      <c r="Z142" s="248"/>
    </row>
    <row r="143" spans="1:30" ht="12" hidden="1" customHeight="1" x14ac:dyDescent="0.2">
      <c r="A143" s="253"/>
      <c r="B143" s="249"/>
      <c r="C143" s="249"/>
      <c r="D143" s="249"/>
      <c r="E143" s="249"/>
      <c r="F143" s="249"/>
      <c r="G143" s="249"/>
      <c r="H143" s="249"/>
      <c r="I143" s="249"/>
      <c r="J143" s="249"/>
      <c r="K143" s="249"/>
      <c r="L143" s="249"/>
      <c r="M143" s="249"/>
      <c r="N143" s="249"/>
      <c r="O143" s="249"/>
      <c r="P143" s="249"/>
      <c r="Q143" s="249"/>
      <c r="R143" s="249"/>
      <c r="S143" s="249"/>
      <c r="T143" s="249"/>
      <c r="U143" s="250"/>
      <c r="V143" s="250"/>
      <c r="W143" s="250"/>
      <c r="X143" s="248"/>
      <c r="Y143" s="248"/>
      <c r="Z143" s="248"/>
    </row>
    <row r="144" spans="1:30" ht="12" hidden="1" customHeight="1" x14ac:dyDescent="0.2">
      <c r="A144" s="253"/>
      <c r="B144" s="249"/>
      <c r="C144" s="249"/>
      <c r="D144" s="249"/>
      <c r="E144" s="249"/>
      <c r="F144" s="249"/>
      <c r="G144" s="249"/>
      <c r="H144" s="249"/>
      <c r="I144" s="249"/>
      <c r="J144" s="249"/>
      <c r="K144" s="249"/>
      <c r="L144" s="249"/>
      <c r="M144" s="249"/>
      <c r="N144" s="249"/>
      <c r="O144" s="249"/>
      <c r="P144" s="249"/>
      <c r="Q144" s="249"/>
      <c r="R144" s="249"/>
      <c r="S144" s="249"/>
      <c r="T144" s="249"/>
      <c r="U144" s="250"/>
      <c r="V144" s="250"/>
      <c r="W144" s="250"/>
      <c r="X144" s="248"/>
      <c r="Y144" s="248"/>
      <c r="Z144" s="248"/>
    </row>
    <row r="145" spans="1:30" ht="12" hidden="1" customHeight="1" x14ac:dyDescent="0.2">
      <c r="A145" s="253"/>
      <c r="B145" s="249"/>
      <c r="C145" s="249"/>
      <c r="D145" s="249"/>
      <c r="E145" s="249"/>
      <c r="F145" s="249"/>
      <c r="G145" s="249"/>
      <c r="H145" s="249"/>
      <c r="I145" s="249"/>
      <c r="J145" s="249"/>
      <c r="K145" s="249"/>
      <c r="L145" s="249"/>
      <c r="M145" s="249"/>
      <c r="N145" s="249"/>
      <c r="O145" s="249"/>
      <c r="P145" s="249"/>
      <c r="Q145" s="249"/>
      <c r="R145" s="249"/>
      <c r="S145" s="249"/>
      <c r="T145" s="249"/>
      <c r="U145" s="250"/>
      <c r="V145" s="250"/>
      <c r="W145" s="250"/>
      <c r="X145" s="248"/>
      <c r="Y145" s="248"/>
      <c r="Z145" s="248"/>
    </row>
    <row r="146" spans="1:30" ht="12" hidden="1" customHeight="1" x14ac:dyDescent="0.2">
      <c r="A146" s="253"/>
      <c r="B146" s="249"/>
      <c r="C146" s="249"/>
      <c r="D146" s="249"/>
      <c r="E146" s="249"/>
      <c r="F146" s="249"/>
      <c r="G146" s="249"/>
      <c r="H146" s="249"/>
      <c r="I146" s="249"/>
      <c r="J146" s="249"/>
      <c r="K146" s="249"/>
      <c r="L146" s="249"/>
      <c r="M146" s="249"/>
      <c r="N146" s="249"/>
      <c r="O146" s="249"/>
      <c r="P146" s="249"/>
      <c r="Q146" s="249"/>
      <c r="R146" s="249"/>
      <c r="S146" s="249"/>
      <c r="T146" s="249"/>
      <c r="U146" s="250"/>
      <c r="V146" s="250"/>
      <c r="W146" s="250"/>
      <c r="X146" s="248"/>
      <c r="Y146" s="248"/>
      <c r="Z146" s="248"/>
    </row>
    <row r="147" spans="1:30" ht="12" hidden="1" customHeight="1" x14ac:dyDescent="0.2">
      <c r="A147" s="253"/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P147" s="249"/>
      <c r="Q147" s="249"/>
      <c r="R147" s="249"/>
      <c r="S147" s="249"/>
      <c r="T147" s="249"/>
      <c r="U147" s="250"/>
      <c r="V147" s="250"/>
      <c r="W147" s="250"/>
      <c r="X147" s="248"/>
      <c r="Y147" s="248"/>
      <c r="Z147" s="248"/>
    </row>
    <row r="148" spans="1:30" ht="12" customHeight="1" x14ac:dyDescent="0.2">
      <c r="A148" s="253"/>
      <c r="B148" s="249"/>
      <c r="C148" s="249"/>
      <c r="D148" s="249"/>
      <c r="E148" s="249"/>
      <c r="F148" s="249"/>
      <c r="G148" s="249"/>
      <c r="H148" s="249"/>
      <c r="I148" s="249"/>
      <c r="J148" s="249"/>
      <c r="K148" s="249"/>
      <c r="L148" s="249"/>
      <c r="M148" s="249"/>
      <c r="N148" s="249"/>
      <c r="O148" s="249"/>
      <c r="P148" s="249"/>
      <c r="Q148" s="249"/>
      <c r="R148" s="249"/>
      <c r="S148" s="249"/>
      <c r="T148" s="249"/>
      <c r="U148" s="250"/>
      <c r="V148" s="250"/>
      <c r="W148" s="250"/>
      <c r="X148" s="248"/>
      <c r="Y148" s="248"/>
      <c r="Z148" s="1732" t="s">
        <v>872</v>
      </c>
      <c r="AA148" s="1732"/>
      <c r="AB148" s="1732"/>
      <c r="AC148" s="1732"/>
      <c r="AD148" s="1732"/>
    </row>
    <row r="149" spans="1:30" ht="48" x14ac:dyDescent="0.2">
      <c r="A149" s="1723" t="s">
        <v>765</v>
      </c>
      <c r="B149" s="1723"/>
      <c r="C149" s="1722" t="s">
        <v>715</v>
      </c>
      <c r="D149" s="1722"/>
      <c r="E149" s="1722"/>
      <c r="F149" s="1722"/>
      <c r="G149" s="1722"/>
      <c r="H149" s="1722"/>
      <c r="I149" s="1722"/>
      <c r="J149" s="1722"/>
      <c r="K149" s="1722"/>
      <c r="L149" s="1722"/>
      <c r="M149" s="1722"/>
      <c r="N149" s="1722"/>
      <c r="O149" s="1722"/>
      <c r="P149" s="1722"/>
      <c r="Q149" s="1722"/>
      <c r="R149" s="1722"/>
      <c r="S149" s="1722"/>
      <c r="T149" s="1722"/>
      <c r="U149" s="1722"/>
      <c r="V149" s="1723"/>
      <c r="W149" s="1724"/>
      <c r="X149" s="894" t="s">
        <v>868</v>
      </c>
      <c r="Y149" s="894" t="s">
        <v>1054</v>
      </c>
      <c r="Z149" s="894" t="s">
        <v>1075</v>
      </c>
      <c r="AA149" s="1066" t="s">
        <v>1094</v>
      </c>
      <c r="AB149" s="1066" t="s">
        <v>1075</v>
      </c>
      <c r="AC149" s="1191" t="s">
        <v>1120</v>
      </c>
      <c r="AD149" s="1191" t="s">
        <v>1075</v>
      </c>
    </row>
    <row r="150" spans="1:30" ht="27.75" customHeight="1" x14ac:dyDescent="0.2">
      <c r="A150" s="254">
        <v>7</v>
      </c>
      <c r="B150" s="246"/>
      <c r="C150" s="1699" t="s">
        <v>725</v>
      </c>
      <c r="D150" s="1700"/>
      <c r="E150" s="1700"/>
      <c r="F150" s="1700"/>
      <c r="G150" s="1700"/>
      <c r="H150" s="1700"/>
      <c r="I150" s="1700"/>
      <c r="J150" s="1700"/>
      <c r="K150" s="1700"/>
      <c r="L150" s="1700"/>
      <c r="M150" s="1700"/>
      <c r="N150" s="1700"/>
      <c r="O150" s="1700"/>
      <c r="P150" s="1700"/>
      <c r="Q150" s="1700"/>
      <c r="R150" s="1700"/>
      <c r="S150" s="1700"/>
      <c r="T150" s="1700"/>
      <c r="U150" s="1701"/>
      <c r="V150" s="246"/>
      <c r="W150" s="246"/>
      <c r="X150" s="492">
        <f>SUM(X151:X158)</f>
        <v>0</v>
      </c>
      <c r="Y150" s="492">
        <v>0</v>
      </c>
      <c r="Z150" s="492">
        <v>0</v>
      </c>
      <c r="AA150" s="492">
        <v>0</v>
      </c>
      <c r="AB150" s="492">
        <v>0</v>
      </c>
      <c r="AC150" s="492">
        <v>0</v>
      </c>
      <c r="AD150" s="492">
        <v>0</v>
      </c>
    </row>
    <row r="151" spans="1:30" x14ac:dyDescent="0.2">
      <c r="A151" s="252"/>
      <c r="B151" s="244"/>
      <c r="C151" s="1718" t="s">
        <v>691</v>
      </c>
      <c r="D151" s="1719"/>
      <c r="E151" s="1719"/>
      <c r="F151" s="1719"/>
      <c r="G151" s="1719"/>
      <c r="H151" s="1719"/>
      <c r="I151" s="1719"/>
      <c r="J151" s="1719"/>
      <c r="K151" s="1719"/>
      <c r="L151" s="1719"/>
      <c r="M151" s="1719"/>
      <c r="N151" s="1719"/>
      <c r="O151" s="1719"/>
      <c r="P151" s="1719"/>
      <c r="Q151" s="1719"/>
      <c r="R151" s="1719"/>
      <c r="S151" s="1719"/>
      <c r="T151" s="1719"/>
      <c r="U151" s="1720"/>
      <c r="V151" s="244"/>
      <c r="W151" s="244"/>
      <c r="X151" s="489"/>
      <c r="Y151" s="489"/>
      <c r="Z151" s="489"/>
      <c r="AA151" s="489"/>
      <c r="AB151" s="489"/>
      <c r="AC151" s="489"/>
      <c r="AD151" s="489"/>
    </row>
    <row r="152" spans="1:30" x14ac:dyDescent="0.2">
      <c r="A152" s="252"/>
      <c r="B152" s="244"/>
      <c r="C152" s="1689" t="s">
        <v>692</v>
      </c>
      <c r="D152" s="1690"/>
      <c r="E152" s="1690"/>
      <c r="F152" s="1690"/>
      <c r="G152" s="1690"/>
      <c r="H152" s="1690"/>
      <c r="I152" s="1690"/>
      <c r="J152" s="1690"/>
      <c r="K152" s="1690"/>
      <c r="L152" s="1690"/>
      <c r="M152" s="1690"/>
      <c r="N152" s="1690"/>
      <c r="O152" s="1690"/>
      <c r="P152" s="1690"/>
      <c r="Q152" s="1690"/>
      <c r="R152" s="1690"/>
      <c r="S152" s="1690"/>
      <c r="T152" s="1690"/>
      <c r="U152" s="1691"/>
      <c r="V152" s="244"/>
      <c r="W152" s="244"/>
      <c r="X152" s="489"/>
      <c r="Y152" s="489"/>
      <c r="Z152" s="489"/>
      <c r="AA152" s="489"/>
      <c r="AB152" s="489"/>
      <c r="AC152" s="489"/>
      <c r="AD152" s="489"/>
    </row>
    <row r="153" spans="1:30" x14ac:dyDescent="0.2">
      <c r="A153" s="252"/>
      <c r="B153" s="244"/>
      <c r="C153" s="1689" t="s">
        <v>693</v>
      </c>
      <c r="D153" s="1690"/>
      <c r="E153" s="1690"/>
      <c r="F153" s="1690"/>
      <c r="G153" s="1690"/>
      <c r="H153" s="1690"/>
      <c r="I153" s="1690"/>
      <c r="J153" s="1690"/>
      <c r="K153" s="1690"/>
      <c r="L153" s="1690"/>
      <c r="M153" s="1690"/>
      <c r="N153" s="1690"/>
      <c r="O153" s="1690"/>
      <c r="P153" s="1690"/>
      <c r="Q153" s="1690"/>
      <c r="R153" s="1690"/>
      <c r="S153" s="1690"/>
      <c r="T153" s="1690"/>
      <c r="U153" s="1691"/>
      <c r="V153" s="244"/>
      <c r="W153" s="244"/>
      <c r="X153" s="489"/>
      <c r="Y153" s="489"/>
      <c r="Z153" s="489"/>
      <c r="AA153" s="489"/>
      <c r="AB153" s="489"/>
      <c r="AC153" s="489"/>
      <c r="AD153" s="489"/>
    </row>
    <row r="154" spans="1:30" x14ac:dyDescent="0.2">
      <c r="A154" s="252"/>
      <c r="B154" s="244"/>
      <c r="C154" s="1689" t="s">
        <v>694</v>
      </c>
      <c r="D154" s="1690"/>
      <c r="E154" s="1690"/>
      <c r="F154" s="1690"/>
      <c r="G154" s="1690"/>
      <c r="H154" s="1690"/>
      <c r="I154" s="1690"/>
      <c r="J154" s="1690"/>
      <c r="K154" s="1690"/>
      <c r="L154" s="1690"/>
      <c r="M154" s="1690"/>
      <c r="N154" s="1690"/>
      <c r="O154" s="1690"/>
      <c r="P154" s="1690"/>
      <c r="Q154" s="1690"/>
      <c r="R154" s="1690"/>
      <c r="S154" s="1690"/>
      <c r="T154" s="1690"/>
      <c r="U154" s="1691"/>
      <c r="V154" s="244"/>
      <c r="W154" s="244"/>
      <c r="X154" s="489"/>
      <c r="Y154" s="489"/>
      <c r="Z154" s="489"/>
      <c r="AA154" s="489"/>
      <c r="AB154" s="489"/>
      <c r="AC154" s="489"/>
      <c r="AD154" s="489"/>
    </row>
    <row r="155" spans="1:30" x14ac:dyDescent="0.2">
      <c r="A155" s="252"/>
      <c r="B155" s="244"/>
      <c r="C155" s="1689" t="s">
        <v>695</v>
      </c>
      <c r="D155" s="1690"/>
      <c r="E155" s="1690"/>
      <c r="F155" s="1690"/>
      <c r="G155" s="1690"/>
      <c r="H155" s="1690"/>
      <c r="I155" s="1690"/>
      <c r="J155" s="1690"/>
      <c r="K155" s="1690"/>
      <c r="L155" s="1690"/>
      <c r="M155" s="1690"/>
      <c r="N155" s="1690"/>
      <c r="O155" s="1690"/>
      <c r="P155" s="1690"/>
      <c r="Q155" s="1690"/>
      <c r="R155" s="1690"/>
      <c r="S155" s="1690"/>
      <c r="T155" s="1690"/>
      <c r="U155" s="1691"/>
      <c r="V155" s="244"/>
      <c r="W155" s="244"/>
      <c r="X155" s="489"/>
      <c r="Y155" s="489"/>
      <c r="Z155" s="489"/>
      <c r="AA155" s="489"/>
      <c r="AB155" s="489"/>
      <c r="AC155" s="489"/>
      <c r="AD155" s="489"/>
    </row>
    <row r="156" spans="1:30" x14ac:dyDescent="0.2">
      <c r="A156" s="252"/>
      <c r="B156" s="244"/>
      <c r="C156" s="1689" t="s">
        <v>696</v>
      </c>
      <c r="D156" s="1690"/>
      <c r="E156" s="1690"/>
      <c r="F156" s="1690"/>
      <c r="G156" s="1690"/>
      <c r="H156" s="1690"/>
      <c r="I156" s="1690"/>
      <c r="J156" s="1690"/>
      <c r="K156" s="1690"/>
      <c r="L156" s="1690"/>
      <c r="M156" s="1690"/>
      <c r="N156" s="1690"/>
      <c r="O156" s="1690"/>
      <c r="P156" s="1690"/>
      <c r="Q156" s="1690"/>
      <c r="R156" s="1690"/>
      <c r="S156" s="1690"/>
      <c r="T156" s="1690"/>
      <c r="U156" s="1691"/>
      <c r="V156" s="244"/>
      <c r="W156" s="244"/>
      <c r="X156" s="489"/>
      <c r="Y156" s="489"/>
      <c r="Z156" s="489"/>
      <c r="AA156" s="489"/>
      <c r="AB156" s="489"/>
      <c r="AC156" s="489"/>
      <c r="AD156" s="489"/>
    </row>
    <row r="157" spans="1:30" x14ac:dyDescent="0.2">
      <c r="A157" s="252"/>
      <c r="B157" s="244"/>
      <c r="C157" s="1689" t="s">
        <v>697</v>
      </c>
      <c r="D157" s="1690"/>
      <c r="E157" s="1690"/>
      <c r="F157" s="1690"/>
      <c r="G157" s="1690"/>
      <c r="H157" s="1690"/>
      <c r="I157" s="1690"/>
      <c r="J157" s="1690"/>
      <c r="K157" s="1690"/>
      <c r="L157" s="1690"/>
      <c r="M157" s="1690"/>
      <c r="N157" s="1690"/>
      <c r="O157" s="1690"/>
      <c r="P157" s="1690"/>
      <c r="Q157" s="1690"/>
      <c r="R157" s="1690"/>
      <c r="S157" s="1690"/>
      <c r="T157" s="1690"/>
      <c r="U157" s="1691"/>
      <c r="V157" s="244"/>
      <c r="W157" s="244"/>
      <c r="X157" s="489"/>
      <c r="Y157" s="489"/>
      <c r="Z157" s="489"/>
      <c r="AA157" s="489"/>
      <c r="AB157" s="489"/>
      <c r="AC157" s="489"/>
      <c r="AD157" s="489"/>
    </row>
    <row r="158" spans="1:30" x14ac:dyDescent="0.2">
      <c r="A158" s="252"/>
      <c r="B158" s="244"/>
      <c r="C158" s="1689" t="s">
        <v>698</v>
      </c>
      <c r="D158" s="1690"/>
      <c r="E158" s="1690"/>
      <c r="F158" s="1690"/>
      <c r="G158" s="1690"/>
      <c r="H158" s="1690"/>
      <c r="I158" s="1690"/>
      <c r="J158" s="1690"/>
      <c r="K158" s="1690"/>
      <c r="L158" s="1690"/>
      <c r="M158" s="1690"/>
      <c r="N158" s="1690"/>
      <c r="O158" s="1690"/>
      <c r="P158" s="1690"/>
      <c r="Q158" s="1690"/>
      <c r="R158" s="1690"/>
      <c r="S158" s="1690"/>
      <c r="T158" s="1690"/>
      <c r="U158" s="1691"/>
      <c r="V158" s="244"/>
      <c r="W158" s="244"/>
      <c r="X158" s="489"/>
      <c r="Y158" s="489"/>
      <c r="Z158" s="489"/>
      <c r="AA158" s="489"/>
      <c r="AB158" s="489"/>
      <c r="AC158" s="489"/>
      <c r="AD158" s="489"/>
    </row>
    <row r="159" spans="1:30" hidden="1" x14ac:dyDescent="0.2">
      <c r="A159" s="252"/>
      <c r="B159" s="244"/>
      <c r="C159" s="1689" t="s">
        <v>699</v>
      </c>
      <c r="D159" s="1690"/>
      <c r="E159" s="1690"/>
      <c r="F159" s="1690"/>
      <c r="G159" s="1690"/>
      <c r="H159" s="1690"/>
      <c r="I159" s="1690"/>
      <c r="J159" s="1690"/>
      <c r="K159" s="1690"/>
      <c r="L159" s="1690"/>
      <c r="M159" s="1690"/>
      <c r="N159" s="1690"/>
      <c r="O159" s="1690"/>
      <c r="P159" s="1690"/>
      <c r="Q159" s="1690"/>
      <c r="R159" s="1690"/>
      <c r="S159" s="1690"/>
      <c r="T159" s="1690"/>
      <c r="U159" s="1691"/>
      <c r="V159" s="244"/>
      <c r="W159" s="244"/>
      <c r="X159" s="489"/>
      <c r="Y159" s="489"/>
      <c r="Z159" s="489"/>
      <c r="AA159" s="489"/>
      <c r="AB159" s="489"/>
      <c r="AC159" s="489"/>
      <c r="AD159" s="489"/>
    </row>
    <row r="160" spans="1:30" hidden="1" x14ac:dyDescent="0.2">
      <c r="A160" s="252"/>
      <c r="B160" s="244"/>
      <c r="C160" s="1689" t="s">
        <v>700</v>
      </c>
      <c r="D160" s="1690"/>
      <c r="E160" s="1690"/>
      <c r="F160" s="1690"/>
      <c r="G160" s="1690"/>
      <c r="H160" s="1690"/>
      <c r="I160" s="1690"/>
      <c r="J160" s="1690"/>
      <c r="K160" s="1690"/>
      <c r="L160" s="1690"/>
      <c r="M160" s="1690"/>
      <c r="N160" s="1690"/>
      <c r="O160" s="1690"/>
      <c r="P160" s="1690"/>
      <c r="Q160" s="1690"/>
      <c r="R160" s="1690"/>
      <c r="S160" s="1690"/>
      <c r="T160" s="1690"/>
      <c r="U160" s="1691"/>
      <c r="V160" s="244"/>
      <c r="W160" s="244"/>
      <c r="X160" s="489"/>
      <c r="Y160" s="489"/>
      <c r="Z160" s="489"/>
      <c r="AA160" s="489"/>
      <c r="AB160" s="489"/>
      <c r="AC160" s="489"/>
      <c r="AD160" s="489"/>
    </row>
    <row r="161" spans="1:30" x14ac:dyDescent="0.2">
      <c r="A161" s="251">
        <v>8</v>
      </c>
      <c r="B161" s="247"/>
      <c r="C161" s="1699" t="s">
        <v>718</v>
      </c>
      <c r="D161" s="1700"/>
      <c r="E161" s="1700"/>
      <c r="F161" s="1700"/>
      <c r="G161" s="1700"/>
      <c r="H161" s="1700"/>
      <c r="I161" s="1700"/>
      <c r="J161" s="1700"/>
      <c r="K161" s="1700"/>
      <c r="L161" s="1700"/>
      <c r="M161" s="1700"/>
      <c r="N161" s="1700"/>
      <c r="O161" s="1700"/>
      <c r="P161" s="1700"/>
      <c r="Q161" s="1700"/>
      <c r="R161" s="1700"/>
      <c r="S161" s="1700"/>
      <c r="T161" s="1700"/>
      <c r="U161" s="1701"/>
      <c r="V161" s="247"/>
      <c r="W161" s="247"/>
      <c r="X161" s="492">
        <f>SUM(X162:X167)</f>
        <v>0</v>
      </c>
      <c r="Y161" s="492">
        <v>0</v>
      </c>
      <c r="Z161" s="492">
        <v>0</v>
      </c>
      <c r="AA161" s="492">
        <v>0</v>
      </c>
      <c r="AB161" s="492">
        <v>0</v>
      </c>
      <c r="AC161" s="492">
        <v>0</v>
      </c>
      <c r="AD161" s="492">
        <v>0</v>
      </c>
    </row>
    <row r="162" spans="1:30" x14ac:dyDescent="0.2">
      <c r="A162" s="252"/>
      <c r="B162" s="244"/>
      <c r="C162" s="1689" t="s">
        <v>691</v>
      </c>
      <c r="D162" s="1690"/>
      <c r="E162" s="1690"/>
      <c r="F162" s="1690"/>
      <c r="G162" s="1690"/>
      <c r="H162" s="1690"/>
      <c r="I162" s="1690"/>
      <c r="J162" s="1690"/>
      <c r="K162" s="1690"/>
      <c r="L162" s="1690"/>
      <c r="M162" s="1690"/>
      <c r="N162" s="1690"/>
      <c r="O162" s="1690"/>
      <c r="P162" s="1690"/>
      <c r="Q162" s="1690"/>
      <c r="R162" s="1690"/>
      <c r="S162" s="1690"/>
      <c r="T162" s="1690"/>
      <c r="U162" s="1691"/>
      <c r="V162" s="244"/>
      <c r="W162" s="244"/>
      <c r="X162" s="489"/>
      <c r="Y162" s="489"/>
      <c r="Z162" s="489"/>
      <c r="AA162" s="489"/>
      <c r="AB162" s="489"/>
      <c r="AC162" s="489"/>
      <c r="AD162" s="489"/>
    </row>
    <row r="163" spans="1:30" x14ac:dyDescent="0.2">
      <c r="A163" s="252"/>
      <c r="B163" s="244"/>
      <c r="C163" s="1689" t="s">
        <v>692</v>
      </c>
      <c r="D163" s="1690"/>
      <c r="E163" s="1690"/>
      <c r="F163" s="1690"/>
      <c r="G163" s="1690"/>
      <c r="H163" s="1690"/>
      <c r="I163" s="1690"/>
      <c r="J163" s="1690"/>
      <c r="K163" s="1690"/>
      <c r="L163" s="1690"/>
      <c r="M163" s="1690"/>
      <c r="N163" s="1690"/>
      <c r="O163" s="1690"/>
      <c r="P163" s="1690"/>
      <c r="Q163" s="1690"/>
      <c r="R163" s="1690"/>
      <c r="S163" s="1690"/>
      <c r="T163" s="1690"/>
      <c r="U163" s="1691"/>
      <c r="V163" s="244"/>
      <c r="W163" s="244"/>
      <c r="X163" s="489"/>
      <c r="Y163" s="489"/>
      <c r="Z163" s="489"/>
      <c r="AA163" s="489"/>
      <c r="AB163" s="489"/>
      <c r="AC163" s="489"/>
      <c r="AD163" s="489"/>
    </row>
    <row r="164" spans="1:30" x14ac:dyDescent="0.2">
      <c r="A164" s="252"/>
      <c r="B164" s="244"/>
      <c r="C164" s="1689" t="s">
        <v>693</v>
      </c>
      <c r="D164" s="1690"/>
      <c r="E164" s="1690"/>
      <c r="F164" s="1690"/>
      <c r="G164" s="1690"/>
      <c r="H164" s="1690"/>
      <c r="I164" s="1690"/>
      <c r="J164" s="1690"/>
      <c r="K164" s="1690"/>
      <c r="L164" s="1690"/>
      <c r="M164" s="1690"/>
      <c r="N164" s="1690"/>
      <c r="O164" s="1690"/>
      <c r="P164" s="1690"/>
      <c r="Q164" s="1690"/>
      <c r="R164" s="1690"/>
      <c r="S164" s="1690"/>
      <c r="T164" s="1690"/>
      <c r="U164" s="1691"/>
      <c r="V164" s="244"/>
      <c r="W164" s="244"/>
      <c r="X164" s="489"/>
      <c r="Y164" s="489"/>
      <c r="Z164" s="489"/>
      <c r="AA164" s="489"/>
      <c r="AB164" s="489"/>
      <c r="AC164" s="489"/>
      <c r="AD164" s="489"/>
    </row>
    <row r="165" spans="1:30" x14ac:dyDescent="0.2">
      <c r="A165" s="252"/>
      <c r="B165" s="244"/>
      <c r="C165" s="1689" t="s">
        <v>694</v>
      </c>
      <c r="D165" s="1690"/>
      <c r="E165" s="1690"/>
      <c r="F165" s="1690"/>
      <c r="G165" s="1690"/>
      <c r="H165" s="1690"/>
      <c r="I165" s="1690"/>
      <c r="J165" s="1690"/>
      <c r="K165" s="1690"/>
      <c r="L165" s="1690"/>
      <c r="M165" s="1690"/>
      <c r="N165" s="1690"/>
      <c r="O165" s="1690"/>
      <c r="P165" s="1690"/>
      <c r="Q165" s="1690"/>
      <c r="R165" s="1690"/>
      <c r="S165" s="1690"/>
      <c r="T165" s="1690"/>
      <c r="U165" s="1691"/>
      <c r="V165" s="244"/>
      <c r="W165" s="244"/>
      <c r="X165" s="489"/>
      <c r="Y165" s="489"/>
      <c r="Z165" s="489"/>
      <c r="AA165" s="489"/>
      <c r="AB165" s="489"/>
      <c r="AC165" s="489"/>
      <c r="AD165" s="489"/>
    </row>
    <row r="166" spans="1:30" x14ac:dyDescent="0.2">
      <c r="A166" s="252"/>
      <c r="B166" s="244"/>
      <c r="C166" s="1689" t="s">
        <v>695</v>
      </c>
      <c r="D166" s="1690"/>
      <c r="E166" s="1690"/>
      <c r="F166" s="1690"/>
      <c r="G166" s="1690"/>
      <c r="H166" s="1690"/>
      <c r="I166" s="1690"/>
      <c r="J166" s="1690"/>
      <c r="K166" s="1690"/>
      <c r="L166" s="1690"/>
      <c r="M166" s="1690"/>
      <c r="N166" s="1690"/>
      <c r="O166" s="1690"/>
      <c r="P166" s="1690"/>
      <c r="Q166" s="1690"/>
      <c r="R166" s="1690"/>
      <c r="S166" s="1690"/>
      <c r="T166" s="1690"/>
      <c r="U166" s="1691"/>
      <c r="V166" s="244"/>
      <c r="W166" s="244"/>
      <c r="X166" s="489"/>
      <c r="Y166" s="489"/>
      <c r="Z166" s="489"/>
      <c r="AA166" s="489"/>
      <c r="AB166" s="489"/>
      <c r="AC166" s="489"/>
      <c r="AD166" s="489"/>
    </row>
    <row r="167" spans="1:30" x14ac:dyDescent="0.2">
      <c r="A167" s="252"/>
      <c r="B167" s="244"/>
      <c r="C167" s="1689" t="s">
        <v>696</v>
      </c>
      <c r="D167" s="1690"/>
      <c r="E167" s="1690"/>
      <c r="F167" s="1690"/>
      <c r="G167" s="1690"/>
      <c r="H167" s="1690"/>
      <c r="I167" s="1690"/>
      <c r="J167" s="1690"/>
      <c r="K167" s="1690"/>
      <c r="L167" s="1690"/>
      <c r="M167" s="1690"/>
      <c r="N167" s="1690"/>
      <c r="O167" s="1690"/>
      <c r="P167" s="1690"/>
      <c r="Q167" s="1690"/>
      <c r="R167" s="1690"/>
      <c r="S167" s="1690"/>
      <c r="T167" s="1690"/>
      <c r="U167" s="1691"/>
      <c r="V167" s="244"/>
      <c r="W167" s="244"/>
      <c r="X167" s="489"/>
      <c r="Y167" s="489"/>
      <c r="Z167" s="489"/>
      <c r="AA167" s="489"/>
      <c r="AB167" s="489"/>
      <c r="AC167" s="489"/>
      <c r="AD167" s="489"/>
    </row>
    <row r="168" spans="1:30" hidden="1" x14ac:dyDescent="0.2">
      <c r="A168" s="252"/>
      <c r="B168" s="244"/>
      <c r="C168" s="1689" t="s">
        <v>697</v>
      </c>
      <c r="D168" s="1690"/>
      <c r="E168" s="1690"/>
      <c r="F168" s="1690"/>
      <c r="G168" s="1690"/>
      <c r="H168" s="1690"/>
      <c r="I168" s="1690"/>
      <c r="J168" s="1690"/>
      <c r="K168" s="1690"/>
      <c r="L168" s="1690"/>
      <c r="M168" s="1690"/>
      <c r="N168" s="1690"/>
      <c r="O168" s="1690"/>
      <c r="P168" s="1690"/>
      <c r="Q168" s="1690"/>
      <c r="R168" s="1690"/>
      <c r="S168" s="1690"/>
      <c r="T168" s="1690"/>
      <c r="U168" s="1691"/>
      <c r="V168" s="244"/>
      <c r="W168" s="244"/>
      <c r="X168" s="489"/>
      <c r="Y168" s="489"/>
      <c r="Z168" s="489"/>
      <c r="AA168" s="489"/>
      <c r="AB168" s="489"/>
      <c r="AC168" s="489"/>
      <c r="AD168" s="489"/>
    </row>
    <row r="169" spans="1:30" hidden="1" x14ac:dyDescent="0.2">
      <c r="A169" s="252"/>
      <c r="B169" s="244"/>
      <c r="C169" s="1689" t="s">
        <v>698</v>
      </c>
      <c r="D169" s="1690"/>
      <c r="E169" s="1690"/>
      <c r="F169" s="1690"/>
      <c r="G169" s="1690"/>
      <c r="H169" s="1690"/>
      <c r="I169" s="1690"/>
      <c r="J169" s="1690"/>
      <c r="K169" s="1690"/>
      <c r="L169" s="1690"/>
      <c r="M169" s="1690"/>
      <c r="N169" s="1690"/>
      <c r="O169" s="1690"/>
      <c r="P169" s="1690"/>
      <c r="Q169" s="1690"/>
      <c r="R169" s="1690"/>
      <c r="S169" s="1690"/>
      <c r="T169" s="1690"/>
      <c r="U169" s="1691"/>
      <c r="V169" s="244"/>
      <c r="W169" s="244"/>
      <c r="X169" s="489"/>
      <c r="Y169" s="489"/>
      <c r="Z169" s="489"/>
      <c r="AA169" s="489"/>
      <c r="AB169" s="489"/>
      <c r="AC169" s="489"/>
      <c r="AD169" s="489"/>
    </row>
    <row r="170" spans="1:30" hidden="1" x14ac:dyDescent="0.2">
      <c r="A170" s="252"/>
      <c r="B170" s="244"/>
      <c r="C170" s="1689" t="s">
        <v>699</v>
      </c>
      <c r="D170" s="1690"/>
      <c r="E170" s="1690"/>
      <c r="F170" s="1690"/>
      <c r="G170" s="1690"/>
      <c r="H170" s="1690"/>
      <c r="I170" s="1690"/>
      <c r="J170" s="1690"/>
      <c r="K170" s="1690"/>
      <c r="L170" s="1690"/>
      <c r="M170" s="1690"/>
      <c r="N170" s="1690"/>
      <c r="O170" s="1690"/>
      <c r="P170" s="1690"/>
      <c r="Q170" s="1690"/>
      <c r="R170" s="1690"/>
      <c r="S170" s="1690"/>
      <c r="T170" s="1690"/>
      <c r="U170" s="1691"/>
      <c r="V170" s="244"/>
      <c r="W170" s="244"/>
      <c r="X170" s="490"/>
      <c r="Y170" s="490"/>
      <c r="Z170" s="490"/>
      <c r="AA170" s="490"/>
      <c r="AB170" s="490"/>
      <c r="AC170" s="490"/>
      <c r="AD170" s="490"/>
    </row>
    <row r="171" spans="1:30" hidden="1" x14ac:dyDescent="0.2">
      <c r="A171" s="252"/>
      <c r="B171" s="244"/>
      <c r="C171" s="1689" t="s">
        <v>700</v>
      </c>
      <c r="D171" s="1690"/>
      <c r="E171" s="1690"/>
      <c r="F171" s="1690"/>
      <c r="G171" s="1690"/>
      <c r="H171" s="1690"/>
      <c r="I171" s="1690"/>
      <c r="J171" s="1690"/>
      <c r="K171" s="1690"/>
      <c r="L171" s="1690"/>
      <c r="M171" s="1690"/>
      <c r="N171" s="1690"/>
      <c r="O171" s="1690"/>
      <c r="P171" s="1690"/>
      <c r="Q171" s="1690"/>
      <c r="R171" s="1690"/>
      <c r="S171" s="1690"/>
      <c r="T171" s="1690"/>
      <c r="U171" s="1691"/>
      <c r="V171" s="244"/>
      <c r="W171" s="244"/>
      <c r="X171" s="490"/>
      <c r="Y171" s="490"/>
      <c r="Z171" s="490"/>
      <c r="AA171" s="490"/>
      <c r="AB171" s="490"/>
      <c r="AC171" s="490"/>
      <c r="AD171" s="490"/>
    </row>
    <row r="172" spans="1:30" x14ac:dyDescent="0.2">
      <c r="A172" s="251">
        <v>9</v>
      </c>
      <c r="B172" s="247"/>
      <c r="C172" s="1699" t="s">
        <v>724</v>
      </c>
      <c r="D172" s="1700"/>
      <c r="E172" s="1700"/>
      <c r="F172" s="1700"/>
      <c r="G172" s="1700"/>
      <c r="H172" s="1700"/>
      <c r="I172" s="1700"/>
      <c r="J172" s="1700"/>
      <c r="K172" s="1700"/>
      <c r="L172" s="1700"/>
      <c r="M172" s="1700"/>
      <c r="N172" s="1700"/>
      <c r="O172" s="1700"/>
      <c r="P172" s="1700"/>
      <c r="Q172" s="1700"/>
      <c r="R172" s="1700"/>
      <c r="S172" s="1700"/>
      <c r="T172" s="1700"/>
      <c r="U172" s="1701"/>
      <c r="V172" s="247"/>
      <c r="W172" s="247"/>
      <c r="X172" s="492">
        <f>SUM(X173:X180)</f>
        <v>977900</v>
      </c>
      <c r="Y172" s="492">
        <f>+Y175</f>
        <v>195225</v>
      </c>
      <c r="Z172" s="492">
        <f>+Z173+Z174+Z175+Z176+Z177+Z178+Z179+Z180</f>
        <v>1173125</v>
      </c>
      <c r="AA172" s="492">
        <f>+AA173+AA174+AA175+AA176+AA177+AA178+AA179+AA180</f>
        <v>0</v>
      </c>
      <c r="AB172" s="492">
        <f>+AB173+AB174+AB175+AB176+AB177+AB178+AB179+AB180</f>
        <v>1173125</v>
      </c>
      <c r="AC172" s="492">
        <v>0</v>
      </c>
      <c r="AD172" s="492">
        <f>+AD173+AD174+AD175+AD176+AD177+AD178+AD179+AD180</f>
        <v>1173125</v>
      </c>
    </row>
    <row r="173" spans="1:30" x14ac:dyDescent="0.2">
      <c r="A173" s="252"/>
      <c r="B173" s="244"/>
      <c r="C173" s="1689" t="s">
        <v>691</v>
      </c>
      <c r="D173" s="1690"/>
      <c r="E173" s="1690"/>
      <c r="F173" s="1690"/>
      <c r="G173" s="1690"/>
      <c r="H173" s="1690"/>
      <c r="I173" s="1690"/>
      <c r="J173" s="1690"/>
      <c r="K173" s="1690"/>
      <c r="L173" s="1690"/>
      <c r="M173" s="1690"/>
      <c r="N173" s="1690"/>
      <c r="O173" s="1690"/>
      <c r="P173" s="1690"/>
      <c r="Q173" s="1690"/>
      <c r="R173" s="1690"/>
      <c r="S173" s="1690"/>
      <c r="T173" s="1690"/>
      <c r="U173" s="1691"/>
      <c r="V173" s="244"/>
      <c r="W173" s="244"/>
      <c r="X173" s="489"/>
      <c r="Y173" s="489"/>
      <c r="Z173" s="489"/>
      <c r="AA173" s="489"/>
      <c r="AB173" s="489"/>
      <c r="AC173" s="489"/>
      <c r="AD173" s="489"/>
    </row>
    <row r="174" spans="1:30" x14ac:dyDescent="0.2">
      <c r="A174" s="252"/>
      <c r="B174" s="244"/>
      <c r="C174" s="1689" t="s">
        <v>692</v>
      </c>
      <c r="D174" s="1690"/>
      <c r="E174" s="1690"/>
      <c r="F174" s="1690"/>
      <c r="G174" s="1690"/>
      <c r="H174" s="1690"/>
      <c r="I174" s="1690"/>
      <c r="J174" s="1690"/>
      <c r="K174" s="1690"/>
      <c r="L174" s="1690"/>
      <c r="M174" s="1690"/>
      <c r="N174" s="1690"/>
      <c r="O174" s="1690"/>
      <c r="P174" s="1690"/>
      <c r="Q174" s="1690"/>
      <c r="R174" s="1690"/>
      <c r="S174" s="1690"/>
      <c r="T174" s="1690"/>
      <c r="U174" s="1691"/>
      <c r="V174" s="244"/>
      <c r="W174" s="244"/>
      <c r="X174" s="489"/>
      <c r="Y174" s="489"/>
      <c r="Z174" s="489"/>
      <c r="AA174" s="489"/>
      <c r="AB174" s="489"/>
      <c r="AC174" s="489"/>
      <c r="AD174" s="489"/>
    </row>
    <row r="175" spans="1:30" x14ac:dyDescent="0.2">
      <c r="A175" s="252"/>
      <c r="B175" s="244"/>
      <c r="C175" s="1689" t="s">
        <v>693</v>
      </c>
      <c r="D175" s="1690"/>
      <c r="E175" s="1690"/>
      <c r="F175" s="1690"/>
      <c r="G175" s="1690"/>
      <c r="H175" s="1690"/>
      <c r="I175" s="1690"/>
      <c r="J175" s="1690"/>
      <c r="K175" s="1690"/>
      <c r="L175" s="1690"/>
      <c r="M175" s="1690"/>
      <c r="N175" s="1690"/>
      <c r="O175" s="1690"/>
      <c r="P175" s="1690"/>
      <c r="Q175" s="1690"/>
      <c r="R175" s="1690"/>
      <c r="S175" s="1690"/>
      <c r="T175" s="1690"/>
      <c r="U175" s="1691"/>
      <c r="V175" s="244"/>
      <c r="W175" s="244"/>
      <c r="X175" s="489">
        <v>977900</v>
      </c>
      <c r="Y175" s="489">
        <v>195225</v>
      </c>
      <c r="Z175" s="489">
        <f>+X175+Y175</f>
        <v>1173125</v>
      </c>
      <c r="AA175" s="489"/>
      <c r="AB175" s="489">
        <v>1173125</v>
      </c>
      <c r="AC175" s="489">
        <v>0</v>
      </c>
      <c r="AD175" s="489">
        <v>1173125</v>
      </c>
    </row>
    <row r="176" spans="1:30" x14ac:dyDescent="0.2">
      <c r="A176" s="252"/>
      <c r="B176" s="244"/>
      <c r="C176" s="1689" t="s">
        <v>694</v>
      </c>
      <c r="D176" s="1690"/>
      <c r="E176" s="1690"/>
      <c r="F176" s="1690"/>
      <c r="G176" s="1690"/>
      <c r="H176" s="1690"/>
      <c r="I176" s="1690"/>
      <c r="J176" s="1690"/>
      <c r="K176" s="1690"/>
      <c r="L176" s="1690"/>
      <c r="M176" s="1690"/>
      <c r="N176" s="1690"/>
      <c r="O176" s="1690"/>
      <c r="P176" s="1690"/>
      <c r="Q176" s="1690"/>
      <c r="R176" s="1690"/>
      <c r="S176" s="1690"/>
      <c r="T176" s="1690"/>
      <c r="U176" s="1691"/>
      <c r="V176" s="244"/>
      <c r="W176" s="244"/>
      <c r="X176" s="489"/>
      <c r="Y176" s="489"/>
      <c r="Z176" s="489"/>
      <c r="AA176" s="489"/>
      <c r="AB176" s="489"/>
      <c r="AC176" s="489"/>
      <c r="AD176" s="489"/>
    </row>
    <row r="177" spans="1:30" x14ac:dyDescent="0.2">
      <c r="A177" s="252"/>
      <c r="B177" s="244"/>
      <c r="C177" s="1689" t="s">
        <v>695</v>
      </c>
      <c r="D177" s="1690"/>
      <c r="E177" s="1690"/>
      <c r="F177" s="1690"/>
      <c r="G177" s="1690"/>
      <c r="H177" s="1690"/>
      <c r="I177" s="1690"/>
      <c r="J177" s="1690"/>
      <c r="K177" s="1690"/>
      <c r="L177" s="1690"/>
      <c r="M177" s="1690"/>
      <c r="N177" s="1690"/>
      <c r="O177" s="1690"/>
      <c r="P177" s="1690"/>
      <c r="Q177" s="1690"/>
      <c r="R177" s="1690"/>
      <c r="S177" s="1690"/>
      <c r="T177" s="1690"/>
      <c r="U177" s="1691"/>
      <c r="V177" s="244"/>
      <c r="W177" s="244"/>
      <c r="X177" s="489"/>
      <c r="Y177" s="489"/>
      <c r="Z177" s="489"/>
      <c r="AA177" s="489"/>
      <c r="AB177" s="489"/>
      <c r="AC177" s="489"/>
      <c r="AD177" s="489"/>
    </row>
    <row r="178" spans="1:30" x14ac:dyDescent="0.2">
      <c r="A178" s="252"/>
      <c r="B178" s="244"/>
      <c r="C178" s="1689" t="s">
        <v>696</v>
      </c>
      <c r="D178" s="1690"/>
      <c r="E178" s="1690"/>
      <c r="F178" s="1690"/>
      <c r="G178" s="1690"/>
      <c r="H178" s="1690"/>
      <c r="I178" s="1690"/>
      <c r="J178" s="1690"/>
      <c r="K178" s="1690"/>
      <c r="L178" s="1690"/>
      <c r="M178" s="1690"/>
      <c r="N178" s="1690"/>
      <c r="O178" s="1690"/>
      <c r="P178" s="1690"/>
      <c r="Q178" s="1690"/>
      <c r="R178" s="1690"/>
      <c r="S178" s="1690"/>
      <c r="T178" s="1690"/>
      <c r="U178" s="1691"/>
      <c r="V178" s="244"/>
      <c r="W178" s="244"/>
      <c r="X178" s="489"/>
      <c r="Y178" s="489"/>
      <c r="Z178" s="489"/>
      <c r="AA178" s="489"/>
      <c r="AB178" s="489"/>
      <c r="AC178" s="489"/>
      <c r="AD178" s="489"/>
    </row>
    <row r="179" spans="1:30" x14ac:dyDescent="0.2">
      <c r="A179" s="252"/>
      <c r="B179" s="244"/>
      <c r="C179" s="1689" t="s">
        <v>697</v>
      </c>
      <c r="D179" s="1690"/>
      <c r="E179" s="1690"/>
      <c r="F179" s="1690"/>
      <c r="G179" s="1690"/>
      <c r="H179" s="1690"/>
      <c r="I179" s="1690"/>
      <c r="J179" s="1690"/>
      <c r="K179" s="1690"/>
      <c r="L179" s="1690"/>
      <c r="M179" s="1690"/>
      <c r="N179" s="1690"/>
      <c r="O179" s="1690"/>
      <c r="P179" s="1690"/>
      <c r="Q179" s="1690"/>
      <c r="R179" s="1690"/>
      <c r="S179" s="1690"/>
      <c r="T179" s="1690"/>
      <c r="U179" s="1691"/>
      <c r="V179" s="244"/>
      <c r="W179" s="244"/>
      <c r="X179" s="489"/>
      <c r="Y179" s="489"/>
      <c r="Z179" s="489"/>
      <c r="AA179" s="489"/>
      <c r="AB179" s="489"/>
      <c r="AC179" s="489"/>
      <c r="AD179" s="489"/>
    </row>
    <row r="180" spans="1:30" x14ac:dyDescent="0.2">
      <c r="A180" s="252"/>
      <c r="B180" s="244"/>
      <c r="C180" s="1689" t="s">
        <v>698</v>
      </c>
      <c r="D180" s="1690"/>
      <c r="E180" s="1690"/>
      <c r="F180" s="1690"/>
      <c r="G180" s="1690"/>
      <c r="H180" s="1690"/>
      <c r="I180" s="1690"/>
      <c r="J180" s="1690"/>
      <c r="K180" s="1690"/>
      <c r="L180" s="1690"/>
      <c r="M180" s="1690"/>
      <c r="N180" s="1690"/>
      <c r="O180" s="1690"/>
      <c r="P180" s="1690"/>
      <c r="Q180" s="1690"/>
      <c r="R180" s="1690"/>
      <c r="S180" s="1690"/>
      <c r="T180" s="1690"/>
      <c r="U180" s="1691"/>
      <c r="V180" s="244"/>
      <c r="W180" s="244"/>
      <c r="X180" s="489"/>
      <c r="Y180" s="489"/>
      <c r="Z180" s="489"/>
      <c r="AA180" s="489"/>
      <c r="AB180" s="489"/>
      <c r="AC180" s="489"/>
      <c r="AD180" s="489"/>
    </row>
    <row r="181" spans="1:30" hidden="1" x14ac:dyDescent="0.2">
      <c r="A181" s="252"/>
      <c r="B181" s="244"/>
      <c r="C181" s="1689" t="s">
        <v>699</v>
      </c>
      <c r="D181" s="1690"/>
      <c r="E181" s="1690"/>
      <c r="F181" s="1690"/>
      <c r="G181" s="1690"/>
      <c r="H181" s="1690"/>
      <c r="I181" s="1690"/>
      <c r="J181" s="1690"/>
      <c r="K181" s="1690"/>
      <c r="L181" s="1690"/>
      <c r="M181" s="1690"/>
      <c r="N181" s="1690"/>
      <c r="O181" s="1690"/>
      <c r="P181" s="1690"/>
      <c r="Q181" s="1690"/>
      <c r="R181" s="1690"/>
      <c r="S181" s="1690"/>
      <c r="T181" s="1690"/>
      <c r="U181" s="1691"/>
      <c r="V181" s="244"/>
      <c r="W181" s="244"/>
      <c r="X181" s="489"/>
      <c r="Y181" s="489"/>
      <c r="Z181" s="489"/>
      <c r="AA181" s="489"/>
      <c r="AB181" s="489"/>
      <c r="AC181" s="489"/>
      <c r="AD181" s="489"/>
    </row>
    <row r="182" spans="1:30" hidden="1" x14ac:dyDescent="0.2">
      <c r="A182" s="252"/>
      <c r="B182" s="244"/>
      <c r="C182" s="1689" t="s">
        <v>700</v>
      </c>
      <c r="D182" s="1690"/>
      <c r="E182" s="1690"/>
      <c r="F182" s="1690"/>
      <c r="G182" s="1690"/>
      <c r="H182" s="1690"/>
      <c r="I182" s="1690"/>
      <c r="J182" s="1690"/>
      <c r="K182" s="1690"/>
      <c r="L182" s="1690"/>
      <c r="M182" s="1690"/>
      <c r="N182" s="1690"/>
      <c r="O182" s="1690"/>
      <c r="P182" s="1690"/>
      <c r="Q182" s="1690"/>
      <c r="R182" s="1690"/>
      <c r="S182" s="1690"/>
      <c r="T182" s="1690"/>
      <c r="U182" s="1691"/>
      <c r="V182" s="244"/>
      <c r="W182" s="244"/>
      <c r="X182" s="489"/>
      <c r="Y182" s="489"/>
      <c r="Z182" s="489"/>
      <c r="AA182" s="489"/>
      <c r="AB182" s="489"/>
      <c r="AC182" s="489"/>
      <c r="AD182" s="489"/>
    </row>
    <row r="183" spans="1:30" x14ac:dyDescent="0.2">
      <c r="A183" s="251">
        <v>10</v>
      </c>
      <c r="B183" s="247"/>
      <c r="C183" s="1699" t="s">
        <v>719</v>
      </c>
      <c r="D183" s="1700"/>
      <c r="E183" s="1700"/>
      <c r="F183" s="1700"/>
      <c r="G183" s="1700"/>
      <c r="H183" s="1700"/>
      <c r="I183" s="1700"/>
      <c r="J183" s="1700"/>
      <c r="K183" s="1700"/>
      <c r="L183" s="1700"/>
      <c r="M183" s="1700"/>
      <c r="N183" s="1700"/>
      <c r="O183" s="1700"/>
      <c r="P183" s="1700"/>
      <c r="Q183" s="1700"/>
      <c r="R183" s="1700"/>
      <c r="S183" s="1700"/>
      <c r="T183" s="1700"/>
      <c r="U183" s="1701"/>
      <c r="V183" s="247"/>
      <c r="W183" s="247"/>
      <c r="X183" s="492">
        <f>SUM(X184)</f>
        <v>0</v>
      </c>
      <c r="Y183" s="492">
        <v>0</v>
      </c>
      <c r="Z183" s="492">
        <v>0</v>
      </c>
      <c r="AA183" s="492">
        <v>0</v>
      </c>
      <c r="AB183" s="492">
        <v>0</v>
      </c>
      <c r="AC183" s="492">
        <v>0</v>
      </c>
      <c r="AD183" s="492">
        <v>0</v>
      </c>
    </row>
    <row r="184" spans="1:30" x14ac:dyDescent="0.2">
      <c r="A184" s="252"/>
      <c r="B184" s="244"/>
      <c r="C184" s="1689" t="s">
        <v>701</v>
      </c>
      <c r="D184" s="1690"/>
      <c r="E184" s="1690"/>
      <c r="F184" s="1690"/>
      <c r="G184" s="1690"/>
      <c r="H184" s="1690"/>
      <c r="I184" s="1690"/>
      <c r="J184" s="1690"/>
      <c r="K184" s="1690"/>
      <c r="L184" s="1690"/>
      <c r="M184" s="1690"/>
      <c r="N184" s="1690"/>
      <c r="O184" s="1690"/>
      <c r="P184" s="1690"/>
      <c r="Q184" s="1690"/>
      <c r="R184" s="1690"/>
      <c r="S184" s="1690"/>
      <c r="T184" s="1690"/>
      <c r="U184" s="1691"/>
      <c r="V184" s="244"/>
      <c r="W184" s="244"/>
      <c r="X184" s="490"/>
      <c r="Y184" s="490"/>
      <c r="Z184" s="490"/>
      <c r="AA184" s="490"/>
      <c r="AB184" s="490"/>
      <c r="AC184" s="490"/>
      <c r="AD184" s="490"/>
    </row>
    <row r="185" spans="1:30" ht="21.75" customHeight="1" x14ac:dyDescent="0.2">
      <c r="A185" s="251">
        <v>11</v>
      </c>
      <c r="B185" s="247"/>
      <c r="C185" s="1699" t="s">
        <v>723</v>
      </c>
      <c r="D185" s="1700"/>
      <c r="E185" s="1700"/>
      <c r="F185" s="1700"/>
      <c r="G185" s="1700"/>
      <c r="H185" s="1700"/>
      <c r="I185" s="1700"/>
      <c r="J185" s="1700"/>
      <c r="K185" s="1700"/>
      <c r="L185" s="1700"/>
      <c r="M185" s="1700"/>
      <c r="N185" s="1700"/>
      <c r="O185" s="1700"/>
      <c r="P185" s="1700"/>
      <c r="Q185" s="1700"/>
      <c r="R185" s="1700"/>
      <c r="S185" s="1700"/>
      <c r="T185" s="1700"/>
      <c r="U185" s="1701"/>
      <c r="V185" s="247"/>
      <c r="W185" s="247"/>
      <c r="X185" s="492">
        <f>SUM(X186:X193)</f>
        <v>0</v>
      </c>
      <c r="Y185" s="492">
        <v>0</v>
      </c>
      <c r="Z185" s="492">
        <v>0</v>
      </c>
      <c r="AA185" s="492">
        <v>0</v>
      </c>
      <c r="AB185" s="492">
        <v>0</v>
      </c>
      <c r="AC185" s="492">
        <v>0</v>
      </c>
      <c r="AD185" s="492">
        <v>0</v>
      </c>
    </row>
    <row r="186" spans="1:30" x14ac:dyDescent="0.2">
      <c r="A186" s="252"/>
      <c r="B186" s="244"/>
      <c r="C186" s="1689" t="s">
        <v>702</v>
      </c>
      <c r="D186" s="1690"/>
      <c r="E186" s="1690"/>
      <c r="F186" s="1690"/>
      <c r="G186" s="1690"/>
      <c r="H186" s="1690"/>
      <c r="I186" s="1690"/>
      <c r="J186" s="1690"/>
      <c r="K186" s="1690"/>
      <c r="L186" s="1690"/>
      <c r="M186" s="1690"/>
      <c r="N186" s="1690"/>
      <c r="O186" s="1690"/>
      <c r="P186" s="1690"/>
      <c r="Q186" s="1690"/>
      <c r="R186" s="1690"/>
      <c r="S186" s="1690"/>
      <c r="T186" s="1690"/>
      <c r="U186" s="1691"/>
      <c r="V186" s="244"/>
      <c r="W186" s="244"/>
      <c r="X186" s="489"/>
      <c r="Y186" s="489"/>
      <c r="Z186" s="489"/>
      <c r="AA186" s="489"/>
      <c r="AB186" s="489"/>
      <c r="AC186" s="489"/>
      <c r="AD186" s="489"/>
    </row>
    <row r="187" spans="1:30" x14ac:dyDescent="0.2">
      <c r="A187" s="252"/>
      <c r="B187" s="244"/>
      <c r="C187" s="1689" t="s">
        <v>703</v>
      </c>
      <c r="D187" s="1690"/>
      <c r="E187" s="1690"/>
      <c r="F187" s="1690"/>
      <c r="G187" s="1690"/>
      <c r="H187" s="1690"/>
      <c r="I187" s="1690"/>
      <c r="J187" s="1690"/>
      <c r="K187" s="1690"/>
      <c r="L187" s="1690"/>
      <c r="M187" s="1690"/>
      <c r="N187" s="1690"/>
      <c r="O187" s="1690"/>
      <c r="P187" s="1690"/>
      <c r="Q187" s="1690"/>
      <c r="R187" s="1690"/>
      <c r="S187" s="1690"/>
      <c r="T187" s="1690"/>
      <c r="U187" s="1691"/>
      <c r="V187" s="244"/>
      <c r="W187" s="244"/>
      <c r="X187" s="489"/>
      <c r="Y187" s="489"/>
      <c r="Z187" s="489"/>
      <c r="AA187" s="489"/>
      <c r="AB187" s="489"/>
      <c r="AC187" s="489"/>
      <c r="AD187" s="489"/>
    </row>
    <row r="188" spans="1:30" x14ac:dyDescent="0.2">
      <c r="A188" s="252"/>
      <c r="B188" s="244"/>
      <c r="C188" s="1689" t="s">
        <v>704</v>
      </c>
      <c r="D188" s="1690"/>
      <c r="E188" s="1690"/>
      <c r="F188" s="1690"/>
      <c r="G188" s="1690"/>
      <c r="H188" s="1690"/>
      <c r="I188" s="1690"/>
      <c r="J188" s="1690"/>
      <c r="K188" s="1690"/>
      <c r="L188" s="1690"/>
      <c r="M188" s="1690"/>
      <c r="N188" s="1690"/>
      <c r="O188" s="1690"/>
      <c r="P188" s="1690"/>
      <c r="Q188" s="1690"/>
      <c r="R188" s="1690"/>
      <c r="S188" s="1690"/>
      <c r="T188" s="1690"/>
      <c r="U188" s="1691"/>
      <c r="V188" s="244"/>
      <c r="W188" s="244"/>
      <c r="X188" s="489"/>
      <c r="Y188" s="489"/>
      <c r="Z188" s="489"/>
      <c r="AA188" s="489"/>
      <c r="AB188" s="489"/>
      <c r="AC188" s="489"/>
      <c r="AD188" s="489"/>
    </row>
    <row r="189" spans="1:30" x14ac:dyDescent="0.2">
      <c r="A189" s="252"/>
      <c r="B189" s="244"/>
      <c r="C189" s="1689" t="s">
        <v>705</v>
      </c>
      <c r="D189" s="1690"/>
      <c r="E189" s="1690"/>
      <c r="F189" s="1690"/>
      <c r="G189" s="1690"/>
      <c r="H189" s="1690"/>
      <c r="I189" s="1690"/>
      <c r="J189" s="1690"/>
      <c r="K189" s="1690"/>
      <c r="L189" s="1690"/>
      <c r="M189" s="1690"/>
      <c r="N189" s="1690"/>
      <c r="O189" s="1690"/>
      <c r="P189" s="1690"/>
      <c r="Q189" s="1690"/>
      <c r="R189" s="1690"/>
      <c r="S189" s="1690"/>
      <c r="T189" s="1690"/>
      <c r="U189" s="1691"/>
      <c r="V189" s="244"/>
      <c r="W189" s="244"/>
      <c r="X189" s="489"/>
      <c r="Y189" s="489"/>
      <c r="Z189" s="489"/>
      <c r="AA189" s="489"/>
      <c r="AB189" s="489"/>
      <c r="AC189" s="489"/>
      <c r="AD189" s="489"/>
    </row>
    <row r="190" spans="1:30" x14ac:dyDescent="0.2">
      <c r="A190" s="252"/>
      <c r="B190" s="244"/>
      <c r="C190" s="1689" t="s">
        <v>706</v>
      </c>
      <c r="D190" s="1690"/>
      <c r="E190" s="1690"/>
      <c r="F190" s="1690"/>
      <c r="G190" s="1690"/>
      <c r="H190" s="1690"/>
      <c r="I190" s="1690"/>
      <c r="J190" s="1690"/>
      <c r="K190" s="1690"/>
      <c r="L190" s="1690"/>
      <c r="M190" s="1690"/>
      <c r="N190" s="1690"/>
      <c r="O190" s="1690"/>
      <c r="P190" s="1690"/>
      <c r="Q190" s="1690"/>
      <c r="R190" s="1690"/>
      <c r="S190" s="1690"/>
      <c r="T190" s="1690"/>
      <c r="U190" s="1691"/>
      <c r="V190" s="244"/>
      <c r="W190" s="244"/>
      <c r="X190" s="489"/>
      <c r="Y190" s="489"/>
      <c r="Z190" s="489"/>
      <c r="AA190" s="489"/>
      <c r="AB190" s="489"/>
      <c r="AC190" s="489"/>
      <c r="AD190" s="489"/>
    </row>
    <row r="191" spans="1:30" x14ac:dyDescent="0.2">
      <c r="A191" s="252"/>
      <c r="B191" s="244"/>
      <c r="C191" s="1689" t="s">
        <v>707</v>
      </c>
      <c r="D191" s="1690"/>
      <c r="E191" s="1690"/>
      <c r="F191" s="1690"/>
      <c r="G191" s="1690"/>
      <c r="H191" s="1690"/>
      <c r="I191" s="1690"/>
      <c r="J191" s="1690"/>
      <c r="K191" s="1690"/>
      <c r="L191" s="1690"/>
      <c r="M191" s="1690"/>
      <c r="N191" s="1690"/>
      <c r="O191" s="1690"/>
      <c r="P191" s="1690"/>
      <c r="Q191" s="1690"/>
      <c r="R191" s="1690"/>
      <c r="S191" s="1690"/>
      <c r="T191" s="1690"/>
      <c r="U191" s="1691"/>
      <c r="V191" s="244"/>
      <c r="W191" s="244"/>
      <c r="X191" s="489"/>
      <c r="Y191" s="489"/>
      <c r="Z191" s="489"/>
      <c r="AA191" s="489"/>
      <c r="AB191" s="489"/>
      <c r="AC191" s="489"/>
      <c r="AD191" s="489"/>
    </row>
    <row r="192" spans="1:30" x14ac:dyDescent="0.2">
      <c r="A192" s="252"/>
      <c r="B192" s="244"/>
      <c r="C192" s="1689" t="s">
        <v>708</v>
      </c>
      <c r="D192" s="1690"/>
      <c r="E192" s="1690"/>
      <c r="F192" s="1690"/>
      <c r="G192" s="1690"/>
      <c r="H192" s="1690"/>
      <c r="I192" s="1690"/>
      <c r="J192" s="1690"/>
      <c r="K192" s="1690"/>
      <c r="L192" s="1690"/>
      <c r="M192" s="1690"/>
      <c r="N192" s="1690"/>
      <c r="O192" s="1690"/>
      <c r="P192" s="1690"/>
      <c r="Q192" s="1690"/>
      <c r="R192" s="1690"/>
      <c r="S192" s="1690"/>
      <c r="T192" s="1690"/>
      <c r="U192" s="1691"/>
      <c r="V192" s="244"/>
      <c r="W192" s="244"/>
      <c r="X192" s="489"/>
      <c r="Y192" s="489"/>
      <c r="Z192" s="489"/>
      <c r="AA192" s="489"/>
      <c r="AB192" s="489"/>
      <c r="AC192" s="489"/>
      <c r="AD192" s="489"/>
    </row>
    <row r="193" spans="1:30" x14ac:dyDescent="0.2">
      <c r="A193" s="252"/>
      <c r="B193" s="244"/>
      <c r="C193" s="1689" t="s">
        <v>709</v>
      </c>
      <c r="D193" s="1690"/>
      <c r="E193" s="1690"/>
      <c r="F193" s="1690"/>
      <c r="G193" s="1690"/>
      <c r="H193" s="1690"/>
      <c r="I193" s="1690"/>
      <c r="J193" s="1690"/>
      <c r="K193" s="1690"/>
      <c r="L193" s="1690"/>
      <c r="M193" s="1690"/>
      <c r="N193" s="1690"/>
      <c r="O193" s="1690"/>
      <c r="P193" s="1690"/>
      <c r="Q193" s="1690"/>
      <c r="R193" s="1690"/>
      <c r="S193" s="1690"/>
      <c r="T193" s="1690"/>
      <c r="U193" s="1691"/>
      <c r="V193" s="244"/>
      <c r="W193" s="244"/>
      <c r="X193" s="489"/>
      <c r="Y193" s="489"/>
      <c r="Z193" s="489"/>
      <c r="AA193" s="489"/>
      <c r="AB193" s="489"/>
      <c r="AC193" s="489"/>
      <c r="AD193" s="489"/>
    </row>
    <row r="194" spans="1:30" hidden="1" x14ac:dyDescent="0.2">
      <c r="A194" s="252"/>
      <c r="B194" s="244"/>
      <c r="C194" s="1689" t="s">
        <v>710</v>
      </c>
      <c r="D194" s="1690"/>
      <c r="E194" s="1690"/>
      <c r="F194" s="1690"/>
      <c r="G194" s="1690"/>
      <c r="H194" s="1690"/>
      <c r="I194" s="1690"/>
      <c r="J194" s="1690"/>
      <c r="K194" s="1690"/>
      <c r="L194" s="1690"/>
      <c r="M194" s="1690"/>
      <c r="N194" s="1690"/>
      <c r="O194" s="1690"/>
      <c r="P194" s="1690"/>
      <c r="Q194" s="1690"/>
      <c r="R194" s="1690"/>
      <c r="S194" s="1690"/>
      <c r="T194" s="1690"/>
      <c r="U194" s="1691"/>
      <c r="V194" s="244"/>
      <c r="W194" s="244"/>
      <c r="X194" s="489"/>
      <c r="Y194" s="489"/>
      <c r="Z194" s="489"/>
      <c r="AA194" s="489"/>
      <c r="AB194" s="489"/>
      <c r="AC194" s="489"/>
      <c r="AD194" s="489"/>
    </row>
    <row r="195" spans="1:30" hidden="1" x14ac:dyDescent="0.2">
      <c r="A195" s="252"/>
      <c r="B195" s="244"/>
      <c r="C195" s="1689" t="s">
        <v>711</v>
      </c>
      <c r="D195" s="1690"/>
      <c r="E195" s="1690"/>
      <c r="F195" s="1690"/>
      <c r="G195" s="1690"/>
      <c r="H195" s="1690"/>
      <c r="I195" s="1690"/>
      <c r="J195" s="1690"/>
      <c r="K195" s="1690"/>
      <c r="L195" s="1690"/>
      <c r="M195" s="1690"/>
      <c r="N195" s="1690"/>
      <c r="O195" s="1690"/>
      <c r="P195" s="1690"/>
      <c r="Q195" s="1690"/>
      <c r="R195" s="1690"/>
      <c r="S195" s="1690"/>
      <c r="T195" s="1690"/>
      <c r="U195" s="1691"/>
      <c r="V195" s="244"/>
      <c r="W195" s="244"/>
      <c r="X195" s="489"/>
      <c r="Y195" s="489"/>
      <c r="Z195" s="489"/>
      <c r="AA195" s="489"/>
      <c r="AB195" s="489"/>
      <c r="AC195" s="489"/>
      <c r="AD195" s="489"/>
    </row>
    <row r="196" spans="1:30" hidden="1" x14ac:dyDescent="0.2">
      <c r="A196" s="252"/>
      <c r="B196" s="244"/>
      <c r="C196" s="1689" t="s">
        <v>712</v>
      </c>
      <c r="D196" s="1690"/>
      <c r="E196" s="1690"/>
      <c r="F196" s="1690"/>
      <c r="G196" s="1690"/>
      <c r="H196" s="1690"/>
      <c r="I196" s="1690"/>
      <c r="J196" s="1690"/>
      <c r="K196" s="1690"/>
      <c r="L196" s="1690"/>
      <c r="M196" s="1690"/>
      <c r="N196" s="1690"/>
      <c r="O196" s="1690"/>
      <c r="P196" s="1690"/>
      <c r="Q196" s="1690"/>
      <c r="R196" s="1690"/>
      <c r="S196" s="1690"/>
      <c r="T196" s="1690"/>
      <c r="U196" s="1691"/>
      <c r="V196" s="244"/>
      <c r="W196" s="244"/>
      <c r="X196" s="489"/>
      <c r="Y196" s="489"/>
      <c r="Z196" s="489"/>
      <c r="AA196" s="489"/>
      <c r="AB196" s="489"/>
      <c r="AC196" s="489"/>
      <c r="AD196" s="489"/>
    </row>
    <row r="197" spans="1:30" hidden="1" x14ac:dyDescent="0.2">
      <c r="A197" s="252"/>
      <c r="B197" s="244"/>
      <c r="C197" s="1708" t="s">
        <v>720</v>
      </c>
      <c r="D197" s="1709"/>
      <c r="E197" s="1709"/>
      <c r="F197" s="1709"/>
      <c r="G197" s="1709"/>
      <c r="H197" s="1709"/>
      <c r="I197" s="1709"/>
      <c r="J197" s="1709"/>
      <c r="K197" s="1709"/>
      <c r="L197" s="1709"/>
      <c r="M197" s="1709"/>
      <c r="N197" s="1709"/>
      <c r="O197" s="1709"/>
      <c r="P197" s="1709"/>
      <c r="Q197" s="1709"/>
      <c r="R197" s="1709"/>
      <c r="S197" s="1709"/>
      <c r="T197" s="1709"/>
      <c r="U197" s="1710"/>
      <c r="V197" s="244"/>
      <c r="W197" s="244"/>
      <c r="X197" s="489"/>
      <c r="Y197" s="489"/>
      <c r="Z197" s="489"/>
      <c r="AA197" s="489"/>
      <c r="AB197" s="489"/>
      <c r="AC197" s="489"/>
      <c r="AD197" s="489"/>
    </row>
    <row r="198" spans="1:30" hidden="1" x14ac:dyDescent="0.2">
      <c r="A198" s="252"/>
      <c r="B198" s="244"/>
      <c r="C198" s="1708" t="s">
        <v>721</v>
      </c>
      <c r="D198" s="1709"/>
      <c r="E198" s="1709"/>
      <c r="F198" s="1709"/>
      <c r="G198" s="1709"/>
      <c r="H198" s="1709"/>
      <c r="I198" s="1709"/>
      <c r="J198" s="1709"/>
      <c r="K198" s="1709"/>
      <c r="L198" s="1709"/>
      <c r="M198" s="1709"/>
      <c r="N198" s="1709"/>
      <c r="O198" s="1709"/>
      <c r="P198" s="1709"/>
      <c r="Q198" s="1709"/>
      <c r="R198" s="1709"/>
      <c r="S198" s="1709"/>
      <c r="T198" s="1709"/>
      <c r="U198" s="1710"/>
      <c r="V198" s="244"/>
      <c r="W198" s="244"/>
      <c r="X198" s="489"/>
      <c r="Y198" s="489"/>
      <c r="Z198" s="489"/>
      <c r="AA198" s="489"/>
      <c r="AB198" s="489"/>
      <c r="AC198" s="489"/>
      <c r="AD198" s="489"/>
    </row>
    <row r="199" spans="1:30" x14ac:dyDescent="0.2">
      <c r="A199" s="251">
        <v>12</v>
      </c>
      <c r="B199" s="247"/>
      <c r="C199" s="1705" t="s">
        <v>722</v>
      </c>
      <c r="D199" s="1706"/>
      <c r="E199" s="1706"/>
      <c r="F199" s="1706"/>
      <c r="G199" s="1706"/>
      <c r="H199" s="1706"/>
      <c r="I199" s="1706"/>
      <c r="J199" s="1706"/>
      <c r="K199" s="1706"/>
      <c r="L199" s="1706"/>
      <c r="M199" s="1706"/>
      <c r="N199" s="1706"/>
      <c r="O199" s="1706"/>
      <c r="P199" s="1706"/>
      <c r="Q199" s="1706"/>
      <c r="R199" s="1706"/>
      <c r="S199" s="1706"/>
      <c r="T199" s="1706"/>
      <c r="U199" s="1707"/>
      <c r="V199" s="247"/>
      <c r="W199" s="247"/>
      <c r="X199" s="492">
        <f>SUM(X200:X207)</f>
        <v>4500000</v>
      </c>
      <c r="Y199" s="492">
        <v>0</v>
      </c>
      <c r="Z199" s="492">
        <v>4500000</v>
      </c>
      <c r="AA199" s="492"/>
      <c r="AB199" s="492">
        <v>4500000</v>
      </c>
      <c r="AC199" s="492">
        <v>0</v>
      </c>
      <c r="AD199" s="492">
        <v>4500000</v>
      </c>
    </row>
    <row r="200" spans="1:30" x14ac:dyDescent="0.2">
      <c r="A200" s="252"/>
      <c r="B200" s="244"/>
      <c r="C200" s="1689" t="s">
        <v>702</v>
      </c>
      <c r="D200" s="1690"/>
      <c r="E200" s="1690"/>
      <c r="F200" s="1690"/>
      <c r="G200" s="1690"/>
      <c r="H200" s="1690"/>
      <c r="I200" s="1690"/>
      <c r="J200" s="1690"/>
      <c r="K200" s="1690"/>
      <c r="L200" s="1690"/>
      <c r="M200" s="1690"/>
      <c r="N200" s="1690"/>
      <c r="O200" s="1690"/>
      <c r="P200" s="1690"/>
      <c r="Q200" s="1690"/>
      <c r="R200" s="1690"/>
      <c r="S200" s="1690"/>
      <c r="T200" s="1690"/>
      <c r="U200" s="1691"/>
      <c r="V200" s="244"/>
      <c r="W200" s="244"/>
      <c r="X200" s="489"/>
      <c r="Y200" s="489"/>
      <c r="Z200" s="489"/>
      <c r="AA200" s="489"/>
      <c r="AB200" s="489"/>
      <c r="AC200" s="489"/>
      <c r="AD200" s="489"/>
    </row>
    <row r="201" spans="1:30" x14ac:dyDescent="0.2">
      <c r="A201" s="252"/>
      <c r="B201" s="244"/>
      <c r="C201" s="1689" t="s">
        <v>703</v>
      </c>
      <c r="D201" s="1690"/>
      <c r="E201" s="1690"/>
      <c r="F201" s="1690"/>
      <c r="G201" s="1690"/>
      <c r="H201" s="1690"/>
      <c r="I201" s="1690"/>
      <c r="J201" s="1690"/>
      <c r="K201" s="1690"/>
      <c r="L201" s="1690"/>
      <c r="M201" s="1690"/>
      <c r="N201" s="1690"/>
      <c r="O201" s="1690"/>
      <c r="P201" s="1690"/>
      <c r="Q201" s="1690"/>
      <c r="R201" s="1690"/>
      <c r="S201" s="1690"/>
      <c r="T201" s="1690"/>
      <c r="U201" s="1691"/>
      <c r="V201" s="244"/>
      <c r="W201" s="244"/>
      <c r="X201" s="489"/>
      <c r="Y201" s="489"/>
      <c r="Z201" s="489"/>
      <c r="AA201" s="489"/>
      <c r="AB201" s="489"/>
      <c r="AC201" s="489"/>
      <c r="AD201" s="489"/>
    </row>
    <row r="202" spans="1:30" x14ac:dyDescent="0.2">
      <c r="A202" s="252"/>
      <c r="B202" s="244"/>
      <c r="C202" s="1689" t="s">
        <v>704</v>
      </c>
      <c r="D202" s="1690"/>
      <c r="E202" s="1690"/>
      <c r="F202" s="1690"/>
      <c r="G202" s="1690"/>
      <c r="H202" s="1690"/>
      <c r="I202" s="1690"/>
      <c r="J202" s="1690"/>
      <c r="K202" s="1690"/>
      <c r="L202" s="1690"/>
      <c r="M202" s="1690"/>
      <c r="N202" s="1690"/>
      <c r="O202" s="1690"/>
      <c r="P202" s="1690"/>
      <c r="Q202" s="1690"/>
      <c r="R202" s="1690"/>
      <c r="S202" s="1690"/>
      <c r="T202" s="1690"/>
      <c r="U202" s="1691"/>
      <c r="V202" s="244"/>
      <c r="W202" s="244"/>
      <c r="X202" s="489"/>
      <c r="Y202" s="489"/>
      <c r="Z202" s="489"/>
      <c r="AA202" s="489"/>
      <c r="AB202" s="489"/>
      <c r="AC202" s="489"/>
      <c r="AD202" s="489"/>
    </row>
    <row r="203" spans="1:30" x14ac:dyDescent="0.2">
      <c r="A203" s="252"/>
      <c r="B203" s="244"/>
      <c r="C203" s="1689" t="s">
        <v>955</v>
      </c>
      <c r="D203" s="1690"/>
      <c r="E203" s="1690"/>
      <c r="F203" s="1690"/>
      <c r="G203" s="1690"/>
      <c r="H203" s="1690"/>
      <c r="I203" s="1690"/>
      <c r="J203" s="1690"/>
      <c r="K203" s="1690"/>
      <c r="L203" s="1690"/>
      <c r="M203" s="1690"/>
      <c r="N203" s="1690"/>
      <c r="O203" s="1690"/>
      <c r="P203" s="1690"/>
      <c r="Q203" s="1690"/>
      <c r="R203" s="1690"/>
      <c r="S203" s="1690"/>
      <c r="T203" s="1690"/>
      <c r="U203" s="1691"/>
      <c r="V203" s="244"/>
      <c r="W203" s="244"/>
      <c r="X203" s="489">
        <v>4500000</v>
      </c>
      <c r="Y203" s="489"/>
      <c r="Z203" s="489">
        <v>4500000</v>
      </c>
      <c r="AA203" s="489"/>
      <c r="AB203" s="489">
        <v>4500000</v>
      </c>
      <c r="AC203" s="489">
        <v>0</v>
      </c>
      <c r="AD203" s="489">
        <v>4500000</v>
      </c>
    </row>
    <row r="204" spans="1:30" x14ac:dyDescent="0.2">
      <c r="A204" s="252"/>
      <c r="B204" s="244"/>
      <c r="C204" s="1689" t="s">
        <v>706</v>
      </c>
      <c r="D204" s="1690"/>
      <c r="E204" s="1690"/>
      <c r="F204" s="1690"/>
      <c r="G204" s="1690"/>
      <c r="H204" s="1690"/>
      <c r="I204" s="1690"/>
      <c r="J204" s="1690"/>
      <c r="K204" s="1690"/>
      <c r="L204" s="1690"/>
      <c r="M204" s="1690"/>
      <c r="N204" s="1690"/>
      <c r="O204" s="1690"/>
      <c r="P204" s="1690"/>
      <c r="Q204" s="1690"/>
      <c r="R204" s="1690"/>
      <c r="S204" s="1690"/>
      <c r="T204" s="1690"/>
      <c r="U204" s="1691"/>
      <c r="V204" s="244"/>
      <c r="W204" s="244"/>
      <c r="X204" s="489"/>
      <c r="Y204" s="489"/>
      <c r="Z204" s="489"/>
      <c r="AA204" s="489"/>
      <c r="AB204" s="489"/>
      <c r="AC204" s="489"/>
      <c r="AD204" s="489"/>
    </row>
    <row r="205" spans="1:30" x14ac:dyDescent="0.2">
      <c r="A205" s="252"/>
      <c r="B205" s="244"/>
      <c r="C205" s="1689" t="s">
        <v>707</v>
      </c>
      <c r="D205" s="1690"/>
      <c r="E205" s="1690"/>
      <c r="F205" s="1690"/>
      <c r="G205" s="1690"/>
      <c r="H205" s="1690"/>
      <c r="I205" s="1690"/>
      <c r="J205" s="1690"/>
      <c r="K205" s="1690"/>
      <c r="L205" s="1690"/>
      <c r="M205" s="1690"/>
      <c r="N205" s="1690"/>
      <c r="O205" s="1690"/>
      <c r="P205" s="1690"/>
      <c r="Q205" s="1690"/>
      <c r="R205" s="1690"/>
      <c r="S205" s="1690"/>
      <c r="T205" s="1690"/>
      <c r="U205" s="1691"/>
      <c r="V205" s="244"/>
      <c r="W205" s="244"/>
      <c r="X205" s="489" t="s">
        <v>126</v>
      </c>
      <c r="Y205" s="489"/>
      <c r="Z205" s="489"/>
      <c r="AA205" s="489"/>
      <c r="AB205" s="489"/>
      <c r="AC205" s="489"/>
      <c r="AD205" s="489"/>
    </row>
    <row r="206" spans="1:30" x14ac:dyDescent="0.2">
      <c r="A206" s="252"/>
      <c r="B206" s="244"/>
      <c r="C206" s="1689" t="s">
        <v>990</v>
      </c>
      <c r="D206" s="1690"/>
      <c r="E206" s="1690"/>
      <c r="F206" s="1690"/>
      <c r="G206" s="1690"/>
      <c r="H206" s="1690"/>
      <c r="I206" s="1690"/>
      <c r="J206" s="1690"/>
      <c r="K206" s="1690"/>
      <c r="L206" s="1690"/>
      <c r="M206" s="1690"/>
      <c r="N206" s="1690"/>
      <c r="O206" s="1690"/>
      <c r="P206" s="1690"/>
      <c r="Q206" s="1690"/>
      <c r="R206" s="1690"/>
      <c r="S206" s="1690"/>
      <c r="T206" s="1690"/>
      <c r="U206" s="1691"/>
      <c r="V206" s="244"/>
      <c r="W206" s="244"/>
      <c r="X206" s="489"/>
      <c r="Y206" s="489"/>
      <c r="Z206" s="489"/>
      <c r="AA206" s="489"/>
      <c r="AB206" s="489"/>
      <c r="AC206" s="489"/>
      <c r="AD206" s="489"/>
    </row>
    <row r="207" spans="1:30" x14ac:dyDescent="0.2">
      <c r="A207" s="252"/>
      <c r="B207" s="244"/>
      <c r="C207" s="1689" t="s">
        <v>709</v>
      </c>
      <c r="D207" s="1690"/>
      <c r="E207" s="1690"/>
      <c r="F207" s="1690"/>
      <c r="G207" s="1690"/>
      <c r="H207" s="1690"/>
      <c r="I207" s="1690"/>
      <c r="J207" s="1690"/>
      <c r="K207" s="1690"/>
      <c r="L207" s="1690"/>
      <c r="M207" s="1690"/>
      <c r="N207" s="1690"/>
      <c r="O207" s="1690"/>
      <c r="P207" s="1690"/>
      <c r="Q207" s="1690"/>
      <c r="R207" s="1690"/>
      <c r="S207" s="1690"/>
      <c r="T207" s="1690"/>
      <c r="U207" s="1691"/>
      <c r="V207" s="244"/>
      <c r="W207" s="244"/>
      <c r="X207" s="489"/>
      <c r="Y207" s="489"/>
      <c r="Z207" s="489"/>
      <c r="AA207" s="489"/>
      <c r="AB207" s="489"/>
      <c r="AC207" s="489"/>
      <c r="AD207" s="489"/>
    </row>
    <row r="208" spans="1:30" hidden="1" x14ac:dyDescent="0.2">
      <c r="A208" s="252"/>
      <c r="B208" s="244"/>
      <c r="C208" s="1689" t="s">
        <v>711</v>
      </c>
      <c r="D208" s="1690"/>
      <c r="E208" s="1690"/>
      <c r="F208" s="1690"/>
      <c r="G208" s="1690"/>
      <c r="H208" s="1690"/>
      <c r="I208" s="1690"/>
      <c r="J208" s="1690"/>
      <c r="K208" s="1690"/>
      <c r="L208" s="1690"/>
      <c r="M208" s="1690"/>
      <c r="N208" s="1690"/>
      <c r="O208" s="1690"/>
      <c r="P208" s="1690"/>
      <c r="Q208" s="1690"/>
      <c r="R208" s="1690"/>
      <c r="S208" s="1690"/>
      <c r="T208" s="1690"/>
      <c r="U208" s="1691"/>
      <c r="V208" s="244"/>
      <c r="W208" s="244"/>
      <c r="X208" s="489"/>
      <c r="Y208" s="489"/>
      <c r="Z208" s="489"/>
      <c r="AA208" s="489"/>
      <c r="AB208" s="489"/>
      <c r="AC208" s="489"/>
      <c r="AD208" s="489"/>
    </row>
    <row r="209" spans="1:30" hidden="1" x14ac:dyDescent="0.2">
      <c r="A209" s="252"/>
      <c r="B209" s="244"/>
      <c r="C209" s="1711" t="s">
        <v>712</v>
      </c>
      <c r="D209" s="1712"/>
      <c r="E209" s="1712"/>
      <c r="F209" s="1712"/>
      <c r="G209" s="1712"/>
      <c r="H209" s="1712"/>
      <c r="I209" s="1712"/>
      <c r="J209" s="1712"/>
      <c r="K209" s="1712"/>
      <c r="L209" s="1712"/>
      <c r="M209" s="1712"/>
      <c r="N209" s="1712"/>
      <c r="O209" s="1712"/>
      <c r="P209" s="1712"/>
      <c r="Q209" s="1712"/>
      <c r="R209" s="1712"/>
      <c r="S209" s="1712"/>
      <c r="T209" s="1712"/>
      <c r="U209" s="1713"/>
      <c r="V209" s="244"/>
      <c r="W209" s="244"/>
      <c r="X209" s="489"/>
      <c r="Y209" s="489"/>
      <c r="Z209" s="489"/>
      <c r="AA209" s="489"/>
      <c r="AB209" s="489"/>
      <c r="AC209" s="489"/>
      <c r="AD209" s="489"/>
    </row>
    <row r="210" spans="1:30" ht="24" customHeight="1" x14ac:dyDescent="0.2">
      <c r="A210" s="531">
        <v>13</v>
      </c>
      <c r="B210" s="245"/>
      <c r="C210" s="1702" t="s">
        <v>738</v>
      </c>
      <c r="D210" s="1703"/>
      <c r="E210" s="1703"/>
      <c r="F210" s="1703"/>
      <c r="G210" s="1703"/>
      <c r="H210" s="1703"/>
      <c r="I210" s="1703"/>
      <c r="J210" s="1703"/>
      <c r="K210" s="1703"/>
      <c r="L210" s="1703"/>
      <c r="M210" s="1703"/>
      <c r="N210" s="1703"/>
      <c r="O210" s="1703"/>
      <c r="P210" s="1703"/>
      <c r="Q210" s="1703"/>
      <c r="R210" s="1703"/>
      <c r="S210" s="1703"/>
      <c r="T210" s="1703"/>
      <c r="U210" s="1704"/>
      <c r="V210" s="245"/>
      <c r="W210" s="245"/>
      <c r="X210" s="491">
        <f t="shared" ref="X210:AD210" si="8">SUM(X199,X185,X183,X172,X161,X150)</f>
        <v>5477900</v>
      </c>
      <c r="Y210" s="491">
        <f t="shared" si="8"/>
        <v>195225</v>
      </c>
      <c r="Z210" s="491">
        <f t="shared" si="8"/>
        <v>5673125</v>
      </c>
      <c r="AA210" s="491">
        <f t="shared" si="8"/>
        <v>0</v>
      </c>
      <c r="AB210" s="491">
        <f t="shared" si="8"/>
        <v>5673125</v>
      </c>
      <c r="AC210" s="491">
        <f t="shared" si="8"/>
        <v>0</v>
      </c>
      <c r="AD210" s="491">
        <f t="shared" si="8"/>
        <v>5673125</v>
      </c>
    </row>
  </sheetData>
  <sheetProtection selectLockedCells="1" selectUnlockedCells="1"/>
  <mergeCells count="190">
    <mergeCell ref="Z65:AD65"/>
    <mergeCell ref="X64:AD64"/>
    <mergeCell ref="X63:AD63"/>
    <mergeCell ref="C126:E126"/>
    <mergeCell ref="C127:E127"/>
    <mergeCell ref="C122:E122"/>
    <mergeCell ref="C120:E120"/>
    <mergeCell ref="Z148:AD148"/>
    <mergeCell ref="Y139:AD139"/>
    <mergeCell ref="U115:W115"/>
    <mergeCell ref="B117:T117"/>
    <mergeCell ref="C118:E118"/>
    <mergeCell ref="B85:T85"/>
    <mergeCell ref="B112:T112"/>
    <mergeCell ref="B88:T88"/>
    <mergeCell ref="B97:T97"/>
    <mergeCell ref="U96:W96"/>
    <mergeCell ref="B107:T107"/>
    <mergeCell ref="U102:W102"/>
    <mergeCell ref="B101:T101"/>
    <mergeCell ref="U114:W114"/>
    <mergeCell ref="U109:W109"/>
    <mergeCell ref="B115:T115"/>
    <mergeCell ref="B114:T114"/>
    <mergeCell ref="E1:F1"/>
    <mergeCell ref="C3:F3"/>
    <mergeCell ref="E5:F5"/>
    <mergeCell ref="U100:W100"/>
    <mergeCell ref="U103:W103"/>
    <mergeCell ref="U113:W113"/>
    <mergeCell ref="U106:W106"/>
    <mergeCell ref="B98:T98"/>
    <mergeCell ref="U99:W99"/>
    <mergeCell ref="B70:T70"/>
    <mergeCell ref="U70:W70"/>
    <mergeCell ref="U78:W78"/>
    <mergeCell ref="B79:T79"/>
    <mergeCell ref="U95:W95"/>
    <mergeCell ref="B95:T95"/>
    <mergeCell ref="U81:W81"/>
    <mergeCell ref="U107:W107"/>
    <mergeCell ref="U86:W86"/>
    <mergeCell ref="B80:T80"/>
    <mergeCell ref="B96:T96"/>
    <mergeCell ref="B86:T86"/>
    <mergeCell ref="U108:W108"/>
    <mergeCell ref="B83:T83"/>
    <mergeCell ref="U83:W83"/>
    <mergeCell ref="B110:T110"/>
    <mergeCell ref="B113:T113"/>
    <mergeCell ref="C150:U150"/>
    <mergeCell ref="C149:U149"/>
    <mergeCell ref="U124:W124"/>
    <mergeCell ref="U125:W125"/>
    <mergeCell ref="B130:T130"/>
    <mergeCell ref="U130:W130"/>
    <mergeCell ref="U132:W132"/>
    <mergeCell ref="A149:B149"/>
    <mergeCell ref="V149:W149"/>
    <mergeCell ref="U129:W129"/>
    <mergeCell ref="B129:T129"/>
    <mergeCell ref="U110:W110"/>
    <mergeCell ref="U112:W112"/>
    <mergeCell ref="U128:W128"/>
    <mergeCell ref="B125:T125"/>
    <mergeCell ref="B124:T124"/>
    <mergeCell ref="B111:T111"/>
    <mergeCell ref="B75:T75"/>
    <mergeCell ref="B108:T108"/>
    <mergeCell ref="U97:W97"/>
    <mergeCell ref="B106:T106"/>
    <mergeCell ref="U76:W76"/>
    <mergeCell ref="U77:W77"/>
    <mergeCell ref="B78:T78"/>
    <mergeCell ref="U75:W75"/>
    <mergeCell ref="U87:W87"/>
    <mergeCell ref="B77:T77"/>
    <mergeCell ref="U82:W82"/>
    <mergeCell ref="U79:W79"/>
    <mergeCell ref="B93:T93"/>
    <mergeCell ref="U85:W85"/>
    <mergeCell ref="B104:T104"/>
    <mergeCell ref="B102:T102"/>
    <mergeCell ref="C92:E92"/>
    <mergeCell ref="C158:U158"/>
    <mergeCell ref="C159:U159"/>
    <mergeCell ref="C175:U175"/>
    <mergeCell ref="C173:U173"/>
    <mergeCell ref="C172:U172"/>
    <mergeCell ref="C162:U162"/>
    <mergeCell ref="C161:U161"/>
    <mergeCell ref="C156:U156"/>
    <mergeCell ref="A69:B69"/>
    <mergeCell ref="C69:U69"/>
    <mergeCell ref="C151:U151"/>
    <mergeCell ref="C154:U154"/>
    <mergeCell ref="C153:U153"/>
    <mergeCell ref="C155:U155"/>
    <mergeCell ref="C152:U152"/>
    <mergeCell ref="B128:T128"/>
    <mergeCell ref="B76:T76"/>
    <mergeCell ref="B121:T121"/>
    <mergeCell ref="B84:T84"/>
    <mergeCell ref="B94:T94"/>
    <mergeCell ref="B71:T71"/>
    <mergeCell ref="B72:T72"/>
    <mergeCell ref="U80:W80"/>
    <mergeCell ref="V69:W69"/>
    <mergeCell ref="C184:U184"/>
    <mergeCell ref="C188:U188"/>
    <mergeCell ref="C187:U187"/>
    <mergeCell ref="C166:U166"/>
    <mergeCell ref="C171:U171"/>
    <mergeCell ref="C193:U193"/>
    <mergeCell ref="C192:U192"/>
    <mergeCell ref="C190:U190"/>
    <mergeCell ref="C189:U189"/>
    <mergeCell ref="C179:U179"/>
    <mergeCell ref="C194:U194"/>
    <mergeCell ref="C195:U195"/>
    <mergeCell ref="C178:U178"/>
    <mergeCell ref="C177:U177"/>
    <mergeCell ref="C176:U176"/>
    <mergeCell ref="C169:U169"/>
    <mergeCell ref="C191:U191"/>
    <mergeCell ref="C210:U210"/>
    <mergeCell ref="C200:U200"/>
    <mergeCell ref="C196:U196"/>
    <mergeCell ref="C208:U208"/>
    <mergeCell ref="C207:U207"/>
    <mergeCell ref="C206:U206"/>
    <mergeCell ref="C205:U205"/>
    <mergeCell ref="C202:U202"/>
    <mergeCell ref="C203:U203"/>
    <mergeCell ref="C204:U204"/>
    <mergeCell ref="C201:U201"/>
    <mergeCell ref="C199:U199"/>
    <mergeCell ref="C197:U197"/>
    <mergeCell ref="C198:U198"/>
    <mergeCell ref="C209:U209"/>
    <mergeCell ref="C170:U170"/>
    <mergeCell ref="C180:U180"/>
    <mergeCell ref="C160:U160"/>
    <mergeCell ref="C167:U167"/>
    <mergeCell ref="C182:U182"/>
    <mergeCell ref="C186:U186"/>
    <mergeCell ref="C119:E119"/>
    <mergeCell ref="U72:W72"/>
    <mergeCell ref="U73:W73"/>
    <mergeCell ref="B73:T73"/>
    <mergeCell ref="U74:W74"/>
    <mergeCell ref="B74:T74"/>
    <mergeCell ref="U111:W111"/>
    <mergeCell ref="B105:T105"/>
    <mergeCell ref="C157:U157"/>
    <mergeCell ref="C165:U165"/>
    <mergeCell ref="C164:U164"/>
    <mergeCell ref="C163:U163"/>
    <mergeCell ref="C181:U181"/>
    <mergeCell ref="C174:U174"/>
    <mergeCell ref="B131:T131"/>
    <mergeCell ref="U131:W131"/>
    <mergeCell ref="B132:T132"/>
    <mergeCell ref="C168:U168"/>
    <mergeCell ref="C183:U183"/>
    <mergeCell ref="C185:U185"/>
    <mergeCell ref="U71:W71"/>
    <mergeCell ref="B82:T82"/>
    <mergeCell ref="U101:W101"/>
    <mergeCell ref="U98:W98"/>
    <mergeCell ref="U93:W93"/>
    <mergeCell ref="U94:W94"/>
    <mergeCell ref="U88:W88"/>
    <mergeCell ref="U123:W123"/>
    <mergeCell ref="U104:W104"/>
    <mergeCell ref="B109:T109"/>
    <mergeCell ref="U105:W105"/>
    <mergeCell ref="B100:T100"/>
    <mergeCell ref="U121:W121"/>
    <mergeCell ref="B103:T103"/>
    <mergeCell ref="B99:T99"/>
    <mergeCell ref="B87:T87"/>
    <mergeCell ref="B123:T123"/>
    <mergeCell ref="B81:T81"/>
    <mergeCell ref="U84:W84"/>
    <mergeCell ref="B116:T116"/>
    <mergeCell ref="U116:W116"/>
    <mergeCell ref="C89:E89"/>
    <mergeCell ref="C91:E91"/>
    <mergeCell ref="C90:E90"/>
  </mergeCells>
  <phoneticPr fontId="25" type="noConversion"/>
  <pageMargins left="0" right="0" top="1.1811023622047245" bottom="0" header="0.51181102362204722" footer="0.51181102362204722"/>
  <pageSetup paperSize="9" scale="95" firstPageNumber="0" orientation="portrait" r:id="rId1"/>
  <headerFooter alignWithMargins="0">
    <oddHeader>&amp;C&amp;"Times New Roman,Félkövér"&amp;9LETENYE VÁROS ÖNKORMÁNYZATA 2018.ÉVI MŰKŐDÉSI ÉS FELHALMOZÁSI CÉLÚ TÁMOGATÁSAINAK, ÁTADOTT PÉNZESZKÖZEINEK ELŐIRÁNYZATA</oddHeader>
  </headerFooter>
  <rowBreaks count="1" manualBreakCount="1">
    <brk id="135" max="2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163"/>
  <sheetViews>
    <sheetView topLeftCell="A133" zoomScale="110" zoomScaleNormal="110" workbookViewId="0">
      <selection activeCell="AG134" sqref="AG134"/>
    </sheetView>
  </sheetViews>
  <sheetFormatPr defaultRowHeight="12.75" x14ac:dyDescent="0.2"/>
  <cols>
    <col min="1" max="1" width="3.28515625" style="884" customWidth="1"/>
    <col min="2" max="2" width="3.140625" hidden="1" customWidth="1"/>
    <col min="3" max="3" width="52.42578125" customWidth="1"/>
    <col min="4" max="4" width="9.7109375" customWidth="1"/>
    <col min="5" max="5" width="2.85546875" customWidth="1"/>
    <col min="6" max="6" width="0.42578125" hidden="1" customWidth="1"/>
    <col min="7" max="20" width="9.140625" hidden="1" customWidth="1"/>
    <col min="21" max="21" width="6.85546875" hidden="1" customWidth="1"/>
    <col min="22" max="22" width="0.7109375" hidden="1" customWidth="1"/>
    <col min="23" max="23" width="0.5703125" customWidth="1"/>
    <col min="24" max="24" width="10.85546875" customWidth="1"/>
    <col min="25" max="25" width="11" hidden="1" customWidth="1"/>
    <col min="26" max="26" width="11.28515625" hidden="1" customWidth="1"/>
    <col min="27" max="27" width="10.5703125" hidden="1" customWidth="1"/>
    <col min="28" max="28" width="12.85546875" customWidth="1"/>
    <col min="29" max="29" width="11.28515625" customWidth="1"/>
    <col min="30" max="30" width="10.85546875" customWidth="1"/>
    <col min="31" max="31" width="14.85546875" customWidth="1"/>
    <col min="32" max="32" width="7.28515625" customWidth="1"/>
    <col min="34" max="34" width="5" customWidth="1"/>
    <col min="35" max="35" width="5.140625" customWidth="1"/>
    <col min="36" max="36" width="5.42578125" customWidth="1"/>
  </cols>
  <sheetData>
    <row r="1" spans="1:30" ht="15" customHeight="1" x14ac:dyDescent="0.25">
      <c r="A1" s="1050"/>
      <c r="X1" s="1768"/>
      <c r="Y1" s="1768"/>
      <c r="Z1" s="1768"/>
    </row>
    <row r="2" spans="1:30" ht="12" customHeight="1" x14ac:dyDescent="0.2">
      <c r="X2" s="1571"/>
      <c r="Y2" s="1571"/>
      <c r="Z2" s="1571"/>
      <c r="AA2" s="1571"/>
      <c r="AB2" s="1571"/>
      <c r="AC2" s="1571"/>
      <c r="AD2" s="1571"/>
    </row>
    <row r="3" spans="1:30" ht="11.25" customHeight="1" x14ac:dyDescent="0.2">
      <c r="A3" s="1730" t="s">
        <v>1150</v>
      </c>
      <c r="B3" s="1730"/>
      <c r="C3" s="1730"/>
      <c r="D3" s="1730"/>
      <c r="E3" s="1730"/>
      <c r="F3" s="1730"/>
      <c r="G3" s="1730"/>
      <c r="H3" s="1730"/>
      <c r="I3" s="1730"/>
      <c r="J3" s="1730"/>
      <c r="K3" s="1730"/>
      <c r="L3" s="1730"/>
      <c r="M3" s="1730"/>
      <c r="N3" s="1730"/>
      <c r="O3" s="1730"/>
      <c r="P3" s="1730"/>
      <c r="Q3" s="1730"/>
      <c r="R3" s="1730"/>
      <c r="S3" s="1730"/>
      <c r="T3" s="1730"/>
      <c r="U3" s="1730"/>
      <c r="V3" s="1730"/>
      <c r="W3" s="1730"/>
      <c r="X3" s="1730"/>
      <c r="Y3" s="1730"/>
      <c r="Z3" s="1730"/>
      <c r="AA3" s="1730"/>
      <c r="AB3" s="1730"/>
      <c r="AC3" s="1730"/>
      <c r="AD3" s="1730"/>
    </row>
    <row r="4" spans="1:30" ht="8.4499999999999993" customHeight="1" x14ac:dyDescent="0.2"/>
    <row r="6" spans="1:30" x14ac:dyDescent="0.2">
      <c r="AC6" s="1765" t="s">
        <v>872</v>
      </c>
      <c r="AD6" s="1765"/>
    </row>
    <row r="7" spans="1:30" ht="36.75" customHeight="1" x14ac:dyDescent="0.2">
      <c r="A7" s="1714" t="s">
        <v>765</v>
      </c>
      <c r="B7" s="1715"/>
      <c r="C7" s="1716" t="s">
        <v>715</v>
      </c>
      <c r="D7" s="1717"/>
      <c r="E7" s="1717"/>
      <c r="F7" s="1717"/>
      <c r="G7" s="1717"/>
      <c r="H7" s="1717"/>
      <c r="I7" s="1717"/>
      <c r="J7" s="1717"/>
      <c r="K7" s="1717"/>
      <c r="L7" s="1717"/>
      <c r="M7" s="1717"/>
      <c r="N7" s="1717"/>
      <c r="O7" s="1717"/>
      <c r="P7" s="1717"/>
      <c r="Q7" s="1717"/>
      <c r="R7" s="1717"/>
      <c r="S7" s="1717"/>
      <c r="T7" s="1717"/>
      <c r="U7" s="1717"/>
      <c r="V7" s="1714"/>
      <c r="W7" s="1721"/>
      <c r="X7" s="887" t="s">
        <v>868</v>
      </c>
      <c r="Y7" s="263" t="s">
        <v>96</v>
      </c>
      <c r="Z7" s="263" t="s">
        <v>1053</v>
      </c>
      <c r="AA7" s="263" t="s">
        <v>1094</v>
      </c>
      <c r="AB7" s="263" t="s">
        <v>1053</v>
      </c>
      <c r="AC7" s="263" t="s">
        <v>1120</v>
      </c>
      <c r="AD7" s="263" t="s">
        <v>1053</v>
      </c>
    </row>
    <row r="8" spans="1:30" ht="24.75" customHeight="1" x14ac:dyDescent="0.2">
      <c r="A8" s="531">
        <v>1</v>
      </c>
      <c r="B8" s="1746" t="s">
        <v>653</v>
      </c>
      <c r="C8" s="1746"/>
      <c r="D8" s="1746"/>
      <c r="E8" s="1746"/>
      <c r="F8" s="1746"/>
      <c r="G8" s="1746"/>
      <c r="H8" s="1746"/>
      <c r="I8" s="1746"/>
      <c r="J8" s="1746"/>
      <c r="K8" s="1746"/>
      <c r="L8" s="1746"/>
      <c r="M8" s="1746"/>
      <c r="N8" s="1746"/>
      <c r="O8" s="1746"/>
      <c r="P8" s="1746"/>
      <c r="Q8" s="1746"/>
      <c r="R8" s="1746"/>
      <c r="S8" s="1746"/>
      <c r="T8" s="1746"/>
      <c r="U8" s="1688"/>
      <c r="V8" s="1688"/>
      <c r="W8" s="1688"/>
      <c r="X8" s="492">
        <v>170000</v>
      </c>
      <c r="Y8" s="492">
        <f>SUM(Y9:Y20)</f>
        <v>0</v>
      </c>
      <c r="Z8" s="492">
        <f>SUM(Z9:Z20)</f>
        <v>820000</v>
      </c>
      <c r="AA8" s="492">
        <f>SUM(AA9:AA20)</f>
        <v>0</v>
      </c>
      <c r="AB8" s="492">
        <f>SUM(AB9:AB20)</f>
        <v>820000</v>
      </c>
      <c r="AC8" s="492">
        <v>0</v>
      </c>
      <c r="AD8" s="492">
        <f>SUM(AD9:AD20)</f>
        <v>820000</v>
      </c>
    </row>
    <row r="9" spans="1:30" ht="12" customHeight="1" x14ac:dyDescent="0.2">
      <c r="A9" s="550"/>
      <c r="B9" s="1687" t="s">
        <v>691</v>
      </c>
      <c r="C9" s="1687"/>
      <c r="D9" s="1687"/>
      <c r="E9" s="1687"/>
      <c r="F9" s="1687"/>
      <c r="G9" s="1687"/>
      <c r="H9" s="1687"/>
      <c r="I9" s="1687"/>
      <c r="J9" s="1687"/>
      <c r="K9" s="1687"/>
      <c r="L9" s="1687"/>
      <c r="M9" s="1687"/>
      <c r="N9" s="1687"/>
      <c r="O9" s="1687"/>
      <c r="P9" s="1687"/>
      <c r="Q9" s="1687"/>
      <c r="R9" s="1687"/>
      <c r="S9" s="1687"/>
      <c r="T9" s="1687"/>
      <c r="U9" s="1683"/>
      <c r="V9" s="1683"/>
      <c r="W9" s="1683"/>
      <c r="X9" s="489"/>
      <c r="Y9" s="241"/>
      <c r="Z9" s="241"/>
      <c r="AA9" s="241"/>
      <c r="AB9" s="241"/>
      <c r="AC9" s="241"/>
      <c r="AD9" s="241"/>
    </row>
    <row r="10" spans="1:30" ht="12" customHeight="1" x14ac:dyDescent="0.2">
      <c r="A10" s="550"/>
      <c r="B10" s="1687" t="s">
        <v>692</v>
      </c>
      <c r="C10" s="1687"/>
      <c r="D10" s="1687"/>
      <c r="E10" s="1687"/>
      <c r="F10" s="1687"/>
      <c r="G10" s="1687"/>
      <c r="H10" s="1687"/>
      <c r="I10" s="1687"/>
      <c r="J10" s="1687"/>
      <c r="K10" s="1687"/>
      <c r="L10" s="1687"/>
      <c r="M10" s="1687"/>
      <c r="N10" s="1687"/>
      <c r="O10" s="1687"/>
      <c r="P10" s="1687"/>
      <c r="Q10" s="1687"/>
      <c r="R10" s="1687"/>
      <c r="S10" s="1687"/>
      <c r="T10" s="1687"/>
      <c r="U10" s="1683"/>
      <c r="V10" s="1683"/>
      <c r="W10" s="1683"/>
      <c r="X10" s="489"/>
      <c r="Y10" s="241"/>
      <c r="Z10" s="241"/>
      <c r="AA10" s="241"/>
      <c r="AB10" s="241"/>
      <c r="AC10" s="241"/>
      <c r="AD10" s="241"/>
    </row>
    <row r="11" spans="1:30" ht="12" customHeight="1" x14ac:dyDescent="0.2">
      <c r="A11" s="550"/>
      <c r="B11" s="1687" t="s">
        <v>693</v>
      </c>
      <c r="C11" s="1687"/>
      <c r="D11" s="1687"/>
      <c r="E11" s="1687"/>
      <c r="F11" s="1687"/>
      <c r="G11" s="1687"/>
      <c r="H11" s="1687"/>
      <c r="I11" s="1687"/>
      <c r="J11" s="1687"/>
      <c r="K11" s="1687"/>
      <c r="L11" s="1687"/>
      <c r="M11" s="1687"/>
      <c r="N11" s="1687"/>
      <c r="O11" s="1687"/>
      <c r="P11" s="1687"/>
      <c r="Q11" s="1687"/>
      <c r="R11" s="1687"/>
      <c r="S11" s="1687"/>
      <c r="T11" s="1687"/>
      <c r="U11" s="1683"/>
      <c r="V11" s="1683"/>
      <c r="W11" s="1683"/>
      <c r="X11" s="489"/>
      <c r="Y11" s="241"/>
      <c r="Z11" s="241"/>
      <c r="AA11" s="241"/>
      <c r="AB11" s="241"/>
      <c r="AC11" s="241"/>
      <c r="AD11" s="241"/>
    </row>
    <row r="12" spans="1:30" ht="12" customHeight="1" x14ac:dyDescent="0.2">
      <c r="A12" s="550"/>
      <c r="B12" s="1687" t="s">
        <v>694</v>
      </c>
      <c r="C12" s="1687"/>
      <c r="D12" s="1687"/>
      <c r="E12" s="1687"/>
      <c r="F12" s="1687"/>
      <c r="G12" s="1687"/>
      <c r="H12" s="1687"/>
      <c r="I12" s="1687"/>
      <c r="J12" s="1687"/>
      <c r="K12" s="1687"/>
      <c r="L12" s="1687"/>
      <c r="M12" s="1687"/>
      <c r="N12" s="1687"/>
      <c r="O12" s="1687"/>
      <c r="P12" s="1687"/>
      <c r="Q12" s="1687"/>
      <c r="R12" s="1687"/>
      <c r="S12" s="1687"/>
      <c r="T12" s="1687"/>
      <c r="U12" s="1683"/>
      <c r="V12" s="1683"/>
      <c r="W12" s="1683"/>
      <c r="X12" s="489"/>
      <c r="Y12" s="241"/>
      <c r="Z12" s="241"/>
      <c r="AA12" s="241"/>
      <c r="AB12" s="241"/>
      <c r="AC12" s="241"/>
      <c r="AD12" s="241"/>
    </row>
    <row r="13" spans="1:30" ht="12" customHeight="1" x14ac:dyDescent="0.2">
      <c r="A13" s="550"/>
      <c r="B13" s="1687" t="s">
        <v>695</v>
      </c>
      <c r="C13" s="1687"/>
      <c r="D13" s="1687"/>
      <c r="E13" s="1687"/>
      <c r="F13" s="1687"/>
      <c r="G13" s="1687"/>
      <c r="H13" s="1687"/>
      <c r="I13" s="1687"/>
      <c r="J13" s="1687"/>
      <c r="K13" s="1687"/>
      <c r="L13" s="1687"/>
      <c r="M13" s="1687"/>
      <c r="N13" s="1687"/>
      <c r="O13" s="1687"/>
      <c r="P13" s="1687"/>
      <c r="Q13" s="1687"/>
      <c r="R13" s="1687"/>
      <c r="S13" s="1687"/>
      <c r="T13" s="1687"/>
      <c r="U13" s="1683"/>
      <c r="V13" s="1683"/>
      <c r="W13" s="1683"/>
      <c r="X13" s="489"/>
      <c r="Y13" s="241"/>
      <c r="Z13" s="241"/>
      <c r="AA13" s="241"/>
      <c r="AB13" s="241"/>
      <c r="AC13" s="241"/>
      <c r="AD13" s="241"/>
    </row>
    <row r="14" spans="1:30" ht="12" customHeight="1" x14ac:dyDescent="0.2">
      <c r="A14" s="550"/>
      <c r="B14" s="1687" t="s">
        <v>696</v>
      </c>
      <c r="C14" s="1687"/>
      <c r="D14" s="1687"/>
      <c r="E14" s="1687"/>
      <c r="F14" s="1687"/>
      <c r="G14" s="1687"/>
      <c r="H14" s="1687"/>
      <c r="I14" s="1687"/>
      <c r="J14" s="1687"/>
      <c r="K14" s="1687"/>
      <c r="L14" s="1687"/>
      <c r="M14" s="1687"/>
      <c r="N14" s="1687"/>
      <c r="O14" s="1687"/>
      <c r="P14" s="1687"/>
      <c r="Q14" s="1687"/>
      <c r="R14" s="1687"/>
      <c r="S14" s="1687"/>
      <c r="T14" s="1687"/>
      <c r="U14" s="1683"/>
      <c r="V14" s="1683"/>
      <c r="W14" s="1683"/>
      <c r="X14" s="489"/>
      <c r="Y14" s="241"/>
      <c r="Z14" s="241"/>
      <c r="AA14" s="241"/>
      <c r="AB14" s="241"/>
      <c r="AC14" s="241"/>
      <c r="AD14" s="241"/>
    </row>
    <row r="15" spans="1:30" ht="12" customHeight="1" x14ac:dyDescent="0.2">
      <c r="A15" s="550"/>
      <c r="B15" s="1687" t="s">
        <v>903</v>
      </c>
      <c r="C15" s="1687"/>
      <c r="D15" s="1687"/>
      <c r="E15" s="1687"/>
      <c r="F15" s="1687"/>
      <c r="G15" s="1687"/>
      <c r="H15" s="1687"/>
      <c r="I15" s="1687"/>
      <c r="J15" s="1687"/>
      <c r="K15" s="1687"/>
      <c r="L15" s="1687"/>
      <c r="M15" s="1687"/>
      <c r="N15" s="1687"/>
      <c r="O15" s="1687"/>
      <c r="P15" s="1687"/>
      <c r="Q15" s="1687"/>
      <c r="R15" s="1687"/>
      <c r="S15" s="1687"/>
      <c r="T15" s="1687"/>
      <c r="U15" s="1683"/>
      <c r="V15" s="1683"/>
      <c r="W15" s="1683"/>
      <c r="X15" s="489"/>
      <c r="Y15" s="241"/>
      <c r="Z15" s="241"/>
      <c r="AA15" s="241"/>
      <c r="AB15" s="241"/>
      <c r="AC15" s="241"/>
      <c r="AD15" s="241"/>
    </row>
    <row r="16" spans="1:30" ht="12" customHeight="1" x14ac:dyDescent="0.2">
      <c r="A16" s="550"/>
      <c r="B16" s="1687" t="s">
        <v>698</v>
      </c>
      <c r="C16" s="1687"/>
      <c r="D16" s="1687"/>
      <c r="E16" s="1687"/>
      <c r="F16" s="1687"/>
      <c r="G16" s="1687"/>
      <c r="H16" s="1687"/>
      <c r="I16" s="1687"/>
      <c r="J16" s="1687"/>
      <c r="K16" s="1687"/>
      <c r="L16" s="1687"/>
      <c r="M16" s="1687"/>
      <c r="N16" s="1687"/>
      <c r="O16" s="1687"/>
      <c r="P16" s="1687"/>
      <c r="Q16" s="1687"/>
      <c r="R16" s="1687"/>
      <c r="S16" s="1687"/>
      <c r="T16" s="1687"/>
      <c r="U16" s="1683"/>
      <c r="V16" s="1683"/>
      <c r="W16" s="1683"/>
      <c r="X16" s="489"/>
      <c r="Y16" s="241"/>
      <c r="Z16" s="241"/>
      <c r="AA16" s="241"/>
      <c r="AB16" s="241"/>
      <c r="AC16" s="241"/>
      <c r="AD16" s="241"/>
    </row>
    <row r="17" spans="1:30" ht="12" customHeight="1" x14ac:dyDescent="0.2">
      <c r="A17" s="550"/>
      <c r="B17" s="1687" t="s">
        <v>699</v>
      </c>
      <c r="C17" s="1687"/>
      <c r="D17" s="1687"/>
      <c r="E17" s="1687"/>
      <c r="F17" s="1687"/>
      <c r="G17" s="1687"/>
      <c r="H17" s="1687"/>
      <c r="I17" s="1687"/>
      <c r="J17" s="1687"/>
      <c r="K17" s="1687"/>
      <c r="L17" s="1687"/>
      <c r="M17" s="1687"/>
      <c r="N17" s="1687"/>
      <c r="O17" s="1687"/>
      <c r="P17" s="1687"/>
      <c r="Q17" s="1687"/>
      <c r="R17" s="1687"/>
      <c r="S17" s="1687"/>
      <c r="T17" s="1687"/>
      <c r="U17" s="1683"/>
      <c r="V17" s="1683"/>
      <c r="W17" s="1683"/>
      <c r="X17" s="489"/>
      <c r="Y17" s="241"/>
      <c r="Z17" s="241"/>
      <c r="AA17" s="241"/>
      <c r="AB17" s="241"/>
      <c r="AC17" s="241"/>
      <c r="AD17" s="241"/>
    </row>
    <row r="18" spans="1:30" ht="12" customHeight="1" x14ac:dyDescent="0.2">
      <c r="A18" s="550"/>
      <c r="B18" s="1184"/>
      <c r="C18" s="1762" t="s">
        <v>1078</v>
      </c>
      <c r="D18" s="1763"/>
      <c r="E18" s="1763"/>
      <c r="F18" s="1763"/>
      <c r="G18" s="1763"/>
      <c r="H18" s="1763"/>
      <c r="I18" s="1763"/>
      <c r="J18" s="1763"/>
      <c r="K18" s="1763"/>
      <c r="L18" s="1763"/>
      <c r="M18" s="1763"/>
      <c r="N18" s="1763"/>
      <c r="O18" s="1763"/>
      <c r="P18" s="1763"/>
      <c r="Q18" s="1763"/>
      <c r="R18" s="1763"/>
      <c r="S18" s="1763"/>
      <c r="T18" s="1763"/>
      <c r="U18" s="1763"/>
      <c r="V18" s="1763"/>
      <c r="W18" s="1764"/>
      <c r="X18" s="489"/>
      <c r="Y18" s="489"/>
      <c r="Z18" s="489">
        <v>650000</v>
      </c>
      <c r="AA18" s="489"/>
      <c r="AB18" s="489">
        <v>650000</v>
      </c>
      <c r="AC18" s="489">
        <v>0</v>
      </c>
      <c r="AD18" s="489">
        <v>650000</v>
      </c>
    </row>
    <row r="19" spans="1:30" ht="12" customHeight="1" x14ac:dyDescent="0.2">
      <c r="A19" s="550"/>
      <c r="B19" s="1184"/>
      <c r="C19" s="1762" t="s">
        <v>902</v>
      </c>
      <c r="D19" s="1763"/>
      <c r="E19" s="1763"/>
      <c r="F19" s="1763"/>
      <c r="G19" s="1763"/>
      <c r="H19" s="1763"/>
      <c r="I19" s="1763"/>
      <c r="J19" s="1763"/>
      <c r="K19" s="1763"/>
      <c r="L19" s="1763"/>
      <c r="M19" s="1763"/>
      <c r="N19" s="1763"/>
      <c r="O19" s="1763"/>
      <c r="P19" s="1763"/>
      <c r="Q19" s="1763"/>
      <c r="R19" s="1763"/>
      <c r="S19" s="1763"/>
      <c r="T19" s="1763"/>
      <c r="U19" s="1763"/>
      <c r="V19" s="1763"/>
      <c r="W19" s="1764"/>
      <c r="X19" s="489">
        <v>170000</v>
      </c>
      <c r="Y19" s="489"/>
      <c r="Z19" s="489">
        <v>170000</v>
      </c>
      <c r="AA19" s="489"/>
      <c r="AB19" s="489">
        <v>170000</v>
      </c>
      <c r="AC19" s="489">
        <v>0</v>
      </c>
      <c r="AD19" s="489">
        <v>170000</v>
      </c>
    </row>
    <row r="20" spans="1:30" ht="12" customHeight="1" x14ac:dyDescent="0.2">
      <c r="A20" s="550"/>
      <c r="B20" s="1687" t="s">
        <v>700</v>
      </c>
      <c r="C20" s="1687"/>
      <c r="D20" s="1687"/>
      <c r="E20" s="1687"/>
      <c r="F20" s="1687"/>
      <c r="G20" s="1687"/>
      <c r="H20" s="1687"/>
      <c r="I20" s="1687"/>
      <c r="J20" s="1687"/>
      <c r="K20" s="1687"/>
      <c r="L20" s="1687"/>
      <c r="M20" s="1687"/>
      <c r="N20" s="1687"/>
      <c r="O20" s="1687"/>
      <c r="P20" s="1687"/>
      <c r="Q20" s="1687"/>
      <c r="R20" s="1687"/>
      <c r="S20" s="1687"/>
      <c r="T20" s="1687"/>
      <c r="U20" s="1683"/>
      <c r="V20" s="1683"/>
      <c r="W20" s="1683"/>
      <c r="X20" s="489"/>
      <c r="Y20" s="241"/>
      <c r="Z20" s="241"/>
      <c r="AA20" s="241"/>
      <c r="AB20" s="241"/>
      <c r="AC20" s="241"/>
      <c r="AD20" s="241"/>
    </row>
    <row r="21" spans="1:30" ht="22.5" customHeight="1" x14ac:dyDescent="0.2">
      <c r="A21" s="531">
        <v>2</v>
      </c>
      <c r="B21" s="1746" t="s">
        <v>652</v>
      </c>
      <c r="C21" s="1746"/>
      <c r="D21" s="1746"/>
      <c r="E21" s="1746"/>
      <c r="F21" s="1746"/>
      <c r="G21" s="1746"/>
      <c r="H21" s="1746"/>
      <c r="I21" s="1746"/>
      <c r="J21" s="1746"/>
      <c r="K21" s="1746"/>
      <c r="L21" s="1746"/>
      <c r="M21" s="1746"/>
      <c r="N21" s="1746"/>
      <c r="O21" s="1746"/>
      <c r="P21" s="1746"/>
      <c r="Q21" s="1746"/>
      <c r="R21" s="1746"/>
      <c r="S21" s="1746"/>
      <c r="T21" s="1746"/>
      <c r="U21" s="1688"/>
      <c r="V21" s="1688"/>
      <c r="W21" s="1688"/>
      <c r="X21" s="492">
        <f>SUM(X22:X29)</f>
        <v>0</v>
      </c>
      <c r="Y21" s="243">
        <f>SUM(Y22:Y29)</f>
        <v>0</v>
      </c>
      <c r="Z21" s="243">
        <f>SUM(Z22:Z29)</f>
        <v>0</v>
      </c>
      <c r="AA21" s="243">
        <f>SUM(AA22:AA29)</f>
        <v>0</v>
      </c>
      <c r="AB21" s="243">
        <f>SUM(AB22:AB29)</f>
        <v>0</v>
      </c>
      <c r="AC21" s="243">
        <v>0</v>
      </c>
      <c r="AD21" s="243">
        <f>SUM(AD22:AD29)</f>
        <v>0</v>
      </c>
    </row>
    <row r="22" spans="1:30" ht="12" customHeight="1" x14ac:dyDescent="0.2">
      <c r="A22" s="550"/>
      <c r="B22" s="1687" t="s">
        <v>691</v>
      </c>
      <c r="C22" s="1687"/>
      <c r="D22" s="1687"/>
      <c r="E22" s="1687"/>
      <c r="F22" s="1687"/>
      <c r="G22" s="1687"/>
      <c r="H22" s="1687"/>
      <c r="I22" s="1687"/>
      <c r="J22" s="1687"/>
      <c r="K22" s="1687"/>
      <c r="L22" s="1687"/>
      <c r="M22" s="1687"/>
      <c r="N22" s="1687"/>
      <c r="O22" s="1687"/>
      <c r="P22" s="1687"/>
      <c r="Q22" s="1687"/>
      <c r="R22" s="1687"/>
      <c r="S22" s="1687"/>
      <c r="T22" s="1687"/>
      <c r="U22" s="1683"/>
      <c r="V22" s="1683"/>
      <c r="W22" s="1683"/>
      <c r="X22" s="489"/>
      <c r="Y22" s="241"/>
      <c r="Z22" s="241"/>
      <c r="AA22" s="241"/>
      <c r="AB22" s="241"/>
      <c r="AC22" s="241"/>
      <c r="AD22" s="241"/>
    </row>
    <row r="23" spans="1:30" ht="12" customHeight="1" x14ac:dyDescent="0.2">
      <c r="A23" s="550"/>
      <c r="B23" s="1687" t="s">
        <v>692</v>
      </c>
      <c r="C23" s="1687"/>
      <c r="D23" s="1687"/>
      <c r="E23" s="1687"/>
      <c r="F23" s="1687"/>
      <c r="G23" s="1687"/>
      <c r="H23" s="1687"/>
      <c r="I23" s="1687"/>
      <c r="J23" s="1687"/>
      <c r="K23" s="1687"/>
      <c r="L23" s="1687"/>
      <c r="M23" s="1687"/>
      <c r="N23" s="1687"/>
      <c r="O23" s="1687"/>
      <c r="P23" s="1687"/>
      <c r="Q23" s="1687"/>
      <c r="R23" s="1687"/>
      <c r="S23" s="1687"/>
      <c r="T23" s="1687"/>
      <c r="U23" s="1683"/>
      <c r="V23" s="1683"/>
      <c r="W23" s="1683"/>
      <c r="X23" s="489"/>
      <c r="Y23" s="241"/>
      <c r="Z23" s="241"/>
      <c r="AA23" s="241"/>
      <c r="AB23" s="241"/>
      <c r="AC23" s="241"/>
      <c r="AD23" s="241"/>
    </row>
    <row r="24" spans="1:30" ht="12" customHeight="1" x14ac:dyDescent="0.2">
      <c r="A24" s="550"/>
      <c r="B24" s="1687" t="s">
        <v>693</v>
      </c>
      <c r="C24" s="1687"/>
      <c r="D24" s="1687"/>
      <c r="E24" s="1687"/>
      <c r="F24" s="1687"/>
      <c r="G24" s="1687"/>
      <c r="H24" s="1687"/>
      <c r="I24" s="1687"/>
      <c r="J24" s="1687"/>
      <c r="K24" s="1687"/>
      <c r="L24" s="1687"/>
      <c r="M24" s="1687"/>
      <c r="N24" s="1687"/>
      <c r="O24" s="1687"/>
      <c r="P24" s="1687"/>
      <c r="Q24" s="1687"/>
      <c r="R24" s="1687"/>
      <c r="S24" s="1687"/>
      <c r="T24" s="1687"/>
      <c r="U24" s="1683"/>
      <c r="V24" s="1683"/>
      <c r="W24" s="1683"/>
      <c r="X24" s="489"/>
      <c r="Y24" s="241"/>
      <c r="Z24" s="241"/>
      <c r="AA24" s="241"/>
      <c r="AB24" s="241"/>
      <c r="AC24" s="241"/>
      <c r="AD24" s="241"/>
    </row>
    <row r="25" spans="1:30" ht="12" customHeight="1" x14ac:dyDescent="0.2">
      <c r="A25" s="550"/>
      <c r="B25" s="1687" t="s">
        <v>694</v>
      </c>
      <c r="C25" s="1687"/>
      <c r="D25" s="1687"/>
      <c r="E25" s="1687"/>
      <c r="F25" s="1687"/>
      <c r="G25" s="1687"/>
      <c r="H25" s="1687"/>
      <c r="I25" s="1687"/>
      <c r="J25" s="1687"/>
      <c r="K25" s="1687"/>
      <c r="L25" s="1687"/>
      <c r="M25" s="1687"/>
      <c r="N25" s="1687"/>
      <c r="O25" s="1687"/>
      <c r="P25" s="1687"/>
      <c r="Q25" s="1687"/>
      <c r="R25" s="1687"/>
      <c r="S25" s="1687"/>
      <c r="T25" s="1687"/>
      <c r="U25" s="1683"/>
      <c r="V25" s="1683"/>
      <c r="W25" s="1683"/>
      <c r="X25" s="489"/>
      <c r="Y25" s="241"/>
      <c r="Z25" s="241"/>
      <c r="AA25" s="241"/>
      <c r="AB25" s="241"/>
      <c r="AC25" s="241"/>
      <c r="AD25" s="241"/>
    </row>
    <row r="26" spans="1:30" ht="12" customHeight="1" x14ac:dyDescent="0.2">
      <c r="A26" s="550"/>
      <c r="B26" s="1687" t="s">
        <v>695</v>
      </c>
      <c r="C26" s="1687"/>
      <c r="D26" s="1687"/>
      <c r="E26" s="1687"/>
      <c r="F26" s="1687"/>
      <c r="G26" s="1687"/>
      <c r="H26" s="1687"/>
      <c r="I26" s="1687"/>
      <c r="J26" s="1687"/>
      <c r="K26" s="1687"/>
      <c r="L26" s="1687"/>
      <c r="M26" s="1687"/>
      <c r="N26" s="1687"/>
      <c r="O26" s="1687"/>
      <c r="P26" s="1687"/>
      <c r="Q26" s="1687"/>
      <c r="R26" s="1687"/>
      <c r="S26" s="1687"/>
      <c r="T26" s="1687"/>
      <c r="U26" s="1683"/>
      <c r="V26" s="1683"/>
      <c r="W26" s="1683"/>
      <c r="X26" s="489"/>
      <c r="Y26" s="241"/>
      <c r="Z26" s="241"/>
      <c r="AA26" s="241"/>
      <c r="AB26" s="241"/>
      <c r="AC26" s="241"/>
      <c r="AD26" s="241"/>
    </row>
    <row r="27" spans="1:30" ht="12" customHeight="1" x14ac:dyDescent="0.2">
      <c r="A27" s="550"/>
      <c r="B27" s="1687" t="s">
        <v>696</v>
      </c>
      <c r="C27" s="1687"/>
      <c r="D27" s="1687"/>
      <c r="E27" s="1687"/>
      <c r="F27" s="1687"/>
      <c r="G27" s="1687"/>
      <c r="H27" s="1687"/>
      <c r="I27" s="1687"/>
      <c r="J27" s="1687"/>
      <c r="K27" s="1687"/>
      <c r="L27" s="1687"/>
      <c r="M27" s="1687"/>
      <c r="N27" s="1687"/>
      <c r="O27" s="1687"/>
      <c r="P27" s="1687"/>
      <c r="Q27" s="1687"/>
      <c r="R27" s="1687"/>
      <c r="S27" s="1687"/>
      <c r="T27" s="1687"/>
      <c r="U27" s="1683"/>
      <c r="V27" s="1683"/>
      <c r="W27" s="1683"/>
      <c r="X27" s="489"/>
      <c r="Y27" s="241"/>
      <c r="Z27" s="241"/>
      <c r="AA27" s="241"/>
      <c r="AB27" s="241"/>
      <c r="AC27" s="241"/>
      <c r="AD27" s="241"/>
    </row>
    <row r="28" spans="1:30" ht="12" customHeight="1" x14ac:dyDescent="0.2">
      <c r="A28" s="550"/>
      <c r="B28" s="1687" t="s">
        <v>697</v>
      </c>
      <c r="C28" s="1687"/>
      <c r="D28" s="1687"/>
      <c r="E28" s="1687"/>
      <c r="F28" s="1687"/>
      <c r="G28" s="1687"/>
      <c r="H28" s="1687"/>
      <c r="I28" s="1687"/>
      <c r="J28" s="1687"/>
      <c r="K28" s="1687"/>
      <c r="L28" s="1687"/>
      <c r="M28" s="1687"/>
      <c r="N28" s="1687"/>
      <c r="O28" s="1687"/>
      <c r="P28" s="1687"/>
      <c r="Q28" s="1687"/>
      <c r="R28" s="1687"/>
      <c r="S28" s="1687"/>
      <c r="T28" s="1687"/>
      <c r="U28" s="1683"/>
      <c r="V28" s="1683"/>
      <c r="W28" s="1683"/>
      <c r="X28" s="489"/>
      <c r="Y28" s="241"/>
      <c r="Z28" s="241"/>
      <c r="AA28" s="241"/>
      <c r="AB28" s="241"/>
      <c r="AC28" s="241"/>
      <c r="AD28" s="241"/>
    </row>
    <row r="29" spans="1:30" ht="12" customHeight="1" x14ac:dyDescent="0.2">
      <c r="A29" s="550"/>
      <c r="B29" s="1687" t="s">
        <v>698</v>
      </c>
      <c r="C29" s="1687"/>
      <c r="D29" s="1687"/>
      <c r="E29" s="1687"/>
      <c r="F29" s="1687"/>
      <c r="G29" s="1687"/>
      <c r="H29" s="1687"/>
      <c r="I29" s="1687"/>
      <c r="J29" s="1687"/>
      <c r="K29" s="1687"/>
      <c r="L29" s="1687"/>
      <c r="M29" s="1687"/>
      <c r="N29" s="1687"/>
      <c r="O29" s="1687"/>
      <c r="P29" s="1687"/>
      <c r="Q29" s="1687"/>
      <c r="R29" s="1687"/>
      <c r="S29" s="1687"/>
      <c r="T29" s="1687"/>
      <c r="U29" s="1683"/>
      <c r="V29" s="1683"/>
      <c r="W29" s="1683"/>
      <c r="X29" s="489"/>
      <c r="Y29" s="241"/>
      <c r="Z29" s="241"/>
      <c r="AA29" s="241"/>
      <c r="AB29" s="241"/>
      <c r="AC29" s="241"/>
      <c r="AD29" s="241"/>
    </row>
    <row r="30" spans="1:30" ht="12" customHeight="1" x14ac:dyDescent="0.2">
      <c r="A30" s="550"/>
      <c r="B30" s="1687" t="s">
        <v>699</v>
      </c>
      <c r="C30" s="1687"/>
      <c r="D30" s="1687"/>
      <c r="E30" s="1687"/>
      <c r="F30" s="1687"/>
      <c r="G30" s="1687"/>
      <c r="H30" s="1687"/>
      <c r="I30" s="1687"/>
      <c r="J30" s="1687"/>
      <c r="K30" s="1687"/>
      <c r="L30" s="1687"/>
      <c r="M30" s="1687"/>
      <c r="N30" s="1687"/>
      <c r="O30" s="1687"/>
      <c r="P30" s="1687"/>
      <c r="Q30" s="1687"/>
      <c r="R30" s="1687"/>
      <c r="S30" s="1687"/>
      <c r="T30" s="1687"/>
      <c r="U30" s="1683"/>
      <c r="V30" s="1683"/>
      <c r="W30" s="1683"/>
      <c r="X30" s="489"/>
      <c r="Y30" s="241"/>
      <c r="Z30" s="241"/>
      <c r="AA30" s="241"/>
      <c r="AB30" s="241"/>
      <c r="AC30" s="241"/>
      <c r="AD30" s="241"/>
    </row>
    <row r="31" spans="1:30" ht="12" customHeight="1" x14ac:dyDescent="0.2">
      <c r="A31" s="550"/>
      <c r="B31" s="1687" t="s">
        <v>700</v>
      </c>
      <c r="C31" s="1687"/>
      <c r="D31" s="1687"/>
      <c r="E31" s="1687"/>
      <c r="F31" s="1687"/>
      <c r="G31" s="1687"/>
      <c r="H31" s="1687"/>
      <c r="I31" s="1687"/>
      <c r="J31" s="1687"/>
      <c r="K31" s="1687"/>
      <c r="L31" s="1687"/>
      <c r="M31" s="1687"/>
      <c r="N31" s="1687"/>
      <c r="O31" s="1687"/>
      <c r="P31" s="1687"/>
      <c r="Q31" s="1687"/>
      <c r="R31" s="1687"/>
      <c r="S31" s="1687"/>
      <c r="T31" s="1687"/>
      <c r="U31" s="1683"/>
      <c r="V31" s="1683"/>
      <c r="W31" s="1683"/>
      <c r="X31" s="489"/>
      <c r="Y31" s="241"/>
      <c r="Z31" s="241"/>
      <c r="AA31" s="241"/>
      <c r="AB31" s="241"/>
      <c r="AC31" s="241"/>
      <c r="AD31" s="241"/>
    </row>
    <row r="32" spans="1:30" ht="20.25" customHeight="1" x14ac:dyDescent="0.2">
      <c r="A32" s="531">
        <v>3</v>
      </c>
      <c r="B32" s="1746" t="s">
        <v>651</v>
      </c>
      <c r="C32" s="1746"/>
      <c r="D32" s="1746"/>
      <c r="E32" s="1746"/>
      <c r="F32" s="1746"/>
      <c r="G32" s="1746"/>
      <c r="H32" s="1746"/>
      <c r="I32" s="1746"/>
      <c r="J32" s="1746"/>
      <c r="K32" s="1746"/>
      <c r="L32" s="1746"/>
      <c r="M32" s="1746"/>
      <c r="N32" s="1746"/>
      <c r="O32" s="1746"/>
      <c r="P32" s="1746"/>
      <c r="Q32" s="1746"/>
      <c r="R32" s="1746"/>
      <c r="S32" s="1746"/>
      <c r="T32" s="1746"/>
      <c r="U32" s="1688"/>
      <c r="V32" s="1688"/>
      <c r="W32" s="1688"/>
      <c r="X32" s="492">
        <f>SUM(X33,X36,X37,X38,X43,X46,X50,X60)</f>
        <v>112061780</v>
      </c>
      <c r="Y32" s="492">
        <f>Y34+Y35+Y39+Y51+Y52+Y60</f>
        <v>10523609</v>
      </c>
      <c r="Z32" s="492">
        <f>Z34+Z35+Z37+Z38+Z43+Z46+Z50</f>
        <v>122585389</v>
      </c>
      <c r="AA32" s="492">
        <f>AA34+AA35+AA37+AA38+AA43+AA46+AA50</f>
        <v>2361253</v>
      </c>
      <c r="AB32" s="492">
        <f>+AB37+AB38+AB43+AB46+AB50+AB33+AB59</f>
        <v>124946642</v>
      </c>
      <c r="AC32" s="492">
        <f>+AC33+AC37+AC38+AC43+AC46+AC50+AC59</f>
        <v>43362324</v>
      </c>
      <c r="AD32" s="492">
        <f>+AD37+AD38+AD43+AD46+AD50+AD33+AD59</f>
        <v>168308966</v>
      </c>
    </row>
    <row r="33" spans="1:30" ht="14.25" customHeight="1" x14ac:dyDescent="0.2">
      <c r="A33" s="550"/>
      <c r="B33" s="1687" t="s">
        <v>691</v>
      </c>
      <c r="C33" s="1687"/>
      <c r="D33" s="1687"/>
      <c r="E33" s="1687"/>
      <c r="F33" s="1687"/>
      <c r="G33" s="1687"/>
      <c r="H33" s="1687"/>
      <c r="I33" s="1687"/>
      <c r="J33" s="1687"/>
      <c r="K33" s="1687"/>
      <c r="L33" s="1687"/>
      <c r="M33" s="1687"/>
      <c r="N33" s="1687"/>
      <c r="O33" s="1687"/>
      <c r="P33" s="1687"/>
      <c r="Q33" s="1687"/>
      <c r="R33" s="1687"/>
      <c r="S33" s="1687"/>
      <c r="T33" s="1687"/>
      <c r="U33" s="1683"/>
      <c r="V33" s="1683"/>
      <c r="W33" s="1683"/>
      <c r="X33" s="490">
        <v>0</v>
      </c>
      <c r="Y33" s="490">
        <f>Y34+Y35</f>
        <v>2517945</v>
      </c>
      <c r="Z33" s="1145">
        <f>Y33</f>
        <v>2517945</v>
      </c>
      <c r="AA33" s="1145">
        <v>10000</v>
      </c>
      <c r="AB33" s="1145">
        <f>+AB34+AB35</f>
        <v>2527945</v>
      </c>
      <c r="AC33" s="1145"/>
      <c r="AD33" s="1145">
        <f>+AD34+AD35</f>
        <v>2527945</v>
      </c>
    </row>
    <row r="34" spans="1:30" ht="14.25" customHeight="1" x14ac:dyDescent="0.2">
      <c r="A34" s="550"/>
      <c r="B34" s="886"/>
      <c r="C34" s="1734" t="s">
        <v>1079</v>
      </c>
      <c r="D34" s="1696"/>
      <c r="E34" s="1696"/>
      <c r="F34" s="1696"/>
      <c r="G34" s="1696"/>
      <c r="H34" s="1696"/>
      <c r="I34" s="1696"/>
      <c r="J34" s="1696"/>
      <c r="K34" s="1696"/>
      <c r="L34" s="1696"/>
      <c r="M34" s="1696"/>
      <c r="N34" s="1696"/>
      <c r="O34" s="1696"/>
      <c r="P34" s="1696"/>
      <c r="Q34" s="1696"/>
      <c r="R34" s="1696"/>
      <c r="S34" s="1696"/>
      <c r="T34" s="1696"/>
      <c r="U34" s="1696"/>
      <c r="V34" s="1696"/>
      <c r="W34" s="1741"/>
      <c r="X34" s="489">
        <v>0</v>
      </c>
      <c r="Y34" s="564">
        <v>2482945</v>
      </c>
      <c r="Z34" s="564">
        <v>2482945</v>
      </c>
      <c r="AA34" s="564"/>
      <c r="AB34" s="564">
        <v>2482945</v>
      </c>
      <c r="AC34" s="564"/>
      <c r="AD34" s="564">
        <v>2482945</v>
      </c>
    </row>
    <row r="35" spans="1:30" ht="14.25" customHeight="1" x14ac:dyDescent="0.2">
      <c r="A35" s="550"/>
      <c r="B35" s="886"/>
      <c r="C35" s="1734" t="s">
        <v>1080</v>
      </c>
      <c r="D35" s="1696"/>
      <c r="E35" s="1696"/>
      <c r="F35" s="1696"/>
      <c r="G35" s="1696"/>
      <c r="H35" s="1696"/>
      <c r="I35" s="1696"/>
      <c r="J35" s="1696"/>
      <c r="K35" s="1696"/>
      <c r="L35" s="1696"/>
      <c r="M35" s="1696"/>
      <c r="N35" s="1696"/>
      <c r="O35" s="1696"/>
      <c r="P35" s="1696"/>
      <c r="Q35" s="1696"/>
      <c r="R35" s="1696"/>
      <c r="S35" s="1696"/>
      <c r="T35" s="1696"/>
      <c r="U35" s="1696"/>
      <c r="V35" s="1696"/>
      <c r="W35" s="1741"/>
      <c r="X35" s="489">
        <v>0</v>
      </c>
      <c r="Y35" s="564">
        <v>35000</v>
      </c>
      <c r="Z35" s="564">
        <v>35000</v>
      </c>
      <c r="AA35" s="564">
        <v>10000</v>
      </c>
      <c r="AB35" s="564">
        <v>45000</v>
      </c>
      <c r="AC35" s="564"/>
      <c r="AD35" s="564">
        <v>45000</v>
      </c>
    </row>
    <row r="36" spans="1:30" ht="14.25" customHeight="1" x14ac:dyDescent="0.2">
      <c r="A36" s="537"/>
      <c r="B36" s="1687" t="s">
        <v>692</v>
      </c>
      <c r="C36" s="1687"/>
      <c r="D36" s="1687"/>
      <c r="E36" s="1687"/>
      <c r="F36" s="1687"/>
      <c r="G36" s="1687"/>
      <c r="H36" s="1687"/>
      <c r="I36" s="1687"/>
      <c r="J36" s="1687"/>
      <c r="K36" s="1687"/>
      <c r="L36" s="1687"/>
      <c r="M36" s="1687"/>
      <c r="N36" s="1687"/>
      <c r="O36" s="1687"/>
      <c r="P36" s="1687"/>
      <c r="Q36" s="1687"/>
      <c r="R36" s="1687"/>
      <c r="S36" s="1687"/>
      <c r="T36" s="1687"/>
      <c r="U36" s="1697"/>
      <c r="V36" s="1697"/>
      <c r="W36" s="1697"/>
      <c r="X36" s="532">
        <v>0</v>
      </c>
      <c r="Y36" s="533"/>
      <c r="Z36" s="532">
        <v>0</v>
      </c>
      <c r="AA36" s="532"/>
      <c r="AB36" s="532">
        <v>0</v>
      </c>
      <c r="AC36" s="532"/>
      <c r="AD36" s="532">
        <v>0</v>
      </c>
    </row>
    <row r="37" spans="1:30" ht="12" customHeight="1" x14ac:dyDescent="0.2">
      <c r="A37" s="550"/>
      <c r="B37" s="1687" t="s">
        <v>693</v>
      </c>
      <c r="C37" s="1687"/>
      <c r="D37" s="1687"/>
      <c r="E37" s="1687"/>
      <c r="F37" s="1687"/>
      <c r="G37" s="1687"/>
      <c r="H37" s="1687"/>
      <c r="I37" s="1687"/>
      <c r="J37" s="1687"/>
      <c r="K37" s="1687"/>
      <c r="L37" s="1687"/>
      <c r="M37" s="1687"/>
      <c r="N37" s="1687"/>
      <c r="O37" s="1687"/>
      <c r="P37" s="1687"/>
      <c r="Q37" s="1687"/>
      <c r="R37" s="1687"/>
      <c r="S37" s="1687"/>
      <c r="T37" s="1687"/>
      <c r="U37" s="1687"/>
      <c r="V37" s="1687"/>
      <c r="W37" s="1687"/>
      <c r="X37" s="708">
        <v>25000000</v>
      </c>
      <c r="Y37" s="241"/>
      <c r="Z37" s="708">
        <v>25000000</v>
      </c>
      <c r="AA37" s="708">
        <v>0</v>
      </c>
      <c r="AB37" s="708">
        <v>25000000</v>
      </c>
      <c r="AC37" s="708">
        <v>13220000</v>
      </c>
      <c r="AD37" s="708">
        <f>+AB37+AC37</f>
        <v>38220000</v>
      </c>
    </row>
    <row r="38" spans="1:30" ht="12" customHeight="1" x14ac:dyDescent="0.2">
      <c r="A38" s="550"/>
      <c r="B38" s="1687" t="s">
        <v>327</v>
      </c>
      <c r="C38" s="1687"/>
      <c r="D38" s="1687"/>
      <c r="E38" s="1687"/>
      <c r="F38" s="1687"/>
      <c r="G38" s="1687"/>
      <c r="H38" s="1687"/>
      <c r="I38" s="1687"/>
      <c r="J38" s="1687"/>
      <c r="K38" s="1687"/>
      <c r="L38" s="1687"/>
      <c r="M38" s="1687"/>
      <c r="N38" s="1687"/>
      <c r="O38" s="1687"/>
      <c r="P38" s="1687"/>
      <c r="Q38" s="1687"/>
      <c r="R38" s="1687"/>
      <c r="S38" s="1687"/>
      <c r="T38" s="1687"/>
      <c r="U38" s="1687"/>
      <c r="V38" s="1687"/>
      <c r="W38" s="1687"/>
      <c r="X38" s="708">
        <f>SUM(X40:X42)</f>
        <v>3300000</v>
      </c>
      <c r="Y38" s="489"/>
      <c r="Z38" s="708">
        <f>X38+Y39</f>
        <v>4050000</v>
      </c>
      <c r="AA38" s="708">
        <v>0</v>
      </c>
      <c r="AB38" s="708">
        <f>+AB39+AB40+AB41</f>
        <v>4050000</v>
      </c>
      <c r="AC38" s="708"/>
      <c r="AD38" s="708">
        <f>+AB38+AC38</f>
        <v>4050000</v>
      </c>
    </row>
    <row r="39" spans="1:30" ht="12" customHeight="1" x14ac:dyDescent="0.2">
      <c r="A39" s="550"/>
      <c r="B39" s="886"/>
      <c r="C39" s="1734" t="s">
        <v>1081</v>
      </c>
      <c r="D39" s="1696"/>
      <c r="E39" s="1696"/>
      <c r="F39" s="1696"/>
      <c r="G39" s="1696"/>
      <c r="H39" s="1696"/>
      <c r="I39" s="1696"/>
      <c r="J39" s="1696"/>
      <c r="K39" s="1696"/>
      <c r="L39" s="1696"/>
      <c r="M39" s="1696"/>
      <c r="N39" s="1696"/>
      <c r="O39" s="1696"/>
      <c r="P39" s="1696"/>
      <c r="Q39" s="1696"/>
      <c r="R39" s="1696"/>
      <c r="S39" s="1696"/>
      <c r="T39" s="1696"/>
      <c r="U39" s="1696"/>
      <c r="V39" s="1696"/>
      <c r="W39" s="1741"/>
      <c r="X39" s="489">
        <v>0</v>
      </c>
      <c r="Y39" s="564">
        <v>750000</v>
      </c>
      <c r="Z39" s="564">
        <v>750000</v>
      </c>
      <c r="AA39" s="564"/>
      <c r="AB39" s="564">
        <v>750000</v>
      </c>
      <c r="AC39" s="564"/>
      <c r="AD39" s="564">
        <v>750000</v>
      </c>
    </row>
    <row r="40" spans="1:30" ht="12" customHeight="1" x14ac:dyDescent="0.2">
      <c r="A40" s="550"/>
      <c r="B40" s="886"/>
      <c r="C40" s="1734" t="s">
        <v>326</v>
      </c>
      <c r="D40" s="1735"/>
      <c r="E40" s="1735"/>
      <c r="F40" s="1735"/>
      <c r="G40" s="1735"/>
      <c r="H40" s="1735"/>
      <c r="I40" s="1735"/>
      <c r="J40" s="1735"/>
      <c r="K40" s="1735"/>
      <c r="L40" s="1735"/>
      <c r="M40" s="1735"/>
      <c r="N40" s="1735"/>
      <c r="O40" s="1735"/>
      <c r="P40" s="1735"/>
      <c r="Q40" s="1735"/>
      <c r="R40" s="1735"/>
      <c r="S40" s="1735"/>
      <c r="T40" s="1735"/>
      <c r="U40" s="1735"/>
      <c r="V40" s="1735"/>
      <c r="W40" s="1736"/>
      <c r="X40" s="564">
        <v>2300000</v>
      </c>
      <c r="Y40" s="489"/>
      <c r="Z40" s="564">
        <v>2300000</v>
      </c>
      <c r="AA40" s="564"/>
      <c r="AB40" s="564">
        <v>2300000</v>
      </c>
      <c r="AC40" s="564"/>
      <c r="AD40" s="564">
        <v>2300000</v>
      </c>
    </row>
    <row r="41" spans="1:30" ht="12" customHeight="1" x14ac:dyDescent="0.2">
      <c r="A41" s="550"/>
      <c r="B41" s="886"/>
      <c r="C41" s="1734" t="s">
        <v>328</v>
      </c>
      <c r="D41" s="1735"/>
      <c r="E41" s="1735"/>
      <c r="F41" s="1735"/>
      <c r="G41" s="1735"/>
      <c r="H41" s="1735"/>
      <c r="I41" s="1735"/>
      <c r="J41" s="1735"/>
      <c r="K41" s="1735"/>
      <c r="L41" s="1735"/>
      <c r="M41" s="1735"/>
      <c r="N41" s="1735"/>
      <c r="O41" s="1735"/>
      <c r="P41" s="1735"/>
      <c r="Q41" s="1735"/>
      <c r="R41" s="1735"/>
      <c r="S41" s="1735"/>
      <c r="T41" s="1735"/>
      <c r="U41" s="1735"/>
      <c r="V41" s="1735"/>
      <c r="W41" s="1736"/>
      <c r="X41" s="564">
        <v>1000000</v>
      </c>
      <c r="Y41" s="489"/>
      <c r="Z41" s="564">
        <v>1000000</v>
      </c>
      <c r="AA41" s="564"/>
      <c r="AB41" s="564">
        <v>1000000</v>
      </c>
      <c r="AC41" s="564"/>
      <c r="AD41" s="564">
        <v>1000000</v>
      </c>
    </row>
    <row r="42" spans="1:30" ht="12" customHeight="1" x14ac:dyDescent="0.2">
      <c r="A42" s="550"/>
      <c r="B42" s="886"/>
      <c r="C42" s="1734"/>
      <c r="D42" s="1735"/>
      <c r="E42" s="1735"/>
      <c r="F42" s="1735"/>
      <c r="G42" s="1735"/>
      <c r="H42" s="1735"/>
      <c r="I42" s="1735"/>
      <c r="J42" s="1735"/>
      <c r="K42" s="1735"/>
      <c r="L42" s="1735"/>
      <c r="M42" s="1735"/>
      <c r="N42" s="1735"/>
      <c r="O42" s="1735"/>
      <c r="P42" s="1735"/>
      <c r="Q42" s="1735"/>
      <c r="R42" s="1735"/>
      <c r="S42" s="1735"/>
      <c r="T42" s="1735"/>
      <c r="U42" s="1735"/>
      <c r="V42" s="1735"/>
      <c r="W42" s="1736"/>
      <c r="X42" s="489"/>
      <c r="Y42" s="489"/>
      <c r="Z42" s="489"/>
      <c r="AA42" s="489"/>
      <c r="AB42" s="489"/>
      <c r="AC42" s="489"/>
      <c r="AD42" s="489"/>
    </row>
    <row r="43" spans="1:30" ht="12" customHeight="1" x14ac:dyDescent="0.2">
      <c r="A43" s="550"/>
      <c r="B43" s="1687" t="s">
        <v>695</v>
      </c>
      <c r="C43" s="1745"/>
      <c r="D43" s="1745"/>
      <c r="E43" s="1745"/>
      <c r="F43" s="1745"/>
      <c r="G43" s="1745"/>
      <c r="H43" s="1745"/>
      <c r="I43" s="1745"/>
      <c r="J43" s="1745"/>
      <c r="K43" s="1745"/>
      <c r="L43" s="1745"/>
      <c r="M43" s="1745"/>
      <c r="N43" s="1745"/>
      <c r="O43" s="1745"/>
      <c r="P43" s="1745"/>
      <c r="Q43" s="1745"/>
      <c r="R43" s="1745"/>
      <c r="S43" s="1745"/>
      <c r="T43" s="1745"/>
      <c r="U43" s="1745"/>
      <c r="V43" s="1745"/>
      <c r="W43" s="1745"/>
      <c r="X43" s="708">
        <f>SUM(X44:X45)</f>
        <v>9206400</v>
      </c>
      <c r="Y43" s="489"/>
      <c r="Z43" s="708">
        <f>SUM(Z44:Z45)</f>
        <v>9206400</v>
      </c>
      <c r="AA43" s="708">
        <f>SUM(AA44:AA45)</f>
        <v>0</v>
      </c>
      <c r="AB43" s="708">
        <f>SUM(AB44:AB45)</f>
        <v>9206400</v>
      </c>
      <c r="AC43" s="708"/>
      <c r="AD43" s="708">
        <f>SUM(AD44:AD45)</f>
        <v>9206400</v>
      </c>
    </row>
    <row r="44" spans="1:30" ht="12" customHeight="1" x14ac:dyDescent="0.2">
      <c r="A44" s="550"/>
      <c r="B44" s="885"/>
      <c r="C44" s="1696" t="s">
        <v>322</v>
      </c>
      <c r="D44" s="1735"/>
      <c r="E44" s="1735"/>
      <c r="F44" s="1735"/>
      <c r="G44" s="1735"/>
      <c r="H44" s="1735"/>
      <c r="I44" s="1735"/>
      <c r="J44" s="1735"/>
      <c r="K44" s="1735"/>
      <c r="L44" s="1735"/>
      <c r="M44" s="1735"/>
      <c r="N44" s="1735"/>
      <c r="O44" s="1735"/>
      <c r="P44" s="1735"/>
      <c r="Q44" s="1735"/>
      <c r="R44" s="1735"/>
      <c r="S44" s="1735"/>
      <c r="T44" s="1735"/>
      <c r="U44" s="1735"/>
      <c r="V44" s="1735"/>
      <c r="W44" s="1736"/>
      <c r="X44" s="564">
        <v>8972400</v>
      </c>
      <c r="Y44" s="489"/>
      <c r="Z44" s="564">
        <v>8972400</v>
      </c>
      <c r="AA44" s="564"/>
      <c r="AB44" s="564">
        <v>8972400</v>
      </c>
      <c r="AC44" s="564"/>
      <c r="AD44" s="564">
        <v>8972400</v>
      </c>
    </row>
    <row r="45" spans="1:30" ht="12" customHeight="1" x14ac:dyDescent="0.2">
      <c r="A45" s="550"/>
      <c r="B45" s="885"/>
      <c r="C45" s="1696" t="s">
        <v>323</v>
      </c>
      <c r="D45" s="1735"/>
      <c r="E45" s="1735"/>
      <c r="F45" s="1735"/>
      <c r="G45" s="1735"/>
      <c r="H45" s="1735"/>
      <c r="I45" s="1735"/>
      <c r="J45" s="1735"/>
      <c r="K45" s="1735"/>
      <c r="L45" s="1735"/>
      <c r="M45" s="1735"/>
      <c r="N45" s="1735"/>
      <c r="O45" s="1735"/>
      <c r="P45" s="1735"/>
      <c r="Q45" s="1735"/>
      <c r="R45" s="1735"/>
      <c r="S45" s="1735"/>
      <c r="T45" s="1735"/>
      <c r="U45" s="1735"/>
      <c r="V45" s="1735"/>
      <c r="W45" s="1736"/>
      <c r="X45" s="564">
        <v>234000</v>
      </c>
      <c r="Y45" s="489"/>
      <c r="Z45" s="564">
        <v>234000</v>
      </c>
      <c r="AA45" s="564"/>
      <c r="AB45" s="564">
        <v>234000</v>
      </c>
      <c r="AC45" s="564"/>
      <c r="AD45" s="564">
        <v>234000</v>
      </c>
    </row>
    <row r="46" spans="1:30" ht="12" customHeight="1" x14ac:dyDescent="0.2">
      <c r="A46" s="550"/>
      <c r="B46" s="1687" t="s">
        <v>696</v>
      </c>
      <c r="C46" s="1742"/>
      <c r="D46" s="1742"/>
      <c r="E46" s="1742"/>
      <c r="F46" s="1742"/>
      <c r="G46" s="1742"/>
      <c r="H46" s="1742"/>
      <c r="I46" s="1742"/>
      <c r="J46" s="1742"/>
      <c r="K46" s="1742"/>
      <c r="L46" s="1742"/>
      <c r="M46" s="1742"/>
      <c r="N46" s="1742"/>
      <c r="O46" s="1742"/>
      <c r="P46" s="1742"/>
      <c r="Q46" s="1742"/>
      <c r="R46" s="1742"/>
      <c r="S46" s="1742"/>
      <c r="T46" s="1742"/>
      <c r="U46" s="1742"/>
      <c r="V46" s="1742"/>
      <c r="W46" s="1742"/>
      <c r="X46" s="708">
        <f>SUM(X47:X48)</f>
        <v>68003380</v>
      </c>
      <c r="Y46" s="489"/>
      <c r="Z46" s="708">
        <f>SUM(Z47:Z48)</f>
        <v>68003380</v>
      </c>
      <c r="AA46" s="708">
        <f>SUM(AA47:AA49)</f>
        <v>1690333</v>
      </c>
      <c r="AB46" s="708">
        <f>+AB47+AB48+AB49</f>
        <v>69693713</v>
      </c>
      <c r="AC46" s="708">
        <f>+AC47</f>
        <v>16346505</v>
      </c>
      <c r="AD46" s="708">
        <f>+AD47+AD48+AD49</f>
        <v>86040218</v>
      </c>
    </row>
    <row r="47" spans="1:30" ht="12" customHeight="1" x14ac:dyDescent="0.2">
      <c r="A47" s="550"/>
      <c r="B47" s="885"/>
      <c r="C47" s="1743" t="s">
        <v>324</v>
      </c>
      <c r="D47" s="1744"/>
      <c r="E47" s="1744"/>
      <c r="F47" s="1744"/>
      <c r="G47" s="1744"/>
      <c r="H47" s="1744"/>
      <c r="I47" s="1744"/>
      <c r="J47" s="1744"/>
      <c r="K47" s="1744"/>
      <c r="L47" s="1744"/>
      <c r="M47" s="1744"/>
      <c r="N47" s="1744"/>
      <c r="O47" s="1744"/>
      <c r="P47" s="1744"/>
      <c r="Q47" s="1744"/>
      <c r="R47" s="1744"/>
      <c r="S47" s="1744"/>
      <c r="T47" s="1744"/>
      <c r="U47" s="1744"/>
      <c r="V47" s="1744"/>
      <c r="W47" s="1744"/>
      <c r="X47" s="564">
        <v>67303380</v>
      </c>
      <c r="Y47" s="489"/>
      <c r="Z47" s="564">
        <v>67303380</v>
      </c>
      <c r="AA47" s="564"/>
      <c r="AB47" s="564">
        <v>67303380</v>
      </c>
      <c r="AC47" s="564">
        <v>16346505</v>
      </c>
      <c r="AD47" s="564">
        <f>+AB47+AC47</f>
        <v>83649885</v>
      </c>
    </row>
    <row r="48" spans="1:30" ht="12" customHeight="1" x14ac:dyDescent="0.2">
      <c r="A48" s="550"/>
      <c r="B48" s="885"/>
      <c r="C48" s="1696" t="s">
        <v>325</v>
      </c>
      <c r="D48" s="1735"/>
      <c r="E48" s="1735"/>
      <c r="F48" s="1735"/>
      <c r="G48" s="1735"/>
      <c r="H48" s="1735"/>
      <c r="I48" s="1735"/>
      <c r="J48" s="1735"/>
      <c r="K48" s="1735"/>
      <c r="L48" s="1735"/>
      <c r="M48" s="1735"/>
      <c r="N48" s="1735"/>
      <c r="O48" s="1735"/>
      <c r="P48" s="1735"/>
      <c r="Q48" s="1735"/>
      <c r="R48" s="1735"/>
      <c r="S48" s="1735"/>
      <c r="T48" s="1735"/>
      <c r="U48" s="1735"/>
      <c r="V48" s="1735"/>
      <c r="W48" s="1735"/>
      <c r="X48" s="564">
        <v>700000</v>
      </c>
      <c r="Y48" s="489"/>
      <c r="Z48" s="564">
        <v>700000</v>
      </c>
      <c r="AA48" s="564"/>
      <c r="AB48" s="564">
        <v>700000</v>
      </c>
      <c r="AC48" s="564"/>
      <c r="AD48" s="564">
        <v>700000</v>
      </c>
    </row>
    <row r="49" spans="1:30" ht="12" customHeight="1" x14ac:dyDescent="0.2">
      <c r="A49" s="550"/>
      <c r="B49" s="1059"/>
      <c r="C49" s="1696" t="s">
        <v>1099</v>
      </c>
      <c r="D49" s="1735"/>
      <c r="E49" s="1735"/>
      <c r="F49" s="1735"/>
      <c r="G49" s="1735"/>
      <c r="H49" s="1735"/>
      <c r="I49" s="1735"/>
      <c r="J49" s="1735"/>
      <c r="K49" s="1735"/>
      <c r="L49" s="1735"/>
      <c r="M49" s="1735"/>
      <c r="N49" s="1735"/>
      <c r="O49" s="1735"/>
      <c r="P49" s="1735"/>
      <c r="Q49" s="1735"/>
      <c r="R49" s="1735"/>
      <c r="S49" s="1735"/>
      <c r="T49" s="1735"/>
      <c r="U49" s="1735"/>
      <c r="V49" s="1735"/>
      <c r="W49" s="1736"/>
      <c r="X49" s="564">
        <v>0</v>
      </c>
      <c r="Y49" s="489"/>
      <c r="Z49" s="564">
        <v>0</v>
      </c>
      <c r="AA49" s="564">
        <v>1690333</v>
      </c>
      <c r="AB49" s="564">
        <f>+Z49+AA49</f>
        <v>1690333</v>
      </c>
      <c r="AC49" s="564"/>
      <c r="AD49" s="564">
        <f>+AB49+AC49</f>
        <v>1690333</v>
      </c>
    </row>
    <row r="50" spans="1:30" ht="12" customHeight="1" x14ac:dyDescent="0.2">
      <c r="A50" s="550"/>
      <c r="B50" s="1687" t="s">
        <v>903</v>
      </c>
      <c r="C50" s="1740"/>
      <c r="D50" s="1740"/>
      <c r="E50" s="1740"/>
      <c r="F50" s="1740"/>
      <c r="G50" s="1740"/>
      <c r="H50" s="1740"/>
      <c r="I50" s="1740"/>
      <c r="J50" s="1740"/>
      <c r="K50" s="1740"/>
      <c r="L50" s="1740"/>
      <c r="M50" s="1740"/>
      <c r="N50" s="1740"/>
      <c r="O50" s="1740"/>
      <c r="P50" s="1740"/>
      <c r="Q50" s="1740"/>
      <c r="R50" s="1740"/>
      <c r="S50" s="1740"/>
      <c r="T50" s="1740"/>
      <c r="U50" s="1740"/>
      <c r="V50" s="1740"/>
      <c r="W50" s="1740"/>
      <c r="X50" s="708">
        <f>SUM(X53:X54)</f>
        <v>6552000</v>
      </c>
      <c r="Y50" s="708">
        <f>SUM(Y51:Y60)</f>
        <v>7255664</v>
      </c>
      <c r="Z50" s="708">
        <f t="shared" ref="Z50:AB60" si="0">X50+Y50</f>
        <v>13807664</v>
      </c>
      <c r="AA50" s="708">
        <f>SUM(AA51:AA57)</f>
        <v>660920</v>
      </c>
      <c r="AB50" s="708">
        <f>+AB51+AB52+AB53+AB54+AB55+AB56+AB57</f>
        <v>13510120</v>
      </c>
      <c r="AC50" s="708">
        <f>+AC51+AC52+AC53+AC54+AC55+AC56+AC57+AC58</f>
        <v>11765448</v>
      </c>
      <c r="AD50" s="708">
        <f>+AD51+AD52+AD53+AD54+AD55+AD56+AD57+AD58</f>
        <v>25275568</v>
      </c>
    </row>
    <row r="51" spans="1:30" ht="12" customHeight="1" x14ac:dyDescent="0.2">
      <c r="A51" s="550"/>
      <c r="B51" s="886"/>
      <c r="C51" s="1734" t="s">
        <v>1082</v>
      </c>
      <c r="D51" s="1696"/>
      <c r="E51" s="1696"/>
      <c r="F51" s="1696"/>
      <c r="G51" s="1696"/>
      <c r="H51" s="1696"/>
      <c r="I51" s="1696"/>
      <c r="J51" s="1696"/>
      <c r="K51" s="1696"/>
      <c r="L51" s="1696"/>
      <c r="M51" s="1696"/>
      <c r="N51" s="1696"/>
      <c r="O51" s="1696"/>
      <c r="P51" s="1696"/>
      <c r="Q51" s="1696"/>
      <c r="R51" s="1696"/>
      <c r="S51" s="1696"/>
      <c r="T51" s="1696"/>
      <c r="U51" s="1696"/>
      <c r="V51" s="1696"/>
      <c r="W51" s="1741"/>
      <c r="X51" s="564">
        <v>0</v>
      </c>
      <c r="Y51" s="564">
        <v>997200</v>
      </c>
      <c r="Z51" s="564">
        <f t="shared" si="0"/>
        <v>997200</v>
      </c>
      <c r="AA51" s="564"/>
      <c r="AB51" s="564">
        <f t="shared" si="0"/>
        <v>997200</v>
      </c>
      <c r="AC51" s="564"/>
      <c r="AD51" s="564">
        <f t="shared" ref="AD51:AD54" si="1">AB51+AC51</f>
        <v>997200</v>
      </c>
    </row>
    <row r="52" spans="1:30" ht="12" customHeight="1" x14ac:dyDescent="0.2">
      <c r="A52" s="550"/>
      <c r="B52" s="886"/>
      <c r="C52" s="1734" t="s">
        <v>1083</v>
      </c>
      <c r="D52" s="1696"/>
      <c r="E52" s="1696"/>
      <c r="F52" s="1696"/>
      <c r="G52" s="1696"/>
      <c r="H52" s="1696"/>
      <c r="I52" s="1696"/>
      <c r="J52" s="1696"/>
      <c r="K52" s="1696"/>
      <c r="L52" s="1696"/>
      <c r="M52" s="1696"/>
      <c r="N52" s="1696"/>
      <c r="O52" s="1696"/>
      <c r="P52" s="1696"/>
      <c r="Q52" s="1696"/>
      <c r="R52" s="1696"/>
      <c r="S52" s="1696"/>
      <c r="T52" s="1696"/>
      <c r="U52" s="1696"/>
      <c r="V52" s="1696"/>
      <c r="W52" s="1741"/>
      <c r="X52" s="564">
        <v>0</v>
      </c>
      <c r="Y52" s="564">
        <v>5300000</v>
      </c>
      <c r="Z52" s="564">
        <f t="shared" si="0"/>
        <v>5300000</v>
      </c>
      <c r="AA52" s="564"/>
      <c r="AB52" s="564">
        <f t="shared" si="0"/>
        <v>5300000</v>
      </c>
      <c r="AC52" s="564"/>
      <c r="AD52" s="564">
        <f t="shared" si="1"/>
        <v>5300000</v>
      </c>
    </row>
    <row r="53" spans="1:30" ht="12" customHeight="1" x14ac:dyDescent="0.2">
      <c r="A53" s="550"/>
      <c r="B53" s="886"/>
      <c r="C53" s="1734" t="s">
        <v>1084</v>
      </c>
      <c r="D53" s="1696"/>
      <c r="E53" s="1696"/>
      <c r="F53" s="1696"/>
      <c r="G53" s="1696"/>
      <c r="H53" s="1696"/>
      <c r="I53" s="1696"/>
      <c r="J53" s="1696"/>
      <c r="K53" s="1696"/>
      <c r="L53" s="1696"/>
      <c r="M53" s="1696"/>
      <c r="N53" s="1696"/>
      <c r="O53" s="1696"/>
      <c r="P53" s="1696"/>
      <c r="Q53" s="1696"/>
      <c r="R53" s="1696"/>
      <c r="S53" s="1696"/>
      <c r="T53" s="1696"/>
      <c r="U53" s="1696"/>
      <c r="V53" s="1696"/>
      <c r="W53" s="1741"/>
      <c r="X53" s="564">
        <v>2868000</v>
      </c>
      <c r="Y53" s="564"/>
      <c r="Z53" s="564">
        <f t="shared" si="0"/>
        <v>2868000</v>
      </c>
      <c r="AA53" s="564"/>
      <c r="AB53" s="564">
        <f t="shared" si="0"/>
        <v>2868000</v>
      </c>
      <c r="AC53" s="564"/>
      <c r="AD53" s="564">
        <f t="shared" si="1"/>
        <v>2868000</v>
      </c>
    </row>
    <row r="54" spans="1:30" ht="12" customHeight="1" x14ac:dyDescent="0.2">
      <c r="A54" s="550"/>
      <c r="B54" s="886"/>
      <c r="C54" s="1734" t="s">
        <v>906</v>
      </c>
      <c r="D54" s="1696"/>
      <c r="E54" s="1696"/>
      <c r="F54" s="1696"/>
      <c r="G54" s="1696"/>
      <c r="H54" s="1696"/>
      <c r="I54" s="1696"/>
      <c r="J54" s="1696"/>
      <c r="K54" s="1696"/>
      <c r="L54" s="1696"/>
      <c r="M54" s="1696"/>
      <c r="N54" s="1696"/>
      <c r="O54" s="1696"/>
      <c r="P54" s="1696"/>
      <c r="Q54" s="1696"/>
      <c r="R54" s="1696"/>
      <c r="S54" s="1696"/>
      <c r="T54" s="1696"/>
      <c r="U54" s="1696"/>
      <c r="V54" s="1696"/>
      <c r="W54" s="1741"/>
      <c r="X54" s="564">
        <v>3684000</v>
      </c>
      <c r="Y54" s="1143"/>
      <c r="Z54" s="564">
        <f t="shared" si="0"/>
        <v>3684000</v>
      </c>
      <c r="AA54" s="564"/>
      <c r="AB54" s="564">
        <f t="shared" si="0"/>
        <v>3684000</v>
      </c>
      <c r="AC54" s="564"/>
      <c r="AD54" s="564">
        <f t="shared" si="1"/>
        <v>3684000</v>
      </c>
    </row>
    <row r="55" spans="1:30" ht="12" customHeight="1" x14ac:dyDescent="0.2">
      <c r="A55" s="550"/>
      <c r="B55" s="1059"/>
      <c r="C55" s="1696" t="s">
        <v>1100</v>
      </c>
      <c r="D55" s="1735"/>
      <c r="E55" s="1735"/>
      <c r="F55" s="1735"/>
      <c r="G55" s="1735"/>
      <c r="H55" s="1735"/>
      <c r="I55" s="1735"/>
      <c r="J55" s="1735"/>
      <c r="K55" s="1735"/>
      <c r="L55" s="1735"/>
      <c r="M55" s="1735"/>
      <c r="N55" s="1735"/>
      <c r="O55" s="1735"/>
      <c r="P55" s="1735"/>
      <c r="Q55" s="1735"/>
      <c r="R55" s="1735"/>
      <c r="S55" s="1735"/>
      <c r="T55" s="1735"/>
      <c r="U55" s="1735"/>
      <c r="V55" s="1735"/>
      <c r="W55" s="1736"/>
      <c r="X55" s="564">
        <v>0</v>
      </c>
      <c r="Y55" s="1143"/>
      <c r="Z55" s="564">
        <v>0</v>
      </c>
      <c r="AA55" s="564">
        <v>430920</v>
      </c>
      <c r="AB55" s="564">
        <v>430920</v>
      </c>
      <c r="AC55" s="564"/>
      <c r="AD55" s="564">
        <v>430920</v>
      </c>
    </row>
    <row r="56" spans="1:30" ht="12" customHeight="1" x14ac:dyDescent="0.2">
      <c r="A56" s="550"/>
      <c r="B56" s="1059"/>
      <c r="C56" s="1696" t="s">
        <v>1102</v>
      </c>
      <c r="D56" s="1735"/>
      <c r="E56" s="1735"/>
      <c r="F56" s="1735"/>
      <c r="G56" s="1735"/>
      <c r="H56" s="1735"/>
      <c r="I56" s="1735"/>
      <c r="J56" s="1735"/>
      <c r="K56" s="1735"/>
      <c r="L56" s="1735"/>
      <c r="M56" s="1735"/>
      <c r="N56" s="1735"/>
      <c r="O56" s="1735"/>
      <c r="P56" s="1735"/>
      <c r="Q56" s="1735"/>
      <c r="R56" s="1735"/>
      <c r="S56" s="1735"/>
      <c r="T56" s="1735"/>
      <c r="U56" s="1735"/>
      <c r="V56" s="1735"/>
      <c r="W56" s="1736"/>
      <c r="X56" s="564">
        <v>0</v>
      </c>
      <c r="Y56" s="1143"/>
      <c r="Z56" s="564">
        <v>0</v>
      </c>
      <c r="AA56" s="564">
        <v>80000</v>
      </c>
      <c r="AB56" s="564">
        <v>80000</v>
      </c>
      <c r="AC56" s="564"/>
      <c r="AD56" s="564">
        <v>80000</v>
      </c>
    </row>
    <row r="57" spans="1:30" ht="12" customHeight="1" x14ac:dyDescent="0.2">
      <c r="A57" s="550"/>
      <c r="B57" s="1059"/>
      <c r="C57" s="1696" t="s">
        <v>1101</v>
      </c>
      <c r="D57" s="1735"/>
      <c r="E57" s="1735"/>
      <c r="F57" s="1735"/>
      <c r="G57" s="1735"/>
      <c r="H57" s="1735"/>
      <c r="I57" s="1735"/>
      <c r="J57" s="1735"/>
      <c r="K57" s="1735"/>
      <c r="L57" s="1735"/>
      <c r="M57" s="1735"/>
      <c r="N57" s="1735"/>
      <c r="O57" s="1735"/>
      <c r="P57" s="1735"/>
      <c r="Q57" s="1735"/>
      <c r="R57" s="1735"/>
      <c r="S57" s="1735"/>
      <c r="T57" s="1735"/>
      <c r="U57" s="1735"/>
      <c r="V57" s="1735"/>
      <c r="W57" s="1736"/>
      <c r="X57" s="564">
        <v>0</v>
      </c>
      <c r="Y57" s="1143"/>
      <c r="Z57" s="564">
        <v>0</v>
      </c>
      <c r="AA57" s="564">
        <v>150000</v>
      </c>
      <c r="AB57" s="564">
        <v>150000</v>
      </c>
      <c r="AC57" s="564"/>
      <c r="AD57" s="564">
        <v>150000</v>
      </c>
    </row>
    <row r="58" spans="1:30" ht="12" customHeight="1" x14ac:dyDescent="0.2">
      <c r="A58" s="550"/>
      <c r="B58" s="1560"/>
      <c r="C58" s="1696" t="s">
        <v>1160</v>
      </c>
      <c r="D58" s="1696"/>
      <c r="E58" s="1696"/>
      <c r="F58" s="1696"/>
      <c r="G58" s="1696"/>
      <c r="H58" s="1696"/>
      <c r="I58" s="1696"/>
      <c r="J58" s="1696"/>
      <c r="K58" s="1696"/>
      <c r="L58" s="1696"/>
      <c r="M58" s="1696"/>
      <c r="N58" s="1696"/>
      <c r="O58" s="1696"/>
      <c r="P58" s="1696"/>
      <c r="Q58" s="1696"/>
      <c r="R58" s="1696"/>
      <c r="S58" s="1696"/>
      <c r="T58" s="1696"/>
      <c r="U58" s="1696"/>
      <c r="V58" s="1696"/>
      <c r="W58" s="1741"/>
      <c r="X58" s="564"/>
      <c r="Y58" s="1143"/>
      <c r="Z58" s="564"/>
      <c r="AA58" s="564"/>
      <c r="AB58" s="564">
        <v>0</v>
      </c>
      <c r="AC58" s="564">
        <f>+AD58-AB58</f>
        <v>11765448</v>
      </c>
      <c r="AD58" s="564">
        <v>11765448</v>
      </c>
    </row>
    <row r="59" spans="1:30" ht="12" customHeight="1" x14ac:dyDescent="0.2">
      <c r="A59" s="550"/>
      <c r="B59" s="1689" t="s">
        <v>698</v>
      </c>
      <c r="C59" s="1690"/>
      <c r="D59" s="1690"/>
      <c r="E59" s="1690"/>
      <c r="F59" s="1690"/>
      <c r="G59" s="1690"/>
      <c r="H59" s="1690"/>
      <c r="I59" s="1690"/>
      <c r="J59" s="1690"/>
      <c r="K59" s="1690"/>
      <c r="L59" s="1690"/>
      <c r="M59" s="1690"/>
      <c r="N59" s="1690"/>
      <c r="O59" s="1690"/>
      <c r="P59" s="1690"/>
      <c r="Q59" s="1690"/>
      <c r="R59" s="1690"/>
      <c r="S59" s="1690"/>
      <c r="T59" s="1690"/>
      <c r="U59" s="1690"/>
      <c r="V59" s="1690"/>
      <c r="W59" s="1691"/>
      <c r="X59" s="489">
        <v>0</v>
      </c>
      <c r="Y59" s="241"/>
      <c r="Z59" s="489">
        <f t="shared" si="0"/>
        <v>0</v>
      </c>
      <c r="AA59" s="489">
        <f t="shared" si="0"/>
        <v>0</v>
      </c>
      <c r="AB59" s="708">
        <f>+AB60</f>
        <v>958464</v>
      </c>
      <c r="AC59" s="708">
        <f>+AC60+AC61</f>
        <v>2030371</v>
      </c>
      <c r="AD59" s="708">
        <f>+AD60+AD61</f>
        <v>2988835</v>
      </c>
    </row>
    <row r="60" spans="1:30" ht="12" customHeight="1" x14ac:dyDescent="0.2">
      <c r="A60" s="550"/>
      <c r="C60" s="1766" t="s">
        <v>1085</v>
      </c>
      <c r="D60" s="1766"/>
      <c r="E60" s="1766"/>
      <c r="F60" s="1766"/>
      <c r="G60" s="1766"/>
      <c r="H60" s="1766"/>
      <c r="I60" s="1766"/>
      <c r="J60" s="1766"/>
      <c r="K60" s="1766"/>
      <c r="L60" s="1766"/>
      <c r="M60" s="1766"/>
      <c r="N60" s="1766"/>
      <c r="O60" s="1766"/>
      <c r="P60" s="1766"/>
      <c r="Q60" s="1766"/>
      <c r="R60" s="1766"/>
      <c r="S60" s="1766"/>
      <c r="T60" s="1766"/>
      <c r="U60" s="1766"/>
      <c r="V60" s="1766"/>
      <c r="W60" s="1767"/>
      <c r="X60" s="564">
        <v>0</v>
      </c>
      <c r="Y60" s="564">
        <v>958464</v>
      </c>
      <c r="Z60" s="564">
        <f t="shared" si="0"/>
        <v>958464</v>
      </c>
      <c r="AA60" s="564"/>
      <c r="AB60" s="564">
        <f t="shared" si="0"/>
        <v>958464</v>
      </c>
      <c r="AC60" s="564"/>
      <c r="AD60" s="564">
        <f t="shared" ref="AD60" si="2">AB60+AC60</f>
        <v>958464</v>
      </c>
    </row>
    <row r="61" spans="1:30" ht="12" customHeight="1" x14ac:dyDescent="0.2">
      <c r="A61" s="550"/>
      <c r="C61" s="1766" t="s">
        <v>1134</v>
      </c>
      <c r="D61" s="1766"/>
      <c r="E61" s="1766"/>
      <c r="F61" s="1766"/>
      <c r="G61" s="1766"/>
      <c r="H61" s="1766"/>
      <c r="I61" s="1766"/>
      <c r="J61" s="1766"/>
      <c r="K61" s="1766"/>
      <c r="L61" s="1766"/>
      <c r="M61" s="1766"/>
      <c r="N61" s="1766"/>
      <c r="O61" s="1766"/>
      <c r="P61" s="1766"/>
      <c r="Q61" s="1766"/>
      <c r="R61" s="1766"/>
      <c r="S61" s="1766"/>
      <c r="T61" s="1766"/>
      <c r="U61" s="1766"/>
      <c r="V61" s="1766"/>
      <c r="W61" s="1767"/>
      <c r="X61" s="564"/>
      <c r="Y61" s="564"/>
      <c r="Z61" s="564"/>
      <c r="AA61" s="564"/>
      <c r="AB61" s="564"/>
      <c r="AC61" s="564">
        <v>2030371</v>
      </c>
      <c r="AD61" s="564">
        <f>+AC61</f>
        <v>2030371</v>
      </c>
    </row>
    <row r="62" spans="1:30" ht="12" customHeight="1" x14ac:dyDescent="0.2">
      <c r="A62" s="550"/>
      <c r="B62" s="1687" t="s">
        <v>699</v>
      </c>
      <c r="C62" s="1687"/>
      <c r="D62" s="1687"/>
      <c r="E62" s="1687"/>
      <c r="F62" s="1687"/>
      <c r="G62" s="1687"/>
      <c r="H62" s="1687"/>
      <c r="I62" s="1687"/>
      <c r="J62" s="1687"/>
      <c r="K62" s="1687"/>
      <c r="L62" s="1687"/>
      <c r="M62" s="1687"/>
      <c r="N62" s="1687"/>
      <c r="O62" s="1687"/>
      <c r="P62" s="1687"/>
      <c r="Q62" s="1687"/>
      <c r="R62" s="1687"/>
      <c r="S62" s="1687"/>
      <c r="T62" s="1687"/>
      <c r="U62" s="1687"/>
      <c r="V62" s="1687"/>
      <c r="W62" s="1687"/>
      <c r="X62" s="489"/>
      <c r="Y62" s="241"/>
      <c r="Z62" s="241"/>
      <c r="AA62" s="241"/>
      <c r="AB62" s="241"/>
      <c r="AC62" s="241"/>
      <c r="AD62" s="241"/>
    </row>
    <row r="63" spans="1:30" ht="12" customHeight="1" x14ac:dyDescent="0.2">
      <c r="A63" s="550"/>
      <c r="B63" s="1687" t="s">
        <v>700</v>
      </c>
      <c r="C63" s="1687"/>
      <c r="D63" s="1687"/>
      <c r="E63" s="1687"/>
      <c r="F63" s="1687"/>
      <c r="G63" s="1687"/>
      <c r="H63" s="1687"/>
      <c r="I63" s="1687"/>
      <c r="J63" s="1687"/>
      <c r="K63" s="1687"/>
      <c r="L63" s="1687"/>
      <c r="M63" s="1687"/>
      <c r="N63" s="1687"/>
      <c r="O63" s="1687"/>
      <c r="P63" s="1687"/>
      <c r="Q63" s="1687"/>
      <c r="R63" s="1687"/>
      <c r="S63" s="1687"/>
      <c r="T63" s="1687"/>
      <c r="U63" s="1687"/>
      <c r="V63" s="1687"/>
      <c r="W63" s="1687"/>
      <c r="X63" s="489"/>
      <c r="Y63" s="241"/>
      <c r="Z63" s="241"/>
      <c r="AA63" s="241"/>
      <c r="AB63" s="241"/>
      <c r="AC63" s="241"/>
      <c r="AD63" s="241"/>
    </row>
    <row r="64" spans="1:30" ht="16.5" customHeight="1" x14ac:dyDescent="0.2">
      <c r="A64" s="531">
        <v>4</v>
      </c>
      <c r="B64" s="1750" t="s">
        <v>660</v>
      </c>
      <c r="C64" s="1751"/>
      <c r="D64" s="1751"/>
      <c r="E64" s="1751"/>
      <c r="F64" s="1751"/>
      <c r="G64" s="1751"/>
      <c r="H64" s="1751"/>
      <c r="I64" s="1751"/>
      <c r="J64" s="1751"/>
      <c r="K64" s="1751"/>
      <c r="L64" s="1751"/>
      <c r="M64" s="1751"/>
      <c r="N64" s="1751"/>
      <c r="O64" s="1751"/>
      <c r="P64" s="1751"/>
      <c r="Q64" s="1751"/>
      <c r="R64" s="1751"/>
      <c r="S64" s="1751"/>
      <c r="T64" s="1752"/>
      <c r="U64" s="1754"/>
      <c r="V64" s="1754"/>
      <c r="W64" s="1754"/>
      <c r="X64" s="553">
        <f>SUM(X32,X21,X8)</f>
        <v>112231780</v>
      </c>
      <c r="Y64" s="553">
        <f>SUM(Y32,Y21,Y8)</f>
        <v>10523609</v>
      </c>
      <c r="Z64" s="553">
        <f>SUM(Z32,Z21,Z8)</f>
        <v>123405389</v>
      </c>
      <c r="AA64" s="553">
        <f>SUM(AA32,AA21,AA8)</f>
        <v>2361253</v>
      </c>
      <c r="AB64" s="553">
        <f>SUM(AB32,AB21,AB8)</f>
        <v>125766642</v>
      </c>
      <c r="AC64" s="553">
        <f>+AC32+AC8</f>
        <v>43362324</v>
      </c>
      <c r="AD64" s="553">
        <f>SUM(AD32,AD21,AD8)</f>
        <v>169128966</v>
      </c>
    </row>
    <row r="65" spans="1:30" ht="12" customHeight="1" x14ac:dyDescent="0.2">
      <c r="A65" s="1440"/>
      <c r="B65" s="1753"/>
      <c r="C65" s="1753"/>
      <c r="D65" s="1753"/>
      <c r="E65" s="1753"/>
      <c r="F65" s="1753"/>
      <c r="G65" s="1753"/>
      <c r="H65" s="1753"/>
      <c r="I65" s="1753"/>
      <c r="J65" s="1753"/>
      <c r="K65" s="1753"/>
      <c r="L65" s="1753"/>
      <c r="M65" s="1753"/>
      <c r="N65" s="1753"/>
      <c r="O65" s="1753"/>
      <c r="P65" s="1753"/>
      <c r="Q65" s="1753"/>
      <c r="R65" s="1753"/>
      <c r="S65" s="1753"/>
      <c r="T65" s="1753"/>
      <c r="U65" s="1755"/>
      <c r="V65" s="1755"/>
      <c r="W65" s="1755"/>
      <c r="X65" s="1441"/>
      <c r="Y65" s="1442"/>
      <c r="Z65" s="1442"/>
      <c r="AA65" s="2"/>
      <c r="AB65" s="2"/>
      <c r="AC65" s="2"/>
      <c r="AD65" s="2"/>
    </row>
    <row r="66" spans="1:30" ht="12" customHeight="1" x14ac:dyDescent="0.2">
      <c r="A66" s="531">
        <v>5</v>
      </c>
      <c r="B66" s="1746" t="s">
        <v>654</v>
      </c>
      <c r="C66" s="1746"/>
      <c r="D66" s="1746"/>
      <c r="E66" s="1746"/>
      <c r="F66" s="1746"/>
      <c r="G66" s="1746"/>
      <c r="H66" s="1746"/>
      <c r="I66" s="1746"/>
      <c r="J66" s="1746"/>
      <c r="K66" s="1746"/>
      <c r="L66" s="1746"/>
      <c r="M66" s="1746"/>
      <c r="N66" s="1746"/>
      <c r="O66" s="1746"/>
      <c r="P66" s="1746"/>
      <c r="Q66" s="1746"/>
      <c r="R66" s="1746"/>
      <c r="S66" s="1746"/>
      <c r="T66" s="1746"/>
      <c r="U66" s="1688"/>
      <c r="V66" s="1688"/>
      <c r="W66" s="1688"/>
      <c r="X66" s="492">
        <f>SUM(X67:X74)</f>
        <v>11120110</v>
      </c>
      <c r="Y66" s="492"/>
      <c r="Z66" s="492">
        <f>X66+Y66</f>
        <v>11120110</v>
      </c>
      <c r="AA66" s="492">
        <v>600000</v>
      </c>
      <c r="AB66" s="492">
        <f>Z66+AA66</f>
        <v>11720110</v>
      </c>
      <c r="AC66" s="492">
        <f>+AC67+AC68+AC69+AC70+AC71+AC72+AC73+AC74+AC75</f>
        <v>210000</v>
      </c>
      <c r="AD66" s="492">
        <f>+AD70+AD73</f>
        <v>11930110</v>
      </c>
    </row>
    <row r="67" spans="1:30" ht="12" customHeight="1" x14ac:dyDescent="0.2">
      <c r="A67" s="550"/>
      <c r="B67" s="1687" t="s">
        <v>702</v>
      </c>
      <c r="C67" s="1687"/>
      <c r="D67" s="1687"/>
      <c r="E67" s="1687"/>
      <c r="F67" s="1687"/>
      <c r="G67" s="1687"/>
      <c r="H67" s="1687"/>
      <c r="I67" s="1687"/>
      <c r="J67" s="1687"/>
      <c r="K67" s="1687"/>
      <c r="L67" s="1687"/>
      <c r="M67" s="1687"/>
      <c r="N67" s="1687"/>
      <c r="O67" s="1687"/>
      <c r="P67" s="1687"/>
      <c r="Q67" s="1687"/>
      <c r="R67" s="1687"/>
      <c r="S67" s="1687"/>
      <c r="T67" s="1687"/>
      <c r="U67" s="1683"/>
      <c r="V67" s="1683"/>
      <c r="W67" s="1683"/>
      <c r="X67" s="489"/>
      <c r="Y67" s="241"/>
      <c r="Z67" s="241"/>
      <c r="AA67" s="241"/>
      <c r="AB67" s="241"/>
      <c r="AC67" s="241"/>
      <c r="AD67" s="241"/>
    </row>
    <row r="68" spans="1:30" ht="12" customHeight="1" x14ac:dyDescent="0.2">
      <c r="A68" s="550"/>
      <c r="B68" s="1687" t="s">
        <v>703</v>
      </c>
      <c r="C68" s="1687"/>
      <c r="D68" s="1687"/>
      <c r="E68" s="1687"/>
      <c r="F68" s="1687"/>
      <c r="G68" s="1687"/>
      <c r="H68" s="1687"/>
      <c r="I68" s="1687"/>
      <c r="J68" s="1687"/>
      <c r="K68" s="1687"/>
      <c r="L68" s="1687"/>
      <c r="M68" s="1687"/>
      <c r="N68" s="1687"/>
      <c r="O68" s="1687"/>
      <c r="P68" s="1687"/>
      <c r="Q68" s="1687"/>
      <c r="R68" s="1687"/>
      <c r="S68" s="1687"/>
      <c r="T68" s="1687"/>
      <c r="U68" s="1683"/>
      <c r="V68" s="1683"/>
      <c r="W68" s="1683"/>
      <c r="X68" s="489"/>
      <c r="Y68" s="241"/>
      <c r="Z68" s="489"/>
      <c r="AA68" s="489"/>
      <c r="AB68" s="489"/>
      <c r="AC68" s="489"/>
      <c r="AD68" s="489"/>
    </row>
    <row r="69" spans="1:30" ht="12" customHeight="1" x14ac:dyDescent="0.2">
      <c r="A69" s="550"/>
      <c r="B69" s="1687" t="s">
        <v>704</v>
      </c>
      <c r="C69" s="1687"/>
      <c r="D69" s="1687"/>
      <c r="E69" s="1687"/>
      <c r="F69" s="1687"/>
      <c r="G69" s="1687"/>
      <c r="H69" s="1687"/>
      <c r="I69" s="1687"/>
      <c r="J69" s="1687"/>
      <c r="K69" s="1687"/>
      <c r="L69" s="1687"/>
      <c r="M69" s="1687"/>
      <c r="N69" s="1687"/>
      <c r="O69" s="1687"/>
      <c r="P69" s="1687"/>
      <c r="Q69" s="1687"/>
      <c r="R69" s="1687"/>
      <c r="S69" s="1687"/>
      <c r="T69" s="1687"/>
      <c r="U69" s="1683"/>
      <c r="V69" s="1683"/>
      <c r="W69" s="1749"/>
      <c r="X69" s="489"/>
      <c r="Y69" s="241"/>
      <c r="Z69" s="489"/>
      <c r="AA69" s="489"/>
      <c r="AB69" s="489"/>
      <c r="AC69" s="489"/>
      <c r="AD69" s="489"/>
    </row>
    <row r="70" spans="1:30" ht="12" customHeight="1" x14ac:dyDescent="0.2">
      <c r="A70" s="550"/>
      <c r="B70" s="1687" t="s">
        <v>905</v>
      </c>
      <c r="C70" s="1687"/>
      <c r="D70" s="1687"/>
      <c r="E70" s="1687"/>
      <c r="F70" s="1687"/>
      <c r="G70" s="1687"/>
      <c r="H70" s="1687"/>
      <c r="I70" s="1687"/>
      <c r="J70" s="1687"/>
      <c r="K70" s="1687"/>
      <c r="L70" s="1687"/>
      <c r="M70" s="1687"/>
      <c r="N70" s="1687"/>
      <c r="O70" s="1687"/>
      <c r="P70" s="1687"/>
      <c r="Q70" s="1687"/>
      <c r="R70" s="1687"/>
      <c r="S70" s="1687"/>
      <c r="T70" s="1689"/>
      <c r="U70" s="890"/>
      <c r="V70" s="890"/>
      <c r="W70" s="890"/>
      <c r="X70" s="709">
        <v>120110</v>
      </c>
      <c r="Y70" s="241"/>
      <c r="Z70" s="489">
        <v>120110</v>
      </c>
      <c r="AA70" s="489">
        <v>600000</v>
      </c>
      <c r="AB70" s="489">
        <f>SUM(Z70:AA70)</f>
        <v>720110</v>
      </c>
      <c r="AC70" s="489">
        <v>210000</v>
      </c>
      <c r="AD70" s="489">
        <f>SUM(AB70:AC70)</f>
        <v>930110</v>
      </c>
    </row>
    <row r="71" spans="1:30" ht="12" customHeight="1" x14ac:dyDescent="0.2">
      <c r="A71" s="550"/>
      <c r="B71" s="1687" t="s">
        <v>706</v>
      </c>
      <c r="C71" s="1687"/>
      <c r="D71" s="1687"/>
      <c r="E71" s="1687"/>
      <c r="F71" s="1687"/>
      <c r="G71" s="1687"/>
      <c r="H71" s="1687"/>
      <c r="I71" s="1687"/>
      <c r="J71" s="1687"/>
      <c r="K71" s="1687"/>
      <c r="L71" s="1687"/>
      <c r="M71" s="1687"/>
      <c r="N71" s="1687"/>
      <c r="O71" s="1687"/>
      <c r="P71" s="1687"/>
      <c r="Q71" s="1687"/>
      <c r="R71" s="1687"/>
      <c r="S71" s="1687"/>
      <c r="T71" s="1689"/>
      <c r="U71" s="890"/>
      <c r="V71" s="890"/>
      <c r="W71" s="890"/>
      <c r="X71" s="489"/>
      <c r="Y71" s="241"/>
      <c r="Z71" s="489"/>
      <c r="AA71" s="489"/>
      <c r="AB71" s="489"/>
      <c r="AC71" s="489"/>
      <c r="AD71" s="489"/>
    </row>
    <row r="72" spans="1:30" ht="12" customHeight="1" x14ac:dyDescent="0.2">
      <c r="A72" s="550"/>
      <c r="B72" s="1687" t="s">
        <v>707</v>
      </c>
      <c r="C72" s="1687"/>
      <c r="D72" s="1687"/>
      <c r="E72" s="1687"/>
      <c r="F72" s="1687"/>
      <c r="G72" s="1687"/>
      <c r="H72" s="1687"/>
      <c r="I72" s="1687"/>
      <c r="J72" s="1687"/>
      <c r="K72" s="1687"/>
      <c r="L72" s="1687"/>
      <c r="M72" s="1687"/>
      <c r="N72" s="1687"/>
      <c r="O72" s="1687"/>
      <c r="P72" s="1687"/>
      <c r="Q72" s="1687"/>
      <c r="R72" s="1687"/>
      <c r="S72" s="1687"/>
      <c r="T72" s="1689"/>
      <c r="U72" s="890"/>
      <c r="V72" s="890"/>
      <c r="W72" s="890"/>
      <c r="X72" s="489"/>
      <c r="Y72" s="241"/>
      <c r="Z72" s="489"/>
      <c r="AA72" s="489"/>
      <c r="AB72" s="489"/>
      <c r="AC72" s="489"/>
      <c r="AD72" s="489"/>
    </row>
    <row r="73" spans="1:30" ht="12" customHeight="1" x14ac:dyDescent="0.2">
      <c r="A73" s="550"/>
      <c r="B73" s="1687" t="s">
        <v>904</v>
      </c>
      <c r="C73" s="1687"/>
      <c r="D73" s="1687"/>
      <c r="E73" s="1687"/>
      <c r="F73" s="1687"/>
      <c r="G73" s="1687"/>
      <c r="H73" s="1687"/>
      <c r="I73" s="1687"/>
      <c r="J73" s="1687"/>
      <c r="K73" s="1687"/>
      <c r="L73" s="1687"/>
      <c r="M73" s="1687"/>
      <c r="N73" s="1687"/>
      <c r="O73" s="1687"/>
      <c r="P73" s="1687"/>
      <c r="Q73" s="1687"/>
      <c r="R73" s="1687"/>
      <c r="S73" s="1687"/>
      <c r="T73" s="1689"/>
      <c r="U73" s="1747"/>
      <c r="V73" s="1747"/>
      <c r="W73" s="1747"/>
      <c r="X73" s="489">
        <v>11000000</v>
      </c>
      <c r="Y73" s="241"/>
      <c r="Z73" s="489">
        <v>11000000</v>
      </c>
      <c r="AA73" s="489"/>
      <c r="AB73" s="489">
        <v>11000000</v>
      </c>
      <c r="AC73" s="489"/>
      <c r="AD73" s="489">
        <v>11000000</v>
      </c>
    </row>
    <row r="74" spans="1:30" ht="12" customHeight="1" x14ac:dyDescent="0.2">
      <c r="A74" s="550"/>
      <c r="B74" s="1740" t="s">
        <v>709</v>
      </c>
      <c r="C74" s="1740"/>
      <c r="D74" s="1740"/>
      <c r="E74" s="1740"/>
      <c r="F74" s="1740"/>
      <c r="G74" s="1740"/>
      <c r="H74" s="1740"/>
      <c r="I74" s="1740"/>
      <c r="J74" s="1740"/>
      <c r="K74" s="1740"/>
      <c r="L74" s="1740"/>
      <c r="M74" s="1740"/>
      <c r="N74" s="1740"/>
      <c r="O74" s="1740"/>
      <c r="P74" s="1740"/>
      <c r="Q74" s="1740"/>
      <c r="R74" s="1740"/>
      <c r="S74" s="1740"/>
      <c r="T74" s="1740"/>
      <c r="U74" s="1748"/>
      <c r="V74" s="1748"/>
      <c r="W74" s="1748"/>
      <c r="X74" s="534"/>
      <c r="Y74" s="241"/>
      <c r="Z74" s="241"/>
      <c r="AA74" s="241"/>
      <c r="AB74" s="241"/>
      <c r="AC74" s="241"/>
      <c r="AD74" s="241"/>
    </row>
    <row r="75" spans="1:30" ht="12" customHeight="1" x14ac:dyDescent="0.2">
      <c r="A75" s="550"/>
      <c r="B75" s="1687" t="s">
        <v>655</v>
      </c>
      <c r="C75" s="1687"/>
      <c r="D75" s="1687"/>
      <c r="E75" s="1687"/>
      <c r="F75" s="1687"/>
      <c r="G75" s="1687"/>
      <c r="H75" s="1687"/>
      <c r="I75" s="1687"/>
      <c r="J75" s="1687"/>
      <c r="K75" s="1687"/>
      <c r="L75" s="1687"/>
      <c r="M75" s="1687"/>
      <c r="N75" s="1687"/>
      <c r="O75" s="1687"/>
      <c r="P75" s="1687"/>
      <c r="Q75" s="1687"/>
      <c r="R75" s="1687"/>
      <c r="S75" s="1687"/>
      <c r="T75" s="1687"/>
      <c r="U75" s="1683"/>
      <c r="V75" s="1683"/>
      <c r="W75" s="1683"/>
      <c r="X75" s="489"/>
      <c r="Y75" s="241"/>
      <c r="Z75" s="241"/>
      <c r="AA75" s="241"/>
      <c r="AB75" s="241"/>
      <c r="AC75" s="241"/>
      <c r="AD75" s="241"/>
    </row>
    <row r="76" spans="1:30" ht="12" customHeight="1" x14ac:dyDescent="0.2">
      <c r="A76" s="531">
        <v>6</v>
      </c>
      <c r="B76" s="1746" t="s">
        <v>329</v>
      </c>
      <c r="C76" s="1746"/>
      <c r="D76" s="1746"/>
      <c r="E76" s="1746"/>
      <c r="F76" s="1746"/>
      <c r="G76" s="1746"/>
      <c r="H76" s="1746"/>
      <c r="I76" s="1746"/>
      <c r="J76" s="1746"/>
      <c r="K76" s="1746"/>
      <c r="L76" s="1746"/>
      <c r="M76" s="1746"/>
      <c r="N76" s="1746"/>
      <c r="O76" s="1746"/>
      <c r="P76" s="1746"/>
      <c r="Q76" s="1746"/>
      <c r="R76" s="1746"/>
      <c r="S76" s="1746"/>
      <c r="T76" s="1746"/>
      <c r="U76" s="1688"/>
      <c r="V76" s="1688"/>
      <c r="W76" s="1688"/>
      <c r="X76" s="492">
        <f>SUM(X77:X87)</f>
        <v>450000</v>
      </c>
      <c r="Y76" s="492">
        <f>SUM(Y77:Y87)</f>
        <v>-450000</v>
      </c>
      <c r="Z76" s="492">
        <f>SUM(Z77:Z87)</f>
        <v>0</v>
      </c>
      <c r="AA76" s="492">
        <f>SUM(AA77:AA87)</f>
        <v>0</v>
      </c>
      <c r="AB76" s="492">
        <f>SUM(AB77:AB87)</f>
        <v>0</v>
      </c>
      <c r="AC76" s="492">
        <v>0</v>
      </c>
      <c r="AD76" s="492">
        <f>SUM(AD77:AD87)</f>
        <v>0</v>
      </c>
    </row>
    <row r="77" spans="1:30" ht="12" customHeight="1" x14ac:dyDescent="0.2">
      <c r="A77" s="550"/>
      <c r="B77" s="1687" t="s">
        <v>702</v>
      </c>
      <c r="C77" s="1687"/>
      <c r="D77" s="1687"/>
      <c r="E77" s="1687"/>
      <c r="F77" s="1687"/>
      <c r="G77" s="1687"/>
      <c r="H77" s="1687"/>
      <c r="I77" s="1687"/>
      <c r="J77" s="1687"/>
      <c r="K77" s="1687"/>
      <c r="L77" s="1687"/>
      <c r="M77" s="1687"/>
      <c r="N77" s="1687"/>
      <c r="O77" s="1687"/>
      <c r="P77" s="1687"/>
      <c r="Q77" s="1687"/>
      <c r="R77" s="1687"/>
      <c r="S77" s="1687"/>
      <c r="T77" s="1687"/>
      <c r="U77" s="1683"/>
      <c r="V77" s="1683"/>
      <c r="W77" s="1683"/>
      <c r="X77" s="489"/>
      <c r="Y77" s="241"/>
      <c r="Z77" s="241"/>
      <c r="AA77" s="241"/>
      <c r="AB77" s="241"/>
      <c r="AC77" s="241"/>
      <c r="AD77" s="241"/>
    </row>
    <row r="78" spans="1:30" ht="12" customHeight="1" x14ac:dyDescent="0.2">
      <c r="A78" s="550"/>
      <c r="B78" s="1687" t="s">
        <v>703</v>
      </c>
      <c r="C78" s="1687"/>
      <c r="D78" s="1687"/>
      <c r="E78" s="1687"/>
      <c r="F78" s="1687"/>
      <c r="G78" s="1687"/>
      <c r="H78" s="1687"/>
      <c r="I78" s="1687"/>
      <c r="J78" s="1687"/>
      <c r="K78" s="1687"/>
      <c r="L78" s="1687"/>
      <c r="M78" s="1687"/>
      <c r="N78" s="1687"/>
      <c r="O78" s="1687"/>
      <c r="P78" s="1687"/>
      <c r="Q78" s="1687"/>
      <c r="R78" s="1687"/>
      <c r="S78" s="1687"/>
      <c r="T78" s="1687"/>
      <c r="U78" s="1683"/>
      <c r="V78" s="1683"/>
      <c r="W78" s="1683"/>
      <c r="X78" s="489"/>
      <c r="Y78" s="241"/>
      <c r="Z78" s="241"/>
      <c r="AA78" s="241"/>
      <c r="AB78" s="241"/>
      <c r="AC78" s="241"/>
      <c r="AD78" s="241"/>
    </row>
    <row r="79" spans="1:30" ht="12" customHeight="1" x14ac:dyDescent="0.2">
      <c r="A79" s="550"/>
      <c r="B79" s="1687" t="s">
        <v>704</v>
      </c>
      <c r="C79" s="1687"/>
      <c r="D79" s="1687"/>
      <c r="E79" s="1687"/>
      <c r="F79" s="1687"/>
      <c r="G79" s="1687"/>
      <c r="H79" s="1687"/>
      <c r="I79" s="1687"/>
      <c r="J79" s="1687"/>
      <c r="K79" s="1687"/>
      <c r="L79" s="1687"/>
      <c r="M79" s="1687"/>
      <c r="N79" s="1687"/>
      <c r="O79" s="1687"/>
      <c r="P79" s="1687"/>
      <c r="Q79" s="1687"/>
      <c r="R79" s="1687"/>
      <c r="S79" s="1687"/>
      <c r="T79" s="1687"/>
      <c r="U79" s="1683"/>
      <c r="V79" s="1683"/>
      <c r="W79" s="1683"/>
      <c r="X79" s="489">
        <v>450000</v>
      </c>
      <c r="Y79" s="489">
        <v>-450000</v>
      </c>
      <c r="Z79" s="241">
        <v>0</v>
      </c>
      <c r="AA79" s="241"/>
      <c r="AB79" s="241">
        <v>0</v>
      </c>
      <c r="AC79" s="241"/>
      <c r="AD79" s="241">
        <v>0</v>
      </c>
    </row>
    <row r="80" spans="1:30" ht="12" customHeight="1" x14ac:dyDescent="0.2">
      <c r="A80" s="550"/>
      <c r="B80" s="1687" t="s">
        <v>705</v>
      </c>
      <c r="C80" s="1687"/>
      <c r="D80" s="1687"/>
      <c r="E80" s="1687"/>
      <c r="F80" s="1687"/>
      <c r="G80" s="1687"/>
      <c r="H80" s="1687"/>
      <c r="I80" s="1687"/>
      <c r="J80" s="1687"/>
      <c r="K80" s="1687"/>
      <c r="L80" s="1687"/>
      <c r="M80" s="1687"/>
      <c r="N80" s="1687"/>
      <c r="O80" s="1687"/>
      <c r="P80" s="1687"/>
      <c r="Q80" s="1687"/>
      <c r="R80" s="1687"/>
      <c r="S80" s="1687"/>
      <c r="T80" s="1687"/>
      <c r="U80" s="1697"/>
      <c r="V80" s="1697"/>
      <c r="W80" s="1697"/>
      <c r="X80" s="489"/>
      <c r="Y80" s="241"/>
      <c r="Z80" s="241"/>
      <c r="AA80" s="241"/>
      <c r="AB80" s="241"/>
      <c r="AC80" s="241"/>
      <c r="AD80" s="241"/>
    </row>
    <row r="81" spans="1:30" ht="12" customHeight="1" x14ac:dyDescent="0.2">
      <c r="A81" s="537"/>
      <c r="B81" s="1687" t="s">
        <v>706</v>
      </c>
      <c r="C81" s="1687"/>
      <c r="D81" s="1687"/>
      <c r="E81" s="1687"/>
      <c r="F81" s="1687"/>
      <c r="G81" s="1687"/>
      <c r="H81" s="1687"/>
      <c r="I81" s="1687"/>
      <c r="J81" s="1687"/>
      <c r="K81" s="1687"/>
      <c r="L81" s="1687"/>
      <c r="M81" s="1687"/>
      <c r="N81" s="1687"/>
      <c r="O81" s="1687"/>
      <c r="P81" s="1687"/>
      <c r="Q81" s="1687"/>
      <c r="R81" s="1687"/>
      <c r="S81" s="1687"/>
      <c r="T81" s="1687"/>
      <c r="U81" s="1697"/>
      <c r="V81" s="1697"/>
      <c r="W81" s="1697"/>
      <c r="X81" s="535"/>
      <c r="Y81" s="536"/>
      <c r="Z81" s="536"/>
      <c r="AA81" s="536"/>
      <c r="AB81" s="536"/>
      <c r="AC81" s="536"/>
      <c r="AD81" s="536"/>
    </row>
    <row r="82" spans="1:30" ht="12" customHeight="1" x14ac:dyDescent="0.2">
      <c r="A82" s="537"/>
      <c r="B82" s="1687" t="s">
        <v>707</v>
      </c>
      <c r="C82" s="1687"/>
      <c r="D82" s="1687"/>
      <c r="E82" s="1687"/>
      <c r="F82" s="1687"/>
      <c r="G82" s="1687"/>
      <c r="H82" s="1687"/>
      <c r="I82" s="1687"/>
      <c r="J82" s="1687"/>
      <c r="K82" s="1687"/>
      <c r="L82" s="1687"/>
      <c r="M82" s="1687"/>
      <c r="N82" s="1687"/>
      <c r="O82" s="1687"/>
      <c r="P82" s="1687"/>
      <c r="Q82" s="1687"/>
      <c r="R82" s="1687"/>
      <c r="S82" s="1687"/>
      <c r="T82" s="1687"/>
      <c r="U82" s="547"/>
      <c r="V82" s="547"/>
      <c r="W82" s="548"/>
      <c r="X82" s="533"/>
      <c r="Y82" s="533"/>
      <c r="Z82" s="533"/>
      <c r="AA82" s="533"/>
      <c r="AB82" s="533"/>
      <c r="AC82" s="533"/>
      <c r="AD82" s="533"/>
    </row>
    <row r="83" spans="1:30" ht="12" customHeight="1" x14ac:dyDescent="0.2">
      <c r="A83" s="537"/>
      <c r="B83" s="1689" t="s">
        <v>708</v>
      </c>
      <c r="C83" s="1690"/>
      <c r="D83" s="1690"/>
      <c r="E83" s="1690"/>
      <c r="F83" s="1690"/>
      <c r="G83" s="1690"/>
      <c r="H83" s="1690"/>
      <c r="I83" s="1690"/>
      <c r="J83" s="1690"/>
      <c r="K83" s="1690"/>
      <c r="L83" s="1690"/>
      <c r="M83" s="1690"/>
      <c r="N83" s="1690"/>
      <c r="O83" s="1690"/>
      <c r="P83" s="1690"/>
      <c r="Q83" s="1690"/>
      <c r="R83" s="1690"/>
      <c r="S83" s="1690"/>
      <c r="T83" s="1690"/>
      <c r="U83" s="1690"/>
      <c r="V83" s="1690"/>
      <c r="W83" s="1691"/>
      <c r="X83" s="533"/>
      <c r="Y83" s="533"/>
      <c r="Z83" s="533"/>
      <c r="AA83" s="533"/>
      <c r="AB83" s="533"/>
      <c r="AC83" s="533"/>
      <c r="AD83" s="533"/>
    </row>
    <row r="84" spans="1:30" ht="12" customHeight="1" x14ac:dyDescent="0.2">
      <c r="A84" s="537"/>
      <c r="B84" s="1689" t="s">
        <v>709</v>
      </c>
      <c r="C84" s="1690"/>
      <c r="D84" s="1690"/>
      <c r="E84" s="1690"/>
      <c r="F84" s="1690"/>
      <c r="G84" s="1690"/>
      <c r="H84" s="1690"/>
      <c r="I84" s="1690"/>
      <c r="J84" s="1690"/>
      <c r="K84" s="1690"/>
      <c r="L84" s="1690"/>
      <c r="M84" s="1690"/>
      <c r="N84" s="1690"/>
      <c r="O84" s="1690"/>
      <c r="P84" s="1690"/>
      <c r="Q84" s="1690"/>
      <c r="R84" s="1690"/>
      <c r="S84" s="1690"/>
      <c r="T84" s="1690"/>
      <c r="U84" s="1690"/>
      <c r="V84" s="1690"/>
      <c r="W84" s="1691"/>
      <c r="X84" s="533"/>
      <c r="Y84" s="533"/>
      <c r="Z84" s="533"/>
      <c r="AA84" s="533"/>
      <c r="AB84" s="533"/>
      <c r="AC84" s="533"/>
      <c r="AD84" s="533"/>
    </row>
    <row r="85" spans="1:30" ht="12" customHeight="1" x14ac:dyDescent="0.2">
      <c r="A85" s="537"/>
      <c r="B85" s="1742" t="s">
        <v>710</v>
      </c>
      <c r="C85" s="1742"/>
      <c r="D85" s="1742"/>
      <c r="E85" s="1742"/>
      <c r="F85" s="1742"/>
      <c r="G85" s="1742"/>
      <c r="H85" s="1742"/>
      <c r="I85" s="1742"/>
      <c r="J85" s="1742"/>
      <c r="K85" s="1742"/>
      <c r="L85" s="1742"/>
      <c r="M85" s="1742"/>
      <c r="N85" s="1742"/>
      <c r="O85" s="1742"/>
      <c r="P85" s="1742"/>
      <c r="Q85" s="1742"/>
      <c r="R85" s="1742"/>
      <c r="S85" s="1742"/>
      <c r="T85" s="1742"/>
      <c r="U85" s="250"/>
      <c r="V85" s="250"/>
      <c r="W85" s="546"/>
      <c r="X85" s="549"/>
      <c r="Y85" s="533"/>
      <c r="Z85" s="533"/>
      <c r="AA85" s="533"/>
      <c r="AB85" s="533"/>
      <c r="AC85" s="533"/>
      <c r="AD85" s="533"/>
    </row>
    <row r="86" spans="1:30" ht="12" customHeight="1" x14ac:dyDescent="0.2">
      <c r="A86" s="537"/>
      <c r="B86" s="1687" t="s">
        <v>711</v>
      </c>
      <c r="C86" s="1687"/>
      <c r="D86" s="1687"/>
      <c r="E86" s="1687"/>
      <c r="F86" s="1687"/>
      <c r="G86" s="1687"/>
      <c r="H86" s="1687"/>
      <c r="I86" s="1687"/>
      <c r="J86" s="1687"/>
      <c r="K86" s="1687"/>
      <c r="L86" s="1687"/>
      <c r="M86" s="1687"/>
      <c r="N86" s="1687"/>
      <c r="O86" s="1687"/>
      <c r="P86" s="1687"/>
      <c r="Q86" s="1687"/>
      <c r="R86" s="1687"/>
      <c r="S86" s="1687"/>
      <c r="T86" s="1687"/>
      <c r="U86" s="547"/>
      <c r="V86" s="547"/>
      <c r="W86" s="548"/>
      <c r="X86" s="533"/>
      <c r="Y86" s="533"/>
      <c r="Z86" s="533"/>
      <c r="AA86" s="533"/>
      <c r="AB86" s="533"/>
      <c r="AC86" s="533"/>
      <c r="AD86" s="533"/>
    </row>
    <row r="87" spans="1:30" ht="12" customHeight="1" x14ac:dyDescent="0.2">
      <c r="A87" s="537"/>
      <c r="B87" s="1742" t="s">
        <v>712</v>
      </c>
      <c r="C87" s="1742"/>
      <c r="D87" s="1742"/>
      <c r="E87" s="1742"/>
      <c r="F87" s="1742"/>
      <c r="G87" s="1742"/>
      <c r="H87" s="1742"/>
      <c r="I87" s="1742"/>
      <c r="J87" s="1742"/>
      <c r="K87" s="1742"/>
      <c r="L87" s="1742"/>
      <c r="M87" s="1742"/>
      <c r="N87" s="1742"/>
      <c r="O87" s="1742"/>
      <c r="P87" s="1742"/>
      <c r="Q87" s="1742"/>
      <c r="R87" s="1742"/>
      <c r="S87" s="1742"/>
      <c r="T87" s="1742"/>
      <c r="U87" s="250"/>
      <c r="V87" s="250"/>
      <c r="W87" s="546"/>
      <c r="X87" s="549"/>
      <c r="Y87" s="533"/>
      <c r="Z87" s="533"/>
      <c r="AA87" s="533"/>
      <c r="AB87" s="533"/>
      <c r="AC87" s="533"/>
      <c r="AD87" s="533"/>
    </row>
    <row r="88" spans="1:30" ht="15.75" customHeight="1" x14ac:dyDescent="0.2">
      <c r="A88" s="531">
        <v>7</v>
      </c>
      <c r="B88" s="1757" t="s">
        <v>659</v>
      </c>
      <c r="C88" s="1757"/>
      <c r="D88" s="1757"/>
      <c r="E88" s="1757"/>
      <c r="F88" s="1757"/>
      <c r="G88" s="1757"/>
      <c r="H88" s="1757"/>
      <c r="I88" s="1757"/>
      <c r="J88" s="1757"/>
      <c r="K88" s="1757"/>
      <c r="L88" s="1757"/>
      <c r="M88" s="1757"/>
      <c r="N88" s="1757"/>
      <c r="O88" s="1757"/>
      <c r="P88" s="1757"/>
      <c r="Q88" s="1757"/>
      <c r="R88" s="1757"/>
      <c r="S88" s="1757"/>
      <c r="T88" s="1757"/>
      <c r="U88" s="551"/>
      <c r="V88" s="551"/>
      <c r="W88" s="552"/>
      <c r="X88" s="553">
        <f>SUM(X76,X66)</f>
        <v>11570110</v>
      </c>
      <c r="Y88" s="553">
        <f>SUM(Y76,Y66)</f>
        <v>-450000</v>
      </c>
      <c r="Z88" s="553">
        <f>SUM(Z76,Z66)</f>
        <v>11120110</v>
      </c>
      <c r="AA88" s="553">
        <f>SUM(AA76,AA66)</f>
        <v>600000</v>
      </c>
      <c r="AB88" s="553">
        <f>SUM(AB76,AB66)</f>
        <v>11720110</v>
      </c>
      <c r="AC88" s="553">
        <f>+AC66+AC76</f>
        <v>210000</v>
      </c>
      <c r="AD88" s="553">
        <f>SUM(AD76,AD66)</f>
        <v>11930110</v>
      </c>
    </row>
    <row r="89" spans="1:30" ht="12" customHeight="1" x14ac:dyDescent="0.2">
      <c r="A89" s="253"/>
      <c r="B89" s="249"/>
      <c r="C89" s="249"/>
      <c r="D89" s="249"/>
      <c r="E89" s="249"/>
      <c r="F89" s="249"/>
      <c r="G89" s="249"/>
      <c r="H89" s="249"/>
      <c r="I89" s="249"/>
      <c r="J89" s="249"/>
      <c r="K89" s="249"/>
      <c r="L89" s="249"/>
      <c r="M89" s="249"/>
      <c r="N89" s="249"/>
      <c r="O89" s="249"/>
      <c r="P89" s="249"/>
      <c r="Q89" s="249"/>
      <c r="R89" s="249"/>
      <c r="S89" s="249"/>
      <c r="T89" s="249"/>
      <c r="U89" s="250"/>
      <c r="V89" s="250"/>
      <c r="W89" s="250"/>
      <c r="X89" s="248"/>
      <c r="Y89" s="248"/>
      <c r="Z89" s="248"/>
    </row>
    <row r="90" spans="1:30" ht="12" customHeight="1" x14ac:dyDescent="0.2">
      <c r="A90" s="253"/>
      <c r="B90" s="249"/>
      <c r="C90" s="249"/>
      <c r="D90" s="249"/>
      <c r="E90" s="249"/>
      <c r="F90" s="249"/>
      <c r="G90" s="249"/>
      <c r="H90" s="249"/>
      <c r="I90" s="249"/>
      <c r="J90" s="249"/>
      <c r="K90" s="249"/>
      <c r="L90" s="249"/>
      <c r="M90" s="249"/>
      <c r="N90" s="249"/>
      <c r="O90" s="249"/>
      <c r="P90" s="249"/>
      <c r="Q90" s="249"/>
      <c r="R90" s="249"/>
      <c r="S90" s="249"/>
      <c r="T90" s="249"/>
      <c r="U90" s="250"/>
      <c r="V90" s="250"/>
      <c r="W90" s="250"/>
      <c r="X90" s="248"/>
      <c r="Y90" s="248"/>
      <c r="Z90" s="248"/>
    </row>
    <row r="91" spans="1:30" ht="12" customHeight="1" x14ac:dyDescent="0.2">
      <c r="A91" s="253"/>
      <c r="B91" s="249"/>
      <c r="C91" s="249"/>
      <c r="D91" s="249"/>
      <c r="E91" s="249"/>
      <c r="F91" s="249"/>
      <c r="G91" s="249"/>
      <c r="H91" s="249"/>
      <c r="I91" s="249"/>
      <c r="J91" s="249"/>
      <c r="K91" s="249"/>
      <c r="L91" s="249"/>
      <c r="M91" s="249"/>
      <c r="N91" s="249"/>
      <c r="O91" s="249"/>
      <c r="P91" s="249"/>
      <c r="Q91" s="249"/>
      <c r="R91" s="249"/>
      <c r="S91" s="249"/>
      <c r="T91" s="249"/>
      <c r="U91" s="250"/>
      <c r="V91" s="250"/>
      <c r="W91" s="250"/>
      <c r="X91" s="248"/>
      <c r="Y91" s="248"/>
      <c r="Z91" s="248"/>
    </row>
    <row r="92" spans="1:30" ht="12" customHeight="1" x14ac:dyDescent="0.2">
      <c r="A92" s="253"/>
      <c r="B92" s="249"/>
      <c r="C92" s="249"/>
      <c r="D92" s="249"/>
      <c r="E92" s="249"/>
      <c r="F92" s="249"/>
      <c r="G92" s="249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50"/>
      <c r="V92" s="250"/>
      <c r="W92" s="250"/>
      <c r="X92" s="248"/>
      <c r="Y92" s="248"/>
      <c r="Z92" s="248"/>
    </row>
    <row r="93" spans="1:30" ht="12" customHeight="1" x14ac:dyDescent="0.2">
      <c r="A93" s="253"/>
      <c r="B93" s="249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50"/>
      <c r="V93" s="250"/>
      <c r="W93" s="250"/>
      <c r="X93" s="248"/>
      <c r="Y93" s="248"/>
      <c r="Z93" s="248"/>
    </row>
    <row r="94" spans="1:30" ht="12" customHeight="1" x14ac:dyDescent="0.2">
      <c r="A94" s="253"/>
      <c r="B94" s="249"/>
      <c r="C94" s="249"/>
      <c r="D94" s="249"/>
      <c r="E94" s="249"/>
      <c r="F94" s="249"/>
      <c r="G94" s="249"/>
      <c r="H94" s="249"/>
      <c r="I94" s="249"/>
      <c r="J94" s="249"/>
      <c r="K94" s="249"/>
      <c r="L94" s="249"/>
      <c r="M94" s="249"/>
      <c r="N94" s="249"/>
      <c r="O94" s="249"/>
      <c r="P94" s="249"/>
      <c r="Q94" s="249"/>
      <c r="R94" s="249"/>
      <c r="S94" s="249"/>
      <c r="T94" s="249"/>
      <c r="U94" s="250"/>
      <c r="V94" s="250"/>
      <c r="W94" s="250"/>
      <c r="X94" s="248"/>
      <c r="Y94" s="248"/>
      <c r="Z94" s="248"/>
    </row>
    <row r="95" spans="1:30" ht="12" customHeight="1" x14ac:dyDescent="0.2">
      <c r="A95" s="253"/>
      <c r="B95" s="249"/>
      <c r="C95" s="249"/>
      <c r="D95" s="249"/>
      <c r="E95" s="249"/>
      <c r="F95" s="249"/>
      <c r="G95" s="249"/>
      <c r="H95" s="249"/>
      <c r="I95" s="249"/>
      <c r="J95" s="249"/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50"/>
      <c r="V95" s="250"/>
      <c r="W95" s="250"/>
      <c r="X95" s="248"/>
      <c r="Y95" s="248"/>
      <c r="Z95" s="248"/>
    </row>
    <row r="96" spans="1:30" ht="12" customHeight="1" x14ac:dyDescent="0.2">
      <c r="A96" s="253"/>
      <c r="B96" s="249"/>
      <c r="C96" s="249"/>
      <c r="D96" s="249"/>
      <c r="E96" s="249"/>
      <c r="F96" s="249"/>
      <c r="G96" s="249"/>
      <c r="H96" s="249"/>
      <c r="I96" s="249"/>
      <c r="J96" s="249"/>
      <c r="K96" s="249"/>
      <c r="L96" s="249"/>
      <c r="M96" s="249"/>
      <c r="N96" s="249"/>
      <c r="O96" s="249"/>
      <c r="P96" s="249"/>
      <c r="Q96" s="249"/>
      <c r="R96" s="249"/>
      <c r="S96" s="249"/>
      <c r="T96" s="249"/>
      <c r="U96" s="250"/>
      <c r="V96" s="250"/>
      <c r="W96" s="250"/>
      <c r="X96" s="248"/>
      <c r="Y96" s="248"/>
      <c r="Z96" s="248"/>
    </row>
    <row r="97" spans="1:30" ht="12" customHeight="1" x14ac:dyDescent="0.2">
      <c r="A97" s="253"/>
      <c r="B97" s="249"/>
      <c r="C97" s="249"/>
      <c r="D97" s="249"/>
      <c r="E97" s="249"/>
      <c r="F97" s="249"/>
      <c r="G97" s="249"/>
      <c r="H97" s="249"/>
      <c r="I97" s="249"/>
      <c r="J97" s="249"/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50"/>
      <c r="V97" s="250"/>
      <c r="W97" s="250"/>
      <c r="X97" s="248"/>
      <c r="Y97" s="248"/>
      <c r="Z97" s="248"/>
      <c r="AC97" s="1730" t="s">
        <v>1151</v>
      </c>
      <c r="AD97" s="1730"/>
    </row>
    <row r="98" spans="1:30" ht="12" customHeight="1" x14ac:dyDescent="0.2">
      <c r="A98" s="253"/>
      <c r="B98" s="249"/>
      <c r="C98" s="249"/>
      <c r="D98" s="249"/>
      <c r="E98" s="249"/>
      <c r="F98" s="249"/>
      <c r="G98" s="249"/>
      <c r="H98" s="249"/>
      <c r="I98" s="249"/>
      <c r="J98" s="249"/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50"/>
      <c r="V98" s="250"/>
      <c r="W98" s="250"/>
      <c r="X98" s="248"/>
      <c r="Y98" s="248"/>
      <c r="Z98" s="248"/>
    </row>
    <row r="99" spans="1:30" ht="12" customHeight="1" x14ac:dyDescent="0.2">
      <c r="A99" s="253"/>
      <c r="B99" s="249"/>
      <c r="C99" s="249"/>
      <c r="D99" s="249"/>
      <c r="E99" s="249"/>
      <c r="F99" s="249"/>
      <c r="G99" s="249"/>
      <c r="H99" s="249"/>
      <c r="I99" s="249"/>
      <c r="J99" s="249"/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50"/>
      <c r="V99" s="250"/>
      <c r="W99" s="250"/>
      <c r="X99" s="1732" t="s">
        <v>872</v>
      </c>
      <c r="Y99" s="1732"/>
      <c r="Z99" s="1732"/>
      <c r="AA99" s="1732"/>
      <c r="AB99" s="1732"/>
      <c r="AC99" s="1732"/>
      <c r="AD99" s="1732"/>
    </row>
    <row r="100" spans="1:30" ht="36" x14ac:dyDescent="0.2">
      <c r="A100" s="1723" t="s">
        <v>765</v>
      </c>
      <c r="B100" s="1723"/>
      <c r="C100" s="1722" t="s">
        <v>715</v>
      </c>
      <c r="D100" s="1722"/>
      <c r="E100" s="1722"/>
      <c r="F100" s="1722"/>
      <c r="G100" s="1722"/>
      <c r="H100" s="1722"/>
      <c r="I100" s="1722"/>
      <c r="J100" s="1722"/>
      <c r="K100" s="1722"/>
      <c r="L100" s="1722"/>
      <c r="M100" s="1722"/>
      <c r="N100" s="1722"/>
      <c r="O100" s="1722"/>
      <c r="P100" s="1722"/>
      <c r="Q100" s="1722"/>
      <c r="R100" s="1722"/>
      <c r="S100" s="1722"/>
      <c r="T100" s="1722"/>
      <c r="U100" s="1722"/>
      <c r="V100" s="1723"/>
      <c r="W100" s="1724"/>
      <c r="X100" s="887" t="s">
        <v>868</v>
      </c>
      <c r="Y100" s="263" t="s">
        <v>96</v>
      </c>
      <c r="Z100" s="263" t="s">
        <v>1053</v>
      </c>
      <c r="AA100" s="263" t="s">
        <v>1094</v>
      </c>
      <c r="AB100" s="263" t="s">
        <v>1053</v>
      </c>
      <c r="AC100" s="263" t="s">
        <v>1120</v>
      </c>
      <c r="AD100" s="263" t="s">
        <v>1053</v>
      </c>
    </row>
    <row r="101" spans="1:30" ht="27.75" customHeight="1" x14ac:dyDescent="0.2">
      <c r="A101" s="558">
        <v>8</v>
      </c>
      <c r="B101" s="246"/>
      <c r="C101" s="1746" t="s">
        <v>661</v>
      </c>
      <c r="D101" s="1746"/>
      <c r="E101" s="1746"/>
      <c r="F101" s="1746"/>
      <c r="G101" s="1746"/>
      <c r="H101" s="1746"/>
      <c r="I101" s="1746"/>
      <c r="J101" s="1746"/>
      <c r="K101" s="1746"/>
      <c r="L101" s="1746"/>
      <c r="M101" s="1746"/>
      <c r="N101" s="1746"/>
      <c r="O101" s="1746"/>
      <c r="P101" s="1746"/>
      <c r="Q101" s="1746"/>
      <c r="R101" s="1746"/>
      <c r="S101" s="1746"/>
      <c r="T101" s="1746"/>
      <c r="U101" s="1746"/>
      <c r="V101" s="246"/>
      <c r="W101" s="246"/>
      <c r="X101" s="492">
        <f>SUM(X102:X109)</f>
        <v>1704369</v>
      </c>
      <c r="Y101" s="246"/>
      <c r="Z101" s="492">
        <v>1704369</v>
      </c>
      <c r="AA101" s="492">
        <v>0</v>
      </c>
      <c r="AB101" s="492">
        <v>1704369</v>
      </c>
      <c r="AC101" s="492">
        <v>0</v>
      </c>
      <c r="AD101" s="492">
        <v>1704369</v>
      </c>
    </row>
    <row r="102" spans="1:30" x14ac:dyDescent="0.2">
      <c r="A102" s="559"/>
      <c r="B102" s="244"/>
      <c r="C102" s="1745" t="s">
        <v>691</v>
      </c>
      <c r="D102" s="1745"/>
      <c r="E102" s="1745"/>
      <c r="F102" s="1745"/>
      <c r="G102" s="1745"/>
      <c r="H102" s="1745"/>
      <c r="I102" s="1745"/>
      <c r="J102" s="1745"/>
      <c r="K102" s="1745"/>
      <c r="L102" s="1745"/>
      <c r="M102" s="1745"/>
      <c r="N102" s="1745"/>
      <c r="O102" s="1745"/>
      <c r="P102" s="1745"/>
      <c r="Q102" s="1745"/>
      <c r="R102" s="1745"/>
      <c r="S102" s="1745"/>
      <c r="T102" s="1745"/>
      <c r="U102" s="1745"/>
      <c r="V102" s="244"/>
      <c r="W102" s="244"/>
      <c r="X102" s="489"/>
      <c r="Y102" s="241"/>
      <c r="Z102" s="489"/>
      <c r="AA102" s="489"/>
      <c r="AB102" s="489"/>
      <c r="AC102" s="489"/>
      <c r="AD102" s="489"/>
    </row>
    <row r="103" spans="1:30" x14ac:dyDescent="0.2">
      <c r="A103" s="559"/>
      <c r="B103" s="244"/>
      <c r="C103" s="1687" t="s">
        <v>692</v>
      </c>
      <c r="D103" s="1687"/>
      <c r="E103" s="1687"/>
      <c r="F103" s="1687"/>
      <c r="G103" s="1687"/>
      <c r="H103" s="1687"/>
      <c r="I103" s="1687"/>
      <c r="J103" s="1687"/>
      <c r="K103" s="1687"/>
      <c r="L103" s="1687"/>
      <c r="M103" s="1687"/>
      <c r="N103" s="1687"/>
      <c r="O103" s="1687"/>
      <c r="P103" s="1687"/>
      <c r="Q103" s="1687"/>
      <c r="R103" s="1687"/>
      <c r="S103" s="1687"/>
      <c r="T103" s="1687"/>
      <c r="U103" s="1687"/>
      <c r="V103" s="888"/>
      <c r="W103" s="889"/>
      <c r="X103" s="489"/>
      <c r="Y103" s="241"/>
      <c r="Z103" s="489"/>
      <c r="AA103" s="489"/>
      <c r="AB103" s="489"/>
      <c r="AC103" s="489"/>
      <c r="AD103" s="489"/>
    </row>
    <row r="104" spans="1:30" ht="12.75" customHeight="1" x14ac:dyDescent="0.2">
      <c r="A104" s="559"/>
      <c r="B104" s="244"/>
      <c r="C104" s="1742" t="s">
        <v>693</v>
      </c>
      <c r="D104" s="1742"/>
      <c r="E104" s="1742"/>
      <c r="F104" s="1742"/>
      <c r="G104" s="1742"/>
      <c r="H104" s="1742"/>
      <c r="I104" s="1742"/>
      <c r="J104" s="1742"/>
      <c r="K104" s="1742"/>
      <c r="L104" s="1742"/>
      <c r="M104" s="1742"/>
      <c r="N104" s="1742"/>
      <c r="O104" s="1742"/>
      <c r="P104" s="1742"/>
      <c r="Q104" s="1742"/>
      <c r="R104" s="1742"/>
      <c r="S104" s="1742"/>
      <c r="T104" s="1742"/>
      <c r="U104" s="1742"/>
      <c r="V104" s="244"/>
      <c r="W104" s="244"/>
      <c r="X104" s="540"/>
      <c r="Y104" s="241"/>
      <c r="Z104" s="489"/>
      <c r="AA104" s="489"/>
      <c r="AB104" s="489"/>
      <c r="AC104" s="489"/>
      <c r="AD104" s="489"/>
    </row>
    <row r="105" spans="1:30" x14ac:dyDescent="0.2">
      <c r="A105" s="559"/>
      <c r="B105" s="244"/>
      <c r="C105" s="1687" t="s">
        <v>694</v>
      </c>
      <c r="D105" s="1687"/>
      <c r="E105" s="1687"/>
      <c r="F105" s="1687"/>
      <c r="G105" s="1687"/>
      <c r="H105" s="1687"/>
      <c r="I105" s="1687"/>
      <c r="J105" s="1687"/>
      <c r="K105" s="1687"/>
      <c r="L105" s="1687"/>
      <c r="M105" s="1687"/>
      <c r="N105" s="1687"/>
      <c r="O105" s="1687"/>
      <c r="P105" s="1687"/>
      <c r="Q105" s="1687"/>
      <c r="R105" s="1687"/>
      <c r="S105" s="1687"/>
      <c r="T105" s="1687"/>
      <c r="U105" s="1687"/>
      <c r="V105" s="888"/>
      <c r="W105" s="888"/>
      <c r="X105" s="489"/>
      <c r="Y105" s="241"/>
      <c r="Z105" s="489"/>
      <c r="AA105" s="489"/>
      <c r="AB105" s="489"/>
      <c r="AC105" s="489"/>
      <c r="AD105" s="489"/>
    </row>
    <row r="106" spans="1:30" x14ac:dyDescent="0.2">
      <c r="A106" s="559"/>
      <c r="B106" s="244"/>
      <c r="C106" s="1742" t="s">
        <v>695</v>
      </c>
      <c r="D106" s="1742"/>
      <c r="E106" s="1742"/>
      <c r="F106" s="1742"/>
      <c r="G106" s="1742"/>
      <c r="H106" s="1742"/>
      <c r="I106" s="1742"/>
      <c r="J106" s="1742"/>
      <c r="K106" s="1742"/>
      <c r="L106" s="1742"/>
      <c r="M106" s="1742"/>
      <c r="N106" s="1742"/>
      <c r="O106" s="1742"/>
      <c r="P106" s="1742"/>
      <c r="Q106" s="1742"/>
      <c r="R106" s="1742"/>
      <c r="S106" s="1742"/>
      <c r="T106" s="1742"/>
      <c r="U106" s="1742"/>
      <c r="V106" s="244"/>
      <c r="W106" s="244"/>
      <c r="X106" s="490"/>
      <c r="Y106" s="241"/>
      <c r="Z106" s="489"/>
      <c r="AA106" s="489"/>
      <c r="AB106" s="489"/>
      <c r="AC106" s="489"/>
      <c r="AD106" s="489"/>
    </row>
    <row r="107" spans="1:30" x14ac:dyDescent="0.2">
      <c r="A107" s="559"/>
      <c r="B107" s="244"/>
      <c r="C107" s="1687" t="s">
        <v>696</v>
      </c>
      <c r="D107" s="1687"/>
      <c r="E107" s="1687"/>
      <c r="F107" s="1687"/>
      <c r="G107" s="1687"/>
      <c r="H107" s="1687"/>
      <c r="I107" s="1687"/>
      <c r="J107" s="1687"/>
      <c r="K107" s="1687"/>
      <c r="L107" s="1687"/>
      <c r="M107" s="1687"/>
      <c r="N107" s="1687"/>
      <c r="O107" s="1687"/>
      <c r="P107" s="1687"/>
      <c r="Q107" s="1687"/>
      <c r="R107" s="1687"/>
      <c r="S107" s="1687"/>
      <c r="T107" s="1687"/>
      <c r="U107" s="1687"/>
      <c r="V107" s="888"/>
      <c r="W107" s="888"/>
      <c r="X107" s="489"/>
      <c r="Y107" s="241"/>
      <c r="Z107" s="489"/>
      <c r="AA107" s="489"/>
      <c r="AB107" s="489"/>
      <c r="AC107" s="489"/>
      <c r="AD107" s="489"/>
    </row>
    <row r="108" spans="1:30" x14ac:dyDescent="0.2">
      <c r="A108" s="559"/>
      <c r="B108" s="244"/>
      <c r="C108" s="1742" t="s">
        <v>697</v>
      </c>
      <c r="D108" s="1742"/>
      <c r="E108" s="1742"/>
      <c r="F108" s="1742"/>
      <c r="G108" s="1742"/>
      <c r="H108" s="1742"/>
      <c r="I108" s="1742"/>
      <c r="J108" s="1742"/>
      <c r="K108" s="1742"/>
      <c r="L108" s="1742"/>
      <c r="M108" s="1742"/>
      <c r="N108" s="1742"/>
      <c r="O108" s="1742"/>
      <c r="P108" s="1742"/>
      <c r="Q108" s="1742"/>
      <c r="R108" s="1742"/>
      <c r="S108" s="1742"/>
      <c r="T108" s="1742"/>
      <c r="U108" s="1742"/>
      <c r="V108" s="244"/>
      <c r="W108" s="244"/>
      <c r="X108" s="490">
        <v>1704369</v>
      </c>
      <c r="Y108" s="241"/>
      <c r="Z108" s="489">
        <v>1704369</v>
      </c>
      <c r="AA108" s="489"/>
      <c r="AB108" s="489">
        <v>1704369</v>
      </c>
      <c r="AC108" s="489">
        <v>0</v>
      </c>
      <c r="AD108" s="489">
        <v>1704369</v>
      </c>
    </row>
    <row r="109" spans="1:30" x14ac:dyDescent="0.2">
      <c r="A109" s="559"/>
      <c r="B109" s="244"/>
      <c r="C109" s="1687" t="s">
        <v>698</v>
      </c>
      <c r="D109" s="1687"/>
      <c r="E109" s="1687"/>
      <c r="F109" s="1687"/>
      <c r="G109" s="1687"/>
      <c r="H109" s="1687"/>
      <c r="I109" s="1687"/>
      <c r="J109" s="1687"/>
      <c r="K109" s="1687"/>
      <c r="L109" s="1687"/>
      <c r="M109" s="1687"/>
      <c r="N109" s="1687"/>
      <c r="O109" s="1687"/>
      <c r="P109" s="1687"/>
      <c r="Q109" s="1687"/>
      <c r="R109" s="1687"/>
      <c r="S109" s="1687"/>
      <c r="T109" s="1687"/>
      <c r="U109" s="1687"/>
      <c r="V109" s="888"/>
      <c r="W109" s="888"/>
      <c r="X109" s="489"/>
      <c r="Y109" s="241"/>
      <c r="Z109" s="241"/>
      <c r="AA109" s="241"/>
      <c r="AB109" s="241"/>
      <c r="AC109" s="241"/>
      <c r="AD109" s="241"/>
    </row>
    <row r="110" spans="1:30" ht="12.75" customHeight="1" x14ac:dyDescent="0.2">
      <c r="A110" s="559"/>
      <c r="B110" s="244"/>
      <c r="C110" s="1740" t="s">
        <v>699</v>
      </c>
      <c r="D110" s="1740"/>
      <c r="E110" s="1740"/>
      <c r="F110" s="1740"/>
      <c r="G110" s="1740"/>
      <c r="H110" s="1740"/>
      <c r="I110" s="1740"/>
      <c r="J110" s="1740"/>
      <c r="K110" s="1740"/>
      <c r="L110" s="1740"/>
      <c r="M110" s="1740"/>
      <c r="N110" s="1740"/>
      <c r="O110" s="1740"/>
      <c r="P110" s="1740"/>
      <c r="Q110" s="1740"/>
      <c r="R110" s="1740"/>
      <c r="S110" s="1740"/>
      <c r="T110" s="1740"/>
      <c r="U110" s="1740"/>
      <c r="V110" s="244"/>
      <c r="W110" s="244"/>
      <c r="X110" s="534"/>
      <c r="Y110" s="241"/>
      <c r="Z110" s="241"/>
      <c r="AA110" s="241"/>
      <c r="AB110" s="241"/>
      <c r="AC110" s="241"/>
      <c r="AD110" s="241"/>
    </row>
    <row r="111" spans="1:30" ht="12.75" customHeight="1" x14ac:dyDescent="0.2">
      <c r="A111" s="559"/>
      <c r="B111" s="244"/>
      <c r="C111" s="1745" t="s">
        <v>700</v>
      </c>
      <c r="D111" s="1745"/>
      <c r="E111" s="1745"/>
      <c r="F111" s="1745"/>
      <c r="G111" s="1745"/>
      <c r="H111" s="1745"/>
      <c r="I111" s="1745"/>
      <c r="J111" s="1745"/>
      <c r="K111" s="1745"/>
      <c r="L111" s="1745"/>
      <c r="M111" s="1745"/>
      <c r="N111" s="1745"/>
      <c r="O111" s="1745"/>
      <c r="P111" s="1745"/>
      <c r="Q111" s="1745"/>
      <c r="R111" s="1745"/>
      <c r="S111" s="1745"/>
      <c r="T111" s="1745"/>
      <c r="U111" s="1745"/>
      <c r="V111" s="244"/>
      <c r="W111" s="244"/>
      <c r="X111" s="540"/>
      <c r="Y111" s="541"/>
      <c r="Z111" s="541"/>
      <c r="AA111" s="541"/>
      <c r="AB111" s="541"/>
      <c r="AC111" s="541"/>
      <c r="AD111" s="541"/>
    </row>
    <row r="112" spans="1:30" ht="19.5" customHeight="1" x14ac:dyDescent="0.2">
      <c r="A112" s="531">
        <v>9</v>
      </c>
      <c r="B112" s="247"/>
      <c r="C112" s="1746" t="s">
        <v>1118</v>
      </c>
      <c r="D112" s="1746"/>
      <c r="E112" s="1746"/>
      <c r="F112" s="1746"/>
      <c r="G112" s="1746"/>
      <c r="H112" s="1746"/>
      <c r="I112" s="1746"/>
      <c r="J112" s="1746"/>
      <c r="K112" s="1746"/>
      <c r="L112" s="1746"/>
      <c r="M112" s="1746"/>
      <c r="N112" s="1746"/>
      <c r="O112" s="1746"/>
      <c r="P112" s="1746"/>
      <c r="Q112" s="1746"/>
      <c r="R112" s="1746"/>
      <c r="S112" s="1746"/>
      <c r="T112" s="1746"/>
      <c r="U112" s="1746"/>
      <c r="V112" s="246"/>
      <c r="W112" s="246"/>
      <c r="X112" s="492">
        <f>SUM(X113:X113)</f>
        <v>0</v>
      </c>
      <c r="Y112" s="246"/>
      <c r="Z112" s="243">
        <v>0</v>
      </c>
      <c r="AA112" s="243">
        <f>+AA113</f>
        <v>214000</v>
      </c>
      <c r="AB112" s="243">
        <f>+AB113</f>
        <v>214000</v>
      </c>
      <c r="AC112" s="243">
        <v>0</v>
      </c>
      <c r="AD112" s="243">
        <f>+AD113</f>
        <v>214000</v>
      </c>
    </row>
    <row r="113" spans="1:30" ht="12.75" customHeight="1" x14ac:dyDescent="0.2">
      <c r="A113" s="559"/>
      <c r="B113" s="244"/>
      <c r="C113" s="1759" t="s">
        <v>1119</v>
      </c>
      <c r="D113" s="1760"/>
      <c r="E113" s="1760"/>
      <c r="F113" s="1760"/>
      <c r="G113" s="1760"/>
      <c r="H113" s="1760"/>
      <c r="I113" s="1760"/>
      <c r="J113" s="1760"/>
      <c r="K113" s="1760"/>
      <c r="L113" s="1760"/>
      <c r="M113" s="1760"/>
      <c r="N113" s="1760"/>
      <c r="O113" s="1760"/>
      <c r="P113" s="1760"/>
      <c r="Q113" s="1760"/>
      <c r="R113" s="1760"/>
      <c r="S113" s="1760"/>
      <c r="T113" s="1760"/>
      <c r="U113" s="1760"/>
      <c r="V113" s="1760"/>
      <c r="W113" s="1761"/>
      <c r="X113" s="540"/>
      <c r="Y113" s="1146"/>
      <c r="Z113" s="541">
        <v>0</v>
      </c>
      <c r="AA113" s="541">
        <v>214000</v>
      </c>
      <c r="AB113" s="541">
        <v>214000</v>
      </c>
      <c r="AC113" s="541">
        <v>0</v>
      </c>
      <c r="AD113" s="541">
        <v>214000</v>
      </c>
    </row>
    <row r="114" spans="1:30" ht="25.5" customHeight="1" x14ac:dyDescent="0.2">
      <c r="A114" s="531">
        <v>10</v>
      </c>
      <c r="B114" s="247"/>
      <c r="C114" s="1746" t="s">
        <v>656</v>
      </c>
      <c r="D114" s="1746"/>
      <c r="E114" s="1746"/>
      <c r="F114" s="1746"/>
      <c r="G114" s="1746"/>
      <c r="H114" s="1746"/>
      <c r="I114" s="1746"/>
      <c r="J114" s="1746"/>
      <c r="K114" s="1746"/>
      <c r="L114" s="1746"/>
      <c r="M114" s="1746"/>
      <c r="N114" s="1746"/>
      <c r="O114" s="1746"/>
      <c r="P114" s="1746"/>
      <c r="Q114" s="1746"/>
      <c r="R114" s="1746"/>
      <c r="S114" s="1746"/>
      <c r="T114" s="1746"/>
      <c r="U114" s="1746"/>
      <c r="V114" s="246"/>
      <c r="W114" s="246"/>
      <c r="X114" s="492">
        <f>SUM(X115:X120)</f>
        <v>0</v>
      </c>
      <c r="Y114" s="246"/>
      <c r="Z114" s="243">
        <v>0</v>
      </c>
      <c r="AA114" s="243">
        <v>0</v>
      </c>
      <c r="AB114" s="243">
        <v>0</v>
      </c>
      <c r="AC114" s="243">
        <v>0</v>
      </c>
      <c r="AD114" s="243">
        <v>0</v>
      </c>
    </row>
    <row r="115" spans="1:30" x14ac:dyDescent="0.2">
      <c r="A115" s="559"/>
      <c r="B115" s="244"/>
      <c r="C115" s="1742" t="s">
        <v>691</v>
      </c>
      <c r="D115" s="1742"/>
      <c r="E115" s="1742"/>
      <c r="F115" s="1742"/>
      <c r="G115" s="1742"/>
      <c r="H115" s="1742"/>
      <c r="I115" s="1742"/>
      <c r="J115" s="1742"/>
      <c r="K115" s="1742"/>
      <c r="L115" s="1742"/>
      <c r="M115" s="1742"/>
      <c r="N115" s="1742"/>
      <c r="O115" s="1742"/>
      <c r="P115" s="1742"/>
      <c r="Q115" s="1742"/>
      <c r="R115" s="1742"/>
      <c r="S115" s="1742"/>
      <c r="T115" s="1742"/>
      <c r="U115" s="1742"/>
      <c r="V115" s="244"/>
      <c r="W115" s="244"/>
      <c r="X115" s="490"/>
      <c r="Y115" s="242"/>
      <c r="Z115" s="554"/>
      <c r="AA115" s="554"/>
      <c r="AB115" s="554"/>
      <c r="AC115" s="554"/>
      <c r="AD115" s="554"/>
    </row>
    <row r="116" spans="1:30" x14ac:dyDescent="0.2">
      <c r="A116" s="559"/>
      <c r="B116" s="244"/>
      <c r="C116" s="1687" t="s">
        <v>692</v>
      </c>
      <c r="D116" s="1687"/>
      <c r="E116" s="1687"/>
      <c r="F116" s="1687"/>
      <c r="G116" s="1687"/>
      <c r="H116" s="1687"/>
      <c r="I116" s="1687"/>
      <c r="J116" s="1687"/>
      <c r="K116" s="1687"/>
      <c r="L116" s="1687"/>
      <c r="M116" s="1687"/>
      <c r="N116" s="1687"/>
      <c r="O116" s="1687"/>
      <c r="P116" s="1687"/>
      <c r="Q116" s="1687"/>
      <c r="R116" s="1687"/>
      <c r="S116" s="1687"/>
      <c r="T116" s="1687"/>
      <c r="U116" s="1687"/>
      <c r="V116" s="888"/>
      <c r="W116" s="888"/>
      <c r="X116" s="489"/>
      <c r="Y116" s="241"/>
      <c r="Z116" s="241"/>
      <c r="AA116" s="241"/>
      <c r="AB116" s="241"/>
      <c r="AC116" s="241"/>
      <c r="AD116" s="241"/>
    </row>
    <row r="117" spans="1:30" ht="12.75" customHeight="1" x14ac:dyDescent="0.2">
      <c r="A117" s="559"/>
      <c r="B117" s="244"/>
      <c r="C117" s="1742" t="s">
        <v>693</v>
      </c>
      <c r="D117" s="1742"/>
      <c r="E117" s="1742"/>
      <c r="F117" s="1742"/>
      <c r="G117" s="1742"/>
      <c r="H117" s="1742"/>
      <c r="I117" s="1742"/>
      <c r="J117" s="1742"/>
      <c r="K117" s="1742"/>
      <c r="L117" s="1742"/>
      <c r="M117" s="1742"/>
      <c r="N117" s="1742"/>
      <c r="O117" s="1742"/>
      <c r="P117" s="1742"/>
      <c r="Q117" s="1742"/>
      <c r="R117" s="1742"/>
      <c r="S117" s="1742"/>
      <c r="T117" s="1742"/>
      <c r="U117" s="1742"/>
      <c r="V117" s="244"/>
      <c r="W117" s="244"/>
      <c r="X117" s="490"/>
      <c r="Y117" s="554"/>
      <c r="Z117" s="241"/>
      <c r="AA117" s="241"/>
      <c r="AB117" s="241"/>
      <c r="AC117" s="241"/>
      <c r="AD117" s="241"/>
    </row>
    <row r="118" spans="1:30" x14ac:dyDescent="0.2">
      <c r="A118" s="559"/>
      <c r="B118" s="244"/>
      <c r="C118" s="1687" t="s">
        <v>694</v>
      </c>
      <c r="D118" s="1687"/>
      <c r="E118" s="1687"/>
      <c r="F118" s="1687"/>
      <c r="G118" s="1687"/>
      <c r="H118" s="1687"/>
      <c r="I118" s="1687"/>
      <c r="J118" s="1687"/>
      <c r="K118" s="1687"/>
      <c r="L118" s="1687"/>
      <c r="M118" s="1687"/>
      <c r="N118" s="1687"/>
      <c r="O118" s="1687"/>
      <c r="P118" s="1687"/>
      <c r="Q118" s="1687"/>
      <c r="R118" s="1687"/>
      <c r="S118" s="1687"/>
      <c r="T118" s="1687"/>
      <c r="U118" s="1687"/>
      <c r="V118" s="888"/>
      <c r="W118" s="888"/>
      <c r="X118" s="489"/>
      <c r="Y118" s="241"/>
      <c r="Z118" s="241"/>
      <c r="AA118" s="241"/>
      <c r="AB118" s="241"/>
      <c r="AC118" s="241"/>
      <c r="AD118" s="241"/>
    </row>
    <row r="119" spans="1:30" x14ac:dyDescent="0.2">
      <c r="A119" s="559"/>
      <c r="B119" s="244"/>
      <c r="C119" s="1687" t="s">
        <v>695</v>
      </c>
      <c r="D119" s="1687"/>
      <c r="E119" s="1687"/>
      <c r="F119" s="1687"/>
      <c r="G119" s="1687"/>
      <c r="H119" s="1687"/>
      <c r="I119" s="1687"/>
      <c r="J119" s="1687"/>
      <c r="K119" s="1687"/>
      <c r="L119" s="1687"/>
      <c r="M119" s="1687"/>
      <c r="N119" s="1687"/>
      <c r="O119" s="1687"/>
      <c r="P119" s="1687"/>
      <c r="Q119" s="1687"/>
      <c r="R119" s="1687"/>
      <c r="S119" s="1687"/>
      <c r="T119" s="1687"/>
      <c r="U119" s="1687"/>
      <c r="V119" s="888"/>
      <c r="W119" s="888"/>
      <c r="X119" s="489"/>
      <c r="Y119" s="241"/>
      <c r="Z119" s="241"/>
      <c r="AA119" s="241"/>
      <c r="AB119" s="241"/>
      <c r="AC119" s="241"/>
      <c r="AD119" s="241"/>
    </row>
    <row r="120" spans="1:30" x14ac:dyDescent="0.2">
      <c r="A120" s="559"/>
      <c r="B120" s="244"/>
      <c r="C120" s="1740" t="s">
        <v>696</v>
      </c>
      <c r="D120" s="1740"/>
      <c r="E120" s="1740"/>
      <c r="F120" s="1740"/>
      <c r="G120" s="1740"/>
      <c r="H120" s="1740"/>
      <c r="I120" s="1740"/>
      <c r="J120" s="1740"/>
      <c r="K120" s="1740"/>
      <c r="L120" s="1740"/>
      <c r="M120" s="1740"/>
      <c r="N120" s="1740"/>
      <c r="O120" s="1740"/>
      <c r="P120" s="1740"/>
      <c r="Q120" s="1740"/>
      <c r="R120" s="1740"/>
      <c r="S120" s="1740"/>
      <c r="T120" s="1740"/>
      <c r="U120" s="1740"/>
      <c r="V120" s="244"/>
      <c r="W120" s="244"/>
      <c r="X120" s="534"/>
      <c r="Y120" s="241"/>
      <c r="Z120" s="241"/>
      <c r="AA120" s="241"/>
      <c r="AB120" s="241"/>
      <c r="AC120" s="241"/>
      <c r="AD120" s="241"/>
    </row>
    <row r="121" spans="1:30" ht="12.75" customHeight="1" x14ac:dyDescent="0.2">
      <c r="A121" s="559"/>
      <c r="B121" s="244"/>
      <c r="C121" s="1687" t="s">
        <v>697</v>
      </c>
      <c r="D121" s="1687"/>
      <c r="E121" s="1687"/>
      <c r="F121" s="1687"/>
      <c r="G121" s="1687"/>
      <c r="H121" s="1687"/>
      <c r="I121" s="1687"/>
      <c r="J121" s="1687"/>
      <c r="K121" s="1687"/>
      <c r="L121" s="1687"/>
      <c r="M121" s="1687"/>
      <c r="N121" s="1687"/>
      <c r="O121" s="1687"/>
      <c r="P121" s="1687"/>
      <c r="Q121" s="1687"/>
      <c r="R121" s="1687"/>
      <c r="S121" s="1687"/>
      <c r="T121" s="1687"/>
      <c r="U121" s="1687"/>
      <c r="V121" s="244"/>
      <c r="W121" s="244"/>
      <c r="X121" s="489"/>
      <c r="Y121" s="241"/>
      <c r="Z121" s="241"/>
      <c r="AA121" s="241"/>
      <c r="AB121" s="241"/>
      <c r="AC121" s="241"/>
      <c r="AD121" s="241"/>
    </row>
    <row r="122" spans="1:30" ht="12.75" customHeight="1" x14ac:dyDescent="0.2">
      <c r="A122" s="559"/>
      <c r="B122" s="244"/>
      <c r="C122" s="1687" t="s">
        <v>698</v>
      </c>
      <c r="D122" s="1687"/>
      <c r="E122" s="1687"/>
      <c r="F122" s="1687"/>
      <c r="G122" s="1687"/>
      <c r="H122" s="1687"/>
      <c r="I122" s="1687"/>
      <c r="J122" s="1687"/>
      <c r="K122" s="1687"/>
      <c r="L122" s="1687"/>
      <c r="M122" s="1687"/>
      <c r="N122" s="1687"/>
      <c r="O122" s="1687"/>
      <c r="P122" s="1687"/>
      <c r="Q122" s="1687"/>
      <c r="R122" s="1687"/>
      <c r="S122" s="1687"/>
      <c r="T122" s="1687"/>
      <c r="U122" s="1687"/>
      <c r="V122" s="244"/>
      <c r="W122" s="244"/>
      <c r="X122" s="489"/>
      <c r="Y122" s="241"/>
      <c r="Z122" s="241"/>
      <c r="AA122" s="241"/>
      <c r="AB122" s="241"/>
      <c r="AC122" s="241"/>
      <c r="AD122" s="241"/>
    </row>
    <row r="123" spans="1:30" ht="12.75" customHeight="1" x14ac:dyDescent="0.2">
      <c r="A123" s="559"/>
      <c r="B123" s="244"/>
      <c r="C123" s="1687" t="s">
        <v>699</v>
      </c>
      <c r="D123" s="1687"/>
      <c r="E123" s="1687"/>
      <c r="F123" s="1687"/>
      <c r="G123" s="1687"/>
      <c r="H123" s="1687"/>
      <c r="I123" s="1687"/>
      <c r="J123" s="1687"/>
      <c r="K123" s="1687"/>
      <c r="L123" s="1687"/>
      <c r="M123" s="1687"/>
      <c r="N123" s="1687"/>
      <c r="O123" s="1687"/>
      <c r="P123" s="1687"/>
      <c r="Q123" s="1687"/>
      <c r="R123" s="1687"/>
      <c r="S123" s="1687"/>
      <c r="T123" s="1687"/>
      <c r="U123" s="1687"/>
      <c r="V123" s="244"/>
      <c r="W123" s="244"/>
      <c r="X123" s="490"/>
      <c r="Y123" s="244"/>
      <c r="Z123" s="242"/>
      <c r="AA123" s="242"/>
      <c r="AB123" s="242"/>
      <c r="AC123" s="242"/>
      <c r="AD123" s="242"/>
    </row>
    <row r="124" spans="1:30" ht="12.75" customHeight="1" x14ac:dyDescent="0.2">
      <c r="A124" s="559"/>
      <c r="B124" s="244"/>
      <c r="C124" s="1745" t="s">
        <v>700</v>
      </c>
      <c r="D124" s="1745"/>
      <c r="E124" s="1745"/>
      <c r="F124" s="1745"/>
      <c r="G124" s="1745"/>
      <c r="H124" s="1745"/>
      <c r="I124" s="1745"/>
      <c r="J124" s="1745"/>
      <c r="K124" s="1745"/>
      <c r="L124" s="1745"/>
      <c r="M124" s="1745"/>
      <c r="N124" s="1745"/>
      <c r="O124" s="1745"/>
      <c r="P124" s="1745"/>
      <c r="Q124" s="1745"/>
      <c r="R124" s="1745"/>
      <c r="S124" s="1745"/>
      <c r="T124" s="1745"/>
      <c r="U124" s="1745"/>
      <c r="V124" s="244"/>
      <c r="W124" s="244"/>
      <c r="X124" s="490"/>
      <c r="Y124" s="244"/>
      <c r="Z124" s="242"/>
      <c r="AA124" s="242"/>
      <c r="AB124" s="242"/>
      <c r="AC124" s="242"/>
      <c r="AD124" s="242"/>
    </row>
    <row r="125" spans="1:30" x14ac:dyDescent="0.2">
      <c r="A125" s="531">
        <v>11</v>
      </c>
      <c r="B125" s="247"/>
      <c r="C125" s="1746" t="s">
        <v>662</v>
      </c>
      <c r="D125" s="1746"/>
      <c r="E125" s="1746"/>
      <c r="F125" s="1746"/>
      <c r="G125" s="1746"/>
      <c r="H125" s="1746"/>
      <c r="I125" s="1746"/>
      <c r="J125" s="1746"/>
      <c r="K125" s="1746"/>
      <c r="L125" s="1746"/>
      <c r="M125" s="1746"/>
      <c r="N125" s="1746"/>
      <c r="O125" s="1746"/>
      <c r="P125" s="1746"/>
      <c r="Q125" s="1746"/>
      <c r="R125" s="1746"/>
      <c r="S125" s="1746"/>
      <c r="T125" s="1746"/>
      <c r="U125" s="1746"/>
      <c r="V125" s="246"/>
      <c r="W125" s="555"/>
      <c r="X125" s="492">
        <f>SUM(X126:X133)</f>
        <v>446440053</v>
      </c>
      <c r="Y125" s="246"/>
      <c r="Z125" s="492">
        <f>Z128+Z131</f>
        <v>446440053</v>
      </c>
      <c r="AA125" s="492">
        <f>AA128+AA131</f>
        <v>0</v>
      </c>
      <c r="AB125" s="492">
        <f>AB128+AB131</f>
        <v>446440053</v>
      </c>
      <c r="AC125" s="492">
        <f>+AC126+AC127+AC128+AC129+AC130+AC131+AC132+AC133+AC134+AC135</f>
        <v>-32780273</v>
      </c>
      <c r="AD125" s="492">
        <f>AD128+AD131</f>
        <v>413659780</v>
      </c>
    </row>
    <row r="126" spans="1:30" x14ac:dyDescent="0.2">
      <c r="A126" s="559"/>
      <c r="B126" s="244"/>
      <c r="C126" s="1687" t="s">
        <v>691</v>
      </c>
      <c r="D126" s="1687"/>
      <c r="E126" s="1687"/>
      <c r="F126" s="1687"/>
      <c r="G126" s="1687"/>
      <c r="H126" s="1687"/>
      <c r="I126" s="1687"/>
      <c r="J126" s="1687"/>
      <c r="K126" s="1687"/>
      <c r="L126" s="1687"/>
      <c r="M126" s="1687"/>
      <c r="N126" s="1687"/>
      <c r="O126" s="1687"/>
      <c r="P126" s="1687"/>
      <c r="Q126" s="1687"/>
      <c r="R126" s="1687"/>
      <c r="S126" s="1687"/>
      <c r="T126" s="1687"/>
      <c r="U126" s="1687"/>
      <c r="V126" s="888"/>
      <c r="W126" s="889"/>
      <c r="X126" s="489"/>
      <c r="Y126" s="241"/>
      <c r="Z126" s="241"/>
      <c r="AA126" s="241"/>
      <c r="AB126" s="241"/>
      <c r="AC126" s="241"/>
      <c r="AD126" s="241"/>
    </row>
    <row r="127" spans="1:30" x14ac:dyDescent="0.2">
      <c r="A127" s="559"/>
      <c r="B127" s="244"/>
      <c r="C127" s="1742" t="s">
        <v>692</v>
      </c>
      <c r="D127" s="1742"/>
      <c r="E127" s="1742"/>
      <c r="F127" s="1742"/>
      <c r="G127" s="1742"/>
      <c r="H127" s="1742"/>
      <c r="I127" s="1742"/>
      <c r="J127" s="1742"/>
      <c r="K127" s="1742"/>
      <c r="L127" s="1742"/>
      <c r="M127" s="1742"/>
      <c r="N127" s="1742"/>
      <c r="O127" s="1742"/>
      <c r="P127" s="1742"/>
      <c r="Q127" s="1742"/>
      <c r="R127" s="1742"/>
      <c r="S127" s="1742"/>
      <c r="T127" s="1742"/>
      <c r="U127" s="1742"/>
      <c r="V127" s="244"/>
      <c r="W127" s="561"/>
      <c r="X127" s="490"/>
      <c r="Y127" s="241"/>
      <c r="Z127" s="489"/>
      <c r="AA127" s="489"/>
      <c r="AB127" s="489"/>
      <c r="AC127" s="489"/>
      <c r="AD127" s="489"/>
    </row>
    <row r="128" spans="1:30" ht="12.75" customHeight="1" x14ac:dyDescent="0.2">
      <c r="A128" s="559"/>
      <c r="B128" s="244"/>
      <c r="C128" s="1687" t="s">
        <v>693</v>
      </c>
      <c r="D128" s="1687"/>
      <c r="E128" s="1687"/>
      <c r="F128" s="1687"/>
      <c r="G128" s="1687"/>
      <c r="H128" s="1687"/>
      <c r="I128" s="1687"/>
      <c r="J128" s="1687"/>
      <c r="K128" s="1687"/>
      <c r="L128" s="1687"/>
      <c r="M128" s="1687"/>
      <c r="N128" s="1687"/>
      <c r="O128" s="1687"/>
      <c r="P128" s="1687"/>
      <c r="Q128" s="1687"/>
      <c r="R128" s="1687"/>
      <c r="S128" s="1687"/>
      <c r="T128" s="1687"/>
      <c r="U128" s="1687"/>
      <c r="V128" s="888"/>
      <c r="W128" s="889"/>
      <c r="X128" s="489">
        <v>425899708</v>
      </c>
      <c r="Y128" s="241"/>
      <c r="Z128" s="489">
        <v>425899708</v>
      </c>
      <c r="AA128" s="489"/>
      <c r="AB128" s="489">
        <v>425899708</v>
      </c>
      <c r="AC128" s="489">
        <v>-24985448</v>
      </c>
      <c r="AD128" s="489">
        <f>+AB128+AC128</f>
        <v>400914260</v>
      </c>
    </row>
    <row r="129" spans="1:30" x14ac:dyDescent="0.2">
      <c r="A129" s="559"/>
      <c r="B129" s="244"/>
      <c r="C129" s="1687" t="s">
        <v>694</v>
      </c>
      <c r="D129" s="1687"/>
      <c r="E129" s="1687"/>
      <c r="F129" s="1687"/>
      <c r="G129" s="1687"/>
      <c r="H129" s="1687"/>
      <c r="I129" s="1687"/>
      <c r="J129" s="1687"/>
      <c r="K129" s="1687"/>
      <c r="L129" s="1687"/>
      <c r="M129" s="1687"/>
      <c r="N129" s="1687"/>
      <c r="O129" s="1687"/>
      <c r="P129" s="1687"/>
      <c r="Q129" s="1687"/>
      <c r="R129" s="1687"/>
      <c r="S129" s="1687"/>
      <c r="T129" s="1687"/>
      <c r="U129" s="1687"/>
      <c r="V129" s="888"/>
      <c r="W129" s="889"/>
      <c r="X129" s="489"/>
      <c r="Y129" s="241"/>
      <c r="Z129" s="489"/>
      <c r="AA129" s="489"/>
      <c r="AB129" s="489"/>
      <c r="AC129" s="489"/>
      <c r="AD129" s="489"/>
    </row>
    <row r="130" spans="1:30" x14ac:dyDescent="0.2">
      <c r="A130" s="559"/>
      <c r="B130" s="244"/>
      <c r="C130" s="1742" t="s">
        <v>695</v>
      </c>
      <c r="D130" s="1742"/>
      <c r="E130" s="1742"/>
      <c r="F130" s="1742"/>
      <c r="G130" s="1742"/>
      <c r="H130" s="1742"/>
      <c r="I130" s="1742"/>
      <c r="J130" s="1742"/>
      <c r="K130" s="1742"/>
      <c r="L130" s="1742"/>
      <c r="M130" s="1742"/>
      <c r="N130" s="1742"/>
      <c r="O130" s="1742"/>
      <c r="P130" s="1742"/>
      <c r="Q130" s="1742"/>
      <c r="R130" s="1742"/>
      <c r="S130" s="1742"/>
      <c r="T130" s="1742"/>
      <c r="U130" s="1742"/>
      <c r="V130" s="244"/>
      <c r="W130" s="561"/>
      <c r="X130" s="490"/>
      <c r="Y130" s="241"/>
      <c r="Z130" s="489"/>
      <c r="AA130" s="489"/>
      <c r="AB130" s="489"/>
      <c r="AC130" s="489"/>
      <c r="AD130" s="489"/>
    </row>
    <row r="131" spans="1:30" x14ac:dyDescent="0.2">
      <c r="A131" s="559"/>
      <c r="B131" s="244"/>
      <c r="C131" s="1687" t="s">
        <v>331</v>
      </c>
      <c r="D131" s="1687"/>
      <c r="E131" s="1687"/>
      <c r="F131" s="1687"/>
      <c r="G131" s="1687"/>
      <c r="H131" s="1687"/>
      <c r="I131" s="1687"/>
      <c r="J131" s="1687"/>
      <c r="K131" s="1687"/>
      <c r="L131" s="1687"/>
      <c r="M131" s="1687"/>
      <c r="N131" s="1687"/>
      <c r="O131" s="1687"/>
      <c r="P131" s="1687"/>
      <c r="Q131" s="1687"/>
      <c r="R131" s="1687"/>
      <c r="S131" s="1687"/>
      <c r="T131" s="1687"/>
      <c r="U131" s="1687"/>
      <c r="V131" s="888"/>
      <c r="W131" s="889"/>
      <c r="X131" s="489">
        <v>20540345</v>
      </c>
      <c r="Y131" s="241"/>
      <c r="Z131" s="489">
        <v>20540345</v>
      </c>
      <c r="AA131" s="489"/>
      <c r="AB131" s="489">
        <v>20540345</v>
      </c>
      <c r="AC131" s="489">
        <v>-7794825</v>
      </c>
      <c r="AD131" s="489">
        <f>+AB131+AC131</f>
        <v>12745520</v>
      </c>
    </row>
    <row r="132" spans="1:30" x14ac:dyDescent="0.2">
      <c r="A132" s="559"/>
      <c r="B132" s="244"/>
      <c r="C132" s="1687" t="s">
        <v>697</v>
      </c>
      <c r="D132" s="1687"/>
      <c r="E132" s="1687"/>
      <c r="F132" s="1687"/>
      <c r="G132" s="1687"/>
      <c r="H132" s="1687"/>
      <c r="I132" s="1687"/>
      <c r="J132" s="1687"/>
      <c r="K132" s="1687"/>
      <c r="L132" s="1687"/>
      <c r="M132" s="1687"/>
      <c r="N132" s="1687"/>
      <c r="O132" s="1687"/>
      <c r="P132" s="1687"/>
      <c r="Q132" s="1687"/>
      <c r="R132" s="1687"/>
      <c r="S132" s="1687"/>
      <c r="T132" s="1687"/>
      <c r="U132" s="1687"/>
      <c r="V132" s="888"/>
      <c r="W132" s="889"/>
      <c r="X132" s="489"/>
      <c r="Y132" s="241"/>
      <c r="Z132" s="241"/>
      <c r="AA132" s="241"/>
      <c r="AB132" s="241"/>
      <c r="AC132" s="241"/>
      <c r="AD132" s="241"/>
    </row>
    <row r="133" spans="1:30" x14ac:dyDescent="0.2">
      <c r="A133" s="559"/>
      <c r="B133" s="244"/>
      <c r="C133" s="1687" t="s">
        <v>698</v>
      </c>
      <c r="D133" s="1687"/>
      <c r="E133" s="1687"/>
      <c r="F133" s="1687"/>
      <c r="G133" s="1687"/>
      <c r="H133" s="1687"/>
      <c r="I133" s="1687"/>
      <c r="J133" s="1687"/>
      <c r="K133" s="1687"/>
      <c r="L133" s="1687"/>
      <c r="M133" s="1687"/>
      <c r="N133" s="1687"/>
      <c r="O133" s="1687"/>
      <c r="P133" s="1687"/>
      <c r="Q133" s="1687"/>
      <c r="R133" s="1687"/>
      <c r="S133" s="1687"/>
      <c r="T133" s="1687"/>
      <c r="U133" s="1687"/>
      <c r="V133" s="888"/>
      <c r="W133" s="889"/>
      <c r="X133" s="489"/>
      <c r="Y133" s="241"/>
      <c r="Z133" s="241"/>
      <c r="AA133" s="241"/>
      <c r="AB133" s="241"/>
      <c r="AC133" s="241"/>
      <c r="AD133" s="241"/>
    </row>
    <row r="134" spans="1:30" ht="12.75" customHeight="1" x14ac:dyDescent="0.2">
      <c r="A134" s="559"/>
      <c r="B134" s="244"/>
      <c r="C134" s="1740" t="s">
        <v>699</v>
      </c>
      <c r="D134" s="1740"/>
      <c r="E134" s="1740"/>
      <c r="F134" s="1740"/>
      <c r="G134" s="1740"/>
      <c r="H134" s="1740"/>
      <c r="I134" s="1740"/>
      <c r="J134" s="1740"/>
      <c r="K134" s="1740"/>
      <c r="L134" s="1740"/>
      <c r="M134" s="1740"/>
      <c r="N134" s="1740"/>
      <c r="O134" s="1740"/>
      <c r="P134" s="1740"/>
      <c r="Q134" s="1740"/>
      <c r="R134" s="1740"/>
      <c r="S134" s="1740"/>
      <c r="T134" s="1740"/>
      <c r="U134" s="1740"/>
      <c r="V134" s="244"/>
      <c r="W134" s="561"/>
      <c r="X134" s="534"/>
      <c r="Y134" s="241"/>
      <c r="Z134" s="241"/>
      <c r="AA134" s="241"/>
      <c r="AB134" s="241"/>
      <c r="AC134" s="241"/>
      <c r="AD134" s="241"/>
    </row>
    <row r="135" spans="1:30" ht="12.75" customHeight="1" x14ac:dyDescent="0.2">
      <c r="A135" s="559"/>
      <c r="B135" s="244"/>
      <c r="C135" s="1745" t="s">
        <v>700</v>
      </c>
      <c r="D135" s="1745"/>
      <c r="E135" s="1745"/>
      <c r="F135" s="1745"/>
      <c r="G135" s="1745"/>
      <c r="H135" s="1745"/>
      <c r="I135" s="1745"/>
      <c r="J135" s="1745"/>
      <c r="K135" s="1745"/>
      <c r="L135" s="1745"/>
      <c r="M135" s="1745"/>
      <c r="N135" s="1745"/>
      <c r="O135" s="1745"/>
      <c r="P135" s="1745"/>
      <c r="Q135" s="1745"/>
      <c r="R135" s="1745"/>
      <c r="S135" s="1745"/>
      <c r="T135" s="1745"/>
      <c r="U135" s="1745"/>
      <c r="V135" s="244"/>
      <c r="W135" s="561"/>
      <c r="X135" s="540"/>
      <c r="Y135" s="241"/>
      <c r="Z135" s="241"/>
      <c r="AA135" s="241"/>
      <c r="AB135" s="241"/>
      <c r="AC135" s="241"/>
      <c r="AD135" s="241"/>
    </row>
    <row r="136" spans="1:30" ht="18" customHeight="1" x14ac:dyDescent="0.2">
      <c r="A136" s="531">
        <v>12</v>
      </c>
      <c r="B136" s="247"/>
      <c r="C136" s="1757" t="s">
        <v>664</v>
      </c>
      <c r="D136" s="1757"/>
      <c r="E136" s="1757"/>
      <c r="F136" s="1757"/>
      <c r="G136" s="1757"/>
      <c r="H136" s="1757"/>
      <c r="I136" s="1757"/>
      <c r="J136" s="1757"/>
      <c r="K136" s="1757"/>
      <c r="L136" s="1757"/>
      <c r="M136" s="1757"/>
      <c r="N136" s="1757"/>
      <c r="O136" s="1757"/>
      <c r="P136" s="1757"/>
      <c r="Q136" s="1757"/>
      <c r="R136" s="1757"/>
      <c r="S136" s="1757"/>
      <c r="T136" s="1757"/>
      <c r="U136" s="1757"/>
      <c r="V136" s="556"/>
      <c r="W136" s="562"/>
      <c r="X136" s="553">
        <f>SUM(X125,X114,X101)</f>
        <v>448144422</v>
      </c>
      <c r="Y136" s="556">
        <v>0</v>
      </c>
      <c r="Z136" s="553">
        <f>Z125+Z101</f>
        <v>448144422</v>
      </c>
      <c r="AA136" s="553">
        <f>AA125+AA101+AA112</f>
        <v>214000</v>
      </c>
      <c r="AB136" s="553">
        <f>AB125+AB101+AB112</f>
        <v>448358422</v>
      </c>
      <c r="AC136" s="553">
        <f>+AC125+AC114+AC112+AC101</f>
        <v>-32780273</v>
      </c>
      <c r="AD136" s="553">
        <f>AD125+AD101+AD112</f>
        <v>415578149</v>
      </c>
    </row>
    <row r="137" spans="1:30" x14ac:dyDescent="0.2">
      <c r="A137" s="1473"/>
      <c r="B137" s="1442"/>
      <c r="C137" s="1756"/>
      <c r="D137" s="1756"/>
      <c r="E137" s="1756"/>
      <c r="F137" s="1756"/>
      <c r="G137" s="1756"/>
      <c r="H137" s="1756"/>
      <c r="I137" s="1756"/>
      <c r="J137" s="1756"/>
      <c r="K137" s="1756"/>
      <c r="L137" s="1756"/>
      <c r="M137" s="1756"/>
      <c r="N137" s="1756"/>
      <c r="O137" s="1756"/>
      <c r="P137" s="1756"/>
      <c r="Q137" s="1756"/>
      <c r="R137" s="1756"/>
      <c r="S137" s="1756"/>
      <c r="T137" s="1756"/>
      <c r="U137" s="1756"/>
      <c r="V137" s="1442"/>
      <c r="W137" s="1442"/>
      <c r="X137" s="1441"/>
      <c r="Y137" s="1442"/>
      <c r="Z137" s="1442"/>
      <c r="AA137" s="1442"/>
      <c r="AB137" s="1442"/>
      <c r="AC137" s="1442"/>
      <c r="AD137" s="1442"/>
    </row>
    <row r="138" spans="1:30" ht="25.5" customHeight="1" x14ac:dyDescent="0.2">
      <c r="A138" s="531">
        <v>13</v>
      </c>
      <c r="B138" s="247"/>
      <c r="C138" s="1746" t="s">
        <v>663</v>
      </c>
      <c r="D138" s="1746"/>
      <c r="E138" s="1746"/>
      <c r="F138" s="1746"/>
      <c r="G138" s="1746"/>
      <c r="H138" s="1746"/>
      <c r="I138" s="1746"/>
      <c r="J138" s="1746"/>
      <c r="K138" s="1746"/>
      <c r="L138" s="1746"/>
      <c r="M138" s="1746"/>
      <c r="N138" s="1746"/>
      <c r="O138" s="1746"/>
      <c r="P138" s="1746"/>
      <c r="Q138" s="1746"/>
      <c r="R138" s="1746"/>
      <c r="S138" s="1746"/>
      <c r="T138" s="1746"/>
      <c r="U138" s="1746"/>
      <c r="V138" s="246"/>
      <c r="W138" s="246"/>
      <c r="X138" s="492">
        <f>SUM(X139:X146)</f>
        <v>432464</v>
      </c>
      <c r="Y138" s="492">
        <f>SUM(Y139:Y146)</f>
        <v>0</v>
      </c>
      <c r="Z138" s="492">
        <f>SUM(Z139:Z146)</f>
        <v>432464</v>
      </c>
      <c r="AA138" s="492">
        <f>SUM(AA139:AA146)</f>
        <v>0</v>
      </c>
      <c r="AB138" s="492">
        <f>SUM(AB139:AB146)</f>
        <v>432464</v>
      </c>
      <c r="AC138" s="492">
        <v>0</v>
      </c>
      <c r="AD138" s="492">
        <f>SUM(AD139:AD146)</f>
        <v>432464</v>
      </c>
    </row>
    <row r="139" spans="1:30" x14ac:dyDescent="0.2">
      <c r="A139" s="559"/>
      <c r="B139" s="244"/>
      <c r="C139" s="1742" t="s">
        <v>702</v>
      </c>
      <c r="D139" s="1742"/>
      <c r="E139" s="1742"/>
      <c r="F139" s="1742"/>
      <c r="G139" s="1742"/>
      <c r="H139" s="1742"/>
      <c r="I139" s="1742"/>
      <c r="J139" s="1742"/>
      <c r="K139" s="1742"/>
      <c r="L139" s="1742"/>
      <c r="M139" s="1742"/>
      <c r="N139" s="1742"/>
      <c r="O139" s="1742"/>
      <c r="P139" s="1742"/>
      <c r="Q139" s="1742"/>
      <c r="R139" s="1742"/>
      <c r="S139" s="1742"/>
      <c r="T139" s="1742"/>
      <c r="U139" s="1742"/>
      <c r="V139" s="244"/>
      <c r="W139" s="244"/>
      <c r="X139" s="490"/>
      <c r="Y139" s="241"/>
      <c r="Z139" s="241"/>
      <c r="AA139" s="241"/>
      <c r="AB139" s="241"/>
      <c r="AC139" s="241"/>
      <c r="AD139" s="241"/>
    </row>
    <row r="140" spans="1:30" x14ac:dyDescent="0.2">
      <c r="A140" s="559"/>
      <c r="B140" s="244"/>
      <c r="C140" s="1687" t="s">
        <v>703</v>
      </c>
      <c r="D140" s="1687"/>
      <c r="E140" s="1687"/>
      <c r="F140" s="1687"/>
      <c r="G140" s="1687"/>
      <c r="H140" s="1687"/>
      <c r="I140" s="1687"/>
      <c r="J140" s="1687"/>
      <c r="K140" s="1687"/>
      <c r="L140" s="1687"/>
      <c r="M140" s="1687"/>
      <c r="N140" s="1687"/>
      <c r="O140" s="1687"/>
      <c r="P140" s="1687"/>
      <c r="Q140" s="1687"/>
      <c r="R140" s="1687"/>
      <c r="S140" s="1687"/>
      <c r="T140" s="1687"/>
      <c r="U140" s="1687"/>
      <c r="V140" s="888"/>
      <c r="W140" s="888"/>
      <c r="X140" s="489"/>
      <c r="Y140" s="241"/>
      <c r="Z140" s="241"/>
      <c r="AA140" s="241"/>
      <c r="AB140" s="241"/>
      <c r="AC140" s="241"/>
      <c r="AD140" s="241"/>
    </row>
    <row r="141" spans="1:30" x14ac:dyDescent="0.2">
      <c r="A141" s="559"/>
      <c r="B141" s="244"/>
      <c r="C141" s="1742" t="s">
        <v>704</v>
      </c>
      <c r="D141" s="1742"/>
      <c r="E141" s="1742"/>
      <c r="F141" s="1742"/>
      <c r="G141" s="1742"/>
      <c r="H141" s="1742"/>
      <c r="I141" s="1742"/>
      <c r="J141" s="1742"/>
      <c r="K141" s="1742"/>
      <c r="L141" s="1742"/>
      <c r="M141" s="1742"/>
      <c r="N141" s="1742"/>
      <c r="O141" s="1742"/>
      <c r="P141" s="1742"/>
      <c r="Q141" s="1742"/>
      <c r="R141" s="1742"/>
      <c r="S141" s="1742"/>
      <c r="T141" s="1742"/>
      <c r="U141" s="1742"/>
      <c r="V141" s="244"/>
      <c r="W141" s="244"/>
      <c r="X141" s="490"/>
      <c r="Y141" s="241"/>
      <c r="Z141" s="241"/>
      <c r="AA141" s="241"/>
      <c r="AB141" s="241"/>
      <c r="AC141" s="241"/>
      <c r="AD141" s="241"/>
    </row>
    <row r="142" spans="1:30" x14ac:dyDescent="0.2">
      <c r="A142" s="559"/>
      <c r="B142" s="244"/>
      <c r="C142" s="1687" t="s">
        <v>705</v>
      </c>
      <c r="D142" s="1687"/>
      <c r="E142" s="1687"/>
      <c r="F142" s="1687"/>
      <c r="G142" s="1687"/>
      <c r="H142" s="1687"/>
      <c r="I142" s="1687"/>
      <c r="J142" s="1687"/>
      <c r="K142" s="1687"/>
      <c r="L142" s="1687"/>
      <c r="M142" s="1687"/>
      <c r="N142" s="1687"/>
      <c r="O142" s="1687"/>
      <c r="P142" s="1687"/>
      <c r="Q142" s="1687"/>
      <c r="R142" s="1687"/>
      <c r="S142" s="1687"/>
      <c r="T142" s="1687"/>
      <c r="U142" s="1687"/>
      <c r="V142" s="888"/>
      <c r="W142" s="888"/>
      <c r="X142" s="489">
        <v>432464</v>
      </c>
      <c r="Y142" s="241"/>
      <c r="Z142" s="241">
        <v>432464</v>
      </c>
      <c r="AA142" s="241"/>
      <c r="AB142" s="241">
        <v>432464</v>
      </c>
      <c r="AC142" s="241">
        <v>0</v>
      </c>
      <c r="AD142" s="241">
        <v>432464</v>
      </c>
    </row>
    <row r="143" spans="1:30" x14ac:dyDescent="0.2">
      <c r="A143" s="559"/>
      <c r="B143" s="244"/>
      <c r="C143" s="1742" t="s">
        <v>706</v>
      </c>
      <c r="D143" s="1742"/>
      <c r="E143" s="1742"/>
      <c r="F143" s="1742"/>
      <c r="G143" s="1742"/>
      <c r="H143" s="1742"/>
      <c r="I143" s="1742"/>
      <c r="J143" s="1742"/>
      <c r="K143" s="1742"/>
      <c r="L143" s="1742"/>
      <c r="M143" s="1742"/>
      <c r="N143" s="1742"/>
      <c r="O143" s="1742"/>
      <c r="P143" s="1742"/>
      <c r="Q143" s="1742"/>
      <c r="R143" s="1742"/>
      <c r="S143" s="1742"/>
      <c r="T143" s="1742"/>
      <c r="U143" s="1742"/>
      <c r="V143" s="244"/>
      <c r="W143" s="244"/>
      <c r="X143" s="490"/>
      <c r="Y143" s="241"/>
      <c r="Z143" s="241"/>
      <c r="AA143" s="241"/>
      <c r="AB143" s="241"/>
      <c r="AC143" s="241"/>
      <c r="AD143" s="241"/>
    </row>
    <row r="144" spans="1:30" x14ac:dyDescent="0.2">
      <c r="A144" s="559"/>
      <c r="B144" s="244"/>
      <c r="C144" s="1687" t="s">
        <v>707</v>
      </c>
      <c r="D144" s="1687"/>
      <c r="E144" s="1687"/>
      <c r="F144" s="1687"/>
      <c r="G144" s="1687"/>
      <c r="H144" s="1687"/>
      <c r="I144" s="1687"/>
      <c r="J144" s="1687"/>
      <c r="K144" s="1687"/>
      <c r="L144" s="1687"/>
      <c r="M144" s="1687"/>
      <c r="N144" s="1687"/>
      <c r="O144" s="1687"/>
      <c r="P144" s="1687"/>
      <c r="Q144" s="1687"/>
      <c r="R144" s="1687"/>
      <c r="S144" s="1687"/>
      <c r="T144" s="1687"/>
      <c r="U144" s="1687"/>
      <c r="V144" s="888"/>
      <c r="W144" s="888"/>
      <c r="X144" s="489"/>
      <c r="Y144" s="241"/>
      <c r="Z144" s="241"/>
      <c r="AA144" s="241"/>
      <c r="AB144" s="241"/>
      <c r="AC144" s="241"/>
      <c r="AD144" s="241"/>
    </row>
    <row r="145" spans="1:30" x14ac:dyDescent="0.2">
      <c r="A145" s="559"/>
      <c r="B145" s="244"/>
      <c r="C145" s="1742" t="s">
        <v>708</v>
      </c>
      <c r="D145" s="1742"/>
      <c r="E145" s="1742"/>
      <c r="F145" s="1742"/>
      <c r="G145" s="1742"/>
      <c r="H145" s="1742"/>
      <c r="I145" s="1742"/>
      <c r="J145" s="1742"/>
      <c r="K145" s="1742"/>
      <c r="L145" s="1742"/>
      <c r="M145" s="1742"/>
      <c r="N145" s="1742"/>
      <c r="O145" s="1742"/>
      <c r="P145" s="1742"/>
      <c r="Q145" s="1742"/>
      <c r="R145" s="1742"/>
      <c r="S145" s="1742"/>
      <c r="T145" s="1742"/>
      <c r="U145" s="1742"/>
      <c r="V145" s="244"/>
      <c r="W145" s="244"/>
      <c r="X145" s="490"/>
      <c r="Y145" s="241"/>
      <c r="Z145" s="241"/>
      <c r="AA145" s="241"/>
      <c r="AB145" s="241"/>
      <c r="AC145" s="241"/>
      <c r="AD145" s="241"/>
    </row>
    <row r="146" spans="1:30" x14ac:dyDescent="0.2">
      <c r="A146" s="559"/>
      <c r="B146" s="244"/>
      <c r="C146" s="1687" t="s">
        <v>709</v>
      </c>
      <c r="D146" s="1687"/>
      <c r="E146" s="1687"/>
      <c r="F146" s="1687"/>
      <c r="G146" s="1687"/>
      <c r="H146" s="1687"/>
      <c r="I146" s="1687"/>
      <c r="J146" s="1687"/>
      <c r="K146" s="1687"/>
      <c r="L146" s="1687"/>
      <c r="M146" s="1687"/>
      <c r="N146" s="1687"/>
      <c r="O146" s="1687"/>
      <c r="P146" s="1687"/>
      <c r="Q146" s="1687"/>
      <c r="R146" s="1687"/>
      <c r="S146" s="1687"/>
      <c r="T146" s="1687"/>
      <c r="U146" s="1687"/>
      <c r="V146" s="888"/>
      <c r="W146" s="888"/>
      <c r="X146" s="489"/>
      <c r="Y146" s="241"/>
      <c r="Z146" s="241"/>
      <c r="AA146" s="241"/>
      <c r="AB146" s="241"/>
      <c r="AC146" s="241"/>
      <c r="AD146" s="241"/>
    </row>
    <row r="147" spans="1:30" ht="12.75" customHeight="1" x14ac:dyDescent="0.2">
      <c r="A147" s="559"/>
      <c r="B147" s="244"/>
      <c r="C147" s="1742" t="s">
        <v>655</v>
      </c>
      <c r="D147" s="1742"/>
      <c r="E147" s="1742"/>
      <c r="F147" s="1742"/>
      <c r="G147" s="1742"/>
      <c r="H147" s="1742"/>
      <c r="I147" s="1742"/>
      <c r="J147" s="1742"/>
      <c r="K147" s="1742"/>
      <c r="L147" s="1742"/>
      <c r="M147" s="1742"/>
      <c r="N147" s="1742"/>
      <c r="O147" s="1742"/>
      <c r="P147" s="1742"/>
      <c r="Q147" s="1742"/>
      <c r="R147" s="1742"/>
      <c r="S147" s="1742"/>
      <c r="T147" s="1742"/>
      <c r="U147" s="1742"/>
      <c r="V147" s="244"/>
      <c r="W147" s="244"/>
      <c r="X147" s="490"/>
      <c r="Y147" s="241"/>
      <c r="Z147" s="241"/>
      <c r="AA147" s="241"/>
      <c r="AB147" s="241"/>
      <c r="AC147" s="241"/>
      <c r="AD147" s="241"/>
    </row>
    <row r="148" spans="1:30" ht="15.75" customHeight="1" x14ac:dyDescent="0.2">
      <c r="A148" s="531">
        <v>14</v>
      </c>
      <c r="B148" s="247"/>
      <c r="C148" s="1746" t="s">
        <v>657</v>
      </c>
      <c r="D148" s="1746"/>
      <c r="E148" s="1746"/>
      <c r="F148" s="1746"/>
      <c r="G148" s="1746"/>
      <c r="H148" s="1746"/>
      <c r="I148" s="1746"/>
      <c r="J148" s="1746"/>
      <c r="K148" s="1746"/>
      <c r="L148" s="1746"/>
      <c r="M148" s="1746"/>
      <c r="N148" s="1746"/>
      <c r="O148" s="1746"/>
      <c r="P148" s="1746"/>
      <c r="Q148" s="1746"/>
      <c r="R148" s="1746"/>
      <c r="S148" s="1746"/>
      <c r="T148" s="1746"/>
      <c r="U148" s="1746"/>
      <c r="V148" s="246"/>
      <c r="W148" s="246"/>
      <c r="X148" s="566">
        <f>SUM(X149:X159)</f>
        <v>0</v>
      </c>
      <c r="Y148" s="492">
        <f>SUM(Y149:Y158)</f>
        <v>0</v>
      </c>
      <c r="Z148" s="492">
        <f>SUM(Z149:Z158)</f>
        <v>0</v>
      </c>
      <c r="AA148" s="492">
        <f>SUM(AA149:AA158)</f>
        <v>0</v>
      </c>
      <c r="AB148" s="492">
        <f>SUM(AB149:AB158)</f>
        <v>0</v>
      </c>
      <c r="AC148" s="492">
        <v>0</v>
      </c>
      <c r="AD148" s="492">
        <f>SUM(AD149:AD158)</f>
        <v>0</v>
      </c>
    </row>
    <row r="149" spans="1:30" ht="12.75" customHeight="1" x14ac:dyDescent="0.2">
      <c r="A149" s="559"/>
      <c r="B149" s="244"/>
      <c r="C149" s="1742" t="s">
        <v>702</v>
      </c>
      <c r="D149" s="1742"/>
      <c r="E149" s="1742"/>
      <c r="F149" s="1742"/>
      <c r="G149" s="1742"/>
      <c r="H149" s="1742"/>
      <c r="I149" s="1742"/>
      <c r="J149" s="1742"/>
      <c r="K149" s="1742"/>
      <c r="L149" s="1742"/>
      <c r="M149" s="1742"/>
      <c r="N149" s="1742"/>
      <c r="O149" s="1742"/>
      <c r="P149" s="1742"/>
      <c r="Q149" s="1742"/>
      <c r="R149" s="1742"/>
      <c r="S149" s="1742"/>
      <c r="T149" s="1742"/>
      <c r="U149" s="1742"/>
      <c r="V149" s="244"/>
      <c r="W149" s="244"/>
      <c r="X149" s="490"/>
      <c r="Y149" s="241"/>
      <c r="Z149" s="241"/>
      <c r="AA149" s="241"/>
      <c r="AB149" s="241"/>
      <c r="AC149" s="241"/>
      <c r="AD149" s="241"/>
    </row>
    <row r="150" spans="1:30" ht="12.75" customHeight="1" x14ac:dyDescent="0.2">
      <c r="A150" s="559"/>
      <c r="B150" s="244"/>
      <c r="C150" s="1687" t="s">
        <v>703</v>
      </c>
      <c r="D150" s="1687"/>
      <c r="E150" s="1687"/>
      <c r="F150" s="1687"/>
      <c r="G150" s="1687"/>
      <c r="H150" s="1687"/>
      <c r="I150" s="1687"/>
      <c r="J150" s="1687"/>
      <c r="K150" s="1687"/>
      <c r="L150" s="1687"/>
      <c r="M150" s="1687"/>
      <c r="N150" s="1687"/>
      <c r="O150" s="1687"/>
      <c r="P150" s="1687"/>
      <c r="Q150" s="1687"/>
      <c r="R150" s="1687"/>
      <c r="S150" s="1687"/>
      <c r="T150" s="1687"/>
      <c r="U150" s="1687"/>
      <c r="V150" s="888"/>
      <c r="W150" s="888"/>
      <c r="X150" s="489"/>
      <c r="Y150" s="241"/>
      <c r="Z150" s="241"/>
      <c r="AA150" s="241"/>
      <c r="AB150" s="241"/>
      <c r="AC150" s="241"/>
      <c r="AD150" s="241"/>
    </row>
    <row r="151" spans="1:30" ht="12.75" customHeight="1" x14ac:dyDescent="0.2">
      <c r="A151" s="559"/>
      <c r="B151" s="244"/>
      <c r="C151" s="1742" t="s">
        <v>704</v>
      </c>
      <c r="D151" s="1742"/>
      <c r="E151" s="1742"/>
      <c r="F151" s="1742"/>
      <c r="G151" s="1742"/>
      <c r="H151" s="1742"/>
      <c r="I151" s="1742"/>
      <c r="J151" s="1742"/>
      <c r="K151" s="1742"/>
      <c r="L151" s="1742"/>
      <c r="M151" s="1742"/>
      <c r="N151" s="1742"/>
      <c r="O151" s="1742"/>
      <c r="P151" s="1742"/>
      <c r="Q151" s="1742"/>
      <c r="R151" s="1742"/>
      <c r="S151" s="1742"/>
      <c r="T151" s="1742"/>
      <c r="U151" s="1742"/>
      <c r="V151" s="244"/>
      <c r="W151" s="244"/>
      <c r="X151" s="490"/>
      <c r="Y151" s="241"/>
      <c r="Z151" s="241"/>
      <c r="AA151" s="241"/>
      <c r="AB151" s="241"/>
      <c r="AC151" s="241"/>
      <c r="AD151" s="241"/>
    </row>
    <row r="152" spans="1:30" x14ac:dyDescent="0.2">
      <c r="A152" s="537"/>
      <c r="B152" s="247"/>
      <c r="C152" s="1687" t="s">
        <v>330</v>
      </c>
      <c r="D152" s="1687"/>
      <c r="E152" s="1687"/>
      <c r="F152" s="1687"/>
      <c r="G152" s="1687"/>
      <c r="H152" s="1687"/>
      <c r="I152" s="1687"/>
      <c r="J152" s="1687"/>
      <c r="K152" s="1687"/>
      <c r="L152" s="1687"/>
      <c r="M152" s="1687"/>
      <c r="N152" s="1687"/>
      <c r="O152" s="1687"/>
      <c r="P152" s="1687"/>
      <c r="Q152" s="1687"/>
      <c r="R152" s="1687"/>
      <c r="S152" s="1687"/>
      <c r="T152" s="1687"/>
      <c r="U152" s="1687"/>
      <c r="V152" s="246"/>
      <c r="W152" s="563"/>
      <c r="X152" s="565"/>
      <c r="Y152" s="538"/>
      <c r="Z152" s="538"/>
      <c r="AA152" s="538"/>
      <c r="AB152" s="538"/>
      <c r="AC152" s="538"/>
      <c r="AD152" s="538"/>
    </row>
    <row r="153" spans="1:30" x14ac:dyDescent="0.2">
      <c r="A153" s="559"/>
      <c r="B153" s="244"/>
      <c r="C153" s="1742" t="s">
        <v>706</v>
      </c>
      <c r="D153" s="1742"/>
      <c r="E153" s="1742"/>
      <c r="F153" s="1742"/>
      <c r="G153" s="1742"/>
      <c r="H153" s="1742"/>
      <c r="I153" s="1742"/>
      <c r="J153" s="1742"/>
      <c r="K153" s="1742"/>
      <c r="L153" s="1742"/>
      <c r="M153" s="1742"/>
      <c r="N153" s="1742"/>
      <c r="O153" s="1742"/>
      <c r="P153" s="1742"/>
      <c r="Q153" s="1742"/>
      <c r="R153" s="1742"/>
      <c r="S153" s="1742"/>
      <c r="T153" s="1742"/>
      <c r="U153" s="1742"/>
      <c r="V153" s="244"/>
      <c r="W153" s="244"/>
      <c r="X153" s="490"/>
      <c r="Y153" s="241"/>
      <c r="Z153" s="241"/>
      <c r="AA153" s="241"/>
      <c r="AB153" s="241"/>
      <c r="AC153" s="241"/>
      <c r="AD153" s="241"/>
    </row>
    <row r="154" spans="1:30" x14ac:dyDescent="0.2">
      <c r="A154" s="559"/>
      <c r="B154" s="244"/>
      <c r="C154" s="1687" t="s">
        <v>707</v>
      </c>
      <c r="D154" s="1687"/>
      <c r="E154" s="1687"/>
      <c r="F154" s="1687"/>
      <c r="G154" s="1687"/>
      <c r="H154" s="1687"/>
      <c r="I154" s="1687"/>
      <c r="J154" s="1687"/>
      <c r="K154" s="1687"/>
      <c r="L154" s="1687"/>
      <c r="M154" s="1687"/>
      <c r="N154" s="1687"/>
      <c r="O154" s="1687"/>
      <c r="P154" s="1687"/>
      <c r="Q154" s="1687"/>
      <c r="R154" s="1687"/>
      <c r="S154" s="1687"/>
      <c r="T154" s="1687"/>
      <c r="U154" s="1687"/>
      <c r="V154" s="888"/>
      <c r="W154" s="888"/>
      <c r="X154" s="489"/>
      <c r="Y154" s="241"/>
      <c r="Z154" s="241"/>
      <c r="AA154" s="241"/>
      <c r="AB154" s="241"/>
      <c r="AC154" s="241"/>
      <c r="AD154" s="241"/>
    </row>
    <row r="155" spans="1:30" x14ac:dyDescent="0.2">
      <c r="A155" s="559"/>
      <c r="B155" s="244"/>
      <c r="C155" s="1742" t="s">
        <v>708</v>
      </c>
      <c r="D155" s="1742"/>
      <c r="E155" s="1742"/>
      <c r="F155" s="1742"/>
      <c r="G155" s="1742"/>
      <c r="H155" s="1742"/>
      <c r="I155" s="1742"/>
      <c r="J155" s="1742"/>
      <c r="K155" s="1742"/>
      <c r="L155" s="1742"/>
      <c r="M155" s="1742"/>
      <c r="N155" s="1742"/>
      <c r="O155" s="1742"/>
      <c r="P155" s="1742"/>
      <c r="Q155" s="1742"/>
      <c r="R155" s="1742"/>
      <c r="S155" s="1742"/>
      <c r="T155" s="1742"/>
      <c r="U155" s="1742"/>
      <c r="V155" s="244"/>
      <c r="W155" s="244"/>
      <c r="X155" s="534"/>
      <c r="Y155" s="241"/>
      <c r="Z155" s="241"/>
      <c r="AA155" s="241"/>
      <c r="AB155" s="241"/>
      <c r="AC155" s="241"/>
      <c r="AD155" s="241"/>
    </row>
    <row r="156" spans="1:30" x14ac:dyDescent="0.2">
      <c r="A156" s="559"/>
      <c r="B156" s="244"/>
      <c r="C156" s="1687" t="s">
        <v>709</v>
      </c>
      <c r="D156" s="1687"/>
      <c r="E156" s="1687"/>
      <c r="F156" s="1687"/>
      <c r="G156" s="1687"/>
      <c r="H156" s="1687"/>
      <c r="I156" s="1687"/>
      <c r="J156" s="1687"/>
      <c r="K156" s="1687"/>
      <c r="L156" s="1687"/>
      <c r="M156" s="1687"/>
      <c r="N156" s="1687"/>
      <c r="O156" s="1687"/>
      <c r="P156" s="1687"/>
      <c r="Q156" s="1687"/>
      <c r="R156" s="1687"/>
      <c r="S156" s="1687"/>
      <c r="T156" s="1687"/>
      <c r="U156" s="1687"/>
      <c r="V156" s="888"/>
      <c r="W156" s="889"/>
      <c r="X156" s="489"/>
      <c r="Y156" s="241"/>
      <c r="Z156" s="241"/>
      <c r="AA156" s="241"/>
      <c r="AB156" s="241"/>
      <c r="AC156" s="241"/>
      <c r="AD156" s="241"/>
    </row>
    <row r="157" spans="1:30" x14ac:dyDescent="0.2">
      <c r="A157" s="559"/>
      <c r="B157" s="244"/>
      <c r="C157" s="1742" t="s">
        <v>710</v>
      </c>
      <c r="D157" s="1742"/>
      <c r="E157" s="1742"/>
      <c r="F157" s="1742"/>
      <c r="G157" s="1742"/>
      <c r="H157" s="1742"/>
      <c r="I157" s="1742"/>
      <c r="J157" s="1742"/>
      <c r="K157" s="1742"/>
      <c r="L157" s="1742"/>
      <c r="M157" s="1742"/>
      <c r="N157" s="1742"/>
      <c r="O157" s="1742"/>
      <c r="P157" s="1742"/>
      <c r="Q157" s="1742"/>
      <c r="R157" s="1742"/>
      <c r="S157" s="1742"/>
      <c r="T157" s="1742"/>
      <c r="U157" s="1742"/>
      <c r="V157" s="244"/>
      <c r="W157" s="244"/>
      <c r="X157" s="540"/>
      <c r="Y157" s="241"/>
      <c r="Z157" s="241"/>
      <c r="AA157" s="241"/>
      <c r="AB157" s="241"/>
      <c r="AC157" s="241"/>
      <c r="AD157" s="241"/>
    </row>
    <row r="158" spans="1:30" x14ac:dyDescent="0.2">
      <c r="A158" s="559"/>
      <c r="B158" s="244"/>
      <c r="C158" s="1687" t="s">
        <v>711</v>
      </c>
      <c r="D158" s="1687"/>
      <c r="E158" s="1687"/>
      <c r="F158" s="1687"/>
      <c r="G158" s="1687"/>
      <c r="H158" s="1687"/>
      <c r="I158" s="1687"/>
      <c r="J158" s="1687"/>
      <c r="K158" s="1687"/>
      <c r="L158" s="1687"/>
      <c r="M158" s="1687"/>
      <c r="N158" s="1687"/>
      <c r="O158" s="1687"/>
      <c r="P158" s="1687"/>
      <c r="Q158" s="1687"/>
      <c r="R158" s="1687"/>
      <c r="S158" s="1687"/>
      <c r="T158" s="1687"/>
      <c r="U158" s="1687"/>
      <c r="V158" s="888"/>
      <c r="W158" s="888"/>
      <c r="X158" s="489"/>
      <c r="Y158" s="241"/>
      <c r="Z158" s="241"/>
      <c r="AA158" s="241"/>
      <c r="AB158" s="241"/>
      <c r="AC158" s="241"/>
      <c r="AD158" s="241"/>
    </row>
    <row r="159" spans="1:30" x14ac:dyDescent="0.2">
      <c r="A159" s="559"/>
      <c r="B159" s="244"/>
      <c r="C159" s="1742" t="s">
        <v>712</v>
      </c>
      <c r="D159" s="1742"/>
      <c r="E159" s="1742"/>
      <c r="F159" s="1742"/>
      <c r="G159" s="1742"/>
      <c r="H159" s="1742"/>
      <c r="I159" s="1742"/>
      <c r="J159" s="1742"/>
      <c r="K159" s="1742"/>
      <c r="L159" s="1742"/>
      <c r="M159" s="1742"/>
      <c r="N159" s="1742"/>
      <c r="O159" s="1742"/>
      <c r="P159" s="1742"/>
      <c r="Q159" s="1742"/>
      <c r="R159" s="1742"/>
      <c r="S159" s="1742"/>
      <c r="T159" s="1742"/>
      <c r="U159" s="1742"/>
      <c r="V159" s="244"/>
      <c r="W159" s="244"/>
      <c r="X159" s="490"/>
      <c r="Y159" s="241"/>
      <c r="Z159" s="241"/>
      <c r="AA159" s="241"/>
      <c r="AB159" s="241"/>
      <c r="AC159" s="241"/>
      <c r="AD159" s="241"/>
    </row>
    <row r="160" spans="1:30" ht="21" customHeight="1" x14ac:dyDescent="0.2">
      <c r="A160" s="560">
        <v>15</v>
      </c>
      <c r="B160" s="557"/>
      <c r="C160" s="1757" t="s">
        <v>658</v>
      </c>
      <c r="D160" s="1757"/>
      <c r="E160" s="1757"/>
      <c r="F160" s="1757"/>
      <c r="G160" s="1757"/>
      <c r="H160" s="1757"/>
      <c r="I160" s="1757"/>
      <c r="J160" s="1757"/>
      <c r="K160" s="1757"/>
      <c r="L160" s="1757"/>
      <c r="M160" s="1757"/>
      <c r="N160" s="1757"/>
      <c r="O160" s="1757"/>
      <c r="P160" s="1757"/>
      <c r="Q160" s="1757"/>
      <c r="R160" s="1757"/>
      <c r="S160" s="1757"/>
      <c r="T160" s="1757"/>
      <c r="U160" s="1757"/>
      <c r="V160" s="556"/>
      <c r="W160" s="556"/>
      <c r="X160" s="553">
        <f>SUM(X148,X138)</f>
        <v>432464</v>
      </c>
      <c r="Y160" s="553">
        <f>SUM(Y148,Y138)</f>
        <v>0</v>
      </c>
      <c r="Z160" s="553">
        <f>SUM(Z148,Z138)</f>
        <v>432464</v>
      </c>
      <c r="AA160" s="553">
        <f>SUM(AA148,AA138)</f>
        <v>0</v>
      </c>
      <c r="AB160" s="553">
        <f>SUM(AB148,AB138)</f>
        <v>432464</v>
      </c>
      <c r="AC160" s="553">
        <v>0</v>
      </c>
      <c r="AD160" s="553">
        <f>SUM(AD148,AD138)</f>
        <v>432464</v>
      </c>
    </row>
    <row r="161" spans="1:26" hidden="1" x14ac:dyDescent="0.2">
      <c r="A161" s="252"/>
      <c r="B161" s="244"/>
      <c r="C161" s="1718" t="s">
        <v>711</v>
      </c>
      <c r="D161" s="1719"/>
      <c r="E161" s="1719"/>
      <c r="F161" s="1719"/>
      <c r="G161" s="1719"/>
      <c r="H161" s="1719"/>
      <c r="I161" s="1719"/>
      <c r="J161" s="1719"/>
      <c r="K161" s="1719"/>
      <c r="L161" s="1719"/>
      <c r="M161" s="1719"/>
      <c r="N161" s="1719"/>
      <c r="O161" s="1719"/>
      <c r="P161" s="1719"/>
      <c r="Q161" s="1719"/>
      <c r="R161" s="1719"/>
      <c r="S161" s="1719"/>
      <c r="T161" s="1719"/>
      <c r="U161" s="1720"/>
      <c r="V161" s="244"/>
      <c r="W161" s="244"/>
      <c r="X161" s="534"/>
      <c r="Y161" s="241"/>
      <c r="Z161" s="239"/>
    </row>
    <row r="162" spans="1:26" hidden="1" x14ac:dyDescent="0.2">
      <c r="A162" s="539"/>
      <c r="B162" s="244"/>
      <c r="C162" s="1711" t="s">
        <v>712</v>
      </c>
      <c r="D162" s="1712"/>
      <c r="E162" s="1712"/>
      <c r="F162" s="1712"/>
      <c r="G162" s="1712"/>
      <c r="H162" s="1712"/>
      <c r="I162" s="1712"/>
      <c r="J162" s="1712"/>
      <c r="K162" s="1712"/>
      <c r="L162" s="1712"/>
      <c r="M162" s="1712"/>
      <c r="N162" s="1712"/>
      <c r="O162" s="1712"/>
      <c r="P162" s="1712"/>
      <c r="Q162" s="1712"/>
      <c r="R162" s="1712"/>
      <c r="S162" s="1712"/>
      <c r="T162" s="1712"/>
      <c r="U162" s="1713"/>
      <c r="V162" s="244"/>
      <c r="W162" s="244"/>
      <c r="X162" s="540"/>
      <c r="Y162" s="541"/>
      <c r="Z162" s="542"/>
    </row>
    <row r="163" spans="1:26" ht="12" customHeight="1" x14ac:dyDescent="0.2">
      <c r="A163" s="543"/>
      <c r="B163" s="248"/>
      <c r="C163" s="1758"/>
      <c r="D163" s="1758"/>
      <c r="E163" s="1758"/>
      <c r="F163" s="1758"/>
      <c r="G163" s="1758"/>
      <c r="H163" s="1758"/>
      <c r="I163" s="1758"/>
      <c r="J163" s="1758"/>
      <c r="K163" s="1758"/>
      <c r="L163" s="1758"/>
      <c r="M163" s="1758"/>
      <c r="N163" s="1758"/>
      <c r="O163" s="1758"/>
      <c r="P163" s="1758"/>
      <c r="Q163" s="1758"/>
      <c r="R163" s="1758"/>
      <c r="S163" s="1758"/>
      <c r="T163" s="1758"/>
      <c r="U163" s="1758"/>
      <c r="V163" s="248"/>
      <c r="W163" s="248"/>
      <c r="X163" s="544"/>
      <c r="Y163" s="545"/>
      <c r="Z163" s="545"/>
    </row>
  </sheetData>
  <sheetProtection selectLockedCells="1" selectUnlockedCells="1"/>
  <mergeCells count="203">
    <mergeCell ref="C58:W58"/>
    <mergeCell ref="AC97:AD97"/>
    <mergeCell ref="C18:W18"/>
    <mergeCell ref="C19:W19"/>
    <mergeCell ref="A3:AD3"/>
    <mergeCell ref="AC6:AD6"/>
    <mergeCell ref="X2:AD2"/>
    <mergeCell ref="X99:AD99"/>
    <mergeCell ref="C61:W61"/>
    <mergeCell ref="X1:Z1"/>
    <mergeCell ref="B71:T71"/>
    <mergeCell ref="B70:T70"/>
    <mergeCell ref="B69:T69"/>
    <mergeCell ref="C51:W51"/>
    <mergeCell ref="C52:W52"/>
    <mergeCell ref="C53:W53"/>
    <mergeCell ref="C54:W54"/>
    <mergeCell ref="B59:W59"/>
    <mergeCell ref="B38:T38"/>
    <mergeCell ref="U38:W38"/>
    <mergeCell ref="C60:W60"/>
    <mergeCell ref="B66:T66"/>
    <mergeCell ref="B63:T63"/>
    <mergeCell ref="B50:T50"/>
    <mergeCell ref="C49:W49"/>
    <mergeCell ref="C159:U159"/>
    <mergeCell ref="B79:T79"/>
    <mergeCell ref="B82:T82"/>
    <mergeCell ref="B83:W83"/>
    <mergeCell ref="C109:U109"/>
    <mergeCell ref="C100:U100"/>
    <mergeCell ref="C103:U103"/>
    <mergeCell ref="C106:U106"/>
    <mergeCell ref="U76:W76"/>
    <mergeCell ref="U77:W77"/>
    <mergeCell ref="U78:W78"/>
    <mergeCell ref="B80:T80"/>
    <mergeCell ref="B81:T81"/>
    <mergeCell ref="U80:W80"/>
    <mergeCell ref="U81:W81"/>
    <mergeCell ref="C121:U121"/>
    <mergeCell ref="C120:U120"/>
    <mergeCell ref="U79:W79"/>
    <mergeCell ref="C115:U115"/>
    <mergeCell ref="C112:U112"/>
    <mergeCell ref="C113:W113"/>
    <mergeCell ref="C136:U136"/>
    <mergeCell ref="C148:U148"/>
    <mergeCell ref="C160:U160"/>
    <mergeCell ref="C161:U161"/>
    <mergeCell ref="C162:U162"/>
    <mergeCell ref="C163:U163"/>
    <mergeCell ref="B84:W84"/>
    <mergeCell ref="B85:T85"/>
    <mergeCell ref="B86:T86"/>
    <mergeCell ref="B87:T87"/>
    <mergeCell ref="B88:T88"/>
    <mergeCell ref="A100:B100"/>
    <mergeCell ref="V100:W100"/>
    <mergeCell ref="C157:U157"/>
    <mergeCell ref="C158:U158"/>
    <mergeCell ref="C139:U139"/>
    <mergeCell ref="C149:U149"/>
    <mergeCell ref="C116:U116"/>
    <mergeCell ref="C147:U147"/>
    <mergeCell ref="C131:U131"/>
    <mergeCell ref="C133:U133"/>
    <mergeCell ref="C132:U132"/>
    <mergeCell ref="C145:U145"/>
    <mergeCell ref="C114:U114"/>
    <mergeCell ref="C111:U111"/>
    <mergeCell ref="C110:U110"/>
    <mergeCell ref="C45:W45"/>
    <mergeCell ref="B43:T43"/>
    <mergeCell ref="B46:T46"/>
    <mergeCell ref="C144:U144"/>
    <mergeCell ref="C156:U156"/>
    <mergeCell ref="C155:U155"/>
    <mergeCell ref="C154:U154"/>
    <mergeCell ref="C153:U153"/>
    <mergeCell ref="C150:U150"/>
    <mergeCell ref="C151:U151"/>
    <mergeCell ref="C152:U152"/>
    <mergeCell ref="C129:U129"/>
    <mergeCell ref="C141:U141"/>
    <mergeCell ref="C146:U146"/>
    <mergeCell ref="C138:U138"/>
    <mergeCell ref="C137:U137"/>
    <mergeCell ref="C142:U142"/>
    <mergeCell ref="C143:U143"/>
    <mergeCell ref="C135:U135"/>
    <mergeCell ref="C140:U140"/>
    <mergeCell ref="C123:U123"/>
    <mergeCell ref="C55:W55"/>
    <mergeCell ref="C57:W57"/>
    <mergeCell ref="C56:W56"/>
    <mergeCell ref="U62:W62"/>
    <mergeCell ref="B64:T64"/>
    <mergeCell ref="B65:T65"/>
    <mergeCell ref="B68:T68"/>
    <mergeCell ref="B67:T67"/>
    <mergeCell ref="B72:T72"/>
    <mergeCell ref="U67:W67"/>
    <mergeCell ref="B62:T62"/>
    <mergeCell ref="U63:W63"/>
    <mergeCell ref="U66:W66"/>
    <mergeCell ref="U64:W64"/>
    <mergeCell ref="U65:W65"/>
    <mergeCell ref="U68:W68"/>
    <mergeCell ref="B74:T74"/>
    <mergeCell ref="B77:T77"/>
    <mergeCell ref="B78:T78"/>
    <mergeCell ref="U74:W74"/>
    <mergeCell ref="B75:T75"/>
    <mergeCell ref="B76:T76"/>
    <mergeCell ref="U69:W69"/>
    <mergeCell ref="U75:W75"/>
    <mergeCell ref="C134:U134"/>
    <mergeCell ref="U9:W9"/>
    <mergeCell ref="U11:W11"/>
    <mergeCell ref="B11:T11"/>
    <mergeCell ref="C130:U130"/>
    <mergeCell ref="C117:U117"/>
    <mergeCell ref="C119:U119"/>
    <mergeCell ref="C122:U122"/>
    <mergeCell ref="C126:U126"/>
    <mergeCell ref="C125:U125"/>
    <mergeCell ref="C104:U104"/>
    <mergeCell ref="C105:U105"/>
    <mergeCell ref="C108:U108"/>
    <mergeCell ref="C107:U107"/>
    <mergeCell ref="C102:U102"/>
    <mergeCell ref="C101:U101"/>
    <mergeCell ref="C118:U118"/>
    <mergeCell ref="C128:U128"/>
    <mergeCell ref="C127:U127"/>
    <mergeCell ref="C124:U124"/>
    <mergeCell ref="B73:T73"/>
    <mergeCell ref="U73:W73"/>
    <mergeCell ref="B32:T32"/>
    <mergeCell ref="C39:W39"/>
    <mergeCell ref="C40:W40"/>
    <mergeCell ref="A7:B7"/>
    <mergeCell ref="C7:U7"/>
    <mergeCell ref="V7:W7"/>
    <mergeCell ref="B26:T26"/>
    <mergeCell ref="B8:T8"/>
    <mergeCell ref="U8:W8"/>
    <mergeCell ref="B13:T13"/>
    <mergeCell ref="B12:T12"/>
    <mergeCell ref="B28:T28"/>
    <mergeCell ref="U23:W23"/>
    <mergeCell ref="B23:T23"/>
    <mergeCell ref="B16:T16"/>
    <mergeCell ref="U13:W13"/>
    <mergeCell ref="U26:W26"/>
    <mergeCell ref="B15:T15"/>
    <mergeCell ref="U16:W16"/>
    <mergeCell ref="U27:W27"/>
    <mergeCell ref="B17:T17"/>
    <mergeCell ref="B14:T14"/>
    <mergeCell ref="U28:W28"/>
    <mergeCell ref="U12:W12"/>
    <mergeCell ref="U17:W17"/>
    <mergeCell ref="B9:T9"/>
    <mergeCell ref="B10:T10"/>
    <mergeCell ref="B37:T37"/>
    <mergeCell ref="U37:W37"/>
    <mergeCell ref="U31:W31"/>
    <mergeCell ref="B21:T21"/>
    <mergeCell ref="B27:T27"/>
    <mergeCell ref="B20:T20"/>
    <mergeCell ref="U10:W10"/>
    <mergeCell ref="U21:W21"/>
    <mergeCell ref="U14:W14"/>
    <mergeCell ref="U15:W15"/>
    <mergeCell ref="U20:W20"/>
    <mergeCell ref="B22:T22"/>
    <mergeCell ref="U22:W22"/>
    <mergeCell ref="U50:W50"/>
    <mergeCell ref="B30:T30"/>
    <mergeCell ref="B31:T31"/>
    <mergeCell ref="B29:T29"/>
    <mergeCell ref="B24:T24"/>
    <mergeCell ref="C34:W34"/>
    <mergeCell ref="C35:W35"/>
    <mergeCell ref="B36:T36"/>
    <mergeCell ref="U36:W36"/>
    <mergeCell ref="U46:W46"/>
    <mergeCell ref="C47:W47"/>
    <mergeCell ref="C48:W48"/>
    <mergeCell ref="B33:T33"/>
    <mergeCell ref="B25:T25"/>
    <mergeCell ref="U43:W43"/>
    <mergeCell ref="U29:W29"/>
    <mergeCell ref="U25:W25"/>
    <mergeCell ref="U24:W24"/>
    <mergeCell ref="C42:W42"/>
    <mergeCell ref="C44:W44"/>
    <mergeCell ref="U30:W30"/>
    <mergeCell ref="U33:W33"/>
    <mergeCell ref="U32:W32"/>
    <mergeCell ref="C41:W41"/>
  </mergeCells>
  <phoneticPr fontId="25" type="noConversion"/>
  <pageMargins left="1.36" right="0.17" top="0.84" bottom="0" header="0.48" footer="0.51181102362204722"/>
  <pageSetup paperSize="9" scale="64" firstPageNumber="0" orientation="portrait" r:id="rId1"/>
  <headerFooter alignWithMargins="0">
    <oddHeader>&amp;C&amp;"Times New Roman,Félkövér"&amp;9LETENYE VÁROS ÖNKORMÁNYZATA 2018.ÉVI MŰKŐDÉSI ÉS FELHALMOZÁSI CÉLÚ TÁMOGATÁSAINAK,
 ÁTVETT PÉNZESZKÖZEINEK ELŐIRÁNYZATA</oddHeader>
  </headerFooter>
  <rowBreaks count="1" manualBreakCount="1">
    <brk id="9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2"/>
  <sheetViews>
    <sheetView workbookViewId="0">
      <selection activeCell="A18" sqref="A18"/>
    </sheetView>
  </sheetViews>
  <sheetFormatPr defaultColWidth="9.140625" defaultRowHeight="15" x14ac:dyDescent="0.25"/>
  <cols>
    <col min="1" max="1" width="6.5703125" style="216" customWidth="1"/>
    <col min="2" max="2" width="38.42578125" style="216" customWidth="1"/>
    <col min="3" max="3" width="20.42578125" style="216" hidden="1" customWidth="1"/>
    <col min="4" max="4" width="16" style="216" customWidth="1"/>
    <col min="5" max="16384" width="9.140625" style="216"/>
  </cols>
  <sheetData>
    <row r="1" spans="1:7" ht="30.75" customHeight="1" x14ac:dyDescent="0.25">
      <c r="A1" s="262" t="s">
        <v>765</v>
      </c>
      <c r="B1" s="262" t="s">
        <v>736</v>
      </c>
      <c r="C1" s="262"/>
      <c r="D1" s="740" t="s">
        <v>978</v>
      </c>
      <c r="E1" s="257"/>
      <c r="F1" s="255"/>
      <c r="G1" s="256"/>
    </row>
    <row r="2" spans="1:7" x14ac:dyDescent="0.25">
      <c r="A2" s="258">
        <v>1</v>
      </c>
      <c r="B2" s="203" t="s">
        <v>727</v>
      </c>
      <c r="C2" s="261"/>
      <c r="D2" s="259">
        <v>13757662</v>
      </c>
      <c r="E2" s="218"/>
    </row>
    <row r="3" spans="1:7" x14ac:dyDescent="0.25">
      <c r="A3" s="258">
        <v>2</v>
      </c>
      <c r="B3" s="203" t="s">
        <v>728</v>
      </c>
      <c r="C3" s="261"/>
      <c r="D3" s="259">
        <v>0</v>
      </c>
      <c r="E3" s="218"/>
    </row>
    <row r="4" spans="1:7" ht="31.5" customHeight="1" x14ac:dyDescent="0.25">
      <c r="A4" s="258">
        <v>3</v>
      </c>
      <c r="B4" s="260" t="s">
        <v>729</v>
      </c>
      <c r="C4" s="261"/>
      <c r="D4" s="259">
        <v>0</v>
      </c>
      <c r="E4" s="218"/>
    </row>
    <row r="5" spans="1:7" ht="31.5" customHeight="1" x14ac:dyDescent="0.25">
      <c r="A5" s="258">
        <v>4</v>
      </c>
      <c r="B5" s="260" t="s">
        <v>730</v>
      </c>
      <c r="C5" s="261"/>
      <c r="D5" s="259">
        <v>0</v>
      </c>
      <c r="E5" s="218"/>
    </row>
    <row r="6" spans="1:7" ht="33.75" customHeight="1" x14ac:dyDescent="0.25">
      <c r="A6" s="258">
        <v>5</v>
      </c>
      <c r="B6" s="260" t="s">
        <v>731</v>
      </c>
      <c r="C6" s="261"/>
      <c r="D6" s="261">
        <v>5875006</v>
      </c>
      <c r="E6" s="218"/>
    </row>
    <row r="7" spans="1:7" x14ac:dyDescent="0.25">
      <c r="A7" s="258">
        <v>6</v>
      </c>
      <c r="B7" s="203" t="s">
        <v>732</v>
      </c>
      <c r="C7" s="1770"/>
      <c r="D7" s="259">
        <v>2198947</v>
      </c>
      <c r="E7" s="218"/>
    </row>
    <row r="8" spans="1:7" x14ac:dyDescent="0.25">
      <c r="A8" s="258">
        <v>7</v>
      </c>
      <c r="B8" s="203" t="s">
        <v>733</v>
      </c>
      <c r="C8" s="1771"/>
      <c r="D8" s="259">
        <v>589923</v>
      </c>
      <c r="E8" s="218"/>
    </row>
    <row r="9" spans="1:7" ht="24" x14ac:dyDescent="0.25">
      <c r="A9" s="258">
        <v>8</v>
      </c>
      <c r="B9" s="260" t="s">
        <v>734</v>
      </c>
      <c r="C9" s="261"/>
      <c r="D9" s="261">
        <v>0</v>
      </c>
      <c r="E9" s="218"/>
    </row>
    <row r="10" spans="1:7" ht="24" x14ac:dyDescent="0.25">
      <c r="A10" s="258">
        <v>9</v>
      </c>
      <c r="B10" s="260" t="s">
        <v>979</v>
      </c>
      <c r="C10" s="261"/>
      <c r="D10" s="261">
        <v>0</v>
      </c>
      <c r="E10" s="218"/>
    </row>
    <row r="11" spans="1:7" x14ac:dyDescent="0.25">
      <c r="A11" s="258">
        <v>10</v>
      </c>
      <c r="B11" s="203" t="s">
        <v>980</v>
      </c>
      <c r="C11" s="261"/>
      <c r="D11" s="259">
        <v>0</v>
      </c>
      <c r="E11" s="218"/>
    </row>
    <row r="12" spans="1:7" x14ac:dyDescent="0.25">
      <c r="A12" s="258">
        <v>11</v>
      </c>
      <c r="B12" s="203" t="s">
        <v>735</v>
      </c>
      <c r="C12" s="261"/>
      <c r="D12" s="259">
        <v>0</v>
      </c>
      <c r="E12" s="218"/>
    </row>
    <row r="13" spans="1:7" x14ac:dyDescent="0.25">
      <c r="A13" s="739">
        <v>12</v>
      </c>
      <c r="B13" s="201" t="s">
        <v>981</v>
      </c>
      <c r="C13" s="203"/>
      <c r="D13" s="758">
        <f>SUM(D2:D12)</f>
        <v>22421538</v>
      </c>
      <c r="E13" s="218"/>
    </row>
    <row r="14" spans="1:7" x14ac:dyDescent="0.25">
      <c r="A14" s="218"/>
      <c r="B14" s="218"/>
      <c r="C14" s="218"/>
      <c r="D14" s="218"/>
      <c r="E14" s="218"/>
    </row>
    <row r="15" spans="1:7" x14ac:dyDescent="0.25">
      <c r="A15" s="218"/>
      <c r="B15" s="1772"/>
      <c r="C15" s="1772"/>
      <c r="D15" s="218"/>
      <c r="E15" s="218"/>
    </row>
    <row r="16" spans="1:7" x14ac:dyDescent="0.25">
      <c r="A16" s="218"/>
      <c r="B16" s="218"/>
      <c r="C16" s="218"/>
      <c r="D16" s="218"/>
      <c r="E16" s="218"/>
    </row>
    <row r="17" spans="1:5" ht="60.75" x14ac:dyDescent="0.25">
      <c r="A17" s="218"/>
      <c r="B17" s="759" t="s">
        <v>982</v>
      </c>
      <c r="C17" s="218"/>
      <c r="D17" s="218"/>
      <c r="E17" s="218"/>
    </row>
    <row r="18" spans="1:5" x14ac:dyDescent="0.25">
      <c r="B18" s="760"/>
      <c r="C18" s="760"/>
      <c r="D18" s="760"/>
      <c r="E18" s="760"/>
    </row>
    <row r="19" spans="1:5" ht="295.5" customHeight="1" x14ac:dyDescent="0.25">
      <c r="A19" s="760"/>
      <c r="B19" s="761" t="s">
        <v>991</v>
      </c>
      <c r="C19" s="760"/>
      <c r="D19" s="760"/>
      <c r="E19" s="760"/>
    </row>
    <row r="20" spans="1:5" x14ac:dyDescent="0.25">
      <c r="A20" s="760"/>
      <c r="B20" s="760"/>
      <c r="C20" s="760"/>
      <c r="D20" s="760"/>
      <c r="E20" s="760"/>
    </row>
    <row r="21" spans="1:5" x14ac:dyDescent="0.25">
      <c r="A21" s="760"/>
      <c r="B21" s="760"/>
      <c r="C21" s="760"/>
      <c r="D21" s="760"/>
      <c r="E21" s="760"/>
    </row>
    <row r="22" spans="1:5" x14ac:dyDescent="0.25">
      <c r="A22" s="760"/>
      <c r="B22" s="760"/>
      <c r="C22" s="760"/>
      <c r="D22" s="760"/>
      <c r="E22" s="760"/>
    </row>
    <row r="23" spans="1:5" x14ac:dyDescent="0.25">
      <c r="A23" s="760"/>
      <c r="B23" s="760"/>
      <c r="C23" s="760"/>
      <c r="D23" s="760"/>
      <c r="E23" s="760"/>
    </row>
    <row r="24" spans="1:5" x14ac:dyDescent="0.25">
      <c r="A24" s="760"/>
      <c r="B24" s="760"/>
      <c r="C24" s="760"/>
      <c r="D24" s="760"/>
      <c r="E24" s="760"/>
    </row>
    <row r="25" spans="1:5" x14ac:dyDescent="0.25">
      <c r="A25" s="760"/>
      <c r="B25" s="760"/>
      <c r="C25" s="760"/>
      <c r="D25" s="760"/>
      <c r="E25" s="760"/>
    </row>
    <row r="26" spans="1:5" x14ac:dyDescent="0.25">
      <c r="A26" s="760"/>
      <c r="B26" s="760"/>
      <c r="C26" s="760"/>
      <c r="D26" s="760"/>
      <c r="E26" s="760"/>
    </row>
    <row r="27" spans="1:5" x14ac:dyDescent="0.25">
      <c r="A27" s="760"/>
      <c r="B27" s="760"/>
      <c r="C27" s="760"/>
      <c r="D27" s="760"/>
      <c r="E27" s="760"/>
    </row>
    <row r="28" spans="1:5" ht="24" customHeight="1" x14ac:dyDescent="0.25">
      <c r="A28" s="760"/>
      <c r="B28" s="760"/>
      <c r="C28" s="760"/>
      <c r="D28" s="760"/>
      <c r="E28" s="760"/>
    </row>
    <row r="29" spans="1:5" x14ac:dyDescent="0.25">
      <c r="A29" s="218"/>
      <c r="B29" s="218"/>
      <c r="C29" s="1769"/>
      <c r="D29" s="1769"/>
      <c r="E29" s="1769"/>
    </row>
    <row r="30" spans="1:5" x14ac:dyDescent="0.25">
      <c r="A30" s="218"/>
      <c r="B30" s="218"/>
      <c r="C30" s="1769"/>
      <c r="D30" s="1769"/>
      <c r="E30" s="1769"/>
    </row>
    <row r="31" spans="1:5" x14ac:dyDescent="0.25">
      <c r="A31" s="218"/>
      <c r="B31" s="218"/>
      <c r="C31" s="1769"/>
      <c r="D31" s="1769"/>
      <c r="E31" s="1769"/>
    </row>
    <row r="32" spans="1:5" x14ac:dyDescent="0.25">
      <c r="A32" s="218"/>
      <c r="B32" s="218"/>
      <c r="C32" s="1769"/>
      <c r="D32" s="1769"/>
      <c r="E32" s="1769"/>
    </row>
  </sheetData>
  <mergeCells count="6">
    <mergeCell ref="C29:E29"/>
    <mergeCell ref="C30:E30"/>
    <mergeCell ref="C31:E31"/>
    <mergeCell ref="C7:C8"/>
    <mergeCell ref="C32:E32"/>
    <mergeCell ref="B15:C15"/>
  </mergeCells>
  <phoneticPr fontId="3" type="noConversion"/>
  <pageMargins left="0.70866141732283472" right="0.70866141732283472" top="1.5354330708661419" bottom="0.74803149606299213" header="0.31496062992125984" footer="0.31496062992125984"/>
  <pageSetup paperSize="9" orientation="portrait" r:id="rId1"/>
  <headerFooter alignWithMargins="0">
    <oddHeader>&amp;C&amp;"Times New Roman,Félkövér"&amp;9LETENYE VÁROS ÖNKORMÁNYZATA ÁLTAL NYÚJTOTT KÖZVETETT KEDVEZMÉNYEK MENTESSÉGEK &amp;R&amp;"Times New Roman,Félkövér"&amp;9 14.mellékle&amp;"Arial,Normál"&amp;10t&amp;"Times New Roman,Félkövér"&amp;9Adatok: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25"/>
  <dimension ref="A1:N92"/>
  <sheetViews>
    <sheetView workbookViewId="0">
      <selection activeCell="F21" sqref="F21"/>
    </sheetView>
  </sheetViews>
  <sheetFormatPr defaultColWidth="9.140625" defaultRowHeight="12.75" x14ac:dyDescent="0.2"/>
  <cols>
    <col min="1" max="1" width="27.7109375" style="16" customWidth="1"/>
    <col min="2" max="2" width="10.7109375" style="16" customWidth="1"/>
    <col min="3" max="3" width="6.5703125" style="16" customWidth="1"/>
    <col min="4" max="4" width="9.85546875" style="16" customWidth="1"/>
    <col min="5" max="5" width="8.42578125" style="16" customWidth="1"/>
    <col min="6" max="6" width="8.28515625" style="16" customWidth="1"/>
    <col min="7" max="7" width="9.85546875" style="16" customWidth="1"/>
    <col min="8" max="8" width="10.28515625" style="16" customWidth="1"/>
    <col min="9" max="9" width="9.42578125" style="16" customWidth="1"/>
    <col min="10" max="10" width="10" style="16" customWidth="1"/>
    <col min="11" max="11" width="9.42578125" style="16" customWidth="1"/>
    <col min="12" max="12" width="10.42578125" style="16" customWidth="1"/>
    <col min="13" max="13" width="9.140625" style="16"/>
    <col min="14" max="14" width="12.28515625" style="16" customWidth="1"/>
    <col min="15" max="16384" width="9.140625" style="16"/>
  </cols>
  <sheetData>
    <row r="1" spans="1:14" ht="12.75" customHeight="1" thickBot="1" x14ac:dyDescent="0.25">
      <c r="M1" s="1775" t="s">
        <v>743</v>
      </c>
      <c r="N1" s="1775"/>
    </row>
    <row r="2" spans="1:14" s="17" customFormat="1" ht="14.1" customHeight="1" thickBot="1" x14ac:dyDescent="0.25">
      <c r="A2" s="1773" t="s">
        <v>507</v>
      </c>
      <c r="B2" s="1776" t="s">
        <v>15</v>
      </c>
      <c r="C2" s="1776" t="s">
        <v>668</v>
      </c>
      <c r="D2" s="1776" t="s">
        <v>16</v>
      </c>
      <c r="E2" s="1777" t="s">
        <v>17</v>
      </c>
      <c r="F2" s="1777"/>
      <c r="G2" s="1777"/>
      <c r="H2" s="1778" t="s">
        <v>18</v>
      </c>
      <c r="I2" s="1778"/>
      <c r="J2" s="1778" t="s">
        <v>299</v>
      </c>
      <c r="K2" s="1778"/>
      <c r="L2" s="1779" t="s">
        <v>742</v>
      </c>
      <c r="M2" s="1779"/>
      <c r="N2" s="1773" t="s">
        <v>19</v>
      </c>
    </row>
    <row r="3" spans="1:14" s="17" customFormat="1" ht="84.75" customHeight="1" thickBot="1" x14ac:dyDescent="0.25">
      <c r="A3" s="1774"/>
      <c r="B3" s="1776"/>
      <c r="C3" s="1776"/>
      <c r="D3" s="1776"/>
      <c r="E3" s="477" t="s">
        <v>739</v>
      </c>
      <c r="F3" s="478" t="s">
        <v>740</v>
      </c>
      <c r="G3" s="479" t="s">
        <v>741</v>
      </c>
      <c r="H3" s="480" t="s">
        <v>20</v>
      </c>
      <c r="I3" s="479" t="s">
        <v>21</v>
      </c>
      <c r="J3" s="480" t="s">
        <v>22</v>
      </c>
      <c r="K3" s="479" t="s">
        <v>21</v>
      </c>
      <c r="L3" s="480" t="s">
        <v>22</v>
      </c>
      <c r="M3" s="481" t="s">
        <v>21</v>
      </c>
      <c r="N3" s="1780"/>
    </row>
    <row r="4" spans="1:14" ht="22.5" customHeight="1" x14ac:dyDescent="0.2">
      <c r="A4" s="298" t="s">
        <v>300</v>
      </c>
      <c r="B4" s="299"/>
      <c r="C4" s="300"/>
      <c r="D4" s="301"/>
      <c r="E4" s="302"/>
      <c r="F4" s="303"/>
      <c r="G4" s="303"/>
      <c r="H4" s="303"/>
      <c r="I4" s="303"/>
      <c r="J4" s="303"/>
      <c r="K4" s="303"/>
      <c r="L4" s="303"/>
      <c r="M4" s="304"/>
      <c r="N4" s="298"/>
    </row>
    <row r="5" spans="1:14" ht="24.95" customHeight="1" x14ac:dyDescent="0.2">
      <c r="A5" s="266"/>
      <c r="B5" s="267"/>
      <c r="C5" s="265"/>
      <c r="D5" s="268"/>
      <c r="E5" s="269"/>
      <c r="F5" s="270"/>
      <c r="G5" s="270"/>
      <c r="H5" s="270"/>
      <c r="I5" s="270"/>
      <c r="J5" s="270"/>
      <c r="K5" s="270"/>
      <c r="L5" s="270"/>
      <c r="M5" s="271"/>
      <c r="N5" s="266"/>
    </row>
    <row r="6" spans="1:14" ht="24.95" customHeight="1" x14ac:dyDescent="0.2">
      <c r="A6" s="266"/>
      <c r="B6" s="267"/>
      <c r="C6" s="265"/>
      <c r="D6" s="268"/>
      <c r="E6" s="269"/>
      <c r="F6" s="270"/>
      <c r="G6" s="270"/>
      <c r="H6" s="270"/>
      <c r="I6" s="270"/>
      <c r="J6" s="270"/>
      <c r="K6" s="270"/>
      <c r="L6" s="270"/>
      <c r="M6" s="271"/>
      <c r="N6" s="266"/>
    </row>
    <row r="7" spans="1:14" ht="24.95" customHeight="1" x14ac:dyDescent="0.2">
      <c r="A7" s="266"/>
      <c r="B7" s="267"/>
      <c r="C7" s="265"/>
      <c r="D7" s="268"/>
      <c r="E7" s="269"/>
      <c r="F7" s="270"/>
      <c r="G7" s="270"/>
      <c r="H7" s="270"/>
      <c r="I7" s="270"/>
      <c r="J7" s="270"/>
      <c r="K7" s="270"/>
      <c r="L7" s="270"/>
      <c r="M7" s="271"/>
      <c r="N7" s="266"/>
    </row>
    <row r="8" spans="1:14" ht="24.95" customHeight="1" x14ac:dyDescent="0.2">
      <c r="A8" s="266"/>
      <c r="B8" s="267"/>
      <c r="C8" s="265"/>
      <c r="D8" s="268"/>
      <c r="E8" s="269"/>
      <c r="F8" s="270"/>
      <c r="G8" s="270"/>
      <c r="H8" s="270"/>
      <c r="I8" s="270"/>
      <c r="J8" s="270"/>
      <c r="K8" s="270"/>
      <c r="L8" s="270"/>
      <c r="M8" s="271"/>
      <c r="N8" s="266"/>
    </row>
    <row r="9" spans="1:14" ht="24.95" customHeight="1" x14ac:dyDescent="0.2">
      <c r="A9" s="266"/>
      <c r="B9" s="267"/>
      <c r="C9" s="265"/>
      <c r="D9" s="268"/>
      <c r="E9" s="269"/>
      <c r="F9" s="270"/>
      <c r="G9" s="270"/>
      <c r="H9" s="270"/>
      <c r="I9" s="270"/>
      <c r="J9" s="270"/>
      <c r="K9" s="270"/>
      <c r="L9" s="270"/>
      <c r="M9" s="271"/>
      <c r="N9" s="266"/>
    </row>
    <row r="10" spans="1:14" ht="24.95" customHeight="1" x14ac:dyDescent="0.2">
      <c r="A10" s="266"/>
      <c r="B10" s="267"/>
      <c r="C10" s="265"/>
      <c r="D10" s="268"/>
      <c r="E10" s="269"/>
      <c r="F10" s="270"/>
      <c r="G10" s="270"/>
      <c r="H10" s="270"/>
      <c r="I10" s="270"/>
      <c r="J10" s="270"/>
      <c r="K10" s="270"/>
      <c r="L10" s="270"/>
      <c r="M10" s="271"/>
      <c r="N10" s="266"/>
    </row>
    <row r="11" spans="1:14" ht="24.95" customHeight="1" x14ac:dyDescent="0.2">
      <c r="A11" s="266"/>
      <c r="B11" s="267"/>
      <c r="C11" s="265"/>
      <c r="D11" s="268"/>
      <c r="E11" s="269"/>
      <c r="F11" s="270"/>
      <c r="G11" s="270"/>
      <c r="H11" s="270"/>
      <c r="I11" s="270"/>
      <c r="J11" s="270"/>
      <c r="K11" s="270"/>
      <c r="L11" s="270"/>
      <c r="M11" s="271"/>
      <c r="N11" s="266"/>
    </row>
    <row r="12" spans="1:14" ht="24.95" customHeight="1" x14ac:dyDescent="0.2">
      <c r="A12" s="272"/>
      <c r="B12" s="267"/>
      <c r="C12" s="273"/>
      <c r="D12" s="268"/>
      <c r="E12" s="269"/>
      <c r="F12" s="270"/>
      <c r="G12" s="270"/>
      <c r="H12" s="270"/>
      <c r="I12" s="270"/>
      <c r="J12" s="270"/>
      <c r="K12" s="270"/>
      <c r="L12" s="270"/>
      <c r="M12" s="271"/>
      <c r="N12" s="266"/>
    </row>
    <row r="13" spans="1:14" ht="24.95" customHeight="1" thickBot="1" x14ac:dyDescent="0.25">
      <c r="A13" s="274"/>
      <c r="B13" s="275"/>
      <c r="C13" s="273"/>
      <c r="D13" s="276"/>
      <c r="E13" s="277"/>
      <c r="F13" s="278"/>
      <c r="G13" s="278"/>
      <c r="H13" s="278"/>
      <c r="I13" s="278"/>
      <c r="J13" s="278"/>
      <c r="K13" s="278"/>
      <c r="L13" s="278"/>
      <c r="M13" s="279"/>
      <c r="N13" s="280"/>
    </row>
    <row r="14" spans="1:14" ht="36" hidden="1" customHeight="1" x14ac:dyDescent="0.2">
      <c r="A14" s="281"/>
      <c r="B14" s="282"/>
      <c r="C14" s="283"/>
      <c r="D14" s="284"/>
      <c r="E14" s="285"/>
      <c r="F14" s="285"/>
      <c r="G14" s="285"/>
      <c r="H14" s="285"/>
      <c r="I14" s="285"/>
      <c r="J14" s="285"/>
      <c r="K14" s="285"/>
      <c r="L14" s="285"/>
      <c r="M14" s="286"/>
      <c r="N14" s="287"/>
    </row>
    <row r="15" spans="1:14" ht="24.95" hidden="1" customHeight="1" x14ac:dyDescent="0.2">
      <c r="A15" s="288"/>
      <c r="B15" s="289"/>
      <c r="C15" s="283"/>
      <c r="D15" s="290"/>
      <c r="E15" s="270"/>
      <c r="F15" s="270"/>
      <c r="G15" s="270"/>
      <c r="H15" s="270"/>
      <c r="I15" s="270"/>
      <c r="J15" s="270"/>
      <c r="K15" s="270"/>
      <c r="L15" s="270"/>
      <c r="M15" s="271"/>
      <c r="N15" s="266"/>
    </row>
    <row r="16" spans="1:14" ht="36" hidden="1" customHeight="1" x14ac:dyDescent="0.2">
      <c r="A16" s="288"/>
      <c r="B16" s="289"/>
      <c r="C16" s="283"/>
      <c r="D16" s="290"/>
      <c r="E16" s="270"/>
      <c r="F16" s="270"/>
      <c r="G16" s="270"/>
      <c r="H16" s="270"/>
      <c r="I16" s="270"/>
      <c r="J16" s="270"/>
      <c r="K16" s="270"/>
      <c r="L16" s="270"/>
      <c r="M16" s="271"/>
      <c r="N16" s="266"/>
    </row>
    <row r="17" spans="1:14" ht="29.25" hidden="1" customHeight="1" x14ac:dyDescent="0.2">
      <c r="A17" s="288"/>
      <c r="B17" s="289"/>
      <c r="C17" s="283"/>
      <c r="D17" s="290"/>
      <c r="E17" s="291"/>
      <c r="F17" s="270"/>
      <c r="G17" s="270"/>
      <c r="H17" s="270"/>
      <c r="I17" s="270"/>
      <c r="J17" s="270"/>
      <c r="K17" s="270"/>
      <c r="L17" s="270"/>
      <c r="M17" s="271"/>
      <c r="N17" s="266"/>
    </row>
    <row r="18" spans="1:14" ht="24.95" hidden="1" customHeight="1" x14ac:dyDescent="0.2">
      <c r="A18" s="270"/>
      <c r="B18" s="289"/>
      <c r="C18" s="289"/>
      <c r="D18" s="290"/>
      <c r="E18" s="270"/>
      <c r="F18" s="270"/>
      <c r="G18" s="270"/>
      <c r="H18" s="270"/>
      <c r="I18" s="270"/>
      <c r="J18" s="270"/>
      <c r="K18" s="270"/>
      <c r="L18" s="270"/>
      <c r="M18" s="271"/>
      <c r="N18" s="266"/>
    </row>
    <row r="19" spans="1:14" ht="24.95" hidden="1" customHeight="1" x14ac:dyDescent="0.2">
      <c r="A19" s="292"/>
      <c r="B19" s="293"/>
      <c r="C19" s="293"/>
      <c r="D19" s="294"/>
      <c r="E19" s="295"/>
      <c r="F19" s="295"/>
      <c r="G19" s="292"/>
      <c r="H19" s="292"/>
      <c r="I19" s="292"/>
      <c r="J19" s="295"/>
      <c r="K19" s="292"/>
      <c r="L19" s="292"/>
      <c r="M19" s="296"/>
      <c r="N19" s="297"/>
    </row>
    <row r="20" spans="1:14" ht="20.100000000000001" customHeight="1" thickBot="1" x14ac:dyDescent="0.25">
      <c r="A20" s="482" t="s">
        <v>23</v>
      </c>
      <c r="B20" s="483"/>
      <c r="C20" s="483"/>
      <c r="D20" s="484">
        <f t="shared" ref="D20:N20" si="0">SUM(D4:D19)</f>
        <v>0</v>
      </c>
      <c r="E20" s="485">
        <f t="shared" si="0"/>
        <v>0</v>
      </c>
      <c r="F20" s="486">
        <f t="shared" si="0"/>
        <v>0</v>
      </c>
      <c r="G20" s="486">
        <f t="shared" si="0"/>
        <v>0</v>
      </c>
      <c r="H20" s="486">
        <f t="shared" si="0"/>
        <v>0</v>
      </c>
      <c r="I20" s="486">
        <f t="shared" si="0"/>
        <v>0</v>
      </c>
      <c r="J20" s="486">
        <f t="shared" si="0"/>
        <v>0</v>
      </c>
      <c r="K20" s="486">
        <f t="shared" si="0"/>
        <v>0</v>
      </c>
      <c r="L20" s="486">
        <f t="shared" si="0"/>
        <v>0</v>
      </c>
      <c r="M20" s="487">
        <f t="shared" si="0"/>
        <v>0</v>
      </c>
      <c r="N20" s="483">
        <f t="shared" si="0"/>
        <v>0</v>
      </c>
    </row>
    <row r="21" spans="1:14" ht="10.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9"/>
      <c r="L21" s="19"/>
      <c r="M21" s="19"/>
      <c r="N21" s="19"/>
    </row>
    <row r="22" spans="1:14" ht="21.95" customHeight="1" x14ac:dyDescent="0.2">
      <c r="A22" s="20"/>
      <c r="B22" s="20"/>
      <c r="C22" s="20"/>
      <c r="D22" s="20"/>
      <c r="E22" s="1782"/>
      <c r="F22" s="1781"/>
      <c r="G22" s="1781"/>
      <c r="H22" s="1781"/>
      <c r="I22" s="1781"/>
      <c r="J22" s="1781"/>
      <c r="K22" s="1781"/>
      <c r="L22" s="1781"/>
      <c r="M22" s="1781"/>
      <c r="N22" s="1781"/>
    </row>
    <row r="23" spans="1:14" ht="13.5" customHeight="1" x14ac:dyDescent="0.2">
      <c r="A23" s="21"/>
      <c r="B23" s="21"/>
      <c r="C23" s="21"/>
      <c r="D23" s="21"/>
      <c r="E23" s="1782"/>
      <c r="F23" s="1781"/>
      <c r="G23" s="1781"/>
      <c r="H23" s="20"/>
      <c r="I23" s="20"/>
      <c r="J23" s="20"/>
      <c r="K23" s="20"/>
      <c r="L23" s="20"/>
      <c r="M23" s="20"/>
      <c r="N23" s="1781"/>
    </row>
    <row r="24" spans="1:14" ht="13.5" customHeight="1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ht="20.100000000000001" customHeight="1" x14ac:dyDescent="0.2">
      <c r="A25" s="23"/>
      <c r="B25" s="23"/>
      <c r="C25" s="23"/>
      <c r="D25" s="23"/>
      <c r="E25" s="24"/>
      <c r="F25" s="24"/>
      <c r="G25" s="25"/>
      <c r="H25" s="23"/>
      <c r="I25" s="23"/>
      <c r="J25" s="23"/>
    </row>
    <row r="26" spans="1:14" ht="20.100000000000001" customHeight="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1:14" ht="20.100000000000001" customHeigh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</row>
    <row r="28" spans="1:14" ht="20.100000000000001" customHeight="1" x14ac:dyDescent="0.2"/>
    <row r="29" spans="1:14" ht="20.100000000000001" customHeight="1" x14ac:dyDescent="0.2"/>
    <row r="30" spans="1:14" ht="20.100000000000001" customHeight="1" x14ac:dyDescent="0.2"/>
    <row r="31" spans="1:14" ht="20.100000000000001" customHeight="1" x14ac:dyDescent="0.2"/>
    <row r="32" spans="1:14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</sheetData>
  <sheetProtection selectLockedCells="1" selectUnlockedCells="1"/>
  <mergeCells count="17">
    <mergeCell ref="N22:N23"/>
    <mergeCell ref="E22:E23"/>
    <mergeCell ref="F22:F23"/>
    <mergeCell ref="G22:G23"/>
    <mergeCell ref="H22:I22"/>
    <mergeCell ref="J22:K22"/>
    <mergeCell ref="L22:M22"/>
    <mergeCell ref="A2:A3"/>
    <mergeCell ref="M1:N1"/>
    <mergeCell ref="B2:B3"/>
    <mergeCell ref="C2:C3"/>
    <mergeCell ref="D2:D3"/>
    <mergeCell ref="E2:G2"/>
    <mergeCell ref="H2:I2"/>
    <mergeCell ref="J2:K2"/>
    <mergeCell ref="L2:M2"/>
    <mergeCell ref="N2:N3"/>
  </mergeCells>
  <phoneticPr fontId="25" type="noConversion"/>
  <printOptions horizontalCentered="1"/>
  <pageMargins left="0.15763888888888888" right="0.15763888888888888" top="1.2486111111111111" bottom="0.59027777777777779" header="0.6694444444444444" footer="0.51180555555555551"/>
  <pageSetup paperSize="9" scale="85" firstPageNumber="0" orientation="landscape" horizontalDpi="300" verticalDpi="300" r:id="rId1"/>
  <headerFooter alignWithMargins="0">
    <oddHeader>&amp;C&amp;"Times New Roman,Félkövér"LETENYE VÁROS ÖNKORMÁNYZATÁNAK ADÓSSÁGSZOLGÁLATA 2017-2019. ÉVEK&amp;R&amp;"Times New Roman CE,Félkövér" 15.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G35"/>
  <sheetViews>
    <sheetView workbookViewId="0">
      <selection activeCell="B32" sqref="B32"/>
    </sheetView>
  </sheetViews>
  <sheetFormatPr defaultColWidth="9.140625" defaultRowHeight="15" x14ac:dyDescent="0.25"/>
  <cols>
    <col min="1" max="1" width="54.5703125" style="764" customWidth="1"/>
    <col min="2" max="2" width="12.28515625" style="764" customWidth="1"/>
    <col min="3" max="3" width="14.140625" style="764" customWidth="1"/>
    <col min="4" max="4" width="13.140625" style="764" customWidth="1"/>
    <col min="5" max="5" width="10.5703125" style="764" customWidth="1"/>
    <col min="6" max="6" width="9.85546875" style="764" customWidth="1"/>
    <col min="7" max="7" width="25.5703125" style="764" customWidth="1"/>
    <col min="8" max="16384" width="9.140625" style="764"/>
  </cols>
  <sheetData>
    <row r="2" spans="1:7" ht="30.75" customHeight="1" x14ac:dyDescent="0.25">
      <c r="A2" s="766" t="s">
        <v>507</v>
      </c>
      <c r="B2" s="766">
        <v>2015</v>
      </c>
      <c r="C2" s="766">
        <v>2016</v>
      </c>
      <c r="D2" s="766">
        <v>2017</v>
      </c>
      <c r="E2" s="766">
        <v>2018</v>
      </c>
      <c r="F2" s="766">
        <v>2019</v>
      </c>
      <c r="G2" s="766" t="s">
        <v>993</v>
      </c>
    </row>
    <row r="3" spans="1:7" x14ac:dyDescent="0.25">
      <c r="A3" s="767" t="s">
        <v>994</v>
      </c>
      <c r="B3" s="768">
        <v>11000000</v>
      </c>
      <c r="C3" s="768"/>
      <c r="D3" s="768"/>
      <c r="E3" s="768"/>
      <c r="F3" s="768"/>
      <c r="G3" s="767" t="s">
        <v>995</v>
      </c>
    </row>
    <row r="4" spans="1:7" x14ac:dyDescent="0.25">
      <c r="A4" s="767" t="s">
        <v>996</v>
      </c>
      <c r="B4" s="768"/>
      <c r="C4" s="769" t="s">
        <v>1048</v>
      </c>
      <c r="D4" s="769" t="s">
        <v>1048</v>
      </c>
      <c r="E4" s="769" t="s">
        <v>1048</v>
      </c>
      <c r="F4" s="769" t="s">
        <v>1048</v>
      </c>
      <c r="G4" s="767" t="s">
        <v>997</v>
      </c>
    </row>
    <row r="5" spans="1:7" x14ac:dyDescent="0.25">
      <c r="A5" s="767" t="s">
        <v>998</v>
      </c>
      <c r="B5" s="768"/>
      <c r="C5" s="768">
        <v>20000000</v>
      </c>
      <c r="D5" s="768"/>
      <c r="E5" s="768"/>
      <c r="F5" s="768"/>
      <c r="G5" s="767" t="s">
        <v>999</v>
      </c>
    </row>
    <row r="6" spans="1:7" x14ac:dyDescent="0.25">
      <c r="A6" s="767" t="s">
        <v>1000</v>
      </c>
      <c r="B6" s="768"/>
      <c r="C6" s="768"/>
      <c r="D6" s="768"/>
      <c r="E6" s="768"/>
      <c r="F6" s="768"/>
      <c r="G6" s="767" t="s">
        <v>1001</v>
      </c>
    </row>
    <row r="7" spans="1:7" x14ac:dyDescent="0.25">
      <c r="A7" s="767" t="s">
        <v>1002</v>
      </c>
      <c r="B7" s="768"/>
      <c r="C7" s="768"/>
      <c r="D7" s="768">
        <v>750000</v>
      </c>
      <c r="E7" s="768"/>
      <c r="F7" s="768"/>
      <c r="G7" s="767" t="s">
        <v>1003</v>
      </c>
    </row>
    <row r="8" spans="1:7" x14ac:dyDescent="0.25">
      <c r="A8" s="767" t="s">
        <v>1004</v>
      </c>
      <c r="B8" s="768"/>
      <c r="C8" s="768">
        <v>200000000</v>
      </c>
      <c r="D8" s="768"/>
      <c r="E8" s="768"/>
      <c r="F8" s="768"/>
      <c r="G8" s="767" t="s">
        <v>1005</v>
      </c>
    </row>
    <row r="9" spans="1:7" x14ac:dyDescent="0.25">
      <c r="A9" s="767" t="s">
        <v>1006</v>
      </c>
      <c r="B9" s="768"/>
      <c r="C9" s="768">
        <v>250000000</v>
      </c>
      <c r="D9" s="768"/>
      <c r="E9" s="768"/>
      <c r="F9" s="768"/>
      <c r="G9" s="767" t="s">
        <v>1007</v>
      </c>
    </row>
    <row r="10" spans="1:7" x14ac:dyDescent="0.25">
      <c r="A10" s="767" t="s">
        <v>1008</v>
      </c>
      <c r="B10" s="768"/>
      <c r="C10" s="768">
        <v>200000000</v>
      </c>
      <c r="D10" s="768"/>
      <c r="E10" s="768"/>
      <c r="F10" s="768"/>
      <c r="G10" s="767" t="s">
        <v>1009</v>
      </c>
    </row>
    <row r="11" spans="1:7" x14ac:dyDescent="0.25">
      <c r="A11" s="767" t="s">
        <v>1010</v>
      </c>
      <c r="B11" s="768"/>
      <c r="C11" s="768">
        <v>60000000</v>
      </c>
      <c r="D11" s="768"/>
      <c r="E11" s="768"/>
      <c r="F11" s="768"/>
      <c r="G11" s="767" t="s">
        <v>1011</v>
      </c>
    </row>
    <row r="12" spans="1:7" x14ac:dyDescent="0.25">
      <c r="A12" s="767" t="s">
        <v>1012</v>
      </c>
      <c r="B12" s="768"/>
      <c r="C12" s="768">
        <v>10000000</v>
      </c>
      <c r="D12" s="768"/>
      <c r="E12" s="768"/>
      <c r="F12" s="768"/>
      <c r="G12" s="767" t="s">
        <v>1013</v>
      </c>
    </row>
    <row r="13" spans="1:7" x14ac:dyDescent="0.25">
      <c r="A13" s="767" t="s">
        <v>1014</v>
      </c>
      <c r="B13" s="768"/>
      <c r="C13" s="768">
        <v>200000000</v>
      </c>
      <c r="D13" s="768"/>
      <c r="E13" s="768"/>
      <c r="F13" s="768"/>
      <c r="G13" s="767" t="s">
        <v>1015</v>
      </c>
    </row>
    <row r="14" spans="1:7" x14ac:dyDescent="0.25">
      <c r="A14" s="767" t="s">
        <v>1016</v>
      </c>
      <c r="B14" s="768"/>
      <c r="C14" s="768">
        <v>200000000</v>
      </c>
      <c r="D14" s="768"/>
      <c r="E14" s="768"/>
      <c r="F14" s="768"/>
      <c r="G14" s="767" t="s">
        <v>1017</v>
      </c>
    </row>
    <row r="15" spans="1:7" x14ac:dyDescent="0.25">
      <c r="A15" s="767" t="s">
        <v>1018</v>
      </c>
      <c r="B15" s="768"/>
      <c r="C15" s="768">
        <v>630000000</v>
      </c>
      <c r="D15" s="768"/>
      <c r="E15" s="768"/>
      <c r="F15" s="768"/>
      <c r="G15" s="767" t="s">
        <v>1019</v>
      </c>
    </row>
    <row r="16" spans="1:7" x14ac:dyDescent="0.25">
      <c r="A16" s="767" t="s">
        <v>1020</v>
      </c>
      <c r="B16" s="768"/>
      <c r="C16" s="768">
        <v>200000000</v>
      </c>
      <c r="D16" s="768"/>
      <c r="E16" s="768"/>
      <c r="F16" s="768"/>
      <c r="G16" s="767" t="s">
        <v>1021</v>
      </c>
    </row>
    <row r="17" spans="1:7" x14ac:dyDescent="0.25">
      <c r="A17" s="767" t="s">
        <v>1022</v>
      </c>
      <c r="B17" s="768"/>
      <c r="C17" s="770">
        <v>696912.5</v>
      </c>
      <c r="D17" s="768"/>
      <c r="E17" s="768"/>
      <c r="F17" s="768"/>
      <c r="G17" s="767" t="s">
        <v>1023</v>
      </c>
    </row>
    <row r="18" spans="1:7" x14ac:dyDescent="0.25">
      <c r="A18" s="767" t="s">
        <v>1024</v>
      </c>
      <c r="B18" s="768"/>
      <c r="C18" s="768">
        <v>57500000</v>
      </c>
      <c r="D18" s="768"/>
      <c r="E18" s="768"/>
      <c r="F18" s="768"/>
      <c r="G18" s="767" t="s">
        <v>1025</v>
      </c>
    </row>
    <row r="19" spans="1:7" x14ac:dyDescent="0.25">
      <c r="A19" s="767" t="s">
        <v>1026</v>
      </c>
      <c r="B19" s="768"/>
      <c r="C19" s="770">
        <v>409492.5</v>
      </c>
      <c r="D19" s="768"/>
      <c r="E19" s="768"/>
      <c r="F19" s="768"/>
      <c r="G19" s="767" t="s">
        <v>1027</v>
      </c>
    </row>
    <row r="20" spans="1:7" x14ac:dyDescent="0.25">
      <c r="A20" s="767" t="s">
        <v>1028</v>
      </c>
      <c r="B20" s="768"/>
      <c r="C20" s="770">
        <v>59980</v>
      </c>
      <c r="D20" s="768"/>
      <c r="E20" s="768"/>
      <c r="F20" s="768"/>
      <c r="G20" s="767" t="s">
        <v>1029</v>
      </c>
    </row>
    <row r="21" spans="1:7" x14ac:dyDescent="0.25">
      <c r="A21" s="767" t="s">
        <v>1030</v>
      </c>
      <c r="B21" s="768"/>
      <c r="C21" s="770">
        <v>353340</v>
      </c>
      <c r="D21" s="768"/>
      <c r="E21" s="768"/>
      <c r="F21" s="768"/>
      <c r="G21" s="767" t="s">
        <v>1031</v>
      </c>
    </row>
    <row r="22" spans="1:7" x14ac:dyDescent="0.25">
      <c r="A22" s="767" t="s">
        <v>1032</v>
      </c>
      <c r="B22" s="767"/>
      <c r="C22" s="770">
        <v>181400</v>
      </c>
      <c r="D22" s="767"/>
      <c r="E22" s="767"/>
      <c r="F22" s="767"/>
      <c r="G22" s="767" t="s">
        <v>1033</v>
      </c>
    </row>
    <row r="23" spans="1:7" x14ac:dyDescent="0.25">
      <c r="A23" s="767" t="s">
        <v>1034</v>
      </c>
      <c r="B23" s="767"/>
      <c r="C23" s="768">
        <v>160000000</v>
      </c>
      <c r="D23" s="767"/>
      <c r="E23" s="767"/>
      <c r="F23" s="767"/>
      <c r="G23" s="767" t="s">
        <v>1035</v>
      </c>
    </row>
    <row r="24" spans="1:7" x14ac:dyDescent="0.25">
      <c r="A24" s="767" t="s">
        <v>1036</v>
      </c>
      <c r="B24" s="767"/>
      <c r="C24" s="768">
        <v>110519650</v>
      </c>
      <c r="D24" s="767"/>
      <c r="E24" s="767"/>
      <c r="F24" s="767"/>
      <c r="G24" s="767" t="s">
        <v>1037</v>
      </c>
    </row>
    <row r="25" spans="1:7" x14ac:dyDescent="0.25">
      <c r="A25" s="767" t="s">
        <v>1038</v>
      </c>
      <c r="B25" s="767"/>
      <c r="C25" s="767"/>
      <c r="D25" s="768">
        <v>113400363</v>
      </c>
      <c r="E25" s="767"/>
      <c r="F25" s="767"/>
      <c r="G25" s="767" t="s">
        <v>1039</v>
      </c>
    </row>
    <row r="26" spans="1:7" x14ac:dyDescent="0.25">
      <c r="A26" s="767" t="s">
        <v>1040</v>
      </c>
      <c r="B26" s="767"/>
      <c r="C26" s="767"/>
      <c r="D26" s="768">
        <v>2500000</v>
      </c>
      <c r="E26" s="767"/>
      <c r="F26" s="767"/>
      <c r="G26" s="767" t="s">
        <v>1041</v>
      </c>
    </row>
    <row r="27" spans="1:7" x14ac:dyDescent="0.25">
      <c r="A27" s="767" t="s">
        <v>1042</v>
      </c>
      <c r="B27" s="767"/>
      <c r="C27" s="767"/>
      <c r="D27" s="768">
        <v>33800000</v>
      </c>
      <c r="E27" s="767"/>
      <c r="F27" s="767"/>
      <c r="G27" s="767" t="s">
        <v>1043</v>
      </c>
    </row>
    <row r="28" spans="1:7" x14ac:dyDescent="0.25">
      <c r="A28" s="767" t="s">
        <v>1044</v>
      </c>
      <c r="B28" s="767"/>
      <c r="C28" s="767"/>
      <c r="D28" s="768">
        <v>2000000</v>
      </c>
      <c r="E28" s="767"/>
      <c r="F28" s="767"/>
      <c r="G28" s="767" t="s">
        <v>1045</v>
      </c>
    </row>
    <row r="29" spans="1:7" x14ac:dyDescent="0.25">
      <c r="A29" s="767" t="s">
        <v>1046</v>
      </c>
      <c r="B29" s="767"/>
      <c r="C29" s="767"/>
      <c r="D29" s="768">
        <v>19272418</v>
      </c>
      <c r="E29" s="767"/>
      <c r="F29" s="767"/>
      <c r="G29" s="767" t="s">
        <v>1047</v>
      </c>
    </row>
    <row r="30" spans="1:7" x14ac:dyDescent="0.25">
      <c r="A30" s="771"/>
      <c r="B30" s="771"/>
      <c r="C30" s="771"/>
      <c r="D30" s="772"/>
      <c r="E30" s="771"/>
      <c r="F30" s="771"/>
      <c r="G30" s="771"/>
    </row>
    <row r="31" spans="1:7" x14ac:dyDescent="0.25">
      <c r="D31" s="765"/>
    </row>
    <row r="32" spans="1:7" x14ac:dyDescent="0.25">
      <c r="D32" s="765"/>
    </row>
    <row r="33" spans="4:4" x14ac:dyDescent="0.25">
      <c r="D33" s="765"/>
    </row>
    <row r="34" spans="4:4" x14ac:dyDescent="0.25">
      <c r="D34" s="765"/>
    </row>
    <row r="35" spans="4:4" x14ac:dyDescent="0.25">
      <c r="D35" s="765"/>
    </row>
  </sheetData>
  <pageMargins left="0.25" right="0.25" top="0.75" bottom="0.75" header="0.3" footer="0.3"/>
  <pageSetup paperSize="9" orientation="landscape" r:id="rId1"/>
  <headerFooter>
    <oddHeader xml:space="preserve">&amp;C&amp;"Times New Roman,Félkövér"TÖBB ÉVES KIHATÁSSAL JÁRÓ DÖNTÉSEK SZÁMSZERŰSÍTÉSE ÉVENKÉNTI BONTÁSBAN&amp;R&amp;"Times New Roman,Félkövér"&amp;815.melléklet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66"/>
  <sheetViews>
    <sheetView topLeftCell="A2" zoomScale="120" zoomScaleNormal="120" workbookViewId="0">
      <selection activeCell="N10" sqref="N10"/>
    </sheetView>
  </sheetViews>
  <sheetFormatPr defaultColWidth="8" defaultRowHeight="12.75" x14ac:dyDescent="0.2"/>
  <cols>
    <col min="1" max="1" width="45.42578125" style="506" customWidth="1"/>
    <col min="2" max="2" width="13.42578125" style="493" hidden="1" customWidth="1"/>
    <col min="3" max="3" width="14" style="493" hidden="1" customWidth="1"/>
    <col min="4" max="4" width="1.140625" style="493" hidden="1" customWidth="1"/>
    <col min="5" max="5" width="12.28515625" style="493" customWidth="1"/>
    <col min="6" max="6" width="10.42578125" style="493" hidden="1" customWidth="1"/>
    <col min="7" max="7" width="13" style="493" hidden="1" customWidth="1"/>
    <col min="8" max="8" width="15.42578125" style="493" hidden="1" customWidth="1"/>
    <col min="9" max="9" width="12.7109375" style="493" customWidth="1"/>
    <col min="10" max="10" width="11.85546875" style="493" customWidth="1"/>
    <col min="11" max="11" width="11.140625" style="493" customWidth="1"/>
    <col min="12" max="16384" width="8" style="493"/>
  </cols>
  <sheetData>
    <row r="1" spans="1:11" ht="24.75" hidden="1" customHeight="1" x14ac:dyDescent="0.2">
      <c r="A1" s="1783"/>
      <c r="B1" s="1783"/>
      <c r="C1" s="1783"/>
      <c r="D1" s="1783"/>
      <c r="E1" s="1783"/>
      <c r="F1" s="1783"/>
      <c r="G1" s="1783"/>
    </row>
    <row r="2" spans="1:11" ht="12" customHeight="1" x14ac:dyDescent="0.2">
      <c r="A2" s="762"/>
      <c r="B2" s="762"/>
      <c r="C2" s="762"/>
      <c r="D2" s="762"/>
      <c r="E2" s="762"/>
      <c r="F2" s="762"/>
      <c r="G2" s="762"/>
    </row>
    <row r="3" spans="1:11" ht="15.75" customHeight="1" x14ac:dyDescent="0.2">
      <c r="A3" s="762"/>
      <c r="B3" s="762"/>
      <c r="C3" s="762"/>
      <c r="D3" s="762"/>
      <c r="E3" s="1784"/>
      <c r="F3" s="1784"/>
      <c r="G3" s="1784"/>
      <c r="H3" s="1784"/>
      <c r="I3" s="1784"/>
      <c r="J3" s="1784"/>
      <c r="K3" s="1784"/>
    </row>
    <row r="4" spans="1:11" ht="15.75" customHeight="1" x14ac:dyDescent="0.2">
      <c r="A4" s="607"/>
      <c r="B4" s="607"/>
      <c r="C4" s="607"/>
      <c r="D4" s="607"/>
      <c r="E4" s="1785" t="s">
        <v>1155</v>
      </c>
      <c r="F4" s="1785"/>
      <c r="G4" s="1785"/>
      <c r="H4" s="1785"/>
      <c r="I4" s="1785"/>
      <c r="J4" s="1785"/>
      <c r="K4" s="1785"/>
    </row>
    <row r="5" spans="1:11" ht="19.5" customHeight="1" thickBot="1" x14ac:dyDescent="0.25">
      <c r="A5" s="494"/>
      <c r="B5" s="495"/>
      <c r="C5" s="495"/>
      <c r="D5" s="495"/>
      <c r="E5" s="495"/>
      <c r="F5" s="495"/>
      <c r="G5" s="1786" t="s">
        <v>558</v>
      </c>
      <c r="H5" s="1786"/>
      <c r="I5" s="1786"/>
      <c r="J5" s="1786"/>
      <c r="K5" s="1786"/>
    </row>
    <row r="6" spans="1:11" s="496" customFormat="1" ht="48.75" customHeight="1" thickBot="1" x14ac:dyDescent="0.25">
      <c r="A6" s="514" t="s">
        <v>315</v>
      </c>
      <c r="B6" s="515" t="s">
        <v>316</v>
      </c>
      <c r="C6" s="515" t="s">
        <v>317</v>
      </c>
      <c r="D6" s="515" t="s">
        <v>318</v>
      </c>
      <c r="E6" s="515" t="s">
        <v>869</v>
      </c>
      <c r="F6" s="516" t="s">
        <v>96</v>
      </c>
      <c r="G6" s="517" t="s">
        <v>1053</v>
      </c>
      <c r="H6" s="517" t="s">
        <v>1094</v>
      </c>
      <c r="I6" s="517" t="s">
        <v>1053</v>
      </c>
      <c r="J6" s="517" t="s">
        <v>1094</v>
      </c>
      <c r="K6" s="517" t="s">
        <v>1053</v>
      </c>
    </row>
    <row r="7" spans="1:11" s="495" customFormat="1" ht="15" customHeight="1" x14ac:dyDescent="0.2">
      <c r="A7" s="522"/>
      <c r="B7" s="523">
        <v>2</v>
      </c>
      <c r="C7" s="523">
        <v>3</v>
      </c>
      <c r="D7" s="523">
        <v>4</v>
      </c>
      <c r="E7" s="523"/>
      <c r="F7" s="523"/>
      <c r="G7" s="524"/>
      <c r="H7" s="524"/>
      <c r="I7" s="524"/>
      <c r="J7" s="524"/>
      <c r="K7" s="524"/>
    </row>
    <row r="8" spans="1:11" ht="15.95" customHeight="1" x14ac:dyDescent="0.2">
      <c r="A8" s="749" t="s">
        <v>912</v>
      </c>
      <c r="B8" s="750"/>
      <c r="C8" s="751"/>
      <c r="D8" s="750"/>
      <c r="E8" s="750">
        <v>1998980</v>
      </c>
      <c r="F8" s="520">
        <v>20320</v>
      </c>
      <c r="G8" s="521">
        <f>E8+F8</f>
        <v>2019300</v>
      </c>
      <c r="H8" s="521"/>
      <c r="I8" s="521">
        <v>2019300</v>
      </c>
      <c r="J8" s="521">
        <v>0</v>
      </c>
      <c r="K8" s="521">
        <v>2019300</v>
      </c>
    </row>
    <row r="9" spans="1:11" ht="15.95" customHeight="1" x14ac:dyDescent="0.2">
      <c r="A9" s="752" t="s">
        <v>961</v>
      </c>
      <c r="B9" s="753"/>
      <c r="C9" s="754"/>
      <c r="D9" s="753"/>
      <c r="E9" s="753">
        <v>5450000</v>
      </c>
      <c r="F9" s="507"/>
      <c r="G9" s="500">
        <f>E9+F9</f>
        <v>5450000</v>
      </c>
      <c r="H9" s="500"/>
      <c r="I9" s="500">
        <v>5450000</v>
      </c>
      <c r="J9" s="500">
        <v>0</v>
      </c>
      <c r="K9" s="500">
        <v>5450000</v>
      </c>
    </row>
    <row r="10" spans="1:11" ht="15.95" customHeight="1" x14ac:dyDescent="0.2">
      <c r="A10" s="743" t="s">
        <v>972</v>
      </c>
      <c r="B10" s="744"/>
      <c r="C10" s="745"/>
      <c r="D10" s="744"/>
      <c r="E10" s="744">
        <v>185070000</v>
      </c>
      <c r="F10" s="507"/>
      <c r="G10" s="500">
        <f>E10+F10</f>
        <v>185070000</v>
      </c>
      <c r="H10" s="500"/>
      <c r="I10" s="500">
        <v>185070000</v>
      </c>
      <c r="J10" s="500">
        <v>0</v>
      </c>
      <c r="K10" s="500">
        <v>185070000</v>
      </c>
    </row>
    <row r="11" spans="1:11" ht="15.95" customHeight="1" x14ac:dyDescent="0.2">
      <c r="A11" s="743" t="s">
        <v>976</v>
      </c>
      <c r="B11" s="744"/>
      <c r="C11" s="745"/>
      <c r="D11" s="744"/>
      <c r="E11" s="744">
        <v>107736163</v>
      </c>
      <c r="F11" s="507"/>
      <c r="G11" s="500">
        <f>E11+F11</f>
        <v>107736163</v>
      </c>
      <c r="H11" s="500"/>
      <c r="I11" s="500">
        <v>107736163</v>
      </c>
      <c r="J11" s="500">
        <v>0</v>
      </c>
      <c r="K11" s="500">
        <v>107736163</v>
      </c>
    </row>
    <row r="12" spans="1:11" ht="15" hidden="1" customHeight="1" x14ac:dyDescent="0.2">
      <c r="A12" s="743"/>
      <c r="B12" s="744"/>
      <c r="C12" s="745"/>
      <c r="D12" s="744"/>
      <c r="E12" s="744"/>
      <c r="F12" s="507"/>
      <c r="G12" s="500">
        <f t="shared" ref="G12:H26" si="0">B12-D12-E12</f>
        <v>0</v>
      </c>
      <c r="H12" s="500"/>
      <c r="I12" s="500"/>
      <c r="J12" s="500"/>
      <c r="K12" s="500"/>
    </row>
    <row r="13" spans="1:11" ht="15.95" hidden="1" customHeight="1" x14ac:dyDescent="0.2">
      <c r="A13" s="743"/>
      <c r="B13" s="744"/>
      <c r="C13" s="745"/>
      <c r="D13" s="744"/>
      <c r="E13" s="744"/>
      <c r="F13" s="507"/>
      <c r="G13" s="500">
        <f t="shared" si="0"/>
        <v>0</v>
      </c>
      <c r="H13" s="500"/>
      <c r="I13" s="500"/>
      <c r="J13" s="500"/>
      <c r="K13" s="500"/>
    </row>
    <row r="14" spans="1:11" ht="15.95" hidden="1" customHeight="1" x14ac:dyDescent="0.2">
      <c r="A14" s="743"/>
      <c r="B14" s="744"/>
      <c r="C14" s="745"/>
      <c r="D14" s="744"/>
      <c r="E14" s="744"/>
      <c r="F14" s="507"/>
      <c r="G14" s="500">
        <f t="shared" si="0"/>
        <v>0</v>
      </c>
      <c r="H14" s="500"/>
      <c r="I14" s="500"/>
      <c r="J14" s="500"/>
      <c r="K14" s="500"/>
    </row>
    <row r="15" spans="1:11" ht="15.95" hidden="1" customHeight="1" x14ac:dyDescent="0.2">
      <c r="A15" s="743"/>
      <c r="B15" s="744"/>
      <c r="C15" s="745"/>
      <c r="D15" s="744"/>
      <c r="E15" s="744"/>
      <c r="F15" s="507"/>
      <c r="G15" s="500">
        <f t="shared" si="0"/>
        <v>0</v>
      </c>
      <c r="H15" s="500"/>
      <c r="I15" s="500"/>
      <c r="J15" s="500"/>
      <c r="K15" s="500"/>
    </row>
    <row r="16" spans="1:11" ht="15.95" hidden="1" customHeight="1" x14ac:dyDescent="0.2">
      <c r="A16" s="743"/>
      <c r="B16" s="744"/>
      <c r="C16" s="745"/>
      <c r="D16" s="744"/>
      <c r="E16" s="744"/>
      <c r="F16" s="507"/>
      <c r="G16" s="500">
        <f t="shared" si="0"/>
        <v>0</v>
      </c>
      <c r="H16" s="500"/>
      <c r="I16" s="500"/>
      <c r="J16" s="500"/>
      <c r="K16" s="500"/>
    </row>
    <row r="17" spans="1:11" ht="15.95" hidden="1" customHeight="1" x14ac:dyDescent="0.2">
      <c r="A17" s="743"/>
      <c r="B17" s="744"/>
      <c r="C17" s="745"/>
      <c r="D17" s="744"/>
      <c r="E17" s="744"/>
      <c r="F17" s="507"/>
      <c r="G17" s="500">
        <f t="shared" si="0"/>
        <v>0</v>
      </c>
      <c r="H17" s="500"/>
      <c r="I17" s="500"/>
      <c r="J17" s="500"/>
      <c r="K17" s="500"/>
    </row>
    <row r="18" spans="1:11" ht="15.95" hidden="1" customHeight="1" x14ac:dyDescent="0.2">
      <c r="A18" s="743"/>
      <c r="B18" s="744"/>
      <c r="C18" s="745"/>
      <c r="D18" s="744"/>
      <c r="E18" s="744"/>
      <c r="F18" s="507"/>
      <c r="G18" s="500">
        <f t="shared" si="0"/>
        <v>0</v>
      </c>
      <c r="H18" s="500"/>
      <c r="I18" s="500"/>
      <c r="J18" s="500"/>
      <c r="K18" s="500"/>
    </row>
    <row r="19" spans="1:11" ht="15.95" hidden="1" customHeight="1" x14ac:dyDescent="0.2">
      <c r="A19" s="743"/>
      <c r="B19" s="744"/>
      <c r="C19" s="745"/>
      <c r="D19" s="744"/>
      <c r="E19" s="744"/>
      <c r="F19" s="507"/>
      <c r="G19" s="500">
        <f t="shared" si="0"/>
        <v>0</v>
      </c>
      <c r="H19" s="500"/>
      <c r="I19" s="500"/>
      <c r="J19" s="500"/>
      <c r="K19" s="500"/>
    </row>
    <row r="20" spans="1:11" ht="15.95" hidden="1" customHeight="1" x14ac:dyDescent="0.2">
      <c r="A20" s="743"/>
      <c r="B20" s="744"/>
      <c r="C20" s="745"/>
      <c r="D20" s="744"/>
      <c r="E20" s="744"/>
      <c r="F20" s="507"/>
      <c r="G20" s="500">
        <f t="shared" si="0"/>
        <v>0</v>
      </c>
      <c r="H20" s="500"/>
      <c r="I20" s="500"/>
      <c r="J20" s="500"/>
      <c r="K20" s="500"/>
    </row>
    <row r="21" spans="1:11" ht="15.95" hidden="1" customHeight="1" x14ac:dyDescent="0.2">
      <c r="A21" s="743"/>
      <c r="B21" s="744"/>
      <c r="C21" s="745"/>
      <c r="D21" s="744"/>
      <c r="E21" s="744"/>
      <c r="F21" s="507"/>
      <c r="G21" s="500">
        <f t="shared" si="0"/>
        <v>0</v>
      </c>
      <c r="H21" s="500"/>
      <c r="I21" s="500"/>
      <c r="J21" s="500"/>
      <c r="K21" s="500"/>
    </row>
    <row r="22" spans="1:11" ht="15.95" hidden="1" customHeight="1" x14ac:dyDescent="0.2">
      <c r="A22" s="743"/>
      <c r="B22" s="744"/>
      <c r="C22" s="745"/>
      <c r="D22" s="744"/>
      <c r="E22" s="744"/>
      <c r="F22" s="507"/>
      <c r="G22" s="500">
        <f t="shared" si="0"/>
        <v>0</v>
      </c>
      <c r="H22" s="500"/>
      <c r="I22" s="500"/>
      <c r="J22" s="500"/>
      <c r="K22" s="500"/>
    </row>
    <row r="23" spans="1:11" ht="15.95" hidden="1" customHeight="1" x14ac:dyDescent="0.2">
      <c r="A23" s="743"/>
      <c r="B23" s="744"/>
      <c r="C23" s="745"/>
      <c r="D23" s="744"/>
      <c r="E23" s="744"/>
      <c r="F23" s="507"/>
      <c r="G23" s="500">
        <f t="shared" si="0"/>
        <v>0</v>
      </c>
      <c r="H23" s="500"/>
      <c r="I23" s="500"/>
      <c r="J23" s="500"/>
      <c r="K23" s="500"/>
    </row>
    <row r="24" spans="1:11" ht="15.95" hidden="1" customHeight="1" x14ac:dyDescent="0.2">
      <c r="A24" s="743"/>
      <c r="B24" s="744"/>
      <c r="C24" s="745"/>
      <c r="D24" s="744"/>
      <c r="E24" s="744"/>
      <c r="F24" s="507"/>
      <c r="G24" s="500">
        <f t="shared" si="0"/>
        <v>0</v>
      </c>
      <c r="H24" s="500"/>
      <c r="I24" s="500"/>
      <c r="J24" s="500"/>
      <c r="K24" s="500"/>
    </row>
    <row r="25" spans="1:11" ht="15.95" customHeight="1" x14ac:dyDescent="0.2">
      <c r="A25" s="743" t="s">
        <v>1076</v>
      </c>
      <c r="B25" s="744"/>
      <c r="C25" s="745"/>
      <c r="D25" s="744"/>
      <c r="E25" s="744"/>
      <c r="F25" s="507">
        <v>1459230</v>
      </c>
      <c r="G25" s="500">
        <f>E25+F25</f>
        <v>1459230</v>
      </c>
      <c r="H25" s="500"/>
      <c r="I25" s="500">
        <v>1459230</v>
      </c>
      <c r="J25" s="500"/>
      <c r="K25" s="500">
        <v>1459230</v>
      </c>
    </row>
    <row r="26" spans="1:11" ht="15.95" customHeight="1" thickBot="1" x14ac:dyDescent="0.25">
      <c r="A26" s="746" t="s">
        <v>1136</v>
      </c>
      <c r="B26" s="747"/>
      <c r="C26" s="748"/>
      <c r="D26" s="747"/>
      <c r="E26" s="747"/>
      <c r="F26" s="525"/>
      <c r="G26" s="526">
        <f t="shared" si="0"/>
        <v>0</v>
      </c>
      <c r="H26" s="526">
        <f t="shared" si="0"/>
        <v>0</v>
      </c>
      <c r="I26" s="526">
        <v>0</v>
      </c>
      <c r="J26" s="526">
        <v>8100000</v>
      </c>
      <c r="K26" s="526">
        <f>+I26+J26</f>
        <v>8100000</v>
      </c>
    </row>
    <row r="27" spans="1:11" s="505" customFormat="1" ht="18" customHeight="1" thickBot="1" x14ac:dyDescent="0.25">
      <c r="A27" s="509" t="s">
        <v>320</v>
      </c>
      <c r="B27" s="510">
        <f>SUM(B8:B26)</f>
        <v>0</v>
      </c>
      <c r="C27" s="510"/>
      <c r="D27" s="510">
        <f>SUM(D8:D26)</f>
        <v>0</v>
      </c>
      <c r="E27" s="510">
        <f>SUM(E8:E26)</f>
        <v>300255143</v>
      </c>
      <c r="F27" s="511"/>
      <c r="G27" s="512">
        <f>SUM(G8:G26)</f>
        <v>301734693</v>
      </c>
      <c r="H27" s="512">
        <f>SUM(H8:H26)</f>
        <v>0</v>
      </c>
      <c r="I27" s="512">
        <v>301734693</v>
      </c>
      <c r="J27" s="512">
        <f>SUM(J8:J26)</f>
        <v>8100000</v>
      </c>
      <c r="K27" s="512">
        <f>SUM(K8:K26)</f>
        <v>309834693</v>
      </c>
    </row>
    <row r="28" spans="1:11" ht="13.5" thickBot="1" x14ac:dyDescent="0.25"/>
    <row r="29" spans="1:11" ht="67.5" customHeight="1" thickBot="1" x14ac:dyDescent="0.25">
      <c r="A29" s="514" t="s">
        <v>319</v>
      </c>
      <c r="B29" s="515" t="s">
        <v>316</v>
      </c>
      <c r="C29" s="515" t="s">
        <v>317</v>
      </c>
      <c r="D29" s="515" t="s">
        <v>318</v>
      </c>
      <c r="E29" s="515" t="s">
        <v>869</v>
      </c>
      <c r="F29" s="516" t="s">
        <v>96</v>
      </c>
      <c r="G29" s="517" t="s">
        <v>1053</v>
      </c>
      <c r="H29" s="517" t="s">
        <v>1094</v>
      </c>
      <c r="I29" s="517" t="s">
        <v>1053</v>
      </c>
      <c r="J29" s="517" t="s">
        <v>1094</v>
      </c>
      <c r="K29" s="517" t="s">
        <v>1053</v>
      </c>
    </row>
    <row r="30" spans="1:11" x14ac:dyDescent="0.2">
      <c r="A30" s="527"/>
      <c r="B30" s="528">
        <v>2</v>
      </c>
      <c r="C30" s="528">
        <v>3</v>
      </c>
      <c r="D30" s="528">
        <v>4</v>
      </c>
      <c r="E30" s="528"/>
      <c r="F30" s="528"/>
      <c r="G30" s="529"/>
      <c r="H30" s="529"/>
      <c r="I30" s="529"/>
      <c r="J30" s="1471"/>
      <c r="K30" s="529"/>
    </row>
    <row r="31" spans="1:11" x14ac:dyDescent="0.2">
      <c r="A31" s="710" t="s">
        <v>913</v>
      </c>
      <c r="B31" s="711"/>
      <c r="C31" s="711"/>
      <c r="D31" s="711"/>
      <c r="E31" s="755">
        <v>1113470</v>
      </c>
      <c r="F31" s="711"/>
      <c r="G31" s="712">
        <f>E31+F31</f>
        <v>1113470</v>
      </c>
      <c r="H31" s="712">
        <v>1439200</v>
      </c>
      <c r="I31" s="712">
        <v>2552670</v>
      </c>
      <c r="J31" s="1472"/>
      <c r="K31" s="712">
        <f>SUM(I31:J31)</f>
        <v>2552670</v>
      </c>
    </row>
    <row r="32" spans="1:11" x14ac:dyDescent="0.2">
      <c r="A32" s="710" t="s">
        <v>914</v>
      </c>
      <c r="B32" s="711"/>
      <c r="C32" s="711"/>
      <c r="D32" s="711"/>
      <c r="E32" s="755">
        <v>127000</v>
      </c>
      <c r="F32" s="711">
        <v>500000</v>
      </c>
      <c r="G32" s="712">
        <f t="shared" ref="G32:G49" si="1">E32+F32</f>
        <v>627000</v>
      </c>
      <c r="H32" s="712"/>
      <c r="I32" s="712">
        <v>627000</v>
      </c>
      <c r="J32" s="1472"/>
      <c r="K32" s="712">
        <v>627000</v>
      </c>
    </row>
    <row r="33" spans="1:11" ht="22.5" x14ac:dyDescent="0.2">
      <c r="A33" s="710" t="s">
        <v>915</v>
      </c>
      <c r="B33" s="711"/>
      <c r="C33" s="711"/>
      <c r="D33" s="711"/>
      <c r="E33" s="755">
        <v>889000</v>
      </c>
      <c r="F33" s="711"/>
      <c r="G33" s="712">
        <f t="shared" si="1"/>
        <v>889000</v>
      </c>
      <c r="H33" s="712"/>
      <c r="I33" s="712">
        <v>889000</v>
      </c>
      <c r="J33" s="1472"/>
      <c r="K33" s="712">
        <v>889000</v>
      </c>
    </row>
    <row r="34" spans="1:11" ht="22.5" x14ac:dyDescent="0.2">
      <c r="A34" s="710" t="s">
        <v>916</v>
      </c>
      <c r="B34" s="711"/>
      <c r="C34" s="711"/>
      <c r="D34" s="711"/>
      <c r="E34" s="755">
        <v>635000</v>
      </c>
      <c r="F34" s="711"/>
      <c r="G34" s="712">
        <f t="shared" si="1"/>
        <v>635000</v>
      </c>
      <c r="H34" s="712"/>
      <c r="I34" s="712">
        <v>635000</v>
      </c>
      <c r="J34" s="1472"/>
      <c r="K34" s="712">
        <v>635000</v>
      </c>
    </row>
    <row r="35" spans="1:11" x14ac:dyDescent="0.2">
      <c r="A35" s="710" t="s">
        <v>917</v>
      </c>
      <c r="B35" s="711"/>
      <c r="C35" s="711"/>
      <c r="D35" s="711"/>
      <c r="E35" s="755">
        <v>63500</v>
      </c>
      <c r="F35" s="711"/>
      <c r="G35" s="712">
        <f t="shared" si="1"/>
        <v>63500</v>
      </c>
      <c r="H35" s="712">
        <v>53790</v>
      </c>
      <c r="I35" s="712">
        <v>117290</v>
      </c>
      <c r="J35" s="1472"/>
      <c r="K35" s="712">
        <f>SUM(I35:J35)</f>
        <v>117290</v>
      </c>
    </row>
    <row r="36" spans="1:11" x14ac:dyDescent="0.2">
      <c r="A36" s="710" t="s">
        <v>956</v>
      </c>
      <c r="B36" s="711"/>
      <c r="C36" s="711"/>
      <c r="D36" s="711"/>
      <c r="E36" s="755">
        <v>313500</v>
      </c>
      <c r="F36" s="711"/>
      <c r="G36" s="712">
        <f t="shared" si="1"/>
        <v>313500</v>
      </c>
      <c r="H36" s="712">
        <v>194260</v>
      </c>
      <c r="I36" s="712">
        <v>507760</v>
      </c>
      <c r="J36" s="1472"/>
      <c r="K36" s="712">
        <v>507760</v>
      </c>
    </row>
    <row r="37" spans="1:11" x14ac:dyDescent="0.2">
      <c r="A37" s="710" t="s">
        <v>960</v>
      </c>
      <c r="B37" s="711"/>
      <c r="C37" s="711"/>
      <c r="D37" s="711"/>
      <c r="E37" s="755">
        <v>7150000</v>
      </c>
      <c r="F37" s="711"/>
      <c r="G37" s="712">
        <f t="shared" si="1"/>
        <v>7150000</v>
      </c>
      <c r="H37" s="712"/>
      <c r="I37" s="712">
        <v>7150000</v>
      </c>
      <c r="J37" s="1472"/>
      <c r="K37" s="712">
        <f t="shared" ref="K37:K49" si="2">I37+J37</f>
        <v>7150000</v>
      </c>
    </row>
    <row r="38" spans="1:11" x14ac:dyDescent="0.2">
      <c r="A38" s="710" t="s">
        <v>918</v>
      </c>
      <c r="B38" s="711"/>
      <c r="C38" s="711"/>
      <c r="D38" s="711"/>
      <c r="E38" s="755">
        <v>1734693</v>
      </c>
      <c r="F38" s="711">
        <v>377190</v>
      </c>
      <c r="G38" s="712">
        <f t="shared" si="1"/>
        <v>2111883</v>
      </c>
      <c r="H38" s="712">
        <v>138557</v>
      </c>
      <c r="I38" s="712">
        <v>2250440</v>
      </c>
      <c r="J38" s="1472"/>
      <c r="K38" s="712">
        <f t="shared" si="2"/>
        <v>2250440</v>
      </c>
    </row>
    <row r="39" spans="1:11" x14ac:dyDescent="0.2">
      <c r="A39" s="710" t="s">
        <v>919</v>
      </c>
      <c r="B39" s="711"/>
      <c r="C39" s="711"/>
      <c r="D39" s="711"/>
      <c r="E39" s="755">
        <v>400000</v>
      </c>
      <c r="F39" s="711"/>
      <c r="G39" s="712">
        <f t="shared" si="1"/>
        <v>400000</v>
      </c>
      <c r="H39" s="712"/>
      <c r="I39" s="712">
        <v>400000</v>
      </c>
      <c r="J39" s="1472">
        <v>152885</v>
      </c>
      <c r="K39" s="712">
        <f t="shared" si="2"/>
        <v>552885</v>
      </c>
    </row>
    <row r="40" spans="1:11" ht="15" customHeight="1" x14ac:dyDescent="0.2">
      <c r="A40" s="757" t="s">
        <v>967</v>
      </c>
      <c r="B40" s="744"/>
      <c r="C40" s="745"/>
      <c r="D40" s="744"/>
      <c r="E40" s="756">
        <v>97614350</v>
      </c>
      <c r="F40" s="744"/>
      <c r="G40" s="712">
        <f t="shared" si="1"/>
        <v>97614350</v>
      </c>
      <c r="H40" s="712"/>
      <c r="I40" s="712">
        <v>97614350</v>
      </c>
      <c r="J40" s="1472"/>
      <c r="K40" s="712">
        <f t="shared" si="2"/>
        <v>97614350</v>
      </c>
    </row>
    <row r="41" spans="1:11" ht="13.5" customHeight="1" x14ac:dyDescent="0.2">
      <c r="A41" s="757" t="s">
        <v>966</v>
      </c>
      <c r="B41" s="744"/>
      <c r="C41" s="745"/>
      <c r="D41" s="744"/>
      <c r="E41" s="756">
        <v>176000003</v>
      </c>
      <c r="F41" s="744"/>
      <c r="G41" s="712">
        <f t="shared" si="1"/>
        <v>176000003</v>
      </c>
      <c r="H41" s="712"/>
      <c r="I41" s="712">
        <v>176000003</v>
      </c>
      <c r="J41" s="1472"/>
      <c r="K41" s="712">
        <f t="shared" si="2"/>
        <v>176000003</v>
      </c>
    </row>
    <row r="42" spans="1:11" ht="12.75" customHeight="1" x14ac:dyDescent="0.2">
      <c r="A42" s="757" t="s">
        <v>968</v>
      </c>
      <c r="B42" s="744"/>
      <c r="C42" s="745"/>
      <c r="D42" s="744"/>
      <c r="E42" s="756">
        <v>213428229</v>
      </c>
      <c r="F42" s="744"/>
      <c r="G42" s="712">
        <f t="shared" si="1"/>
        <v>213428229</v>
      </c>
      <c r="H42" s="712"/>
      <c r="I42" s="712">
        <v>213428229</v>
      </c>
      <c r="J42" s="1472"/>
      <c r="K42" s="712">
        <f t="shared" si="2"/>
        <v>213428229</v>
      </c>
    </row>
    <row r="43" spans="1:11" ht="12.75" customHeight="1" x14ac:dyDescent="0.2">
      <c r="A43" s="757" t="s">
        <v>969</v>
      </c>
      <c r="B43" s="744"/>
      <c r="C43" s="745"/>
      <c r="D43" s="744"/>
      <c r="E43" s="756">
        <v>420573417</v>
      </c>
      <c r="F43" s="744"/>
      <c r="G43" s="712">
        <f t="shared" si="1"/>
        <v>420573417</v>
      </c>
      <c r="H43" s="712">
        <v>1900000</v>
      </c>
      <c r="I43" s="712">
        <v>422473417</v>
      </c>
      <c r="J43" s="1472">
        <v>4500000</v>
      </c>
      <c r="K43" s="712">
        <f t="shared" si="2"/>
        <v>426973417</v>
      </c>
    </row>
    <row r="44" spans="1:11" ht="22.5" customHeight="1" x14ac:dyDescent="0.2">
      <c r="A44" s="757" t="s">
        <v>970</v>
      </c>
      <c r="B44" s="744"/>
      <c r="C44" s="745"/>
      <c r="D44" s="744"/>
      <c r="E44" s="756">
        <v>74317261</v>
      </c>
      <c r="F44" s="744"/>
      <c r="G44" s="712">
        <f t="shared" si="1"/>
        <v>74317261</v>
      </c>
      <c r="H44" s="712"/>
      <c r="I44" s="712">
        <v>74317261</v>
      </c>
      <c r="J44" s="1472"/>
      <c r="K44" s="712">
        <f t="shared" si="2"/>
        <v>74317261</v>
      </c>
    </row>
    <row r="45" spans="1:11" ht="12.75" customHeight="1" x14ac:dyDescent="0.2">
      <c r="A45" s="757" t="s">
        <v>971</v>
      </c>
      <c r="B45" s="744"/>
      <c r="C45" s="745"/>
      <c r="D45" s="744"/>
      <c r="E45" s="756">
        <v>2325000</v>
      </c>
      <c r="F45" s="744">
        <v>1950000</v>
      </c>
      <c r="G45" s="712">
        <f t="shared" si="1"/>
        <v>4275000</v>
      </c>
      <c r="H45" s="712"/>
      <c r="I45" s="712">
        <v>4275000</v>
      </c>
      <c r="J45" s="1472"/>
      <c r="K45" s="712">
        <f t="shared" si="2"/>
        <v>4275000</v>
      </c>
    </row>
    <row r="46" spans="1:11" ht="15" customHeight="1" x14ac:dyDescent="0.2">
      <c r="A46" s="757" t="s">
        <v>973</v>
      </c>
      <c r="B46" s="744"/>
      <c r="C46" s="745"/>
      <c r="D46" s="744"/>
      <c r="E46" s="756">
        <v>5218300</v>
      </c>
      <c r="F46" s="744"/>
      <c r="G46" s="712">
        <f t="shared" si="1"/>
        <v>5218300</v>
      </c>
      <c r="H46" s="712"/>
      <c r="I46" s="712">
        <v>5218300</v>
      </c>
      <c r="J46" s="1472"/>
      <c r="K46" s="712">
        <f t="shared" si="2"/>
        <v>5218300</v>
      </c>
    </row>
    <row r="47" spans="1:11" ht="19.5" customHeight="1" x14ac:dyDescent="0.2">
      <c r="A47" s="757" t="s">
        <v>974</v>
      </c>
      <c r="B47" s="744"/>
      <c r="C47" s="745"/>
      <c r="D47" s="744"/>
      <c r="E47" s="756">
        <v>900000</v>
      </c>
      <c r="F47" s="744"/>
      <c r="G47" s="712">
        <f t="shared" si="1"/>
        <v>900000</v>
      </c>
      <c r="H47" s="712"/>
      <c r="I47" s="712">
        <v>900000</v>
      </c>
      <c r="J47" s="1472"/>
      <c r="K47" s="712">
        <f t="shared" si="2"/>
        <v>900000</v>
      </c>
    </row>
    <row r="48" spans="1:11" ht="13.5" customHeight="1" x14ac:dyDescent="0.2">
      <c r="A48" s="757" t="s">
        <v>975</v>
      </c>
      <c r="B48" s="744"/>
      <c r="C48" s="745"/>
      <c r="D48" s="744"/>
      <c r="E48" s="756">
        <v>310000</v>
      </c>
      <c r="F48" s="744"/>
      <c r="G48" s="712">
        <f t="shared" si="1"/>
        <v>310000</v>
      </c>
      <c r="H48" s="712"/>
      <c r="I48" s="712">
        <v>310000</v>
      </c>
      <c r="J48" s="1472"/>
      <c r="K48" s="712">
        <f t="shared" si="2"/>
        <v>310000</v>
      </c>
    </row>
    <row r="49" spans="1:11" ht="13.5" customHeight="1" x14ac:dyDescent="0.2">
      <c r="A49" s="1058" t="s">
        <v>977</v>
      </c>
      <c r="B49" s="744"/>
      <c r="C49" s="745"/>
      <c r="D49" s="744"/>
      <c r="E49" s="756">
        <v>147482848</v>
      </c>
      <c r="F49" s="744"/>
      <c r="G49" s="712">
        <f t="shared" si="1"/>
        <v>147482848</v>
      </c>
      <c r="H49" s="712"/>
      <c r="I49" s="712">
        <v>147482848</v>
      </c>
      <c r="J49" s="1472">
        <v>7975600</v>
      </c>
      <c r="K49" s="712">
        <f t="shared" si="2"/>
        <v>155458448</v>
      </c>
    </row>
    <row r="50" spans="1:11" ht="13.5" customHeight="1" x14ac:dyDescent="0.2">
      <c r="A50" s="1058" t="s">
        <v>1077</v>
      </c>
      <c r="B50" s="744"/>
      <c r="C50" s="745"/>
      <c r="D50" s="744"/>
      <c r="E50" s="756"/>
      <c r="F50" s="744">
        <v>15000</v>
      </c>
      <c r="G50" s="712">
        <f>E50+F50</f>
        <v>15000</v>
      </c>
      <c r="H50" s="712"/>
      <c r="I50" s="712">
        <v>15000</v>
      </c>
      <c r="J50" s="1472"/>
      <c r="K50" s="712">
        <f>I50+J50</f>
        <v>15000</v>
      </c>
    </row>
    <row r="51" spans="1:11" x14ac:dyDescent="0.2">
      <c r="A51" s="1054" t="s">
        <v>1090</v>
      </c>
      <c r="B51" s="1055"/>
      <c r="C51" s="1056"/>
      <c r="D51" s="1055"/>
      <c r="E51" s="1057"/>
      <c r="F51" s="1055">
        <v>10000000</v>
      </c>
      <c r="G51" s="712">
        <v>10000000</v>
      </c>
      <c r="H51" s="712"/>
      <c r="I51" s="712">
        <v>10000000</v>
      </c>
      <c r="J51" s="1472"/>
      <c r="K51" s="712">
        <v>10000000</v>
      </c>
    </row>
    <row r="52" spans="1:11" ht="13.5" thickBot="1" x14ac:dyDescent="0.25">
      <c r="A52" s="1470" t="s">
        <v>1137</v>
      </c>
      <c r="B52" s="518"/>
      <c r="C52" s="519"/>
      <c r="D52" s="518"/>
      <c r="E52" s="518"/>
      <c r="F52" s="520"/>
      <c r="G52" s="521">
        <f t="shared" ref="G52:H60" si="3">B52-D52-E52</f>
        <v>0</v>
      </c>
      <c r="H52" s="521">
        <f t="shared" si="3"/>
        <v>0</v>
      </c>
      <c r="I52" s="521">
        <v>0</v>
      </c>
      <c r="J52" s="521">
        <v>1062240</v>
      </c>
      <c r="K52" s="521">
        <f>+I52+J52</f>
        <v>1062240</v>
      </c>
    </row>
    <row r="53" spans="1:11" ht="13.5" hidden="1" thickBot="1" x14ac:dyDescent="0.25">
      <c r="A53" s="497"/>
      <c r="B53" s="498"/>
      <c r="C53" s="499"/>
      <c r="D53" s="498"/>
      <c r="E53" s="498"/>
      <c r="F53" s="507"/>
      <c r="G53" s="500">
        <f t="shared" si="3"/>
        <v>0</v>
      </c>
      <c r="H53" s="500">
        <f t="shared" si="3"/>
        <v>0</v>
      </c>
      <c r="I53" s="500">
        <v>0</v>
      </c>
      <c r="J53" s="500"/>
      <c r="K53" s="500">
        <f t="shared" ref="K53:K60" si="4">F53-H53-I53</f>
        <v>0</v>
      </c>
    </row>
    <row r="54" spans="1:11" hidden="1" x14ac:dyDescent="0.2">
      <c r="A54" s="497"/>
      <c r="B54" s="498"/>
      <c r="C54" s="499"/>
      <c r="D54" s="498"/>
      <c r="E54" s="498"/>
      <c r="F54" s="507"/>
      <c r="G54" s="500">
        <f t="shared" si="3"/>
        <v>0</v>
      </c>
      <c r="H54" s="500">
        <f t="shared" si="3"/>
        <v>0</v>
      </c>
      <c r="I54" s="500">
        <v>0</v>
      </c>
      <c r="J54" s="500"/>
      <c r="K54" s="500">
        <f t="shared" si="4"/>
        <v>0</v>
      </c>
    </row>
    <row r="55" spans="1:11" hidden="1" x14ac:dyDescent="0.2">
      <c r="A55" s="497"/>
      <c r="B55" s="498"/>
      <c r="C55" s="499"/>
      <c r="D55" s="498"/>
      <c r="E55" s="498"/>
      <c r="F55" s="507"/>
      <c r="G55" s="500">
        <f t="shared" si="3"/>
        <v>0</v>
      </c>
      <c r="H55" s="500">
        <f t="shared" si="3"/>
        <v>0</v>
      </c>
      <c r="I55" s="500">
        <v>0</v>
      </c>
      <c r="J55" s="500"/>
      <c r="K55" s="500">
        <f t="shared" si="4"/>
        <v>0</v>
      </c>
    </row>
    <row r="56" spans="1:11" hidden="1" x14ac:dyDescent="0.2">
      <c r="A56" s="497"/>
      <c r="B56" s="498"/>
      <c r="C56" s="499"/>
      <c r="D56" s="498"/>
      <c r="E56" s="498"/>
      <c r="F56" s="507"/>
      <c r="G56" s="500">
        <f t="shared" si="3"/>
        <v>0</v>
      </c>
      <c r="H56" s="500">
        <f t="shared" si="3"/>
        <v>0</v>
      </c>
      <c r="I56" s="500">
        <v>0</v>
      </c>
      <c r="J56" s="500"/>
      <c r="K56" s="500">
        <f t="shared" si="4"/>
        <v>0</v>
      </c>
    </row>
    <row r="57" spans="1:11" hidden="1" x14ac:dyDescent="0.2">
      <c r="A57" s="497"/>
      <c r="B57" s="498"/>
      <c r="C57" s="499"/>
      <c r="D57" s="498"/>
      <c r="E57" s="498"/>
      <c r="F57" s="507"/>
      <c r="G57" s="500">
        <f t="shared" si="3"/>
        <v>0</v>
      </c>
      <c r="H57" s="500">
        <f t="shared" si="3"/>
        <v>0</v>
      </c>
      <c r="I57" s="500">
        <v>0</v>
      </c>
      <c r="J57" s="500"/>
      <c r="K57" s="500">
        <f t="shared" si="4"/>
        <v>0</v>
      </c>
    </row>
    <row r="58" spans="1:11" hidden="1" x14ac:dyDescent="0.2">
      <c r="A58" s="497"/>
      <c r="B58" s="498"/>
      <c r="C58" s="499"/>
      <c r="D58" s="498"/>
      <c r="E58" s="498"/>
      <c r="F58" s="507"/>
      <c r="G58" s="500">
        <f t="shared" si="3"/>
        <v>0</v>
      </c>
      <c r="H58" s="500">
        <f t="shared" si="3"/>
        <v>0</v>
      </c>
      <c r="I58" s="500">
        <v>0</v>
      </c>
      <c r="J58" s="500"/>
      <c r="K58" s="500">
        <f t="shared" si="4"/>
        <v>0</v>
      </c>
    </row>
    <row r="59" spans="1:11" hidden="1" x14ac:dyDescent="0.2">
      <c r="A59" s="497"/>
      <c r="B59" s="498"/>
      <c r="C59" s="499"/>
      <c r="D59" s="498"/>
      <c r="E59" s="498"/>
      <c r="F59" s="507"/>
      <c r="G59" s="500">
        <f t="shared" si="3"/>
        <v>0</v>
      </c>
      <c r="H59" s="500">
        <f t="shared" si="3"/>
        <v>0</v>
      </c>
      <c r="I59" s="500">
        <v>0</v>
      </c>
      <c r="J59" s="500"/>
      <c r="K59" s="500">
        <f t="shared" si="4"/>
        <v>0</v>
      </c>
    </row>
    <row r="60" spans="1:11" ht="15.75" hidden="1" customHeight="1" thickBot="1" x14ac:dyDescent="0.25">
      <c r="A60" s="501"/>
      <c r="B60" s="502"/>
      <c r="C60" s="503"/>
      <c r="D60" s="502"/>
      <c r="E60" s="502"/>
      <c r="F60" s="508"/>
      <c r="G60" s="504">
        <f t="shared" si="3"/>
        <v>0</v>
      </c>
      <c r="H60" s="504">
        <f t="shared" si="3"/>
        <v>0</v>
      </c>
      <c r="I60" s="504">
        <v>0</v>
      </c>
      <c r="J60" s="504"/>
      <c r="K60" s="504">
        <f t="shared" si="4"/>
        <v>0</v>
      </c>
    </row>
    <row r="61" spans="1:11" ht="21.75" customHeight="1" thickBot="1" x14ac:dyDescent="0.25">
      <c r="A61" s="509" t="s">
        <v>321</v>
      </c>
      <c r="B61" s="510">
        <f>SUM(B40:B60)</f>
        <v>0</v>
      </c>
      <c r="C61" s="510"/>
      <c r="D61" s="510">
        <f>SUM(D40:D60)</f>
        <v>0</v>
      </c>
      <c r="E61" s="1152">
        <f>SUM(E31:E60)</f>
        <v>1150595571</v>
      </c>
      <c r="F61" s="1153"/>
      <c r="G61" s="1154">
        <f>SUM(G31:G60)</f>
        <v>1163437761</v>
      </c>
      <c r="H61" s="1154">
        <f>SUM(H31:H60)</f>
        <v>3725807</v>
      </c>
      <c r="I61" s="1154">
        <v>1167163568</v>
      </c>
      <c r="J61" s="1154">
        <f>SUM(J30:J60)</f>
        <v>13690725</v>
      </c>
      <c r="K61" s="1154">
        <f>SUM(K31:K60)</f>
        <v>1180854293</v>
      </c>
    </row>
    <row r="66" spans="7:7" x14ac:dyDescent="0.2">
      <c r="G66" s="513"/>
    </row>
  </sheetData>
  <mergeCells count="4">
    <mergeCell ref="A1:G1"/>
    <mergeCell ref="E3:K3"/>
    <mergeCell ref="E4:K4"/>
    <mergeCell ref="G5:K5"/>
  </mergeCells>
  <phoneticPr fontId="60" type="noConversion"/>
  <printOptions horizontalCentered="1"/>
  <pageMargins left="0.78740157480314965" right="0.15833333333333333" top="0.82677165354330717" bottom="0.98425196850393704" header="0.78740157480314965" footer="0.78740157480314965"/>
  <pageSetup paperSize="9" scale="95" orientation="portrait" r:id="rId1"/>
  <headerFooter alignWithMargins="0">
    <oddHeader>&amp;C&amp;"Times New Roman,Félkövér"&amp;9LETENYE VÁROS ÖNKORMÁNYZAT 2018.ÉVI KIADÁSAI BERUHÁZÁSI FELADATONKÉNT ÉS FELÚJÍTÁSI CÉLONKÉNT&amp;R&amp;"Times New Roman CE,Félkövér"&amp;9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7"/>
  <sheetViews>
    <sheetView zoomScaleNormal="100" workbookViewId="0">
      <selection activeCell="H11" sqref="H11"/>
    </sheetView>
  </sheetViews>
  <sheetFormatPr defaultColWidth="8" defaultRowHeight="12" x14ac:dyDescent="0.2"/>
  <cols>
    <col min="1" max="1" width="8" style="42"/>
    <col min="2" max="2" width="43.28515625" style="42" customWidth="1"/>
    <col min="3" max="3" width="14.140625" style="42" customWidth="1"/>
    <col min="4" max="5" width="14" style="42" hidden="1" customWidth="1"/>
    <col min="6" max="6" width="14.5703125" style="42" hidden="1" customWidth="1"/>
    <col min="7" max="7" width="15.85546875" style="42" customWidth="1"/>
    <col min="8" max="8" width="13.42578125" style="42" customWidth="1"/>
    <col min="9" max="9" width="16.28515625" style="42" customWidth="1"/>
    <col min="10" max="10" width="4.28515625" style="42" customWidth="1"/>
    <col min="11" max="11" width="9.140625" style="42" customWidth="1"/>
    <col min="12" max="16384" width="8" style="42"/>
  </cols>
  <sheetData>
    <row r="1" spans="1:9" ht="13.15" customHeight="1" x14ac:dyDescent="0.2">
      <c r="E1" s="1593"/>
      <c r="F1" s="1593"/>
      <c r="G1" s="1593"/>
      <c r="H1" s="1593"/>
      <c r="I1" s="1593"/>
    </row>
    <row r="2" spans="1:9" ht="13.15" customHeight="1" x14ac:dyDescent="0.2">
      <c r="E2" s="1593" t="s">
        <v>1152</v>
      </c>
      <c r="F2" s="1593"/>
      <c r="G2" s="1593"/>
      <c r="H2" s="1593"/>
      <c r="I2" s="1593"/>
    </row>
    <row r="3" spans="1:9" ht="13.15" customHeight="1" x14ac:dyDescent="0.2">
      <c r="E3" s="1147"/>
      <c r="F3" s="1147"/>
      <c r="G3" s="1147"/>
      <c r="H3" s="1144"/>
    </row>
    <row r="4" spans="1:9" ht="13.5" customHeight="1" thickBot="1" x14ac:dyDescent="0.25">
      <c r="E4" s="1787" t="s">
        <v>558</v>
      </c>
      <c r="F4" s="1787"/>
      <c r="G4" s="1787"/>
      <c r="H4" s="1787"/>
      <c r="I4" s="1787"/>
    </row>
    <row r="5" spans="1:9" s="126" customFormat="1" ht="50.1" customHeight="1" thickBot="1" x14ac:dyDescent="0.25">
      <c r="A5" s="149" t="s">
        <v>782</v>
      </c>
      <c r="B5" s="149" t="s">
        <v>507</v>
      </c>
      <c r="C5" s="149" t="s">
        <v>807</v>
      </c>
      <c r="D5" s="149" t="s">
        <v>96</v>
      </c>
      <c r="E5" s="149" t="s">
        <v>1053</v>
      </c>
      <c r="F5" s="149" t="s">
        <v>1094</v>
      </c>
      <c r="G5" s="149" t="s">
        <v>1053</v>
      </c>
      <c r="H5" s="149" t="s">
        <v>1120</v>
      </c>
      <c r="I5" s="149" t="s">
        <v>1053</v>
      </c>
    </row>
    <row r="6" spans="1:9" s="126" customFormat="1" ht="19.5" customHeight="1" x14ac:dyDescent="0.2">
      <c r="A6" s="127"/>
      <c r="B6" s="128" t="s">
        <v>57</v>
      </c>
      <c r="C6" s="127"/>
      <c r="D6" s="128"/>
      <c r="E6" s="127"/>
      <c r="F6" s="127"/>
      <c r="G6" s="127"/>
      <c r="H6" s="127"/>
      <c r="I6" s="127"/>
    </row>
    <row r="7" spans="1:9" s="133" customFormat="1" ht="12.75" x14ac:dyDescent="0.2">
      <c r="A7" s="129" t="s">
        <v>332</v>
      </c>
      <c r="B7" s="130" t="s">
        <v>530</v>
      </c>
      <c r="C7" s="131">
        <v>376614744</v>
      </c>
      <c r="D7" s="132">
        <v>13020166</v>
      </c>
      <c r="E7" s="530">
        <f t="shared" ref="E7:E18" si="0">SUM(C7:D7)</f>
        <v>389634910</v>
      </c>
      <c r="F7" s="530">
        <f>+G7-E7</f>
        <v>3393092</v>
      </c>
      <c r="G7" s="530">
        <v>393028002</v>
      </c>
      <c r="H7" s="530">
        <f>+I7-G7</f>
        <v>-7357185</v>
      </c>
      <c r="I7" s="530">
        <v>385670817</v>
      </c>
    </row>
    <row r="8" spans="1:9" s="46" customFormat="1" ht="12.75" x14ac:dyDescent="0.2">
      <c r="A8" s="129" t="s">
        <v>334</v>
      </c>
      <c r="B8" s="134" t="s">
        <v>783</v>
      </c>
      <c r="C8" s="131">
        <v>74140907</v>
      </c>
      <c r="D8" s="132">
        <v>1819121</v>
      </c>
      <c r="E8" s="530">
        <f t="shared" si="0"/>
        <v>75960028</v>
      </c>
      <c r="F8" s="530">
        <f t="shared" ref="F8:F12" si="1">+G8-E8</f>
        <v>31317</v>
      </c>
      <c r="G8" s="530">
        <v>75991345</v>
      </c>
      <c r="H8" s="530">
        <f t="shared" ref="H8:H12" si="2">+I8-G8</f>
        <v>-2088861</v>
      </c>
      <c r="I8" s="530">
        <v>73902484</v>
      </c>
    </row>
    <row r="9" spans="1:9" s="46" customFormat="1" ht="12.75" x14ac:dyDescent="0.2">
      <c r="A9" s="129" t="s">
        <v>336</v>
      </c>
      <c r="B9" s="135" t="s">
        <v>784</v>
      </c>
      <c r="C9" s="131">
        <v>510713955</v>
      </c>
      <c r="D9" s="132">
        <f>+E9-C9</f>
        <v>-8045140</v>
      </c>
      <c r="E9" s="530">
        <v>502668815</v>
      </c>
      <c r="F9" s="530">
        <f t="shared" si="1"/>
        <v>1971912</v>
      </c>
      <c r="G9" s="530">
        <v>504640727</v>
      </c>
      <c r="H9" s="530">
        <f t="shared" si="2"/>
        <v>-3869377</v>
      </c>
      <c r="I9" s="530">
        <v>500771350</v>
      </c>
    </row>
    <row r="10" spans="1:9" s="46" customFormat="1" ht="12.75" x14ac:dyDescent="0.2">
      <c r="A10" s="129" t="s">
        <v>338</v>
      </c>
      <c r="B10" s="135" t="s">
        <v>339</v>
      </c>
      <c r="C10" s="131">
        <v>10490000</v>
      </c>
      <c r="D10" s="132">
        <v>1209040</v>
      </c>
      <c r="E10" s="530">
        <f t="shared" si="0"/>
        <v>11699040</v>
      </c>
      <c r="F10" s="530">
        <f t="shared" si="1"/>
        <v>6365240</v>
      </c>
      <c r="G10" s="530">
        <v>18064280</v>
      </c>
      <c r="H10" s="530">
        <f t="shared" si="2"/>
        <v>0</v>
      </c>
      <c r="I10" s="530">
        <v>18064280</v>
      </c>
    </row>
    <row r="11" spans="1:9" s="46" customFormat="1" ht="12.75" x14ac:dyDescent="0.2">
      <c r="A11" s="129" t="s">
        <v>341</v>
      </c>
      <c r="B11" s="135" t="s">
        <v>342</v>
      </c>
      <c r="C11" s="131">
        <v>12003253</v>
      </c>
      <c r="D11" s="132">
        <f>+E11-C11</f>
        <v>7573740</v>
      </c>
      <c r="E11" s="530">
        <v>19576993</v>
      </c>
      <c r="F11" s="530">
        <f t="shared" si="1"/>
        <v>430920</v>
      </c>
      <c r="G11" s="530">
        <v>20007913</v>
      </c>
      <c r="H11" s="530">
        <f t="shared" si="2"/>
        <v>15555746</v>
      </c>
      <c r="I11" s="530">
        <v>35563659</v>
      </c>
    </row>
    <row r="12" spans="1:9" s="46" customFormat="1" ht="12.75" x14ac:dyDescent="0.2">
      <c r="A12" s="129" t="s">
        <v>405</v>
      </c>
      <c r="B12" s="135" t="s">
        <v>406</v>
      </c>
      <c r="C12" s="131">
        <v>7975600</v>
      </c>
      <c r="D12" s="132"/>
      <c r="E12" s="530">
        <f t="shared" si="0"/>
        <v>7975600</v>
      </c>
      <c r="F12" s="530">
        <f t="shared" si="1"/>
        <v>0</v>
      </c>
      <c r="G12" s="530">
        <v>7975600</v>
      </c>
      <c r="H12" s="530">
        <f t="shared" si="2"/>
        <v>-7975600</v>
      </c>
      <c r="I12" s="530">
        <v>0</v>
      </c>
    </row>
    <row r="13" spans="1:9" s="46" customFormat="1" ht="13.5" x14ac:dyDescent="0.2">
      <c r="A13" s="129"/>
      <c r="B13" s="136" t="s">
        <v>785</v>
      </c>
      <c r="C13" s="137">
        <f>SUM(C7:C12)</f>
        <v>991938459</v>
      </c>
      <c r="D13" s="138">
        <f>SUM(D7:D11)</f>
        <v>15576927</v>
      </c>
      <c r="E13" s="143">
        <f t="shared" si="0"/>
        <v>1007515386</v>
      </c>
      <c r="F13" s="143">
        <f>SUM(F7:F12)</f>
        <v>12192481</v>
      </c>
      <c r="G13" s="143">
        <f>SUM(G7:G12)</f>
        <v>1019707867</v>
      </c>
      <c r="H13" s="143">
        <f>+H7+H8+H9+H10+H11+H12</f>
        <v>-5735277</v>
      </c>
      <c r="I13" s="143">
        <f>+I7+I8+I9+I10+I11+I12</f>
        <v>1013972590</v>
      </c>
    </row>
    <row r="14" spans="1:9" s="46" customFormat="1" ht="12.75" x14ac:dyDescent="0.2">
      <c r="A14" s="139" t="s">
        <v>361</v>
      </c>
      <c r="B14" s="140" t="s">
        <v>362</v>
      </c>
      <c r="C14" s="140">
        <v>1150595571</v>
      </c>
      <c r="D14" s="141">
        <f>2842190+10000000</f>
        <v>12842190</v>
      </c>
      <c r="E14" s="530">
        <f t="shared" si="0"/>
        <v>1163437761</v>
      </c>
      <c r="F14" s="530">
        <f>+G14-E14</f>
        <v>3725807</v>
      </c>
      <c r="G14" s="530">
        <v>1167163568</v>
      </c>
      <c r="H14" s="530">
        <f>+I14-G14</f>
        <v>13690725</v>
      </c>
      <c r="I14" s="530">
        <v>1180854293</v>
      </c>
    </row>
    <row r="15" spans="1:9" s="46" customFormat="1" ht="12.75" x14ac:dyDescent="0.2">
      <c r="A15" s="139" t="s">
        <v>369</v>
      </c>
      <c r="B15" s="140" t="s">
        <v>370</v>
      </c>
      <c r="C15" s="140">
        <v>300255143</v>
      </c>
      <c r="D15" s="141">
        <v>1479550</v>
      </c>
      <c r="E15" s="530">
        <f t="shared" si="0"/>
        <v>301734693</v>
      </c>
      <c r="F15" s="530">
        <f>+G15-E15</f>
        <v>0</v>
      </c>
      <c r="G15" s="530">
        <v>301734693</v>
      </c>
      <c r="H15" s="530">
        <f t="shared" ref="H15:H16" si="3">+I15-G15</f>
        <v>8100000</v>
      </c>
      <c r="I15" s="530">
        <v>309834693</v>
      </c>
    </row>
    <row r="16" spans="1:9" s="46" customFormat="1" ht="12.75" x14ac:dyDescent="0.2">
      <c r="A16" s="139" t="s">
        <v>381</v>
      </c>
      <c r="B16" s="140" t="s">
        <v>119</v>
      </c>
      <c r="C16" s="140">
        <v>5477900</v>
      </c>
      <c r="D16" s="141">
        <f>+E16-C16</f>
        <v>195225</v>
      </c>
      <c r="E16" s="530">
        <v>5673125</v>
      </c>
      <c r="F16" s="530">
        <f>+G16-E16</f>
        <v>0</v>
      </c>
      <c r="G16" s="530">
        <v>5673125</v>
      </c>
      <c r="H16" s="530">
        <f t="shared" si="3"/>
        <v>0</v>
      </c>
      <c r="I16" s="530">
        <v>5673125</v>
      </c>
    </row>
    <row r="17" spans="1:9" s="46" customFormat="1" ht="13.5" x14ac:dyDescent="0.2">
      <c r="A17" s="139"/>
      <c r="B17" s="142" t="s">
        <v>786</v>
      </c>
      <c r="C17" s="143">
        <f>SUM(C14:C16)</f>
        <v>1456328614</v>
      </c>
      <c r="D17" s="144">
        <f>SUM(D14:D16)</f>
        <v>14516965</v>
      </c>
      <c r="E17" s="143">
        <f t="shared" si="0"/>
        <v>1470845579</v>
      </c>
      <c r="F17" s="143">
        <f>SUM(F14:F16)</f>
        <v>3725807</v>
      </c>
      <c r="G17" s="143">
        <f>SUM(G14:G16)</f>
        <v>1474571386</v>
      </c>
      <c r="H17" s="143">
        <f>+H14+H15</f>
        <v>21790725</v>
      </c>
      <c r="I17" s="143">
        <f>+I16+I15+I14</f>
        <v>1496362111</v>
      </c>
    </row>
    <row r="18" spans="1:9" s="46" customFormat="1" ht="18" customHeight="1" x14ac:dyDescent="0.2">
      <c r="A18" s="139" t="s">
        <v>408</v>
      </c>
      <c r="B18" s="142" t="s">
        <v>552</v>
      </c>
      <c r="C18" s="143">
        <f>SUM(C13+C17)</f>
        <v>2448267073</v>
      </c>
      <c r="D18" s="144">
        <f>SUM(D13+D17)</f>
        <v>30093892</v>
      </c>
      <c r="E18" s="143">
        <f t="shared" si="0"/>
        <v>2478360965</v>
      </c>
      <c r="F18" s="143">
        <f>+F17+F13</f>
        <v>15918288</v>
      </c>
      <c r="G18" s="143">
        <f>+G17+G13</f>
        <v>2494279253</v>
      </c>
      <c r="H18" s="143">
        <f>+H17+H13</f>
        <v>16055448</v>
      </c>
      <c r="I18" s="143">
        <f>+I17+I13</f>
        <v>2510334701</v>
      </c>
    </row>
    <row r="19" spans="1:9" s="46" customFormat="1" ht="16.5" customHeight="1" x14ac:dyDescent="0.2">
      <c r="A19" s="139" t="s">
        <v>502</v>
      </c>
      <c r="B19" s="142" t="s">
        <v>122</v>
      </c>
      <c r="C19" s="143">
        <v>11456350</v>
      </c>
      <c r="D19" s="145">
        <f>0+[2]táj.2!O778+[2]táj.2!P778</f>
        <v>0</v>
      </c>
      <c r="E19" s="143">
        <f>SUM(C19:D19)</f>
        <v>11456350</v>
      </c>
      <c r="F19" s="143">
        <v>0</v>
      </c>
      <c r="G19" s="143">
        <f>SUM(E19:F19)</f>
        <v>11456350</v>
      </c>
      <c r="H19" s="143">
        <f>+I19-G19</f>
        <v>0</v>
      </c>
      <c r="I19" s="143">
        <v>11456350</v>
      </c>
    </row>
    <row r="20" spans="1:9" s="47" customFormat="1" ht="18.75" customHeight="1" x14ac:dyDescent="0.2">
      <c r="A20" s="150"/>
      <c r="B20" s="151" t="s">
        <v>787</v>
      </c>
      <c r="C20" s="152">
        <f>SUM(C18:C19)</f>
        <v>2459723423</v>
      </c>
      <c r="D20" s="153">
        <f>SUM(D18:D19)</f>
        <v>30093892</v>
      </c>
      <c r="E20" s="152">
        <f>SUM(E18:E19)</f>
        <v>2489817315</v>
      </c>
      <c r="F20" s="152">
        <f>SUM(F18:F19)</f>
        <v>15918288</v>
      </c>
      <c r="G20" s="152">
        <f>+G19+G18</f>
        <v>2505735603</v>
      </c>
      <c r="H20" s="152">
        <f>+H18+H19</f>
        <v>16055448</v>
      </c>
      <c r="I20" s="152">
        <f>+I19+I18</f>
        <v>2521791051</v>
      </c>
    </row>
    <row r="21" spans="1:9" s="112" customFormat="1" ht="12.75" x14ac:dyDescent="0.2">
      <c r="A21" s="146"/>
      <c r="B21" s="147"/>
      <c r="C21" s="147"/>
      <c r="D21" s="147"/>
      <c r="E21" s="147"/>
    </row>
    <row r="22" spans="1:9" s="110" customFormat="1" ht="12.75" x14ac:dyDescent="0.2">
      <c r="A22" s="146"/>
      <c r="B22" s="146"/>
      <c r="C22" s="146"/>
      <c r="D22" s="146"/>
      <c r="E22" s="146"/>
    </row>
    <row r="23" spans="1:9" s="110" customFormat="1" ht="12.75" x14ac:dyDescent="0.2">
      <c r="A23" s="146"/>
      <c r="B23" s="146"/>
      <c r="C23" s="146"/>
      <c r="D23" s="146"/>
      <c r="E23" s="146"/>
    </row>
    <row r="24" spans="1:9" s="110" customFormat="1" ht="12.75" x14ac:dyDescent="0.2">
      <c r="A24" s="146"/>
      <c r="B24" s="146"/>
      <c r="C24" s="146"/>
      <c r="D24" s="146"/>
      <c r="E24" s="146"/>
    </row>
    <row r="25" spans="1:9" s="110" customFormat="1" ht="12.75" x14ac:dyDescent="0.2">
      <c r="A25" s="146"/>
      <c r="B25" s="146"/>
      <c r="C25" s="146"/>
      <c r="D25" s="146"/>
      <c r="E25" s="146"/>
    </row>
    <row r="26" spans="1:9" s="110" customFormat="1" ht="12.75" x14ac:dyDescent="0.2">
      <c r="A26" s="146"/>
      <c r="B26" s="146"/>
      <c r="C26" s="146"/>
      <c r="D26" s="146"/>
      <c r="E26" s="146"/>
    </row>
    <row r="27" spans="1:9" s="110" customFormat="1" ht="12.75" x14ac:dyDescent="0.2">
      <c r="A27" s="146"/>
      <c r="B27" s="146"/>
      <c r="C27" s="146"/>
      <c r="D27" s="146"/>
      <c r="E27" s="146"/>
    </row>
    <row r="28" spans="1:9" s="110" customFormat="1" ht="12.75" x14ac:dyDescent="0.2">
      <c r="A28" s="146"/>
      <c r="B28" s="146"/>
      <c r="C28" s="146"/>
      <c r="D28" s="146"/>
      <c r="E28" s="146"/>
    </row>
    <row r="29" spans="1:9" s="110" customFormat="1" ht="12.75" x14ac:dyDescent="0.2">
      <c r="A29" s="146"/>
      <c r="B29" s="146"/>
      <c r="C29" s="146"/>
      <c r="D29" s="146"/>
      <c r="E29" s="146"/>
    </row>
    <row r="30" spans="1:9" s="110" customFormat="1" ht="12.75" x14ac:dyDescent="0.2">
      <c r="A30" s="146"/>
      <c r="B30" s="146"/>
      <c r="C30" s="146"/>
      <c r="D30" s="146"/>
      <c r="E30" s="146"/>
    </row>
    <row r="31" spans="1:9" s="110" customFormat="1" ht="12.75" x14ac:dyDescent="0.2">
      <c r="A31" s="148"/>
      <c r="B31" s="146"/>
      <c r="C31" s="146"/>
      <c r="D31" s="146"/>
      <c r="E31" s="146"/>
    </row>
    <row r="32" spans="1:9" ht="12.75" x14ac:dyDescent="0.2">
      <c r="A32" s="148"/>
      <c r="B32" s="148"/>
      <c r="C32" s="148"/>
      <c r="D32" s="148"/>
      <c r="E32" s="148"/>
    </row>
    <row r="33" spans="1:5" ht="12.75" x14ac:dyDescent="0.2">
      <c r="A33" s="148"/>
      <c r="B33" s="148"/>
      <c r="C33" s="148"/>
      <c r="D33" s="148"/>
      <c r="E33" s="148"/>
    </row>
    <row r="34" spans="1:5" ht="12.75" x14ac:dyDescent="0.2">
      <c r="A34" s="148"/>
      <c r="B34" s="148"/>
      <c r="C34" s="148"/>
      <c r="D34" s="148"/>
      <c r="E34" s="148"/>
    </row>
    <row r="35" spans="1:5" ht="12.75" x14ac:dyDescent="0.2">
      <c r="A35" s="148"/>
      <c r="B35" s="148"/>
      <c r="C35" s="148"/>
      <c r="D35" s="148"/>
      <c r="E35" s="148"/>
    </row>
    <row r="36" spans="1:5" ht="12.75" x14ac:dyDescent="0.2">
      <c r="A36" s="148"/>
      <c r="B36" s="148"/>
      <c r="C36" s="148"/>
      <c r="D36" s="148"/>
      <c r="E36" s="148"/>
    </row>
    <row r="37" spans="1:5" ht="12.75" x14ac:dyDescent="0.2">
      <c r="B37" s="148"/>
      <c r="C37" s="148"/>
      <c r="D37" s="148"/>
      <c r="E37" s="148"/>
    </row>
  </sheetData>
  <mergeCells count="3">
    <mergeCell ref="E1:I1"/>
    <mergeCell ref="E2:I2"/>
    <mergeCell ref="E4:I4"/>
  </mergeCells>
  <phoneticPr fontId="60" type="noConversion"/>
  <printOptions horizontalCentered="1"/>
  <pageMargins left="0.39370078740157483" right="0.35433070866141736" top="1.3779527559055118" bottom="0.6692913385826772" header="0.78740157480314965" footer="0.51181102362204722"/>
  <pageSetup paperSize="9" orientation="landscape" r:id="rId1"/>
  <headerFooter alignWithMargins="0">
    <oddHeader>&amp;C&amp;"Times New Roman CE,Félkövér dőlt"LETENYE VÁROS  ÖNKORMÁNYZATAKIADÁSI  ELŐIRÁNYZATAIROVATONKÉNT 2018.  ÉVBEN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38"/>
  <sheetViews>
    <sheetView tabSelected="1" topLeftCell="A9" zoomScale="140" zoomScaleNormal="140" workbookViewId="0">
      <selection activeCell="M31" sqref="M31"/>
    </sheetView>
  </sheetViews>
  <sheetFormatPr defaultColWidth="9.140625" defaultRowHeight="12.75" x14ac:dyDescent="0.2"/>
  <cols>
    <col min="1" max="1" width="32.85546875" style="13" customWidth="1"/>
    <col min="2" max="2" width="8.7109375" style="13" customWidth="1"/>
    <col min="3" max="3" width="8.5703125" style="13" customWidth="1"/>
    <col min="4" max="4" width="8.85546875" style="13" customWidth="1"/>
    <col min="5" max="5" width="9.28515625" style="13" customWidth="1"/>
    <col min="6" max="7" width="7.85546875" style="13" customWidth="1"/>
    <col min="8" max="8" width="8.28515625" style="13" customWidth="1"/>
    <col min="9" max="9" width="8.140625" style="13" customWidth="1"/>
    <col min="10" max="10" width="8" style="13" customWidth="1"/>
    <col min="11" max="11" width="7.7109375" style="13" customWidth="1"/>
    <col min="12" max="12" width="7.85546875" style="13" customWidth="1"/>
    <col min="13" max="13" width="8.28515625" style="13" customWidth="1"/>
    <col min="14" max="16384" width="9.140625" style="13"/>
  </cols>
  <sheetData>
    <row r="1" spans="1:14" ht="13.5" x14ac:dyDescent="0.25">
      <c r="J1" s="1731"/>
      <c r="K1" s="1731"/>
      <c r="L1" s="1731"/>
      <c r="M1" s="1731"/>
      <c r="N1" s="1731"/>
    </row>
    <row r="2" spans="1:14" x14ac:dyDescent="0.2">
      <c r="J2" s="1727" t="s">
        <v>1153</v>
      </c>
      <c r="K2" s="1727"/>
      <c r="L2" s="1727"/>
      <c r="M2" s="1727"/>
      <c r="N2" s="1727"/>
    </row>
    <row r="3" spans="1:14" ht="14.25" x14ac:dyDescent="0.2">
      <c r="A3" s="1788" t="s">
        <v>412</v>
      </c>
      <c r="B3" s="1788"/>
      <c r="C3" s="1788"/>
      <c r="D3" s="1788"/>
      <c r="E3" s="1788"/>
      <c r="F3" s="1788"/>
      <c r="G3" s="1788"/>
      <c r="H3" s="1788"/>
      <c r="I3" s="1788"/>
      <c r="J3" s="1788"/>
      <c r="K3" s="1788"/>
      <c r="L3" s="1788"/>
      <c r="M3" s="1788"/>
      <c r="N3" s="1788"/>
    </row>
    <row r="4" spans="1:14" ht="14.25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</row>
    <row r="5" spans="1:14" ht="13.5" thickBot="1" x14ac:dyDescent="0.25">
      <c r="A5" s="305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1797" t="s">
        <v>413</v>
      </c>
      <c r="N5" s="1797"/>
    </row>
    <row r="6" spans="1:14" ht="13.5" thickBot="1" x14ac:dyDescent="0.25">
      <c r="A6" s="307" t="s">
        <v>507</v>
      </c>
      <c r="B6" s="308" t="s">
        <v>414</v>
      </c>
      <c r="C6" s="309" t="s">
        <v>415</v>
      </c>
      <c r="D6" s="309" t="s">
        <v>416</v>
      </c>
      <c r="E6" s="309" t="s">
        <v>417</v>
      </c>
      <c r="F6" s="309" t="s">
        <v>418</v>
      </c>
      <c r="G6" s="309" t="s">
        <v>419</v>
      </c>
      <c r="H6" s="309" t="s">
        <v>420</v>
      </c>
      <c r="I6" s="309" t="s">
        <v>421</v>
      </c>
      <c r="J6" s="309" t="s">
        <v>422</v>
      </c>
      <c r="K6" s="309" t="s">
        <v>423</v>
      </c>
      <c r="L6" s="309" t="s">
        <v>424</v>
      </c>
      <c r="M6" s="310" t="s">
        <v>425</v>
      </c>
      <c r="N6" s="311" t="s">
        <v>510</v>
      </c>
    </row>
    <row r="7" spans="1:14" x14ac:dyDescent="0.2">
      <c r="A7" s="1795" t="s">
        <v>426</v>
      </c>
      <c r="B7" s="1789"/>
      <c r="C7" s="1790"/>
      <c r="D7" s="1790"/>
      <c r="E7" s="1790"/>
      <c r="F7" s="1790"/>
      <c r="G7" s="1790"/>
      <c r="H7" s="1790"/>
      <c r="I7" s="1790"/>
      <c r="J7" s="1790"/>
      <c r="K7" s="1790"/>
      <c r="L7" s="1790"/>
      <c r="M7" s="1790"/>
      <c r="N7" s="1791"/>
    </row>
    <row r="8" spans="1:14" x14ac:dyDescent="0.2">
      <c r="A8" s="1796"/>
      <c r="B8" s="1792"/>
      <c r="C8" s="1793"/>
      <c r="D8" s="1793"/>
      <c r="E8" s="1793"/>
      <c r="F8" s="1793"/>
      <c r="G8" s="1793"/>
      <c r="H8" s="1793"/>
      <c r="I8" s="1793"/>
      <c r="J8" s="1793"/>
      <c r="K8" s="1793"/>
      <c r="L8" s="1793"/>
      <c r="M8" s="1793"/>
      <c r="N8" s="1794"/>
    </row>
    <row r="9" spans="1:14" x14ac:dyDescent="0.2">
      <c r="A9" s="312" t="s">
        <v>427</v>
      </c>
      <c r="B9" s="313">
        <v>37808905</v>
      </c>
      <c r="C9" s="313">
        <v>37808905</v>
      </c>
      <c r="D9" s="313">
        <v>37808905</v>
      </c>
      <c r="E9" s="313">
        <v>37808905</v>
      </c>
      <c r="F9" s="313">
        <v>37808905</v>
      </c>
      <c r="G9" s="313">
        <v>37808905</v>
      </c>
      <c r="H9" s="313">
        <v>37808905</v>
      </c>
      <c r="I9" s="313">
        <v>37808905</v>
      </c>
      <c r="J9" s="313">
        <v>37808905</v>
      </c>
      <c r="K9" s="313">
        <v>37808905</v>
      </c>
      <c r="L9" s="313">
        <v>37808905</v>
      </c>
      <c r="M9" s="313">
        <v>37808910</v>
      </c>
      <c r="N9" s="314">
        <f>SUM(B9:M9)</f>
        <v>453706865</v>
      </c>
    </row>
    <row r="10" spans="1:14" ht="12.75" hidden="1" customHeight="1" x14ac:dyDescent="0.2">
      <c r="A10" s="312" t="s">
        <v>428</v>
      </c>
      <c r="B10" s="315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7"/>
      <c r="N10" s="318"/>
    </row>
    <row r="11" spans="1:14" ht="12.75" hidden="1" customHeight="1" x14ac:dyDescent="0.2">
      <c r="A11" s="319" t="s">
        <v>429</v>
      </c>
      <c r="B11" s="315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7"/>
      <c r="N11" s="318"/>
    </row>
    <row r="12" spans="1:14" ht="12.75" hidden="1" customHeight="1" x14ac:dyDescent="0.2">
      <c r="A12" s="319" t="s">
        <v>430</v>
      </c>
      <c r="B12" s="315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7"/>
      <c r="N12" s="318"/>
    </row>
    <row r="13" spans="1:14" ht="12.75" hidden="1" customHeight="1" x14ac:dyDescent="0.2">
      <c r="A13" s="319" t="s">
        <v>431</v>
      </c>
      <c r="B13" s="315"/>
      <c r="C13" s="316"/>
      <c r="D13" s="316"/>
      <c r="E13" s="316"/>
      <c r="F13" s="316"/>
      <c r="G13" s="316"/>
      <c r="H13" s="316"/>
      <c r="I13" s="316"/>
      <c r="J13" s="316"/>
      <c r="K13" s="316"/>
      <c r="L13" s="316"/>
      <c r="M13" s="317"/>
      <c r="N13" s="318"/>
    </row>
    <row r="14" spans="1:14" ht="12.75" hidden="1" customHeight="1" x14ac:dyDescent="0.2">
      <c r="A14" s="319" t="s">
        <v>432</v>
      </c>
      <c r="B14" s="315"/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7"/>
      <c r="N14" s="318"/>
    </row>
    <row r="15" spans="1:14" x14ac:dyDescent="0.2">
      <c r="A15" s="319" t="s">
        <v>516</v>
      </c>
      <c r="B15" s="315">
        <v>750000</v>
      </c>
      <c r="C15" s="315">
        <v>670000</v>
      </c>
      <c r="D15" s="315">
        <v>8500000</v>
      </c>
      <c r="E15" s="315">
        <v>78000000</v>
      </c>
      <c r="F15" s="315">
        <v>950000</v>
      </c>
      <c r="G15" s="315">
        <v>480000</v>
      </c>
      <c r="H15" s="315">
        <v>33854224</v>
      </c>
      <c r="I15" s="315">
        <v>590000</v>
      </c>
      <c r="J15" s="315">
        <v>24571000</v>
      </c>
      <c r="K15" s="315">
        <v>76500000</v>
      </c>
      <c r="L15" s="315">
        <v>2850000</v>
      </c>
      <c r="M15" s="315">
        <v>16720700</v>
      </c>
      <c r="N15" s="318">
        <f>SUM(B15:M15)</f>
        <v>244435924</v>
      </c>
    </row>
    <row r="16" spans="1:14" x14ac:dyDescent="0.2">
      <c r="A16" s="319" t="s">
        <v>117</v>
      </c>
      <c r="B16" s="315">
        <v>4066464</v>
      </c>
      <c r="C16" s="315">
        <v>4050000</v>
      </c>
      <c r="D16" s="315">
        <v>4015111</v>
      </c>
      <c r="E16" s="315">
        <v>4628000</v>
      </c>
      <c r="F16" s="315">
        <v>4628000</v>
      </c>
      <c r="G16" s="315">
        <v>2980000</v>
      </c>
      <c r="H16" s="315">
        <v>5222627</v>
      </c>
      <c r="I16" s="315">
        <v>3240000</v>
      </c>
      <c r="J16" s="315">
        <v>5890000</v>
      </c>
      <c r="K16" s="315">
        <v>5390000</v>
      </c>
      <c r="L16" s="315">
        <v>9826950</v>
      </c>
      <c r="M16" s="315">
        <v>9016950</v>
      </c>
      <c r="N16" s="320">
        <f>SUM(B16:M16)</f>
        <v>62954102</v>
      </c>
    </row>
    <row r="17" spans="1:15" ht="24" x14ac:dyDescent="0.2">
      <c r="A17" s="1404" t="s">
        <v>433</v>
      </c>
      <c r="B17" s="315">
        <v>964175</v>
      </c>
      <c r="C17" s="315">
        <v>964175</v>
      </c>
      <c r="D17" s="315">
        <v>964175</v>
      </c>
      <c r="E17" s="315">
        <v>1064500</v>
      </c>
      <c r="F17" s="315">
        <v>964175</v>
      </c>
      <c r="G17" s="315">
        <v>1065000</v>
      </c>
      <c r="H17" s="315">
        <v>964175</v>
      </c>
      <c r="I17" s="315">
        <v>694175</v>
      </c>
      <c r="J17" s="315">
        <v>964275</v>
      </c>
      <c r="K17" s="315">
        <v>1183135</v>
      </c>
      <c r="L17" s="315">
        <v>964075</v>
      </c>
      <c r="M17" s="315">
        <v>1174075</v>
      </c>
      <c r="N17" s="320">
        <f>SUM(B17:M17)</f>
        <v>11930110</v>
      </c>
    </row>
    <row r="18" spans="1:15" ht="12.75" hidden="1" customHeight="1" x14ac:dyDescent="0.2">
      <c r="A18" s="321" t="s">
        <v>434</v>
      </c>
      <c r="B18" s="315"/>
      <c r="C18" s="316"/>
      <c r="D18" s="316"/>
      <c r="E18" s="316"/>
      <c r="F18" s="316"/>
      <c r="G18" s="316"/>
      <c r="H18" s="316"/>
      <c r="I18" s="316"/>
      <c r="J18" s="316"/>
      <c r="K18" s="316"/>
      <c r="L18" s="316"/>
      <c r="M18" s="317"/>
      <c r="N18" s="320"/>
    </row>
    <row r="19" spans="1:15" ht="24" x14ac:dyDescent="0.2">
      <c r="A19" s="1405" t="s">
        <v>435</v>
      </c>
      <c r="B19" s="315">
        <v>34631512</v>
      </c>
      <c r="C19" s="315">
        <v>34631512</v>
      </c>
      <c r="D19" s="315">
        <v>34631512</v>
      </c>
      <c r="E19" s="315">
        <v>34631512</v>
      </c>
      <c r="F19" s="315">
        <v>34631512</v>
      </c>
      <c r="G19" s="315">
        <v>34631512</v>
      </c>
      <c r="H19" s="315">
        <v>34631512</v>
      </c>
      <c r="I19" s="315">
        <v>34631512</v>
      </c>
      <c r="J19" s="315">
        <v>34631512</v>
      </c>
      <c r="K19" s="315">
        <v>34631512</v>
      </c>
      <c r="L19" s="315">
        <v>34631512</v>
      </c>
      <c r="M19" s="315">
        <v>34631517</v>
      </c>
      <c r="N19" s="320">
        <f>SUM(B19:M19)</f>
        <v>415578149</v>
      </c>
    </row>
    <row r="20" spans="1:15" x14ac:dyDescent="0.2">
      <c r="A20" s="319" t="s">
        <v>744</v>
      </c>
      <c r="B20" s="315">
        <v>0</v>
      </c>
      <c r="C20" s="315">
        <v>0</v>
      </c>
      <c r="D20" s="315">
        <v>0</v>
      </c>
      <c r="E20" s="315">
        <v>0</v>
      </c>
      <c r="F20" s="315">
        <v>813768</v>
      </c>
      <c r="G20" s="315">
        <v>0</v>
      </c>
      <c r="H20" s="315">
        <v>5617000</v>
      </c>
      <c r="I20" s="315">
        <v>0</v>
      </c>
      <c r="J20" s="315">
        <v>0</v>
      </c>
      <c r="K20" s="315">
        <v>0</v>
      </c>
      <c r="L20" s="316">
        <v>0</v>
      </c>
      <c r="M20" s="315">
        <v>0</v>
      </c>
      <c r="N20" s="320">
        <f>SUM(B20:M20)</f>
        <v>6430768</v>
      </c>
    </row>
    <row r="21" spans="1:15" x14ac:dyDescent="0.2">
      <c r="A21" s="319" t="s">
        <v>517</v>
      </c>
      <c r="B21" s="315">
        <v>36038</v>
      </c>
      <c r="C21" s="316">
        <v>36038</v>
      </c>
      <c r="D21" s="316">
        <v>36038</v>
      </c>
      <c r="E21" s="316">
        <v>36038</v>
      </c>
      <c r="F21" s="316">
        <v>36038</v>
      </c>
      <c r="G21" s="316">
        <v>36038</v>
      </c>
      <c r="H21" s="316">
        <v>36038</v>
      </c>
      <c r="I21" s="316">
        <v>36038</v>
      </c>
      <c r="J21" s="316">
        <v>36038</v>
      </c>
      <c r="K21" s="316">
        <v>36038</v>
      </c>
      <c r="L21" s="316">
        <v>36046</v>
      </c>
      <c r="M21" s="317">
        <v>36038</v>
      </c>
      <c r="N21" s="320">
        <f>SUM(B21:M21)</f>
        <v>432464</v>
      </c>
    </row>
    <row r="22" spans="1:15" ht="13.5" thickBot="1" x14ac:dyDescent="0.25">
      <c r="A22" s="322" t="s">
        <v>121</v>
      </c>
      <c r="B22" s="323">
        <v>26476238</v>
      </c>
      <c r="C22" s="324">
        <v>26476237</v>
      </c>
      <c r="D22" s="324">
        <v>26476237</v>
      </c>
      <c r="E22" s="324">
        <v>1048634326</v>
      </c>
      <c r="F22" s="324">
        <v>26476237</v>
      </c>
      <c r="G22" s="324">
        <v>12925966</v>
      </c>
      <c r="H22" s="324">
        <v>26476237</v>
      </c>
      <c r="I22" s="324">
        <v>26286840</v>
      </c>
      <c r="J22" s="324">
        <v>26286840</v>
      </c>
      <c r="K22" s="324">
        <v>26500800</v>
      </c>
      <c r="L22" s="324">
        <v>26805911</v>
      </c>
      <c r="M22" s="325">
        <v>26500800</v>
      </c>
      <c r="N22" s="326">
        <f>SUM(B22:M22)</f>
        <v>1326322669</v>
      </c>
    </row>
    <row r="23" spans="1:15" ht="13.5" thickBot="1" x14ac:dyDescent="0.25">
      <c r="A23" s="307" t="s">
        <v>124</v>
      </c>
      <c r="B23" s="327">
        <f t="shared" ref="B23:N23" si="0">SUM(B9:B22)</f>
        <v>104733332</v>
      </c>
      <c r="C23" s="328">
        <f t="shared" si="0"/>
        <v>104636867</v>
      </c>
      <c r="D23" s="328">
        <f t="shared" si="0"/>
        <v>112431978</v>
      </c>
      <c r="E23" s="328">
        <f t="shared" si="0"/>
        <v>1204803281</v>
      </c>
      <c r="F23" s="328">
        <f t="shared" si="0"/>
        <v>106308635</v>
      </c>
      <c r="G23" s="328">
        <f t="shared" si="0"/>
        <v>89927421</v>
      </c>
      <c r="H23" s="328">
        <f t="shared" si="0"/>
        <v>144610718</v>
      </c>
      <c r="I23" s="328">
        <f t="shared" si="0"/>
        <v>103287470</v>
      </c>
      <c r="J23" s="328">
        <f t="shared" si="0"/>
        <v>130188570</v>
      </c>
      <c r="K23" s="328">
        <f t="shared" si="0"/>
        <v>182050390</v>
      </c>
      <c r="L23" s="328">
        <f t="shared" si="0"/>
        <v>112923399</v>
      </c>
      <c r="M23" s="329">
        <f t="shared" si="0"/>
        <v>125888990</v>
      </c>
      <c r="N23" s="330">
        <f t="shared" si="0"/>
        <v>2521791051</v>
      </c>
    </row>
    <row r="24" spans="1:15" x14ac:dyDescent="0.2">
      <c r="A24" s="244"/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</row>
    <row r="25" spans="1:15" ht="13.5" thickBot="1" x14ac:dyDescent="0.25">
      <c r="A25" s="1179" t="s">
        <v>123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</row>
    <row r="26" spans="1:15" x14ac:dyDescent="0.2">
      <c r="A26" s="332" t="s">
        <v>530</v>
      </c>
      <c r="B26" s="333">
        <v>32139234</v>
      </c>
      <c r="C26" s="333">
        <v>32139234</v>
      </c>
      <c r="D26" s="333">
        <v>32139234</v>
      </c>
      <c r="E26" s="333">
        <v>32139234</v>
      </c>
      <c r="F26" s="333">
        <v>32139234</v>
      </c>
      <c r="G26" s="333">
        <v>32139234</v>
      </c>
      <c r="H26" s="333">
        <v>32139234</v>
      </c>
      <c r="I26" s="333">
        <v>32139234</v>
      </c>
      <c r="J26" s="333">
        <v>32139234</v>
      </c>
      <c r="K26" s="333">
        <v>32139234</v>
      </c>
      <c r="L26" s="333">
        <v>32139244</v>
      </c>
      <c r="M26" s="333">
        <v>32139233</v>
      </c>
      <c r="N26" s="334">
        <f t="shared" ref="N26:N34" si="1">SUM(B26:M26)</f>
        <v>385670817</v>
      </c>
    </row>
    <row r="27" spans="1:15" ht="24" customHeight="1" x14ac:dyDescent="0.2">
      <c r="A27" s="312" t="s">
        <v>436</v>
      </c>
      <c r="B27" s="315">
        <v>6158540</v>
      </c>
      <c r="C27" s="315">
        <v>6158540</v>
      </c>
      <c r="D27" s="315">
        <v>6158540</v>
      </c>
      <c r="E27" s="315">
        <v>6158540</v>
      </c>
      <c r="F27" s="315">
        <v>6158540</v>
      </c>
      <c r="G27" s="315">
        <v>6158540</v>
      </c>
      <c r="H27" s="315">
        <v>6158540</v>
      </c>
      <c r="I27" s="315">
        <v>6158540</v>
      </c>
      <c r="J27" s="315">
        <v>6158540</v>
      </c>
      <c r="K27" s="315">
        <v>6158540</v>
      </c>
      <c r="L27" s="315">
        <v>6158540</v>
      </c>
      <c r="M27" s="315">
        <v>6158544</v>
      </c>
      <c r="N27" s="320">
        <f t="shared" si="1"/>
        <v>73902484</v>
      </c>
    </row>
    <row r="28" spans="1:15" x14ac:dyDescent="0.2">
      <c r="A28" s="319" t="s">
        <v>128</v>
      </c>
      <c r="B28" s="315">
        <v>32559496</v>
      </c>
      <c r="C28" s="315">
        <v>37652500</v>
      </c>
      <c r="D28" s="315">
        <v>33559800</v>
      </c>
      <c r="E28" s="315">
        <v>40563870</v>
      </c>
      <c r="F28" s="315">
        <v>41528900</v>
      </c>
      <c r="G28" s="315">
        <v>50675200</v>
      </c>
      <c r="H28" s="315">
        <v>48371500</v>
      </c>
      <c r="I28" s="315">
        <v>66365413</v>
      </c>
      <c r="J28" s="315">
        <v>49620500</v>
      </c>
      <c r="K28" s="315">
        <v>38539186</v>
      </c>
      <c r="L28" s="315">
        <v>32850600</v>
      </c>
      <c r="M28" s="315">
        <v>28484385</v>
      </c>
      <c r="N28" s="320">
        <f t="shared" si="1"/>
        <v>500771350</v>
      </c>
      <c r="O28" s="335"/>
    </row>
    <row r="29" spans="1:15" x14ac:dyDescent="0.2">
      <c r="A29" s="319" t="s">
        <v>339</v>
      </c>
      <c r="B29" s="315">
        <v>600000</v>
      </c>
      <c r="C29" s="315">
        <v>1600000</v>
      </c>
      <c r="D29" s="315">
        <v>1700000</v>
      </c>
      <c r="E29" s="315">
        <v>1750000</v>
      </c>
      <c r="F29" s="315">
        <v>1809040</v>
      </c>
      <c r="G29" s="315">
        <v>1680000</v>
      </c>
      <c r="H29" s="315">
        <v>1500000</v>
      </c>
      <c r="I29" s="315">
        <v>1700000</v>
      </c>
      <c r="J29" s="315">
        <v>910000</v>
      </c>
      <c r="K29" s="315">
        <v>1650000</v>
      </c>
      <c r="L29" s="315">
        <v>1500000</v>
      </c>
      <c r="M29" s="315">
        <v>1665240</v>
      </c>
      <c r="N29" s="320">
        <f t="shared" si="1"/>
        <v>18064280</v>
      </c>
    </row>
    <row r="30" spans="1:15" x14ac:dyDescent="0.2">
      <c r="A30" s="319" t="s">
        <v>342</v>
      </c>
      <c r="B30" s="315">
        <v>2963638</v>
      </c>
      <c r="C30" s="315">
        <v>2963638</v>
      </c>
      <c r="D30" s="315">
        <v>2963638</v>
      </c>
      <c r="E30" s="315">
        <v>2963638</v>
      </c>
      <c r="F30" s="315">
        <v>2963638</v>
      </c>
      <c r="G30" s="315">
        <v>2963638</v>
      </c>
      <c r="H30" s="315">
        <v>2963638</v>
      </c>
      <c r="I30" s="315">
        <v>2963638</v>
      </c>
      <c r="J30" s="315">
        <v>2963638</v>
      </c>
      <c r="K30" s="315">
        <v>2963638</v>
      </c>
      <c r="L30" s="315">
        <v>2963638</v>
      </c>
      <c r="M30" s="315">
        <v>2963641</v>
      </c>
      <c r="N30" s="320">
        <f t="shared" si="1"/>
        <v>35563659</v>
      </c>
    </row>
    <row r="31" spans="1:15" x14ac:dyDescent="0.2">
      <c r="A31" s="319" t="s">
        <v>132</v>
      </c>
      <c r="B31" s="315">
        <v>0</v>
      </c>
      <c r="C31" s="315">
        <v>0</v>
      </c>
      <c r="D31" s="315">
        <v>0</v>
      </c>
      <c r="E31" s="315">
        <v>33562800</v>
      </c>
      <c r="F31" s="315">
        <v>745017</v>
      </c>
      <c r="G31" s="315">
        <v>25650499</v>
      </c>
      <c r="H31" s="315">
        <v>9431190</v>
      </c>
      <c r="I31" s="315">
        <v>720558900</v>
      </c>
      <c r="J31" s="315">
        <v>290560800</v>
      </c>
      <c r="K31" s="315">
        <v>20275985</v>
      </c>
      <c r="L31" s="315">
        <v>33725807</v>
      </c>
      <c r="M31" s="315">
        <f>36343295+10000000</f>
        <v>46343295</v>
      </c>
      <c r="N31" s="320">
        <f t="shared" si="1"/>
        <v>1180854293</v>
      </c>
    </row>
    <row r="32" spans="1:15" x14ac:dyDescent="0.2">
      <c r="A32" s="319" t="s">
        <v>131</v>
      </c>
      <c r="B32" s="315">
        <v>0</v>
      </c>
      <c r="C32" s="316">
        <v>0</v>
      </c>
      <c r="D32" s="316">
        <v>0</v>
      </c>
      <c r="E32" s="316">
        <v>0</v>
      </c>
      <c r="F32" s="316">
        <v>0</v>
      </c>
      <c r="G32" s="316">
        <v>236345458</v>
      </c>
      <c r="H32" s="316">
        <v>1479550</v>
      </c>
      <c r="I32" s="316">
        <v>63909685</v>
      </c>
      <c r="J32" s="316">
        <v>0</v>
      </c>
      <c r="K32" s="316">
        <v>0</v>
      </c>
      <c r="L32" s="316">
        <v>8100000</v>
      </c>
      <c r="M32" s="317">
        <v>0</v>
      </c>
      <c r="N32" s="320">
        <f t="shared" si="1"/>
        <v>309834693</v>
      </c>
    </row>
    <row r="33" spans="1:14" x14ac:dyDescent="0.2">
      <c r="A33" s="319" t="s">
        <v>119</v>
      </c>
      <c r="B33" s="315">
        <v>0</v>
      </c>
      <c r="C33" s="316">
        <v>0</v>
      </c>
      <c r="D33" s="316">
        <v>0</v>
      </c>
      <c r="E33" s="316">
        <v>2000000</v>
      </c>
      <c r="F33" s="316">
        <v>0</v>
      </c>
      <c r="G33" s="316">
        <v>0</v>
      </c>
      <c r="H33" s="316">
        <v>195225</v>
      </c>
      <c r="I33" s="316">
        <v>0</v>
      </c>
      <c r="J33" s="316">
        <v>977900</v>
      </c>
      <c r="K33" s="316">
        <v>0</v>
      </c>
      <c r="L33" s="316">
        <v>2500000</v>
      </c>
      <c r="M33" s="317">
        <v>0</v>
      </c>
      <c r="N33" s="320">
        <f t="shared" si="1"/>
        <v>5673125</v>
      </c>
    </row>
    <row r="34" spans="1:14" ht="13.5" thickBot="1" x14ac:dyDescent="0.25">
      <c r="A34" s="1406" t="s">
        <v>122</v>
      </c>
      <c r="B34" s="315">
        <v>8930295</v>
      </c>
      <c r="C34" s="316">
        <v>229641</v>
      </c>
      <c r="D34" s="316">
        <v>229641</v>
      </c>
      <c r="E34" s="316">
        <v>229641</v>
      </c>
      <c r="F34" s="316">
        <v>229641</v>
      </c>
      <c r="G34" s="316">
        <v>229641</v>
      </c>
      <c r="H34" s="316">
        <v>229641</v>
      </c>
      <c r="I34" s="316">
        <v>229641</v>
      </c>
      <c r="J34" s="316">
        <v>229641</v>
      </c>
      <c r="K34" s="316">
        <v>229641</v>
      </c>
      <c r="L34" s="316">
        <v>229641</v>
      </c>
      <c r="M34" s="316">
        <v>229645</v>
      </c>
      <c r="N34" s="320">
        <f t="shared" si="1"/>
        <v>11456350</v>
      </c>
    </row>
    <row r="35" spans="1:14" ht="13.5" thickBot="1" x14ac:dyDescent="0.25">
      <c r="A35" s="307" t="s">
        <v>125</v>
      </c>
      <c r="B35" s="336">
        <f t="shared" ref="B35:N35" si="2">SUM(B26:B34)</f>
        <v>83351203</v>
      </c>
      <c r="C35" s="336">
        <f t="shared" si="2"/>
        <v>80743553</v>
      </c>
      <c r="D35" s="336">
        <f t="shared" si="2"/>
        <v>76750853</v>
      </c>
      <c r="E35" s="336">
        <f t="shared" si="2"/>
        <v>119367723</v>
      </c>
      <c r="F35" s="336">
        <f t="shared" si="2"/>
        <v>85574010</v>
      </c>
      <c r="G35" s="336">
        <f t="shared" si="2"/>
        <v>355842210</v>
      </c>
      <c r="H35" s="336">
        <f t="shared" si="2"/>
        <v>102468518</v>
      </c>
      <c r="I35" s="336">
        <f t="shared" si="2"/>
        <v>894025051</v>
      </c>
      <c r="J35" s="336">
        <f t="shared" si="2"/>
        <v>383560253</v>
      </c>
      <c r="K35" s="336">
        <f t="shared" si="2"/>
        <v>101956224</v>
      </c>
      <c r="L35" s="336">
        <f t="shared" si="2"/>
        <v>120167470</v>
      </c>
      <c r="M35" s="336">
        <f t="shared" si="2"/>
        <v>117983983</v>
      </c>
      <c r="N35" s="337">
        <f t="shared" si="2"/>
        <v>2521791051</v>
      </c>
    </row>
    <row r="38" spans="1:14" x14ac:dyDescent="0.2">
      <c r="D38" s="338"/>
      <c r="E38" s="338"/>
    </row>
  </sheetData>
  <sheetProtection selectLockedCells="1" selectUnlockedCells="1"/>
  <mergeCells count="6">
    <mergeCell ref="J2:N2"/>
    <mergeCell ref="A3:N3"/>
    <mergeCell ref="B7:N8"/>
    <mergeCell ref="A7:A8"/>
    <mergeCell ref="J1:N1"/>
    <mergeCell ref="M5:N5"/>
  </mergeCells>
  <phoneticPr fontId="25" type="noConversion"/>
  <pageMargins left="0" right="0" top="0.98425196850393704" bottom="0.98425196850393704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:O47"/>
  <sheetViews>
    <sheetView topLeftCell="A3" zoomScale="120" zoomScaleNormal="120" workbookViewId="0">
      <selection activeCell="C32" sqref="C32"/>
    </sheetView>
  </sheetViews>
  <sheetFormatPr defaultColWidth="9.140625" defaultRowHeight="12.75" x14ac:dyDescent="0.2"/>
  <cols>
    <col min="1" max="1" width="33.42578125" style="898" customWidth="1"/>
    <col min="2" max="2" width="10.7109375" style="898" customWidth="1"/>
    <col min="3" max="3" width="8.42578125" style="898" customWidth="1"/>
    <col min="4" max="4" width="8.28515625" style="898" customWidth="1"/>
    <col min="5" max="5" width="11" style="898" customWidth="1"/>
    <col min="6" max="6" width="0" style="898" hidden="1" customWidth="1"/>
    <col min="7" max="7" width="2.85546875" style="898" customWidth="1"/>
    <col min="8" max="8" width="33.42578125" style="898" customWidth="1"/>
    <col min="9" max="9" width="9" style="898" customWidth="1"/>
    <col min="10" max="11" width="8.28515625" style="898" customWidth="1"/>
    <col min="12" max="12" width="9" style="898" customWidth="1"/>
    <col min="13" max="13" width="0" style="898" hidden="1" customWidth="1"/>
    <col min="14" max="15" width="9.140625" style="898"/>
    <col min="16" max="16" width="33.85546875" style="898" customWidth="1"/>
    <col min="17" max="16384" width="9.140625" style="898"/>
  </cols>
  <sheetData>
    <row r="1" spans="1:15" ht="13.5" hidden="1" thickBot="1" x14ac:dyDescent="0.25"/>
    <row r="2" spans="1:15" ht="8.25" hidden="1" customHeight="1" x14ac:dyDescent="0.2"/>
    <row r="3" spans="1:15" ht="16.149999999999999" customHeight="1" x14ac:dyDescent="0.2">
      <c r="H3" s="1052"/>
      <c r="I3" s="1561" t="s">
        <v>1139</v>
      </c>
      <c r="J3" s="1561"/>
      <c r="K3" s="1561"/>
      <c r="L3" s="1571"/>
      <c r="M3" s="1571"/>
    </row>
    <row r="4" spans="1:15" ht="16.899999999999999" customHeight="1" thickBot="1" x14ac:dyDescent="0.25">
      <c r="H4" s="1570" t="s">
        <v>558</v>
      </c>
      <c r="I4" s="1570"/>
      <c r="J4" s="1570"/>
      <c r="K4" s="1570"/>
      <c r="L4" s="1570"/>
    </row>
    <row r="5" spans="1:15" ht="35.25" customHeight="1" thickBot="1" x14ac:dyDescent="0.25">
      <c r="A5" s="899" t="s">
        <v>507</v>
      </c>
      <c r="B5" s="900" t="s">
        <v>508</v>
      </c>
      <c r="C5" s="901" t="s">
        <v>509</v>
      </c>
      <c r="D5" s="901" t="s">
        <v>100</v>
      </c>
      <c r="E5" s="900" t="s">
        <v>510</v>
      </c>
      <c r="F5" s="902"/>
      <c r="G5" s="903"/>
      <c r="H5" s="899" t="s">
        <v>507</v>
      </c>
      <c r="I5" s="900" t="s">
        <v>508</v>
      </c>
      <c r="J5" s="901" t="s">
        <v>509</v>
      </c>
      <c r="K5" s="901" t="s">
        <v>101</v>
      </c>
      <c r="L5" s="900" t="s">
        <v>510</v>
      </c>
      <c r="M5" s="904"/>
    </row>
    <row r="6" spans="1:15" ht="9.75" customHeight="1" thickBot="1" x14ac:dyDescent="0.25">
      <c r="A6" s="905" t="s">
        <v>511</v>
      </c>
      <c r="B6" s="906"/>
      <c r="C6" s="905"/>
      <c r="D6" s="905"/>
      <c r="E6" s="907"/>
      <c r="F6" s="907"/>
      <c r="G6" s="908"/>
      <c r="H6" s="909" t="s">
        <v>512</v>
      </c>
      <c r="I6" s="905"/>
      <c r="J6" s="910"/>
      <c r="K6" s="911"/>
      <c r="L6" s="907"/>
      <c r="M6" s="912"/>
    </row>
    <row r="7" spans="1:15" ht="13.5" customHeight="1" x14ac:dyDescent="0.2">
      <c r="A7" s="913" t="s">
        <v>513</v>
      </c>
      <c r="B7" s="913">
        <v>284577899</v>
      </c>
      <c r="C7" s="914"/>
      <c r="D7" s="914"/>
      <c r="E7" s="915">
        <f>SUM(B7:D7)</f>
        <v>284577899</v>
      </c>
      <c r="F7" s="916"/>
      <c r="G7" s="917"/>
      <c r="H7" s="918" t="s">
        <v>514</v>
      </c>
      <c r="I7" s="919">
        <v>415578149</v>
      </c>
      <c r="J7" s="918"/>
      <c r="K7" s="919"/>
      <c r="L7" s="915">
        <f>SUM(I7:K7)</f>
        <v>415578149</v>
      </c>
      <c r="M7" s="920"/>
    </row>
    <row r="8" spans="1:15" ht="13.5" customHeight="1" x14ac:dyDescent="0.2">
      <c r="A8" s="921" t="s">
        <v>515</v>
      </c>
      <c r="B8" s="921">
        <v>169128966</v>
      </c>
      <c r="C8" s="922"/>
      <c r="D8" s="922"/>
      <c r="E8" s="915">
        <f t="shared" ref="E8:E14" si="0">SUM(B8:D8)</f>
        <v>169128966</v>
      </c>
      <c r="F8" s="915"/>
      <c r="G8" s="917"/>
      <c r="H8" s="923" t="s">
        <v>562</v>
      </c>
      <c r="I8" s="924">
        <v>6430768</v>
      </c>
      <c r="J8" s="925"/>
      <c r="K8" s="924"/>
      <c r="L8" s="915">
        <f t="shared" ref="L8:L14" si="1">SUM(I8:K8)</f>
        <v>6430768</v>
      </c>
      <c r="M8" s="926"/>
    </row>
    <row r="9" spans="1:15" ht="13.5" customHeight="1" x14ac:dyDescent="0.2">
      <c r="A9" s="921" t="s">
        <v>560</v>
      </c>
      <c r="B9" s="921"/>
      <c r="C9" s="922"/>
      <c r="D9" s="922"/>
      <c r="E9" s="915">
        <f t="shared" si="0"/>
        <v>0</v>
      </c>
      <c r="F9" s="915"/>
      <c r="G9" s="917"/>
      <c r="H9" s="925" t="s">
        <v>517</v>
      </c>
      <c r="I9" s="924">
        <v>432464</v>
      </c>
      <c r="J9" s="925"/>
      <c r="K9" s="924"/>
      <c r="L9" s="915">
        <f t="shared" si="1"/>
        <v>432464</v>
      </c>
      <c r="M9" s="926"/>
    </row>
    <row r="10" spans="1:15" ht="13.5" customHeight="1" x14ac:dyDescent="0.2">
      <c r="A10" s="921" t="s">
        <v>516</v>
      </c>
      <c r="B10" s="927">
        <v>244435924</v>
      </c>
      <c r="C10" s="928"/>
      <c r="D10" s="928"/>
      <c r="E10" s="915">
        <f t="shared" si="0"/>
        <v>244435924</v>
      </c>
      <c r="F10" s="915"/>
      <c r="G10" s="917"/>
      <c r="H10" s="925" t="s">
        <v>518</v>
      </c>
      <c r="I10" s="924">
        <v>0</v>
      </c>
      <c r="J10" s="925"/>
      <c r="K10" s="924"/>
      <c r="L10" s="915">
        <f t="shared" si="1"/>
        <v>0</v>
      </c>
      <c r="M10" s="926"/>
    </row>
    <row r="11" spans="1:15" ht="13.5" customHeight="1" x14ac:dyDescent="0.2">
      <c r="A11" s="927" t="s">
        <v>561</v>
      </c>
      <c r="B11" s="921">
        <v>62754102</v>
      </c>
      <c r="C11" s="922">
        <v>200000</v>
      </c>
      <c r="D11" s="922"/>
      <c r="E11" s="915">
        <f t="shared" si="0"/>
        <v>62954102</v>
      </c>
      <c r="F11" s="915"/>
      <c r="G11" s="917"/>
      <c r="H11" s="925"/>
      <c r="I11" s="924"/>
      <c r="J11" s="925"/>
      <c r="K11" s="924"/>
      <c r="L11" s="915">
        <f t="shared" si="1"/>
        <v>0</v>
      </c>
      <c r="M11" s="926"/>
    </row>
    <row r="12" spans="1:15" ht="13.5" customHeight="1" x14ac:dyDescent="0.2">
      <c r="A12" s="921" t="s">
        <v>519</v>
      </c>
      <c r="B12" s="921">
        <v>11930110</v>
      </c>
      <c r="C12" s="922"/>
      <c r="D12" s="922"/>
      <c r="E12" s="915">
        <f t="shared" si="0"/>
        <v>11930110</v>
      </c>
      <c r="F12" s="929"/>
      <c r="G12" s="917"/>
      <c r="H12" s="930"/>
      <c r="I12" s="924"/>
      <c r="J12" s="925"/>
      <c r="K12" s="924"/>
      <c r="L12" s="915">
        <f t="shared" si="1"/>
        <v>0</v>
      </c>
      <c r="M12" s="926"/>
    </row>
    <row r="13" spans="1:15" ht="13.5" customHeight="1" x14ac:dyDescent="0.2">
      <c r="A13" s="921" t="s">
        <v>520</v>
      </c>
      <c r="B13" s="921"/>
      <c r="C13" s="922"/>
      <c r="D13" s="922"/>
      <c r="E13" s="915">
        <f t="shared" si="0"/>
        <v>0</v>
      </c>
      <c r="F13" s="931"/>
      <c r="G13" s="917"/>
      <c r="H13" s="925"/>
      <c r="I13" s="932"/>
      <c r="J13" s="933"/>
      <c r="K13" s="932"/>
      <c r="L13" s="915">
        <f t="shared" si="1"/>
        <v>0</v>
      </c>
      <c r="M13" s="926"/>
      <c r="O13" s="934"/>
    </row>
    <row r="14" spans="1:15" ht="13.5" customHeight="1" thickBot="1" x14ac:dyDescent="0.25">
      <c r="A14" s="921"/>
      <c r="B14" s="915"/>
      <c r="C14" s="931"/>
      <c r="D14" s="931"/>
      <c r="E14" s="915">
        <f t="shared" si="0"/>
        <v>0</v>
      </c>
      <c r="F14" s="931"/>
      <c r="G14" s="917"/>
      <c r="H14" s="935"/>
      <c r="I14" s="936"/>
      <c r="J14" s="925"/>
      <c r="K14" s="924"/>
      <c r="L14" s="915">
        <f t="shared" si="1"/>
        <v>0</v>
      </c>
      <c r="M14" s="937"/>
    </row>
    <row r="15" spans="1:15" ht="13.5" hidden="1" customHeight="1" x14ac:dyDescent="0.2">
      <c r="A15" s="938"/>
      <c r="B15" s="927"/>
      <c r="C15" s="928"/>
      <c r="D15" s="928"/>
      <c r="E15" s="939"/>
      <c r="F15" s="939"/>
      <c r="G15" s="917"/>
      <c r="H15" s="940"/>
      <c r="I15" s="927"/>
      <c r="J15" s="941"/>
      <c r="K15" s="942"/>
      <c r="L15" s="943"/>
      <c r="M15" s="944"/>
    </row>
    <row r="16" spans="1:15" ht="13.5" customHeight="1" thickBot="1" x14ac:dyDescent="0.25">
      <c r="A16" s="945" t="s">
        <v>522</v>
      </c>
      <c r="B16" s="946">
        <f>SUM(B7:B14)</f>
        <v>772827001</v>
      </c>
      <c r="C16" s="947">
        <f>SUM(C7:C14)</f>
        <v>200000</v>
      </c>
      <c r="D16" s="947">
        <f>SUM(D7:D14)</f>
        <v>0</v>
      </c>
      <c r="E16" s="948">
        <f>SUM(B16:D16)</f>
        <v>773027001</v>
      </c>
      <c r="F16" s="949"/>
      <c r="G16" s="917"/>
      <c r="H16" s="950" t="s">
        <v>523</v>
      </c>
      <c r="I16" s="946">
        <f>SUM(I7:I15)</f>
        <v>422441381</v>
      </c>
      <c r="J16" s="946">
        <f>SUM(J7:J15)</f>
        <v>0</v>
      </c>
      <c r="K16" s="946">
        <f>SUM(K7:K15)</f>
        <v>0</v>
      </c>
      <c r="L16" s="951">
        <f>SUM(L7:L15)</f>
        <v>422441381</v>
      </c>
      <c r="M16" s="952"/>
    </row>
    <row r="17" spans="1:14" ht="13.5" customHeight="1" x14ac:dyDescent="0.2">
      <c r="A17" s="953"/>
      <c r="B17" s="953"/>
      <c r="C17" s="918"/>
      <c r="D17" s="954"/>
      <c r="E17" s="955">
        <f>SUM(B17:C17)</f>
        <v>0</v>
      </c>
      <c r="F17" s="956"/>
      <c r="G17" s="917"/>
      <c r="H17" s="918" t="s">
        <v>524</v>
      </c>
      <c r="I17" s="919"/>
      <c r="J17" s="923"/>
      <c r="K17" s="919"/>
      <c r="L17" s="914">
        <f>SUM(I17:K17)</f>
        <v>0</v>
      </c>
      <c r="M17" s="957"/>
    </row>
    <row r="18" spans="1:14" ht="13.5" customHeight="1" x14ac:dyDescent="0.2">
      <c r="A18" s="940" t="s">
        <v>521</v>
      </c>
      <c r="B18" s="940">
        <v>1313396703</v>
      </c>
      <c r="C18" s="958"/>
      <c r="D18" s="959"/>
      <c r="E18" s="960">
        <f>+B18+C18+D18</f>
        <v>1313396703</v>
      </c>
      <c r="F18" s="961"/>
      <c r="G18" s="917"/>
      <c r="H18" s="962" t="s">
        <v>525</v>
      </c>
      <c r="I18" s="963">
        <v>3194664</v>
      </c>
      <c r="J18" s="962"/>
      <c r="K18" s="964"/>
      <c r="L18" s="914">
        <f>SUM(I18:K18)</f>
        <v>3194664</v>
      </c>
      <c r="M18" s="965"/>
    </row>
    <row r="19" spans="1:14" ht="13.5" customHeight="1" thickBot="1" x14ac:dyDescent="0.25">
      <c r="A19" s="927" t="s">
        <v>1126</v>
      </c>
      <c r="B19" s="927">
        <v>9731302</v>
      </c>
      <c r="C19" s="935"/>
      <c r="D19" s="966"/>
      <c r="E19" s="960">
        <f>SUM(B19:C19)</f>
        <v>9731302</v>
      </c>
      <c r="F19" s="967"/>
      <c r="G19" s="917"/>
      <c r="H19" s="968"/>
      <c r="I19" s="969"/>
      <c r="J19" s="958"/>
      <c r="K19" s="969"/>
      <c r="L19" s="914">
        <f>SUM(I19:K19)</f>
        <v>0</v>
      </c>
      <c r="M19" s="944"/>
    </row>
    <row r="20" spans="1:14" ht="12.75" customHeight="1" thickBot="1" x14ac:dyDescent="0.25">
      <c r="A20" s="970" t="s">
        <v>963</v>
      </c>
      <c r="B20" s="971">
        <f>SUM(B17:B19)</f>
        <v>1323128005</v>
      </c>
      <c r="C20" s="972">
        <f>SUM(C17:C19)</f>
        <v>0</v>
      </c>
      <c r="D20" s="972">
        <f>SUM(D17:D19)</f>
        <v>0</v>
      </c>
      <c r="E20" s="973">
        <f>SUM(B20:D20)</f>
        <v>1323128005</v>
      </c>
      <c r="F20" s="974"/>
      <c r="G20" s="917"/>
      <c r="H20" s="975" t="s">
        <v>964</v>
      </c>
      <c r="I20" s="976">
        <f>SUM(I17:I19)</f>
        <v>3194664</v>
      </c>
      <c r="J20" s="976">
        <f>SUM(J17:J19)</f>
        <v>0</v>
      </c>
      <c r="K20" s="976">
        <f>SUM(K17:K19)</f>
        <v>0</v>
      </c>
      <c r="L20" s="977">
        <f>SUM(L17:L19)</f>
        <v>3194664</v>
      </c>
      <c r="M20" s="978"/>
    </row>
    <row r="21" spans="1:14" ht="12.75" customHeight="1" thickBot="1" x14ac:dyDescent="0.25">
      <c r="A21" s="979" t="s">
        <v>526</v>
      </c>
      <c r="B21" s="980">
        <f>SUM(B16,B20)</f>
        <v>2095955006</v>
      </c>
      <c r="C21" s="981">
        <f>SUM(C16,C20)</f>
        <v>200000</v>
      </c>
      <c r="D21" s="981">
        <f>SUM(D16,D20)</f>
        <v>0</v>
      </c>
      <c r="E21" s="948">
        <f>SUM(B21:D21)</f>
        <v>2096155006</v>
      </c>
      <c r="F21" s="974"/>
      <c r="G21" s="917"/>
      <c r="H21" s="946" t="s">
        <v>527</v>
      </c>
      <c r="I21" s="946">
        <f>SUM(I20,I16)</f>
        <v>425636045</v>
      </c>
      <c r="J21" s="946">
        <f>SUM(J20,J16)</f>
        <v>0</v>
      </c>
      <c r="K21" s="946">
        <f>SUM(K20,K16)</f>
        <v>0</v>
      </c>
      <c r="L21" s="982">
        <f>SUM(I21:K21)</f>
        <v>425636045</v>
      </c>
      <c r="M21" s="983"/>
    </row>
    <row r="22" spans="1:14" ht="5.25" customHeight="1" thickBot="1" x14ac:dyDescent="0.25">
      <c r="A22" s="984"/>
      <c r="B22" s="985"/>
      <c r="C22" s="985"/>
      <c r="D22" s="985"/>
      <c r="E22" s="986"/>
      <c r="F22" s="986"/>
      <c r="G22" s="917"/>
      <c r="H22" s="987"/>
      <c r="I22" s="987"/>
      <c r="J22" s="987"/>
      <c r="K22" s="987"/>
      <c r="L22" s="987"/>
      <c r="M22" s="988"/>
    </row>
    <row r="23" spans="1:14" ht="33" customHeight="1" thickBot="1" x14ac:dyDescent="0.25">
      <c r="A23" s="905" t="s">
        <v>528</v>
      </c>
      <c r="B23" s="900" t="s">
        <v>508</v>
      </c>
      <c r="C23" s="901" t="s">
        <v>509</v>
      </c>
      <c r="D23" s="901" t="s">
        <v>100</v>
      </c>
      <c r="E23" s="900" t="s">
        <v>510</v>
      </c>
      <c r="F23" s="989"/>
      <c r="G23" s="917"/>
      <c r="H23" s="990" t="s">
        <v>529</v>
      </c>
      <c r="I23" s="900" t="s">
        <v>508</v>
      </c>
      <c r="J23" s="991" t="s">
        <v>509</v>
      </c>
      <c r="K23" s="901" t="s">
        <v>100</v>
      </c>
      <c r="L23" s="900" t="s">
        <v>510</v>
      </c>
      <c r="M23" s="992"/>
    </row>
    <row r="24" spans="1:14" ht="13.5" customHeight="1" x14ac:dyDescent="0.2">
      <c r="A24" s="993" t="s">
        <v>530</v>
      </c>
      <c r="B24" s="994">
        <v>384015133</v>
      </c>
      <c r="C24" s="994">
        <v>1655684</v>
      </c>
      <c r="D24" s="994"/>
      <c r="E24" s="916">
        <f>SUM(B24:D24)</f>
        <v>385670817</v>
      </c>
      <c r="F24" s="995"/>
      <c r="G24" s="917"/>
      <c r="H24" s="913" t="s">
        <v>131</v>
      </c>
      <c r="I24" s="913">
        <v>309834693</v>
      </c>
      <c r="J24" s="918"/>
      <c r="K24" s="919"/>
      <c r="L24" s="916">
        <f>SUM(I24:K24)</f>
        <v>309834693</v>
      </c>
      <c r="M24" s="996"/>
    </row>
    <row r="25" spans="1:14" ht="15" customHeight="1" x14ac:dyDescent="0.2">
      <c r="A25" s="921" t="s">
        <v>531</v>
      </c>
      <c r="B25" s="921">
        <v>73589447</v>
      </c>
      <c r="C25" s="921">
        <v>313037</v>
      </c>
      <c r="D25" s="921"/>
      <c r="E25" s="916">
        <f t="shared" ref="E25:E35" si="2">SUM(B25:D25)</f>
        <v>73902484</v>
      </c>
      <c r="F25" s="997"/>
      <c r="G25" s="917"/>
      <c r="H25" s="921" t="s">
        <v>532</v>
      </c>
      <c r="I25" s="921">
        <v>1180301408</v>
      </c>
      <c r="J25" s="925">
        <v>552885</v>
      </c>
      <c r="K25" s="919"/>
      <c r="L25" s="916">
        <f t="shared" ref="L25:L32" si="3">SUM(I25:K25)</f>
        <v>1180854293</v>
      </c>
      <c r="M25" s="998"/>
    </row>
    <row r="26" spans="1:14" ht="13.5" customHeight="1" x14ac:dyDescent="0.2">
      <c r="A26" s="921" t="s">
        <v>337</v>
      </c>
      <c r="B26" s="921">
        <v>498585445</v>
      </c>
      <c r="C26" s="921">
        <v>2185905</v>
      </c>
      <c r="D26" s="921"/>
      <c r="E26" s="916">
        <f>+B26+C26</f>
        <v>500771350</v>
      </c>
      <c r="F26" s="997"/>
      <c r="G26" s="917"/>
      <c r="H26" s="921" t="s">
        <v>533</v>
      </c>
      <c r="I26" s="921"/>
      <c r="J26" s="925"/>
      <c r="K26" s="919"/>
      <c r="L26" s="916">
        <f t="shared" si="3"/>
        <v>0</v>
      </c>
      <c r="M26" s="998"/>
    </row>
    <row r="27" spans="1:14" ht="13.5" customHeight="1" x14ac:dyDescent="0.2">
      <c r="A27" s="921" t="s">
        <v>129</v>
      </c>
      <c r="B27" s="921">
        <v>18064280</v>
      </c>
      <c r="C27" s="921"/>
      <c r="D27" s="921"/>
      <c r="E27" s="916">
        <f t="shared" si="2"/>
        <v>18064280</v>
      </c>
      <c r="F27" s="997"/>
      <c r="G27" s="908"/>
      <c r="H27" s="940" t="s">
        <v>534</v>
      </c>
      <c r="I27" s="921"/>
      <c r="J27" s="925"/>
      <c r="K27" s="919"/>
      <c r="L27" s="916">
        <f t="shared" si="3"/>
        <v>0</v>
      </c>
      <c r="M27" s="998"/>
    </row>
    <row r="28" spans="1:14" ht="13.5" customHeight="1" x14ac:dyDescent="0.2">
      <c r="A28" s="921" t="s">
        <v>535</v>
      </c>
      <c r="B28" s="921">
        <v>1046540</v>
      </c>
      <c r="C28" s="921"/>
      <c r="D28" s="921"/>
      <c r="E28" s="916">
        <f t="shared" si="2"/>
        <v>1046540</v>
      </c>
      <c r="F28" s="999"/>
      <c r="G28" s="908"/>
      <c r="H28" s="921" t="s">
        <v>536</v>
      </c>
      <c r="I28" s="921"/>
      <c r="J28" s="925"/>
      <c r="K28" s="919"/>
      <c r="L28" s="916">
        <f t="shared" si="3"/>
        <v>0</v>
      </c>
      <c r="M28" s="998"/>
    </row>
    <row r="29" spans="1:14" ht="13.5" customHeight="1" x14ac:dyDescent="0.2">
      <c r="A29" s="940" t="s">
        <v>534</v>
      </c>
      <c r="B29" s="921"/>
      <c r="C29" s="921"/>
      <c r="D29" s="921"/>
      <c r="E29" s="916">
        <f t="shared" si="2"/>
        <v>0</v>
      </c>
      <c r="F29" s="999"/>
      <c r="G29" s="917"/>
      <c r="H29" s="940" t="s">
        <v>534</v>
      </c>
      <c r="I29" s="921"/>
      <c r="J29" s="925"/>
      <c r="K29" s="919"/>
      <c r="L29" s="916">
        <f t="shared" si="3"/>
        <v>0</v>
      </c>
      <c r="M29" s="998"/>
      <c r="N29" s="898" t="s">
        <v>537</v>
      </c>
    </row>
    <row r="30" spans="1:14" ht="13.5" customHeight="1" x14ac:dyDescent="0.2">
      <c r="A30" s="921" t="s">
        <v>538</v>
      </c>
      <c r="B30" s="921"/>
      <c r="C30" s="921"/>
      <c r="D30" s="921"/>
      <c r="E30" s="916">
        <f t="shared" si="2"/>
        <v>0</v>
      </c>
      <c r="F30" s="999"/>
      <c r="G30" s="917"/>
      <c r="H30" s="921" t="s">
        <v>539</v>
      </c>
      <c r="I30" s="921">
        <v>1173125</v>
      </c>
      <c r="J30" s="925"/>
      <c r="K30" s="919"/>
      <c r="L30" s="916">
        <f t="shared" si="3"/>
        <v>1173125</v>
      </c>
      <c r="M30" s="998"/>
    </row>
    <row r="31" spans="1:14" ht="13.5" customHeight="1" x14ac:dyDescent="0.2">
      <c r="A31" s="940" t="s">
        <v>534</v>
      </c>
      <c r="B31" s="1000"/>
      <c r="C31" s="1000"/>
      <c r="D31" s="1001"/>
      <c r="E31" s="916">
        <f t="shared" si="2"/>
        <v>0</v>
      </c>
      <c r="F31" s="1002"/>
      <c r="G31" s="917"/>
      <c r="H31" s="921" t="s">
        <v>540</v>
      </c>
      <c r="I31" s="921"/>
      <c r="J31" s="925">
        <v>4500000</v>
      </c>
      <c r="K31" s="919"/>
      <c r="L31" s="916">
        <f t="shared" si="3"/>
        <v>4500000</v>
      </c>
      <c r="M31" s="998"/>
    </row>
    <row r="32" spans="1:14" ht="11.25" customHeight="1" x14ac:dyDescent="0.2">
      <c r="A32" s="921" t="s">
        <v>541</v>
      </c>
      <c r="B32" s="921">
        <v>18907266</v>
      </c>
      <c r="C32" s="921">
        <v>760000</v>
      </c>
      <c r="D32" s="913"/>
      <c r="E32" s="916">
        <f>+B32+C32</f>
        <v>19667266</v>
      </c>
      <c r="F32" s="1002"/>
      <c r="G32" s="917"/>
      <c r="H32" s="921" t="s">
        <v>542</v>
      </c>
      <c r="I32" s="921">
        <v>0</v>
      </c>
      <c r="J32" s="925"/>
      <c r="K32" s="919"/>
      <c r="L32" s="916">
        <f t="shared" si="3"/>
        <v>0</v>
      </c>
      <c r="M32" s="998"/>
    </row>
    <row r="33" spans="1:13" ht="13.5" customHeight="1" thickBot="1" x14ac:dyDescent="0.25">
      <c r="A33" s="921" t="s">
        <v>543</v>
      </c>
      <c r="B33" s="921">
        <v>11946200</v>
      </c>
      <c r="C33" s="921">
        <v>2903653</v>
      </c>
      <c r="D33" s="913"/>
      <c r="E33" s="916">
        <f t="shared" si="2"/>
        <v>14849853</v>
      </c>
      <c r="F33" s="1003"/>
      <c r="G33" s="917"/>
      <c r="H33" s="921"/>
      <c r="I33" s="921"/>
      <c r="J33" s="925"/>
      <c r="K33" s="919"/>
      <c r="L33" s="916"/>
      <c r="M33" s="998"/>
    </row>
    <row r="34" spans="1:13" ht="11.25" hidden="1" customHeight="1" thickBot="1" x14ac:dyDescent="0.25">
      <c r="A34" s="928" t="s">
        <v>544</v>
      </c>
      <c r="B34" s="938"/>
      <c r="C34" s="921"/>
      <c r="D34" s="913"/>
      <c r="E34" s="916">
        <f t="shared" si="2"/>
        <v>0</v>
      </c>
      <c r="F34" s="999"/>
      <c r="G34" s="917"/>
      <c r="H34" s="1000"/>
      <c r="I34" s="1000"/>
      <c r="J34" s="933"/>
      <c r="K34" s="1004"/>
      <c r="L34" s="916"/>
      <c r="M34" s="998"/>
    </row>
    <row r="35" spans="1:13" ht="13.5" hidden="1" customHeight="1" x14ac:dyDescent="0.2">
      <c r="A35" s="1005"/>
      <c r="B35" s="940"/>
      <c r="C35" s="927"/>
      <c r="D35" s="927"/>
      <c r="E35" s="916">
        <f t="shared" si="2"/>
        <v>0</v>
      </c>
      <c r="F35" s="967"/>
      <c r="G35" s="917"/>
      <c r="H35" s="927"/>
      <c r="I35" s="1006"/>
      <c r="J35" s="1007"/>
      <c r="K35" s="1008"/>
      <c r="L35" s="939"/>
      <c r="M35" s="1009"/>
    </row>
    <row r="36" spans="1:13" ht="12" customHeight="1" thickBot="1" x14ac:dyDescent="0.25">
      <c r="A36" s="1010" t="s">
        <v>545</v>
      </c>
      <c r="B36" s="1011">
        <f>SUM(B24:B34)</f>
        <v>1006154311</v>
      </c>
      <c r="C36" s="1011">
        <f>SUM(C24:C34)</f>
        <v>7818279</v>
      </c>
      <c r="D36" s="1011">
        <f>SUM(D24:D34)</f>
        <v>0</v>
      </c>
      <c r="E36" s="948">
        <f>SUM(E24:E34)</f>
        <v>1013972590</v>
      </c>
      <c r="F36" s="1012"/>
      <c r="G36" s="917"/>
      <c r="H36" s="970" t="s">
        <v>546</v>
      </c>
      <c r="I36" s="946">
        <f>SUM(I24:I34)</f>
        <v>1491309226</v>
      </c>
      <c r="J36" s="1013">
        <f>SUM(J24:J34)</f>
        <v>5052885</v>
      </c>
      <c r="K36" s="1013">
        <f>SUM(K24:K34)</f>
        <v>0</v>
      </c>
      <c r="L36" s="948">
        <f>SUM(L24:L34)</f>
        <v>1496362111</v>
      </c>
      <c r="M36" s="1014"/>
    </row>
    <row r="37" spans="1:13" ht="13.5" thickBot="1" x14ac:dyDescent="0.25">
      <c r="A37" s="1015" t="s">
        <v>29</v>
      </c>
      <c r="B37" s="1016">
        <v>8969730</v>
      </c>
      <c r="C37" s="1017"/>
      <c r="D37" s="1018"/>
      <c r="E37" s="1019">
        <f>SUM(B37:C37)</f>
        <v>8969730</v>
      </c>
      <c r="F37" s="1012"/>
      <c r="G37" s="917"/>
      <c r="H37" s="1020" t="s">
        <v>547</v>
      </c>
      <c r="I37" s="1016">
        <v>2486620</v>
      </c>
      <c r="J37" s="958"/>
      <c r="K37" s="969"/>
      <c r="L37" s="1021">
        <f>SUM(I37:K37)</f>
        <v>2486620</v>
      </c>
      <c r="M37" s="1022"/>
    </row>
    <row r="38" spans="1:13" ht="14.25" customHeight="1" thickBot="1" x14ac:dyDescent="0.25">
      <c r="A38" s="1023" t="s">
        <v>548</v>
      </c>
      <c r="B38" s="973">
        <f>SUM(B37)</f>
        <v>8969730</v>
      </c>
      <c r="C38" s="973">
        <f>SUM(C37)</f>
        <v>0</v>
      </c>
      <c r="D38" s="973">
        <f>SUM(D37)</f>
        <v>0</v>
      </c>
      <c r="E38" s="973">
        <f>SUM(E37)</f>
        <v>8969730</v>
      </c>
      <c r="F38" s="1012"/>
      <c r="G38" s="917"/>
      <c r="H38" s="1023" t="s">
        <v>965</v>
      </c>
      <c r="I38" s="976">
        <f>SUM(I37)</f>
        <v>2486620</v>
      </c>
      <c r="J38" s="976">
        <f>SUM(J37)</f>
        <v>0</v>
      </c>
      <c r="K38" s="976">
        <f>SUM(K37)</f>
        <v>0</v>
      </c>
      <c r="L38" s="973">
        <f>SUM(I38:K38)</f>
        <v>2486620</v>
      </c>
      <c r="M38" s="1024"/>
    </row>
    <row r="39" spans="1:13" ht="12.75" customHeight="1" thickBot="1" x14ac:dyDescent="0.25">
      <c r="A39" s="1025" t="s">
        <v>549</v>
      </c>
      <c r="B39" s="948">
        <f>SUM(B36,B38)</f>
        <v>1015124041</v>
      </c>
      <c r="C39" s="948">
        <f>SUM(C36,C38)</f>
        <v>7818279</v>
      </c>
      <c r="D39" s="948">
        <f>SUM(D36,D38)</f>
        <v>0</v>
      </c>
      <c r="E39" s="948">
        <f>SUM(E36,E38)</f>
        <v>1022942320</v>
      </c>
      <c r="F39" s="1012"/>
      <c r="G39" s="917"/>
      <c r="H39" s="946" t="s">
        <v>550</v>
      </c>
      <c r="I39" s="946">
        <f>SUM(I38,I36)</f>
        <v>1493795846</v>
      </c>
      <c r="J39" s="1026">
        <f>SUM(J38,J36)</f>
        <v>5052885</v>
      </c>
      <c r="K39" s="1026">
        <f>SUM(K38,K36)</f>
        <v>0</v>
      </c>
      <c r="L39" s="948">
        <f>SUM(L38,L36)</f>
        <v>1498848731</v>
      </c>
      <c r="M39" s="1027"/>
    </row>
    <row r="40" spans="1:13" ht="5.25" customHeight="1" thickBot="1" x14ac:dyDescent="0.25">
      <c r="A40" s="1028"/>
      <c r="B40" s="908"/>
      <c r="C40" s="908"/>
      <c r="D40" s="908"/>
      <c r="E40" s="908"/>
      <c r="F40" s="908"/>
      <c r="G40" s="908"/>
      <c r="H40" s="1029"/>
      <c r="I40" s="908"/>
      <c r="J40" s="908"/>
      <c r="K40" s="908"/>
      <c r="L40" s="908"/>
      <c r="M40" s="1030"/>
    </row>
    <row r="41" spans="1:13" ht="13.5" customHeight="1" thickBot="1" x14ac:dyDescent="0.25">
      <c r="A41" s="1031" t="s">
        <v>551</v>
      </c>
      <c r="B41" s="1032">
        <f>SUM(B16,I16)</f>
        <v>1195268382</v>
      </c>
      <c r="C41" s="1033">
        <f>SUM(C16,J16)</f>
        <v>200000</v>
      </c>
      <c r="D41" s="1032"/>
      <c r="E41" s="1034">
        <f>SUM(E16,L16)</f>
        <v>1195468382</v>
      </c>
      <c r="F41" s="908"/>
      <c r="G41" s="917"/>
      <c r="H41" s="1029"/>
      <c r="I41" s="1029"/>
      <c r="J41" s="1029"/>
      <c r="K41" s="1029"/>
      <c r="L41" s="1029"/>
      <c r="M41" s="1030"/>
    </row>
    <row r="42" spans="1:13" ht="15" customHeight="1" thickBot="1" x14ac:dyDescent="0.25">
      <c r="A42" s="1035" t="s">
        <v>552</v>
      </c>
      <c r="B42" s="1036">
        <f>SUM(B36,I36)</f>
        <v>2497463537</v>
      </c>
      <c r="C42" s="1037">
        <f>SUM(C36,J36)</f>
        <v>12871164</v>
      </c>
      <c r="D42" s="1036"/>
      <c r="E42" s="1037">
        <f>SUM(E36,L36)</f>
        <v>2510334701</v>
      </c>
      <c r="F42" s="908">
        <f>SUM(F41,F36,M36)</f>
        <v>0</v>
      </c>
      <c r="G42" s="917"/>
      <c r="H42" s="1029"/>
      <c r="I42" s="1569"/>
      <c r="J42" s="1569"/>
      <c r="K42" s="1029"/>
      <c r="L42" s="1029"/>
      <c r="M42" s="1030"/>
    </row>
    <row r="43" spans="1:13" ht="12.75" customHeight="1" thickBot="1" x14ac:dyDescent="0.25">
      <c r="A43" s="1038" t="s">
        <v>553</v>
      </c>
      <c r="B43" s="1039">
        <f>SUM(B41-B42)</f>
        <v>-1302195155</v>
      </c>
      <c r="C43" s="1039">
        <f>SUM(C41-C42)</f>
        <v>-12671164</v>
      </c>
      <c r="D43" s="907"/>
      <c r="E43" s="907">
        <f>SUM(E41-E42)</f>
        <v>-1314866319</v>
      </c>
      <c r="F43" s="908"/>
      <c r="G43" s="917"/>
      <c r="H43" s="1029"/>
      <c r="I43" s="1029"/>
      <c r="J43" s="1029"/>
      <c r="K43" s="1029"/>
      <c r="L43" s="1029"/>
      <c r="M43" s="1030"/>
    </row>
    <row r="44" spans="1:13" ht="15" customHeight="1" thickBot="1" x14ac:dyDescent="0.25">
      <c r="A44" s="1031" t="s">
        <v>554</v>
      </c>
      <c r="B44" s="1040">
        <f>SUM(B21,I21)</f>
        <v>2521591051</v>
      </c>
      <c r="C44" s="1041">
        <f>SUM(C21,J21)</f>
        <v>200000</v>
      </c>
      <c r="D44" s="1042"/>
      <c r="E44" s="1043">
        <f>SUM(B44:D44)</f>
        <v>2521791051</v>
      </c>
      <c r="F44" s="1028"/>
      <c r="G44" s="1028"/>
      <c r="H44" s="1028"/>
      <c r="I44" s="1028"/>
      <c r="J44" s="1028"/>
      <c r="K44" s="1028"/>
      <c r="L44" s="1028"/>
    </row>
    <row r="45" spans="1:13" ht="15" customHeight="1" thickBot="1" x14ac:dyDescent="0.25">
      <c r="A45" s="1035" t="s">
        <v>555</v>
      </c>
      <c r="B45" s="1044">
        <f>SUM(B39,I39)</f>
        <v>2508919887</v>
      </c>
      <c r="C45" s="1044">
        <f>SUM(C39,J39)</f>
        <v>12871164</v>
      </c>
      <c r="D45" s="1043"/>
      <c r="E45" s="1043">
        <f>SUM(E39,L39)</f>
        <v>2521791051</v>
      </c>
      <c r="F45" s="1028"/>
      <c r="G45" s="1028"/>
      <c r="H45" s="1569"/>
      <c r="I45" s="1569"/>
      <c r="J45" s="1028"/>
      <c r="K45" s="1028"/>
      <c r="L45" s="1028"/>
    </row>
    <row r="46" spans="1:13" ht="14.25" customHeight="1" thickBot="1" x14ac:dyDescent="0.25">
      <c r="A46" s="1038" t="s">
        <v>556</v>
      </c>
      <c r="B46" s="1045">
        <f>SUM(B44-B45)</f>
        <v>12671164</v>
      </c>
      <c r="C46" s="1045">
        <f>SUM(C44-C45)</f>
        <v>-12671164</v>
      </c>
      <c r="D46" s="1045"/>
      <c r="E46" s="1045">
        <f>SUM(E44-E45)</f>
        <v>0</v>
      </c>
      <c r="F46" s="1028"/>
      <c r="G46" s="1028"/>
      <c r="H46" s="1028"/>
      <c r="I46" s="1028"/>
      <c r="J46" s="1028"/>
      <c r="K46" s="1028"/>
      <c r="L46" s="1028"/>
    </row>
    <row r="47" spans="1:13" x14ac:dyDescent="0.2">
      <c r="A47" s="1046"/>
      <c r="B47" s="1046"/>
      <c r="C47" s="1046"/>
      <c r="D47" s="1046"/>
      <c r="E47" s="1046"/>
      <c r="F47" s="1046"/>
      <c r="G47" s="1046"/>
      <c r="H47" s="1046"/>
      <c r="I47" s="1046"/>
      <c r="J47" s="1046"/>
      <c r="K47" s="1046"/>
      <c r="L47" s="1046"/>
    </row>
  </sheetData>
  <sheetProtection selectLockedCells="1" selectUnlockedCells="1"/>
  <mergeCells count="4">
    <mergeCell ref="I42:J42"/>
    <mergeCell ref="H45:I45"/>
    <mergeCell ref="H4:L4"/>
    <mergeCell ref="I3:M3"/>
  </mergeCells>
  <phoneticPr fontId="25" type="noConversion"/>
  <pageMargins left="0" right="0" top="0.59055118110236227" bottom="0" header="0" footer="0.59055118110236227"/>
  <pageSetup paperSize="9" scale="95" firstPageNumber="0" orientation="landscape" r:id="rId1"/>
  <headerFooter alignWithMargins="0">
    <oddHeader>&amp;C&amp;"Times New Roman,Félkövér"&amp;8LETENYE VÁROS ÖNKORMÁNYZATA  2018. évi  BEVÉTELEINEK ÉS KIADÁSAINAK MÉRLEGE KÖTELEZŐ,ÖNKÉNT VÁLLALT ÉS ÁLLAMIGAZGATÁSI FELADATOK SZERINTI BONTÁSBAN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30"/>
  <dimension ref="A1:X56"/>
  <sheetViews>
    <sheetView topLeftCell="A2" zoomScale="130" zoomScaleNormal="130" workbookViewId="0">
      <selection activeCell="AA49" sqref="AA49"/>
    </sheetView>
  </sheetViews>
  <sheetFormatPr defaultColWidth="9.140625" defaultRowHeight="12.75" x14ac:dyDescent="0.2"/>
  <cols>
    <col min="1" max="1" width="9.7109375" style="27" customWidth="1"/>
    <col min="2" max="2" width="28.85546875" style="440" customWidth="1"/>
    <col min="3" max="8" width="0" style="27" hidden="1" customWidth="1"/>
    <col min="9" max="9" width="3" style="27" hidden="1" customWidth="1"/>
    <col min="10" max="10" width="11.85546875" style="445" customWidth="1"/>
    <col min="11" max="11" width="10.140625" style="445" customWidth="1"/>
    <col min="12" max="12" width="12.85546875" style="440" hidden="1" customWidth="1"/>
    <col min="13" max="13" width="9.28515625" style="27" hidden="1" customWidth="1"/>
    <col min="14" max="14" width="11.28515625" style="27" hidden="1" customWidth="1"/>
    <col min="15" max="15" width="10.5703125" style="27" hidden="1" customWidth="1"/>
    <col min="16" max="16" width="8.42578125" style="27" hidden="1" customWidth="1"/>
    <col min="17" max="17" width="7.7109375" style="27" hidden="1" customWidth="1"/>
    <col min="18" max="18" width="7.85546875" style="27" hidden="1" customWidth="1"/>
    <col min="19" max="19" width="0" style="27" hidden="1" customWidth="1"/>
    <col min="20" max="20" width="10.7109375" style="27" hidden="1" customWidth="1"/>
    <col min="21" max="21" width="10.7109375" style="27" customWidth="1"/>
    <col min="22" max="22" width="12.28515625" style="27" hidden="1" customWidth="1"/>
    <col min="23" max="23" width="10.28515625" style="27" customWidth="1"/>
    <col min="24" max="24" width="7.28515625" style="445" customWidth="1"/>
    <col min="25" max="16384" width="9.140625" style="27"/>
  </cols>
  <sheetData>
    <row r="1" spans="1:24" hidden="1" x14ac:dyDescent="0.2"/>
    <row r="2" spans="1:24" ht="0.75" customHeight="1" x14ac:dyDescent="0.2">
      <c r="S2" s="405"/>
      <c r="T2" s="405"/>
      <c r="U2" s="405"/>
      <c r="V2" s="405"/>
      <c r="W2" s="405"/>
      <c r="X2" s="785"/>
    </row>
    <row r="3" spans="1:24" ht="0.75" customHeight="1" x14ac:dyDescent="0.2">
      <c r="S3" s="28"/>
      <c r="T3" s="15"/>
      <c r="U3" s="585"/>
      <c r="V3" s="585"/>
      <c r="W3" s="15"/>
      <c r="X3" s="763"/>
    </row>
    <row r="4" spans="1:24" ht="0.75" customHeight="1" x14ac:dyDescent="0.2">
      <c r="S4" s="28"/>
      <c r="T4" s="15"/>
      <c r="U4" s="585"/>
      <c r="V4" s="585"/>
      <c r="W4" s="15"/>
      <c r="X4" s="763"/>
    </row>
    <row r="5" spans="1:24" ht="4.5" customHeight="1" thickBot="1" x14ac:dyDescent="0.25">
      <c r="S5" s="28"/>
      <c r="T5" s="15"/>
      <c r="U5" s="585"/>
      <c r="V5" s="585"/>
      <c r="W5" s="15"/>
      <c r="X5" s="763"/>
    </row>
    <row r="6" spans="1:24" ht="26.25" hidden="1" customHeight="1" x14ac:dyDescent="0.2">
      <c r="A6" s="29"/>
      <c r="B6" s="434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18.75" hidden="1" customHeight="1" x14ac:dyDescent="0.2">
      <c r="A7" s="29"/>
      <c r="B7" s="434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ht="18.75" hidden="1" customHeight="1" thickBot="1" x14ac:dyDescent="0.25">
      <c r="A8" s="29"/>
      <c r="B8" s="434"/>
      <c r="C8" s="29"/>
      <c r="D8" s="29"/>
      <c r="E8" s="29"/>
      <c r="F8" s="29"/>
      <c r="G8" s="29"/>
      <c r="H8" s="29"/>
      <c r="I8" s="29"/>
      <c r="J8" s="29"/>
      <c r="K8" s="29"/>
      <c r="L8" s="434"/>
      <c r="M8" s="29"/>
      <c r="N8" s="29"/>
      <c r="O8" s="29"/>
      <c r="P8" s="29"/>
      <c r="Q8" s="29"/>
      <c r="R8" s="29"/>
      <c r="S8" s="29"/>
      <c r="T8" s="406" t="s">
        <v>134</v>
      </c>
      <c r="U8" s="435"/>
      <c r="V8" s="435"/>
      <c r="W8" s="435"/>
      <c r="X8" s="786"/>
    </row>
    <row r="9" spans="1:24" ht="18.75" customHeight="1" thickBot="1" x14ac:dyDescent="0.25">
      <c r="A9" s="1810" t="s">
        <v>849</v>
      </c>
      <c r="B9" s="1813" t="s">
        <v>850</v>
      </c>
      <c r="C9" s="773" t="s">
        <v>32</v>
      </c>
      <c r="D9" s="773" t="s">
        <v>33</v>
      </c>
      <c r="E9" s="773" t="s">
        <v>34</v>
      </c>
      <c r="F9" s="773" t="s">
        <v>35</v>
      </c>
      <c r="G9" s="773" t="s">
        <v>36</v>
      </c>
      <c r="H9" s="773" t="s">
        <v>37</v>
      </c>
      <c r="I9" s="774" t="s">
        <v>38</v>
      </c>
      <c r="J9" s="1825" t="s">
        <v>924</v>
      </c>
      <c r="K9" s="1801" t="s">
        <v>848</v>
      </c>
      <c r="L9" s="1823" t="s">
        <v>851</v>
      </c>
      <c r="M9" s="775" t="s">
        <v>39</v>
      </c>
      <c r="N9" s="775" t="s">
        <v>40</v>
      </c>
      <c r="O9" s="775" t="s">
        <v>41</v>
      </c>
      <c r="P9" s="775" t="s">
        <v>42</v>
      </c>
      <c r="Q9" s="775" t="s">
        <v>43</v>
      </c>
      <c r="R9" s="775" t="s">
        <v>44</v>
      </c>
      <c r="S9" s="775" t="s">
        <v>45</v>
      </c>
      <c r="T9" s="776" t="s">
        <v>46</v>
      </c>
      <c r="U9" s="1801" t="s">
        <v>860</v>
      </c>
      <c r="V9" s="1823" t="s">
        <v>851</v>
      </c>
      <c r="W9" s="1801" t="s">
        <v>644</v>
      </c>
      <c r="X9" s="1819" t="s">
        <v>927</v>
      </c>
    </row>
    <row r="10" spans="1:24" ht="12.75" customHeight="1" thickBot="1" x14ac:dyDescent="0.25">
      <c r="A10" s="1811"/>
      <c r="B10" s="1814"/>
      <c r="C10" s="773"/>
      <c r="D10" s="773"/>
      <c r="E10" s="773"/>
      <c r="F10" s="773"/>
      <c r="G10" s="773"/>
      <c r="H10" s="773"/>
      <c r="I10" s="774"/>
      <c r="J10" s="1818"/>
      <c r="K10" s="1809"/>
      <c r="L10" s="1804"/>
      <c r="M10" s="775"/>
      <c r="N10" s="775"/>
      <c r="O10" s="775"/>
      <c r="P10" s="775"/>
      <c r="Q10" s="775"/>
      <c r="R10" s="775"/>
      <c r="S10" s="775"/>
      <c r="T10" s="776"/>
      <c r="U10" s="1827"/>
      <c r="V10" s="1804"/>
      <c r="W10" s="1809"/>
      <c r="X10" s="1820"/>
    </row>
    <row r="11" spans="1:24" ht="9.75" customHeight="1" thickBot="1" x14ac:dyDescent="0.25">
      <c r="A11" s="1811"/>
      <c r="B11" s="1814"/>
      <c r="C11" s="773"/>
      <c r="D11" s="773"/>
      <c r="E11" s="773"/>
      <c r="F11" s="773"/>
      <c r="G11" s="773"/>
      <c r="H11" s="773"/>
      <c r="I11" s="774"/>
      <c r="J11" s="1818"/>
      <c r="K11" s="1809"/>
      <c r="L11" s="1804"/>
      <c r="M11" s="775"/>
      <c r="N11" s="775"/>
      <c r="O11" s="775"/>
      <c r="P11" s="775"/>
      <c r="Q11" s="775"/>
      <c r="R11" s="775"/>
      <c r="S11" s="775"/>
      <c r="T11" s="776"/>
      <c r="U11" s="1828"/>
      <c r="V11" s="1804"/>
      <c r="W11" s="1809"/>
      <c r="X11" s="1820"/>
    </row>
    <row r="12" spans="1:24" ht="0.75" customHeight="1" thickBot="1" x14ac:dyDescent="0.25">
      <c r="A12" s="1811"/>
      <c r="B12" s="1814"/>
      <c r="C12" s="773"/>
      <c r="D12" s="773"/>
      <c r="E12" s="773"/>
      <c r="F12" s="773"/>
      <c r="G12" s="773"/>
      <c r="H12" s="773"/>
      <c r="I12" s="774"/>
      <c r="J12" s="1818"/>
      <c r="K12" s="1809"/>
      <c r="L12" s="1804"/>
      <c r="M12" s="775"/>
      <c r="N12" s="775"/>
      <c r="O12" s="775"/>
      <c r="P12" s="775"/>
      <c r="Q12" s="775"/>
      <c r="R12" s="775"/>
      <c r="S12" s="775"/>
      <c r="T12" s="776"/>
      <c r="U12" s="777"/>
      <c r="V12" s="1804"/>
      <c r="W12" s="1809"/>
      <c r="X12" s="1820"/>
    </row>
    <row r="13" spans="1:24" ht="21.75" hidden="1" customHeight="1" thickBot="1" x14ac:dyDescent="0.25">
      <c r="A13" s="1812"/>
      <c r="B13" s="1815"/>
      <c r="C13" s="773"/>
      <c r="D13" s="773"/>
      <c r="E13" s="773"/>
      <c r="F13" s="773"/>
      <c r="G13" s="773"/>
      <c r="H13" s="773"/>
      <c r="I13" s="774"/>
      <c r="J13" s="1826"/>
      <c r="K13" s="1822"/>
      <c r="L13" s="1824"/>
      <c r="M13" s="775"/>
      <c r="N13" s="775"/>
      <c r="O13" s="775"/>
      <c r="P13" s="775"/>
      <c r="Q13" s="775"/>
      <c r="R13" s="775"/>
      <c r="S13" s="775"/>
      <c r="T13" s="776"/>
      <c r="U13" s="777"/>
      <c r="V13" s="1824"/>
      <c r="W13" s="1822"/>
      <c r="X13" s="1821"/>
    </row>
    <row r="14" spans="1:24" ht="14.25" hidden="1" customHeight="1" x14ac:dyDescent="0.2">
      <c r="A14" s="408" t="s">
        <v>47</v>
      </c>
      <c r="B14" s="30"/>
      <c r="C14" s="30"/>
      <c r="D14" s="30"/>
      <c r="E14" s="30"/>
      <c r="F14" s="30"/>
      <c r="G14" s="30"/>
      <c r="H14" s="30"/>
      <c r="I14" s="31"/>
      <c r="J14" s="450"/>
      <c r="K14" s="446"/>
      <c r="L14" s="441"/>
      <c r="M14" s="404"/>
      <c r="N14" s="404"/>
      <c r="O14" s="404"/>
      <c r="P14" s="404"/>
      <c r="Q14" s="404"/>
      <c r="R14" s="407">
        <v>4245140</v>
      </c>
      <c r="S14" s="407">
        <v>677200</v>
      </c>
      <c r="T14" s="404"/>
      <c r="U14" s="425"/>
      <c r="V14" s="425"/>
      <c r="W14" s="425"/>
      <c r="X14" s="787">
        <f>SUM(K14:T14)</f>
        <v>4922340</v>
      </c>
    </row>
    <row r="15" spans="1:24" ht="21" hidden="1" customHeight="1" x14ac:dyDescent="0.2">
      <c r="A15" s="408"/>
      <c r="B15" s="32"/>
      <c r="C15" s="32"/>
      <c r="D15" s="32"/>
      <c r="E15" s="32"/>
      <c r="F15" s="32"/>
      <c r="G15" s="32"/>
      <c r="H15" s="32"/>
      <c r="I15" s="33"/>
      <c r="J15" s="450"/>
      <c r="K15" s="447"/>
      <c r="L15" s="441"/>
      <c r="M15" s="404"/>
      <c r="N15" s="404"/>
      <c r="O15" s="404"/>
      <c r="P15" s="404"/>
      <c r="Q15" s="404"/>
      <c r="R15" s="407"/>
      <c r="S15" s="407"/>
      <c r="T15" s="404"/>
      <c r="U15" s="422"/>
      <c r="V15" s="422"/>
      <c r="W15" s="422"/>
      <c r="X15" s="787"/>
    </row>
    <row r="16" spans="1:24" ht="15" hidden="1" customHeight="1" x14ac:dyDescent="0.2">
      <c r="A16" s="408" t="s">
        <v>48</v>
      </c>
      <c r="B16" s="30"/>
      <c r="C16" s="30"/>
      <c r="D16" s="30"/>
      <c r="E16" s="30"/>
      <c r="F16" s="30"/>
      <c r="G16" s="30"/>
      <c r="H16" s="30"/>
      <c r="I16" s="31"/>
      <c r="J16" s="450"/>
      <c r="K16" s="447"/>
      <c r="L16" s="441"/>
      <c r="M16" s="407">
        <v>820380</v>
      </c>
      <c r="N16" s="407">
        <v>110460</v>
      </c>
      <c r="O16" s="407">
        <v>4226040</v>
      </c>
      <c r="P16" s="404"/>
      <c r="Q16" s="404"/>
      <c r="R16" s="407">
        <v>585000</v>
      </c>
      <c r="S16" s="407">
        <v>117860</v>
      </c>
      <c r="T16" s="404"/>
      <c r="U16" s="422"/>
      <c r="V16" s="422"/>
      <c r="W16" s="422"/>
      <c r="X16" s="787">
        <f>SUM(K16:T16)</f>
        <v>5859740</v>
      </c>
    </row>
    <row r="17" spans="1:24" ht="28.5" hidden="1" customHeight="1" x14ac:dyDescent="0.2">
      <c r="A17" s="408"/>
      <c r="B17" s="32"/>
      <c r="C17" s="32"/>
      <c r="D17" s="32"/>
      <c r="E17" s="32"/>
      <c r="F17" s="32"/>
      <c r="G17" s="32"/>
      <c r="H17" s="32"/>
      <c r="I17" s="33"/>
      <c r="J17" s="450"/>
      <c r="K17" s="447"/>
      <c r="L17" s="441"/>
      <c r="M17" s="407"/>
      <c r="N17" s="407"/>
      <c r="O17" s="407"/>
      <c r="P17" s="404"/>
      <c r="Q17" s="404"/>
      <c r="R17" s="407"/>
      <c r="S17" s="407"/>
      <c r="T17" s="404"/>
      <c r="U17" s="422"/>
      <c r="V17" s="422"/>
      <c r="W17" s="422"/>
      <c r="X17" s="787"/>
    </row>
    <row r="18" spans="1:24" ht="16.5" hidden="1" customHeight="1" x14ac:dyDescent="0.2">
      <c r="A18" s="408" t="s">
        <v>49</v>
      </c>
      <c r="B18" s="30"/>
      <c r="C18" s="30"/>
      <c r="D18" s="30"/>
      <c r="E18" s="30"/>
      <c r="F18" s="30"/>
      <c r="G18" s="30"/>
      <c r="H18" s="30"/>
      <c r="I18" s="31"/>
      <c r="J18" s="451">
        <v>542322</v>
      </c>
      <c r="K18" s="448">
        <v>300000</v>
      </c>
      <c r="L18" s="442">
        <v>542322</v>
      </c>
      <c r="M18" s="404"/>
      <c r="N18" s="404"/>
      <c r="O18" s="407">
        <v>1310000</v>
      </c>
      <c r="P18" s="404"/>
      <c r="Q18" s="404"/>
      <c r="R18" s="407">
        <v>4626885</v>
      </c>
      <c r="S18" s="404"/>
      <c r="T18" s="404"/>
      <c r="U18" s="422"/>
      <c r="V18" s="422"/>
      <c r="W18" s="422"/>
      <c r="X18" s="787">
        <f>SUM(K18:T18)</f>
        <v>6779207</v>
      </c>
    </row>
    <row r="19" spans="1:24" ht="17.25" hidden="1" customHeight="1" x14ac:dyDescent="0.2">
      <c r="A19" s="408"/>
      <c r="B19" s="32"/>
      <c r="C19" s="32"/>
      <c r="D19" s="32"/>
      <c r="E19" s="32"/>
      <c r="F19" s="32"/>
      <c r="G19" s="32"/>
      <c r="H19" s="32"/>
      <c r="I19" s="33"/>
      <c r="J19" s="451"/>
      <c r="K19" s="448"/>
      <c r="L19" s="442"/>
      <c r="M19" s="404"/>
      <c r="N19" s="404"/>
      <c r="O19" s="407"/>
      <c r="P19" s="404"/>
      <c r="Q19" s="404"/>
      <c r="R19" s="407"/>
      <c r="S19" s="404"/>
      <c r="T19" s="404"/>
      <c r="U19" s="422"/>
      <c r="V19" s="422"/>
      <c r="W19" s="422"/>
      <c r="X19" s="787"/>
    </row>
    <row r="20" spans="1:24" ht="14.25" hidden="1" customHeight="1" x14ac:dyDescent="0.2">
      <c r="A20" s="408" t="s">
        <v>50</v>
      </c>
      <c r="B20" s="30"/>
      <c r="C20" s="30"/>
      <c r="D20" s="30"/>
      <c r="E20" s="30"/>
      <c r="F20" s="30"/>
      <c r="G20" s="30"/>
      <c r="H20" s="30"/>
      <c r="I20" s="31"/>
      <c r="J20" s="450"/>
      <c r="K20" s="447"/>
      <c r="L20" s="441"/>
      <c r="M20" s="404"/>
      <c r="N20" s="404"/>
      <c r="O20" s="404"/>
      <c r="P20" s="404"/>
      <c r="Q20" s="407">
        <v>1900000</v>
      </c>
      <c r="R20" s="404"/>
      <c r="S20" s="404"/>
      <c r="T20" s="404"/>
      <c r="U20" s="422"/>
      <c r="V20" s="422"/>
      <c r="W20" s="422"/>
      <c r="X20" s="787">
        <f>SUM(K20:T20)</f>
        <v>1900000</v>
      </c>
    </row>
    <row r="21" spans="1:24" ht="9.75" hidden="1" customHeight="1" x14ac:dyDescent="0.2">
      <c r="A21" s="408"/>
      <c r="B21" s="32"/>
      <c r="C21" s="32"/>
      <c r="D21" s="32"/>
      <c r="E21" s="32"/>
      <c r="F21" s="32"/>
      <c r="G21" s="32"/>
      <c r="H21" s="32"/>
      <c r="I21" s="33"/>
      <c r="J21" s="450"/>
      <c r="K21" s="447"/>
      <c r="L21" s="441"/>
      <c r="M21" s="404"/>
      <c r="N21" s="404"/>
      <c r="O21" s="404"/>
      <c r="P21" s="404"/>
      <c r="Q21" s="407"/>
      <c r="R21" s="404"/>
      <c r="S21" s="404"/>
      <c r="T21" s="404"/>
      <c r="U21" s="422"/>
      <c r="V21" s="422"/>
      <c r="W21" s="422"/>
      <c r="X21" s="787"/>
    </row>
    <row r="22" spans="1:24" ht="18" hidden="1" customHeight="1" x14ac:dyDescent="0.2">
      <c r="A22" s="408" t="s">
        <v>102</v>
      </c>
      <c r="B22" s="30"/>
      <c r="C22" s="30"/>
      <c r="D22" s="30"/>
      <c r="E22" s="30"/>
      <c r="F22" s="30"/>
      <c r="G22" s="30"/>
      <c r="H22" s="30"/>
      <c r="I22" s="31"/>
      <c r="J22" s="451">
        <v>1199952</v>
      </c>
      <c r="K22" s="447"/>
      <c r="L22" s="442">
        <v>1199952</v>
      </c>
      <c r="M22" s="407">
        <v>7494586</v>
      </c>
      <c r="N22" s="404"/>
      <c r="O22" s="407">
        <v>2230000</v>
      </c>
      <c r="P22" s="407">
        <v>60000</v>
      </c>
      <c r="Q22" s="404"/>
      <c r="R22" s="407">
        <v>450000</v>
      </c>
      <c r="S22" s="407">
        <v>359840</v>
      </c>
      <c r="T22" s="407">
        <v>205622</v>
      </c>
      <c r="U22" s="423"/>
      <c r="V22" s="423"/>
      <c r="W22" s="423"/>
      <c r="X22" s="787">
        <f>SUM(K22:T22)</f>
        <v>12000000</v>
      </c>
    </row>
    <row r="23" spans="1:24" ht="14.25" hidden="1" customHeight="1" x14ac:dyDescent="0.2">
      <c r="A23" s="408"/>
      <c r="B23" s="32"/>
      <c r="C23" s="32"/>
      <c r="D23" s="32"/>
      <c r="E23" s="32"/>
      <c r="F23" s="32"/>
      <c r="G23" s="32"/>
      <c r="H23" s="32"/>
      <c r="I23" s="33"/>
      <c r="J23" s="451"/>
      <c r="K23" s="447"/>
      <c r="L23" s="442"/>
      <c r="M23" s="407"/>
      <c r="N23" s="404"/>
      <c r="O23" s="407"/>
      <c r="P23" s="407"/>
      <c r="Q23" s="404"/>
      <c r="R23" s="407"/>
      <c r="S23" s="407"/>
      <c r="T23" s="407"/>
      <c r="U23" s="423"/>
      <c r="V23" s="423"/>
      <c r="W23" s="423"/>
      <c r="X23" s="787"/>
    </row>
    <row r="24" spans="1:24" ht="21" hidden="1" customHeight="1" x14ac:dyDescent="0.2">
      <c r="A24" s="408" t="s">
        <v>114</v>
      </c>
      <c r="B24" s="30"/>
      <c r="C24" s="30"/>
      <c r="D24" s="30"/>
      <c r="E24" s="30"/>
      <c r="F24" s="30"/>
      <c r="G24" s="30"/>
      <c r="H24" s="30"/>
      <c r="I24" s="31"/>
      <c r="J24" s="450"/>
      <c r="K24" s="447"/>
      <c r="L24" s="441"/>
      <c r="M24" s="407">
        <v>6772910</v>
      </c>
      <c r="N24" s="407">
        <v>3943200</v>
      </c>
      <c r="O24" s="407">
        <v>4128200</v>
      </c>
      <c r="P24" s="407">
        <v>170000</v>
      </c>
      <c r="Q24" s="404"/>
      <c r="R24" s="407">
        <v>980000</v>
      </c>
      <c r="S24" s="407">
        <v>180000</v>
      </c>
      <c r="T24" s="407">
        <v>100000</v>
      </c>
      <c r="U24" s="423"/>
      <c r="V24" s="423"/>
      <c r="W24" s="423"/>
      <c r="X24" s="787">
        <f>SUM(K24:T24)</f>
        <v>16274310</v>
      </c>
    </row>
    <row r="25" spans="1:24" ht="12" hidden="1" customHeight="1" x14ac:dyDescent="0.2">
      <c r="A25" s="408"/>
      <c r="B25" s="32"/>
      <c r="C25" s="32"/>
      <c r="D25" s="32"/>
      <c r="E25" s="32"/>
      <c r="F25" s="32"/>
      <c r="G25" s="32"/>
      <c r="H25" s="32"/>
      <c r="I25" s="33"/>
      <c r="J25" s="450"/>
      <c r="K25" s="447"/>
      <c r="L25" s="441"/>
      <c r="M25" s="407"/>
      <c r="N25" s="407"/>
      <c r="O25" s="407"/>
      <c r="P25" s="407"/>
      <c r="Q25" s="404"/>
      <c r="R25" s="407"/>
      <c r="S25" s="407"/>
      <c r="T25" s="407"/>
      <c r="U25" s="423"/>
      <c r="V25" s="423"/>
      <c r="W25" s="423"/>
      <c r="X25" s="787"/>
    </row>
    <row r="26" spans="1:24" ht="15.75" hidden="1" customHeight="1" x14ac:dyDescent="0.2">
      <c r="A26" s="411" t="s">
        <v>115</v>
      </c>
      <c r="B26" s="30"/>
      <c r="C26" s="30"/>
      <c r="D26" s="30"/>
      <c r="E26" s="30"/>
      <c r="F26" s="30"/>
      <c r="G26" s="30"/>
      <c r="H26" s="30"/>
      <c r="I26" s="31"/>
      <c r="J26" s="452"/>
      <c r="K26" s="449"/>
      <c r="L26" s="443"/>
      <c r="M26" s="409">
        <v>60600</v>
      </c>
      <c r="N26" s="409">
        <v>30000</v>
      </c>
      <c r="O26" s="409">
        <v>640000</v>
      </c>
      <c r="P26" s="409">
        <v>30000</v>
      </c>
      <c r="Q26" s="410"/>
      <c r="R26" s="409">
        <v>120000</v>
      </c>
      <c r="S26" s="409">
        <v>65000</v>
      </c>
      <c r="T26" s="409">
        <v>20000</v>
      </c>
      <c r="U26" s="424"/>
      <c r="V26" s="424"/>
      <c r="W26" s="424"/>
      <c r="X26" s="788">
        <f>SUM(K26:T26)</f>
        <v>965600</v>
      </c>
    </row>
    <row r="27" spans="1:24" ht="6" hidden="1" customHeight="1" x14ac:dyDescent="0.2">
      <c r="A27" s="411"/>
      <c r="B27" s="34"/>
      <c r="C27" s="34"/>
      <c r="D27" s="34"/>
      <c r="E27" s="34"/>
      <c r="F27" s="34"/>
      <c r="G27" s="34"/>
      <c r="H27" s="34"/>
      <c r="I27" s="35"/>
      <c r="J27" s="452"/>
      <c r="K27" s="449"/>
      <c r="L27" s="443"/>
      <c r="M27" s="409"/>
      <c r="N27" s="409"/>
      <c r="O27" s="409"/>
      <c r="P27" s="409"/>
      <c r="Q27" s="410"/>
      <c r="R27" s="409"/>
      <c r="S27" s="409"/>
      <c r="T27" s="409"/>
      <c r="U27" s="424"/>
      <c r="V27" s="424"/>
      <c r="W27" s="424"/>
      <c r="X27" s="788"/>
    </row>
    <row r="28" spans="1:24" ht="16.5" customHeight="1" thickBot="1" x14ac:dyDescent="0.25">
      <c r="A28" s="836" t="s">
        <v>629</v>
      </c>
      <c r="B28" s="725" t="s">
        <v>646</v>
      </c>
      <c r="C28" s="726"/>
      <c r="D28" s="726"/>
      <c r="E28" s="726"/>
      <c r="F28" s="726"/>
      <c r="G28" s="726"/>
      <c r="H28" s="726"/>
      <c r="I28" s="727"/>
      <c r="J28" s="728" t="s">
        <v>1049</v>
      </c>
      <c r="K28" s="729" t="s">
        <v>934</v>
      </c>
      <c r="L28" s="730"/>
      <c r="M28" s="715"/>
      <c r="N28" s="715"/>
      <c r="O28" s="716"/>
      <c r="P28" s="731"/>
      <c r="Q28" s="731"/>
      <c r="R28" s="731"/>
      <c r="S28" s="731"/>
      <c r="T28" s="733"/>
      <c r="U28" s="735">
        <v>0</v>
      </c>
      <c r="V28" s="463"/>
      <c r="W28" s="728" t="s">
        <v>643</v>
      </c>
      <c r="X28" s="789">
        <v>0</v>
      </c>
    </row>
    <row r="29" spans="1:24" ht="15" customHeight="1" thickBot="1" x14ac:dyDescent="0.25">
      <c r="A29" s="795" t="s">
        <v>625</v>
      </c>
      <c r="B29" s="439" t="s">
        <v>634</v>
      </c>
      <c r="C29" s="426"/>
      <c r="D29" s="426"/>
      <c r="E29" s="426"/>
      <c r="F29" s="426"/>
      <c r="G29" s="426"/>
      <c r="H29" s="426"/>
      <c r="I29" s="427"/>
      <c r="J29" s="432" t="s">
        <v>925</v>
      </c>
      <c r="K29" s="717" t="s">
        <v>933</v>
      </c>
      <c r="L29" s="718" t="s">
        <v>852</v>
      </c>
      <c r="M29" s="719"/>
      <c r="N29" s="719"/>
      <c r="O29" s="720"/>
      <c r="P29" s="732"/>
      <c r="Q29" s="732"/>
      <c r="R29" s="732"/>
      <c r="S29" s="732"/>
      <c r="T29" s="734"/>
      <c r="U29" s="736">
        <v>0</v>
      </c>
      <c r="V29" s="737"/>
      <c r="W29" s="432" t="s">
        <v>643</v>
      </c>
      <c r="X29" s="790"/>
    </row>
    <row r="30" spans="1:24" ht="20.25" customHeight="1" thickBot="1" x14ac:dyDescent="0.25">
      <c r="A30" s="471" t="s">
        <v>626</v>
      </c>
      <c r="B30" s="796" t="s">
        <v>635</v>
      </c>
      <c r="C30" s="811"/>
      <c r="D30" s="811"/>
      <c r="E30" s="811"/>
      <c r="F30" s="811"/>
      <c r="G30" s="811"/>
      <c r="H30" s="811"/>
      <c r="I30" s="812"/>
      <c r="J30" s="798" t="s">
        <v>926</v>
      </c>
      <c r="K30" s="799" t="s">
        <v>920</v>
      </c>
      <c r="L30" s="800" t="s">
        <v>853</v>
      </c>
      <c r="M30" s="801"/>
      <c r="N30" s="801"/>
      <c r="O30" s="802"/>
      <c r="P30" s="813"/>
      <c r="Q30" s="813"/>
      <c r="R30" s="813"/>
      <c r="S30" s="813"/>
      <c r="T30" s="814"/>
      <c r="U30" s="804">
        <v>2020866</v>
      </c>
      <c r="V30" s="815"/>
      <c r="W30" s="798" t="s">
        <v>643</v>
      </c>
      <c r="X30" s="806">
        <v>0</v>
      </c>
    </row>
    <row r="31" spans="1:24" ht="23.25" customHeight="1" thickBot="1" x14ac:dyDescent="0.25">
      <c r="A31" s="795" t="s">
        <v>627</v>
      </c>
      <c r="B31" s="439" t="s">
        <v>636</v>
      </c>
      <c r="C31" s="429"/>
      <c r="D31" s="429"/>
      <c r="E31" s="429"/>
      <c r="F31" s="429"/>
      <c r="G31" s="429"/>
      <c r="H31" s="429"/>
      <c r="I31" s="430"/>
      <c r="J31" s="432" t="s">
        <v>1050</v>
      </c>
      <c r="K31" s="717" t="s">
        <v>921</v>
      </c>
      <c r="L31" s="714" t="s">
        <v>852</v>
      </c>
      <c r="M31" s="719"/>
      <c r="N31" s="719"/>
      <c r="O31" s="720"/>
      <c r="P31" s="428"/>
      <c r="Q31" s="428"/>
      <c r="R31" s="428"/>
      <c r="S31" s="428"/>
      <c r="T31" s="608"/>
      <c r="U31" s="713">
        <v>0</v>
      </c>
      <c r="V31" s="609"/>
      <c r="W31" s="432"/>
      <c r="X31" s="790">
        <v>0</v>
      </c>
    </row>
    <row r="32" spans="1:24" ht="21" customHeight="1" x14ac:dyDescent="0.2">
      <c r="A32" s="472" t="s">
        <v>628</v>
      </c>
      <c r="B32" s="807" t="s">
        <v>637</v>
      </c>
      <c r="C32" s="797"/>
      <c r="D32" s="797"/>
      <c r="E32" s="797"/>
      <c r="F32" s="797"/>
      <c r="G32" s="797"/>
      <c r="H32" s="797"/>
      <c r="I32" s="797"/>
      <c r="J32" s="808" t="s">
        <v>1051</v>
      </c>
      <c r="K32" s="808" t="s">
        <v>933</v>
      </c>
      <c r="L32" s="800" t="s">
        <v>853</v>
      </c>
      <c r="M32" s="801"/>
      <c r="N32" s="801"/>
      <c r="O32" s="802"/>
      <c r="P32" s="803"/>
      <c r="Q32" s="803"/>
      <c r="R32" s="803"/>
      <c r="S32" s="803"/>
      <c r="T32" s="803"/>
      <c r="U32" s="804">
        <v>1905000</v>
      </c>
      <c r="V32" s="805"/>
      <c r="W32" s="809"/>
      <c r="X32" s="810">
        <v>0</v>
      </c>
    </row>
    <row r="33" spans="1:24" ht="14.25" customHeight="1" x14ac:dyDescent="0.2">
      <c r="A33" s="471" t="s">
        <v>630</v>
      </c>
      <c r="B33" s="796" t="s">
        <v>638</v>
      </c>
      <c r="C33" s="797"/>
      <c r="D33" s="797"/>
      <c r="E33" s="797"/>
      <c r="F33" s="797"/>
      <c r="G33" s="797"/>
      <c r="H33" s="797"/>
      <c r="I33" s="797"/>
      <c r="J33" s="798" t="s">
        <v>642</v>
      </c>
      <c r="K33" s="799" t="s">
        <v>922</v>
      </c>
      <c r="L33" s="800" t="s">
        <v>856</v>
      </c>
      <c r="M33" s="801"/>
      <c r="N33" s="801"/>
      <c r="O33" s="802"/>
      <c r="P33" s="803"/>
      <c r="Q33" s="803"/>
      <c r="R33" s="803"/>
      <c r="S33" s="803"/>
      <c r="T33" s="803"/>
      <c r="U33" s="804">
        <v>1456174</v>
      </c>
      <c r="V33" s="805"/>
      <c r="W33" s="798"/>
      <c r="X33" s="806">
        <v>0</v>
      </c>
    </row>
    <row r="34" spans="1:24" ht="20.25" customHeight="1" x14ac:dyDescent="0.2">
      <c r="A34" s="795" t="s">
        <v>631</v>
      </c>
      <c r="B34" s="439" t="s">
        <v>639</v>
      </c>
      <c r="C34" s="465"/>
      <c r="D34" s="465"/>
      <c r="E34" s="465"/>
      <c r="F34" s="465"/>
      <c r="G34" s="465"/>
      <c r="H34" s="465"/>
      <c r="I34" s="465"/>
      <c r="J34" s="432" t="s">
        <v>665</v>
      </c>
      <c r="K34" s="717" t="s">
        <v>923</v>
      </c>
      <c r="L34" s="724" t="s">
        <v>857</v>
      </c>
      <c r="M34" s="722"/>
      <c r="N34" s="723"/>
      <c r="O34" s="720"/>
      <c r="P34" s="721"/>
      <c r="Q34" s="721"/>
      <c r="R34" s="721"/>
      <c r="S34" s="721"/>
      <c r="T34" s="721"/>
      <c r="U34" s="713">
        <v>0</v>
      </c>
      <c r="V34" s="438"/>
      <c r="W34" s="432" t="s">
        <v>643</v>
      </c>
      <c r="X34" s="790">
        <v>0</v>
      </c>
    </row>
    <row r="35" spans="1:24" ht="21.75" customHeight="1" thickBot="1" x14ac:dyDescent="0.25">
      <c r="A35" s="471" t="s">
        <v>632</v>
      </c>
      <c r="B35" s="796" t="s">
        <v>640</v>
      </c>
      <c r="C35" s="797"/>
      <c r="D35" s="797"/>
      <c r="E35" s="797"/>
      <c r="F35" s="797"/>
      <c r="G35" s="797"/>
      <c r="H35" s="797"/>
      <c r="I35" s="797"/>
      <c r="J35" s="798" t="s">
        <v>666</v>
      </c>
      <c r="K35" s="799" t="s">
        <v>935</v>
      </c>
      <c r="L35" s="800" t="s">
        <v>859</v>
      </c>
      <c r="M35" s="801"/>
      <c r="N35" s="801"/>
      <c r="O35" s="802"/>
      <c r="P35" s="803"/>
      <c r="Q35" s="803"/>
      <c r="R35" s="803"/>
      <c r="S35" s="803"/>
      <c r="T35" s="803"/>
      <c r="U35" s="804">
        <v>9752407</v>
      </c>
      <c r="V35" s="805"/>
      <c r="W35" s="798"/>
      <c r="X35" s="806">
        <v>0</v>
      </c>
    </row>
    <row r="36" spans="1:24" ht="21" customHeight="1" x14ac:dyDescent="0.2">
      <c r="A36" s="795" t="s">
        <v>633</v>
      </c>
      <c r="B36" s="439" t="s">
        <v>641</v>
      </c>
      <c r="C36" s="465"/>
      <c r="D36" s="465"/>
      <c r="E36" s="465"/>
      <c r="F36" s="465"/>
      <c r="G36" s="465"/>
      <c r="H36" s="465"/>
      <c r="I36" s="465"/>
      <c r="J36" s="432" t="s">
        <v>667</v>
      </c>
      <c r="K36" s="717" t="s">
        <v>936</v>
      </c>
      <c r="L36" s="714" t="s">
        <v>859</v>
      </c>
      <c r="M36" s="719"/>
      <c r="N36" s="719"/>
      <c r="O36" s="720"/>
      <c r="P36" s="721"/>
      <c r="Q36" s="721"/>
      <c r="R36" s="721"/>
      <c r="S36" s="721"/>
      <c r="T36" s="721"/>
      <c r="U36" s="713">
        <v>0</v>
      </c>
      <c r="V36" s="438"/>
      <c r="W36" s="432"/>
      <c r="X36" s="791">
        <v>0</v>
      </c>
    </row>
    <row r="37" spans="1:24" ht="15" customHeight="1" x14ac:dyDescent="0.2">
      <c r="A37" s="471" t="s">
        <v>931</v>
      </c>
      <c r="B37" s="439" t="s">
        <v>932</v>
      </c>
      <c r="C37" s="465"/>
      <c r="D37" s="465"/>
      <c r="E37" s="465"/>
      <c r="F37" s="465"/>
      <c r="G37" s="465"/>
      <c r="H37" s="465"/>
      <c r="I37" s="465"/>
      <c r="J37" s="432">
        <v>113400363</v>
      </c>
      <c r="K37" s="717">
        <v>0</v>
      </c>
      <c r="L37" s="718" t="s">
        <v>852</v>
      </c>
      <c r="M37" s="719"/>
      <c r="N37" s="719"/>
      <c r="O37" s="720"/>
      <c r="P37" s="721"/>
      <c r="Q37" s="721"/>
      <c r="R37" s="721"/>
      <c r="S37" s="721"/>
      <c r="T37" s="721"/>
      <c r="U37" s="713">
        <v>254000</v>
      </c>
      <c r="V37" s="438"/>
      <c r="W37" s="432"/>
      <c r="X37" s="791"/>
    </row>
    <row r="38" spans="1:24" ht="19.5" customHeight="1" x14ac:dyDescent="0.2">
      <c r="A38" s="471" t="s">
        <v>937</v>
      </c>
      <c r="B38" s="796" t="s">
        <v>938</v>
      </c>
      <c r="C38" s="816"/>
      <c r="D38" s="816"/>
      <c r="E38" s="816"/>
      <c r="F38" s="816"/>
      <c r="G38" s="816"/>
      <c r="H38" s="816"/>
      <c r="I38" s="816"/>
      <c r="J38" s="798">
        <v>36703000</v>
      </c>
      <c r="K38" s="799">
        <v>1905000</v>
      </c>
      <c r="L38" s="817" t="s">
        <v>854</v>
      </c>
      <c r="M38" s="802"/>
      <c r="N38" s="802"/>
      <c r="O38" s="802"/>
      <c r="P38" s="818"/>
      <c r="Q38" s="818"/>
      <c r="R38" s="818"/>
      <c r="S38" s="818"/>
      <c r="T38" s="818"/>
      <c r="U38" s="804">
        <v>590550</v>
      </c>
      <c r="V38" s="815"/>
      <c r="W38" s="798"/>
      <c r="X38" s="819">
        <v>0</v>
      </c>
    </row>
    <row r="39" spans="1:24" ht="16.5" customHeight="1" thickBot="1" x14ac:dyDescent="0.25">
      <c r="A39" s="471" t="s">
        <v>939</v>
      </c>
      <c r="B39" s="796" t="s">
        <v>940</v>
      </c>
      <c r="C39" s="797"/>
      <c r="D39" s="797"/>
      <c r="E39" s="797"/>
      <c r="F39" s="797"/>
      <c r="G39" s="797"/>
      <c r="H39" s="797"/>
      <c r="I39" s="797"/>
      <c r="J39" s="798" t="s">
        <v>1052</v>
      </c>
      <c r="K39" s="799">
        <v>1727000</v>
      </c>
      <c r="L39" s="820" t="s">
        <v>855</v>
      </c>
      <c r="M39" s="802"/>
      <c r="N39" s="802"/>
      <c r="O39" s="802"/>
      <c r="P39" s="803"/>
      <c r="Q39" s="803"/>
      <c r="R39" s="803"/>
      <c r="S39" s="803"/>
      <c r="T39" s="803"/>
      <c r="U39" s="804">
        <v>0</v>
      </c>
      <c r="V39" s="805"/>
      <c r="W39" s="798"/>
      <c r="X39" s="819">
        <v>0</v>
      </c>
    </row>
    <row r="40" spans="1:24" ht="15.75" customHeight="1" thickBot="1" x14ac:dyDescent="0.25">
      <c r="A40" s="738" t="s">
        <v>943</v>
      </c>
      <c r="B40" s="830" t="s">
        <v>944</v>
      </c>
      <c r="C40" s="797"/>
      <c r="D40" s="797"/>
      <c r="E40" s="797"/>
      <c r="F40" s="797"/>
      <c r="G40" s="797"/>
      <c r="H40" s="797"/>
      <c r="I40" s="797"/>
      <c r="J40" s="831">
        <v>47000000</v>
      </c>
      <c r="K40" s="832">
        <v>2921000</v>
      </c>
      <c r="L40" s="820"/>
      <c r="M40" s="802"/>
      <c r="N40" s="802"/>
      <c r="O40" s="802"/>
      <c r="P40" s="803"/>
      <c r="Q40" s="803"/>
      <c r="R40" s="803"/>
      <c r="S40" s="803"/>
      <c r="T40" s="803"/>
      <c r="U40" s="833">
        <v>4699000</v>
      </c>
      <c r="V40" s="834"/>
      <c r="W40" s="831"/>
      <c r="X40" s="819">
        <v>0</v>
      </c>
    </row>
    <row r="41" spans="1:24" ht="15.75" customHeight="1" thickBot="1" x14ac:dyDescent="0.25">
      <c r="A41" s="738" t="s">
        <v>945</v>
      </c>
      <c r="B41" s="830" t="s">
        <v>946</v>
      </c>
      <c r="C41" s="797"/>
      <c r="D41" s="797"/>
      <c r="E41" s="797"/>
      <c r="F41" s="797"/>
      <c r="G41" s="797"/>
      <c r="H41" s="797"/>
      <c r="I41" s="797"/>
      <c r="J41" s="831">
        <v>7000000</v>
      </c>
      <c r="K41" s="832"/>
      <c r="L41" s="820"/>
      <c r="M41" s="802"/>
      <c r="N41" s="802"/>
      <c r="O41" s="802"/>
      <c r="P41" s="803"/>
      <c r="Q41" s="803"/>
      <c r="R41" s="803"/>
      <c r="S41" s="803"/>
      <c r="T41" s="803"/>
      <c r="U41" s="833">
        <v>6534778</v>
      </c>
      <c r="V41" s="834"/>
      <c r="W41" s="831"/>
      <c r="X41" s="819">
        <v>0</v>
      </c>
    </row>
    <row r="42" spans="1:24" ht="24" customHeight="1" thickBot="1" x14ac:dyDescent="0.25">
      <c r="A42" s="473" t="s">
        <v>941</v>
      </c>
      <c r="B42" s="821" t="s">
        <v>942</v>
      </c>
      <c r="C42" s="822"/>
      <c r="D42" s="822"/>
      <c r="E42" s="822"/>
      <c r="F42" s="822"/>
      <c r="G42" s="822"/>
      <c r="H42" s="822"/>
      <c r="I42" s="822"/>
      <c r="J42" s="823">
        <v>49190700</v>
      </c>
      <c r="K42" s="824">
        <v>0</v>
      </c>
      <c r="L42" s="820" t="s">
        <v>858</v>
      </c>
      <c r="M42" s="825"/>
      <c r="N42" s="825"/>
      <c r="O42" s="826"/>
      <c r="P42" s="827"/>
      <c r="Q42" s="827"/>
      <c r="R42" s="827"/>
      <c r="S42" s="827"/>
      <c r="T42" s="827"/>
      <c r="U42" s="828">
        <v>0</v>
      </c>
      <c r="V42" s="829"/>
      <c r="W42" s="823"/>
      <c r="X42" s="835">
        <v>0</v>
      </c>
    </row>
    <row r="43" spans="1:24" ht="11.25" customHeight="1" thickBot="1" x14ac:dyDescent="0.25">
      <c r="A43" s="456"/>
      <c r="B43" s="457"/>
      <c r="C43" s="433"/>
      <c r="D43" s="433"/>
      <c r="E43" s="433"/>
      <c r="F43" s="433"/>
      <c r="G43" s="433"/>
      <c r="H43" s="433"/>
      <c r="I43" s="433"/>
      <c r="J43" s="458"/>
      <c r="K43" s="459"/>
      <c r="L43" s="460"/>
      <c r="M43" s="461"/>
      <c r="N43" s="461"/>
      <c r="O43" s="431"/>
      <c r="P43" s="433"/>
      <c r="Q43" s="433"/>
      <c r="R43" s="433"/>
      <c r="S43" s="433"/>
      <c r="T43" s="433"/>
      <c r="U43" s="433"/>
      <c r="V43" s="433"/>
      <c r="W43" s="458"/>
      <c r="X43" s="792"/>
    </row>
    <row r="44" spans="1:24" ht="30" customHeight="1" thickBot="1" x14ac:dyDescent="0.25">
      <c r="A44" s="1807" t="s">
        <v>30</v>
      </c>
      <c r="B44" s="1816" t="s">
        <v>31</v>
      </c>
      <c r="C44" s="778" t="s">
        <v>32</v>
      </c>
      <c r="D44" s="778" t="s">
        <v>33</v>
      </c>
      <c r="E44" s="778" t="s">
        <v>34</v>
      </c>
      <c r="F44" s="778" t="s">
        <v>35</v>
      </c>
      <c r="G44" s="778" t="s">
        <v>36</v>
      </c>
      <c r="H44" s="778" t="s">
        <v>37</v>
      </c>
      <c r="I44" s="779" t="s">
        <v>38</v>
      </c>
      <c r="J44" s="1817" t="s">
        <v>929</v>
      </c>
      <c r="K44" s="1801" t="s">
        <v>3</v>
      </c>
      <c r="L44" s="1803" t="s">
        <v>645</v>
      </c>
      <c r="M44" s="780" t="s">
        <v>39</v>
      </c>
      <c r="N44" s="780" t="s">
        <v>40</v>
      </c>
      <c r="O44" s="780" t="s">
        <v>41</v>
      </c>
      <c r="P44" s="780" t="s">
        <v>42</v>
      </c>
      <c r="Q44" s="780" t="s">
        <v>43</v>
      </c>
      <c r="R44" s="780" t="s">
        <v>44</v>
      </c>
      <c r="S44" s="780" t="s">
        <v>45</v>
      </c>
      <c r="T44" s="781" t="s">
        <v>46</v>
      </c>
      <c r="U44" s="1798" t="s">
        <v>860</v>
      </c>
      <c r="V44" s="1801" t="s">
        <v>851</v>
      </c>
      <c r="W44" s="1801" t="s">
        <v>928</v>
      </c>
      <c r="X44" s="1805" t="s">
        <v>930</v>
      </c>
    </row>
    <row r="45" spans="1:24" ht="18" customHeight="1" thickBot="1" x14ac:dyDescent="0.25">
      <c r="A45" s="1808"/>
      <c r="B45" s="1814"/>
      <c r="C45" s="773"/>
      <c r="D45" s="773"/>
      <c r="E45" s="773"/>
      <c r="F45" s="773"/>
      <c r="G45" s="773"/>
      <c r="H45" s="773"/>
      <c r="I45" s="774"/>
      <c r="J45" s="1818"/>
      <c r="K45" s="1809"/>
      <c r="L45" s="1804"/>
      <c r="M45" s="775"/>
      <c r="N45" s="775"/>
      <c r="O45" s="775"/>
      <c r="P45" s="775"/>
      <c r="Q45" s="775"/>
      <c r="R45" s="775"/>
      <c r="S45" s="775"/>
      <c r="T45" s="776"/>
      <c r="U45" s="1799"/>
      <c r="V45" s="1802"/>
      <c r="W45" s="1809"/>
      <c r="X45" s="1806"/>
    </row>
    <row r="46" spans="1:24" ht="64.5" hidden="1" customHeight="1" x14ac:dyDescent="0.2">
      <c r="A46" s="1808"/>
      <c r="B46" s="1814"/>
      <c r="C46" s="773"/>
      <c r="D46" s="773"/>
      <c r="E46" s="773"/>
      <c r="F46" s="773"/>
      <c r="G46" s="773"/>
      <c r="H46" s="773"/>
      <c r="I46" s="774"/>
      <c r="J46" s="1818"/>
      <c r="K46" s="1809"/>
      <c r="L46" s="1804"/>
      <c r="M46" s="775"/>
      <c r="N46" s="775"/>
      <c r="O46" s="775"/>
      <c r="P46" s="775"/>
      <c r="Q46" s="775"/>
      <c r="R46" s="775"/>
      <c r="S46" s="775"/>
      <c r="T46" s="776"/>
      <c r="U46" s="1800"/>
      <c r="V46" s="1802"/>
      <c r="W46" s="1809"/>
      <c r="X46" s="1806"/>
    </row>
    <row r="47" spans="1:24" ht="33.75" hidden="1" customHeight="1" x14ac:dyDescent="0.2">
      <c r="A47" s="1808"/>
      <c r="B47" s="1814"/>
      <c r="C47" s="773"/>
      <c r="D47" s="773"/>
      <c r="E47" s="773"/>
      <c r="F47" s="773"/>
      <c r="G47" s="773"/>
      <c r="H47" s="773"/>
      <c r="I47" s="774"/>
      <c r="J47" s="1818"/>
      <c r="K47" s="1809"/>
      <c r="L47" s="1804"/>
      <c r="M47" s="775"/>
      <c r="N47" s="775"/>
      <c r="O47" s="775"/>
      <c r="P47" s="775"/>
      <c r="Q47" s="775"/>
      <c r="R47" s="775"/>
      <c r="S47" s="775"/>
      <c r="T47" s="776"/>
      <c r="U47" s="782"/>
      <c r="V47" s="1802"/>
      <c r="W47" s="1809"/>
      <c r="X47" s="1806"/>
    </row>
    <row r="48" spans="1:24" ht="44.25" hidden="1" customHeight="1" thickBot="1" x14ac:dyDescent="0.25">
      <c r="A48" s="1808"/>
      <c r="B48" s="1814"/>
      <c r="C48" s="773"/>
      <c r="D48" s="773"/>
      <c r="E48" s="773"/>
      <c r="F48" s="773"/>
      <c r="G48" s="773"/>
      <c r="H48" s="773"/>
      <c r="I48" s="774"/>
      <c r="J48" s="1818"/>
      <c r="K48" s="1809"/>
      <c r="L48" s="1804"/>
      <c r="M48" s="773"/>
      <c r="N48" s="773"/>
      <c r="O48" s="773"/>
      <c r="P48" s="773"/>
      <c r="Q48" s="773"/>
      <c r="R48" s="773"/>
      <c r="S48" s="773"/>
      <c r="T48" s="774"/>
      <c r="U48" s="782"/>
      <c r="V48" s="1802"/>
      <c r="W48" s="1809"/>
      <c r="X48" s="1806"/>
    </row>
    <row r="49" spans="1:24" ht="18" customHeight="1" x14ac:dyDescent="0.2">
      <c r="A49" s="462" t="s">
        <v>861</v>
      </c>
      <c r="B49" s="837" t="s">
        <v>4</v>
      </c>
      <c r="C49" s="838"/>
      <c r="D49" s="838"/>
      <c r="E49" s="839"/>
      <c r="F49" s="839"/>
      <c r="G49" s="839"/>
      <c r="H49" s="839"/>
      <c r="I49" s="839"/>
      <c r="J49" s="840">
        <v>696915.5</v>
      </c>
      <c r="K49" s="841">
        <v>2626500</v>
      </c>
      <c r="L49" s="842" t="s">
        <v>10</v>
      </c>
      <c r="M49" s="839"/>
      <c r="N49" s="839"/>
      <c r="O49" s="839"/>
      <c r="P49" s="839"/>
      <c r="Q49" s="839"/>
      <c r="R49" s="839"/>
      <c r="S49" s="839"/>
      <c r="T49" s="839"/>
      <c r="U49" s="843">
        <v>4080800</v>
      </c>
      <c r="V49" s="839"/>
      <c r="W49" s="839"/>
      <c r="X49" s="844">
        <v>0.05</v>
      </c>
    </row>
    <row r="50" spans="1:24" ht="13.5" customHeight="1" x14ac:dyDescent="0.2">
      <c r="A50" s="464" t="s">
        <v>861</v>
      </c>
      <c r="B50" s="845" t="s">
        <v>862</v>
      </c>
      <c r="C50" s="846"/>
      <c r="D50" s="846"/>
      <c r="E50" s="805"/>
      <c r="F50" s="805"/>
      <c r="G50" s="805"/>
      <c r="H50" s="805"/>
      <c r="I50" s="805"/>
      <c r="J50" s="847">
        <v>419577.5</v>
      </c>
      <c r="K50" s="798" t="s">
        <v>648</v>
      </c>
      <c r="L50" s="848" t="s">
        <v>9</v>
      </c>
      <c r="M50" s="805"/>
      <c r="N50" s="805"/>
      <c r="O50" s="805"/>
      <c r="P50" s="805"/>
      <c r="Q50" s="805"/>
      <c r="R50" s="805"/>
      <c r="S50" s="805"/>
      <c r="T50" s="805"/>
      <c r="U50" s="849">
        <v>0</v>
      </c>
      <c r="V50" s="805"/>
      <c r="W50" s="805"/>
      <c r="X50" s="850">
        <v>0.05</v>
      </c>
    </row>
    <row r="51" spans="1:24" ht="18" customHeight="1" x14ac:dyDescent="0.2">
      <c r="A51" s="854" t="s">
        <v>861</v>
      </c>
      <c r="B51" s="582" t="s">
        <v>647</v>
      </c>
      <c r="C51" s="436"/>
      <c r="D51" s="436"/>
      <c r="E51" s="438"/>
      <c r="F51" s="438"/>
      <c r="G51" s="438"/>
      <c r="H51" s="438"/>
      <c r="I51" s="438"/>
      <c r="J51" s="453">
        <v>645319.15</v>
      </c>
      <c r="K51" s="432" t="s">
        <v>649</v>
      </c>
      <c r="L51" s="444" t="s">
        <v>11</v>
      </c>
      <c r="M51" s="438"/>
      <c r="N51" s="438"/>
      <c r="O51" s="438"/>
      <c r="P51" s="438"/>
      <c r="Q51" s="438"/>
      <c r="R51" s="438"/>
      <c r="S51" s="438"/>
      <c r="T51" s="438"/>
      <c r="U51" s="783">
        <v>0</v>
      </c>
      <c r="V51" s="438"/>
      <c r="W51" s="438"/>
      <c r="X51" s="793"/>
    </row>
    <row r="52" spans="1:24" ht="17.25" customHeight="1" x14ac:dyDescent="0.2">
      <c r="A52" s="854" t="s">
        <v>861</v>
      </c>
      <c r="B52" s="581" t="s">
        <v>650</v>
      </c>
      <c r="C52" s="436"/>
      <c r="D52" s="436"/>
      <c r="E52" s="438"/>
      <c r="F52" s="438"/>
      <c r="G52" s="438"/>
      <c r="H52" s="438"/>
      <c r="I52" s="438"/>
      <c r="J52" s="453">
        <v>193579.29</v>
      </c>
      <c r="K52" s="432" t="s">
        <v>649</v>
      </c>
      <c r="L52" s="444" t="s">
        <v>8</v>
      </c>
      <c r="M52" s="438"/>
      <c r="N52" s="438"/>
      <c r="O52" s="438"/>
      <c r="P52" s="438"/>
      <c r="Q52" s="438"/>
      <c r="R52" s="438"/>
      <c r="S52" s="438"/>
      <c r="T52" s="438"/>
      <c r="U52" s="783">
        <v>0</v>
      </c>
      <c r="V52" s="438"/>
      <c r="W52" s="438"/>
      <c r="X52" s="793"/>
    </row>
    <row r="53" spans="1:24" ht="14.25" customHeight="1" x14ac:dyDescent="0.2">
      <c r="A53" s="464" t="s">
        <v>861</v>
      </c>
      <c r="B53" s="851" t="s">
        <v>863</v>
      </c>
      <c r="C53" s="852"/>
      <c r="D53" s="852"/>
      <c r="E53" s="805"/>
      <c r="F53" s="805"/>
      <c r="G53" s="805"/>
      <c r="H53" s="805"/>
      <c r="I53" s="805"/>
      <c r="J53" s="853">
        <v>96200</v>
      </c>
      <c r="K53" s="798" t="s">
        <v>648</v>
      </c>
      <c r="L53" s="848" t="s">
        <v>12</v>
      </c>
      <c r="M53" s="805"/>
      <c r="N53" s="805"/>
      <c r="O53" s="805"/>
      <c r="P53" s="805"/>
      <c r="Q53" s="805"/>
      <c r="R53" s="805"/>
      <c r="S53" s="805"/>
      <c r="T53" s="805"/>
      <c r="U53" s="849">
        <v>0</v>
      </c>
      <c r="V53" s="805"/>
      <c r="W53" s="805"/>
      <c r="X53" s="850">
        <v>0.05</v>
      </c>
    </row>
    <row r="54" spans="1:24" ht="18.75" customHeight="1" x14ac:dyDescent="0.2">
      <c r="A54" s="854" t="s">
        <v>861</v>
      </c>
      <c r="B54" s="583" t="s">
        <v>5</v>
      </c>
      <c r="C54" s="437"/>
      <c r="D54" s="437"/>
      <c r="E54" s="438"/>
      <c r="F54" s="438"/>
      <c r="G54" s="438"/>
      <c r="H54" s="438"/>
      <c r="I54" s="438"/>
      <c r="J54" s="454">
        <v>92200</v>
      </c>
      <c r="K54" s="432" t="s">
        <v>6</v>
      </c>
      <c r="L54" s="444" t="s">
        <v>7</v>
      </c>
      <c r="M54" s="438"/>
      <c r="N54" s="438"/>
      <c r="O54" s="438"/>
      <c r="P54" s="438"/>
      <c r="Q54" s="438"/>
      <c r="R54" s="438"/>
      <c r="S54" s="438"/>
      <c r="T54" s="438"/>
      <c r="U54" s="783">
        <v>0</v>
      </c>
      <c r="V54" s="438"/>
      <c r="W54" s="438"/>
      <c r="X54" s="793"/>
    </row>
    <row r="55" spans="1:24" ht="18.75" customHeight="1" thickBot="1" x14ac:dyDescent="0.25">
      <c r="A55" s="855" t="s">
        <v>861</v>
      </c>
      <c r="B55" s="584" t="s">
        <v>864</v>
      </c>
      <c r="C55" s="466"/>
      <c r="D55" s="466"/>
      <c r="E55" s="470"/>
      <c r="F55" s="470"/>
      <c r="G55" s="470"/>
      <c r="H55" s="470"/>
      <c r="I55" s="470"/>
      <c r="J55" s="467">
        <v>70034.5</v>
      </c>
      <c r="K55" s="468" t="s">
        <v>648</v>
      </c>
      <c r="L55" s="469" t="s">
        <v>13</v>
      </c>
      <c r="M55" s="470"/>
      <c r="N55" s="470"/>
      <c r="O55" s="470"/>
      <c r="P55" s="470"/>
      <c r="Q55" s="470"/>
      <c r="R55" s="470"/>
      <c r="S55" s="470"/>
      <c r="T55" s="470"/>
      <c r="U55" s="784">
        <v>0</v>
      </c>
      <c r="V55" s="470"/>
      <c r="W55" s="470"/>
      <c r="X55" s="794"/>
    </row>
    <row r="56" spans="1:24" x14ac:dyDescent="0.2">
      <c r="K56" s="455"/>
    </row>
  </sheetData>
  <sheetProtection selectLockedCells="1" selectUnlockedCells="1"/>
  <sortState ref="A28:X42">
    <sortCondition ref="A28"/>
  </sortState>
  <mergeCells count="18">
    <mergeCell ref="X9:X13"/>
    <mergeCell ref="W9:W13"/>
    <mergeCell ref="K9:K13"/>
    <mergeCell ref="L9:L13"/>
    <mergeCell ref="J9:J13"/>
    <mergeCell ref="U9:U11"/>
    <mergeCell ref="V9:V13"/>
    <mergeCell ref="A9:A13"/>
    <mergeCell ref="B9:B13"/>
    <mergeCell ref="B44:B48"/>
    <mergeCell ref="J44:J48"/>
    <mergeCell ref="K44:K48"/>
    <mergeCell ref="U44:U46"/>
    <mergeCell ref="V44:V48"/>
    <mergeCell ref="L44:L48"/>
    <mergeCell ref="X44:X48"/>
    <mergeCell ref="A44:A48"/>
    <mergeCell ref="W44:W48"/>
  </mergeCells>
  <phoneticPr fontId="25" type="noConversion"/>
  <pageMargins left="0.74791666666666667" right="0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Header>&amp;C&amp;"Times New Roman,Félkövér"&amp;9LETENYE VÁROS ÁLTAL MEGVALÓSÍTANDÓ EU-S PROJEKTEK TERVEZETT KIADÁSAI &amp;R&amp;"Times New Roman,Félkövér"&amp;9 19.melléklet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158"/>
  <sheetViews>
    <sheetView workbookViewId="0">
      <selection activeCell="R12" sqref="R12"/>
    </sheetView>
  </sheetViews>
  <sheetFormatPr defaultColWidth="9.140625" defaultRowHeight="12.75" x14ac:dyDescent="0.2"/>
  <cols>
    <col min="1" max="1" width="35.28515625" style="339" customWidth="1"/>
    <col min="2" max="2" width="8.28515625" style="339" customWidth="1"/>
    <col min="3" max="3" width="11.7109375" style="339" customWidth="1"/>
    <col min="4" max="4" width="0" style="339" hidden="1" customWidth="1"/>
    <col min="5" max="5" width="10.140625" style="339" customWidth="1"/>
    <col min="6" max="6" width="8" style="339" customWidth="1"/>
    <col min="7" max="7" width="9.85546875" style="340" customWidth="1"/>
    <col min="8" max="8" width="11" style="340" customWidth="1"/>
    <col min="9" max="9" width="10.140625" style="340" customWidth="1"/>
    <col min="10" max="11" width="9" style="340" customWidth="1"/>
    <col min="12" max="12" width="7.5703125" style="340" customWidth="1"/>
    <col min="13" max="13" width="10.28515625" style="340" customWidth="1"/>
    <col min="14" max="14" width="8.7109375" style="340" customWidth="1"/>
    <col min="15" max="15" width="10.42578125" style="340" customWidth="1"/>
    <col min="16" max="16384" width="9.140625" style="339"/>
  </cols>
  <sheetData>
    <row r="1" spans="1:18" ht="13.5" x14ac:dyDescent="0.25">
      <c r="M1" s="1831"/>
      <c r="N1" s="1831"/>
      <c r="O1" s="1831"/>
    </row>
    <row r="2" spans="1:18" ht="13.5" x14ac:dyDescent="0.25">
      <c r="M2" s="1830" t="s">
        <v>1156</v>
      </c>
      <c r="N2" s="1830"/>
      <c r="O2" s="1830"/>
    </row>
    <row r="3" spans="1:18" ht="36" customHeight="1" thickBot="1" x14ac:dyDescent="0.3">
      <c r="A3" s="475" t="s">
        <v>437</v>
      </c>
      <c r="M3" s="1829" t="s">
        <v>1089</v>
      </c>
      <c r="N3" s="1829"/>
      <c r="O3" s="1829"/>
    </row>
    <row r="4" spans="1:18" ht="53.25" customHeight="1" thickBot="1" x14ac:dyDescent="0.25">
      <c r="A4" s="412" t="s">
        <v>438</v>
      </c>
      <c r="B4" s="413" t="s">
        <v>983</v>
      </c>
      <c r="C4" s="413" t="s">
        <v>439</v>
      </c>
      <c r="D4" s="413"/>
      <c r="E4" s="413" t="s">
        <v>440</v>
      </c>
      <c r="F4" s="413" t="s">
        <v>441</v>
      </c>
      <c r="G4" s="414" t="s">
        <v>442</v>
      </c>
      <c r="H4" s="414" t="s">
        <v>443</v>
      </c>
      <c r="I4" s="414" t="s">
        <v>444</v>
      </c>
      <c r="J4" s="414" t="s">
        <v>445</v>
      </c>
      <c r="K4" s="414" t="s">
        <v>446</v>
      </c>
      <c r="L4" s="414" t="s">
        <v>447</v>
      </c>
      <c r="M4" s="415" t="s">
        <v>448</v>
      </c>
      <c r="N4" s="416" t="s">
        <v>449</v>
      </c>
      <c r="O4" s="417" t="s">
        <v>450</v>
      </c>
      <c r="R4" s="341"/>
    </row>
    <row r="5" spans="1:18" s="342" customFormat="1" ht="27.75" customHeight="1" x14ac:dyDescent="0.2">
      <c r="A5" s="1445" t="s">
        <v>757</v>
      </c>
      <c r="B5" s="1446">
        <v>30</v>
      </c>
      <c r="C5" s="1447">
        <v>24</v>
      </c>
      <c r="D5" s="1448"/>
      <c r="E5" s="1448"/>
      <c r="F5" s="1448"/>
      <c r="G5" s="1448"/>
      <c r="H5" s="1448"/>
      <c r="I5" s="1448"/>
      <c r="J5" s="1448"/>
      <c r="K5" s="1447"/>
      <c r="L5" s="1447">
        <v>2</v>
      </c>
      <c r="M5" s="1447"/>
      <c r="N5" s="1449">
        <v>1</v>
      </c>
      <c r="O5" s="1450">
        <v>3</v>
      </c>
    </row>
    <row r="6" spans="1:18" s="343" customFormat="1" ht="25.5" hidden="1" customHeight="1" x14ac:dyDescent="0.2">
      <c r="A6" s="1451"/>
      <c r="B6" s="1446">
        <f>SUM(C6:O6)</f>
        <v>0</v>
      </c>
      <c r="C6" s="1452"/>
      <c r="D6" s="1452"/>
      <c r="E6" s="1452"/>
      <c r="F6" s="1452"/>
      <c r="G6" s="1452"/>
      <c r="H6" s="1452"/>
      <c r="I6" s="1452"/>
      <c r="J6" s="1452"/>
      <c r="K6" s="1452"/>
      <c r="L6" s="1452"/>
      <c r="M6" s="1453"/>
      <c r="N6" s="1454"/>
      <c r="O6" s="1455"/>
    </row>
    <row r="7" spans="1:18" s="343" customFormat="1" ht="19.5" customHeight="1" x14ac:dyDescent="0.2">
      <c r="A7" s="1456" t="s">
        <v>451</v>
      </c>
      <c r="B7" s="1446">
        <v>34</v>
      </c>
      <c r="C7" s="1452"/>
      <c r="D7" s="1452"/>
      <c r="E7" s="1452">
        <v>11</v>
      </c>
      <c r="F7" s="1452">
        <v>11</v>
      </c>
      <c r="G7" s="1452"/>
      <c r="H7" s="1452">
        <v>7.5</v>
      </c>
      <c r="I7" s="1452">
        <v>1.5</v>
      </c>
      <c r="J7" s="1452"/>
      <c r="K7" s="1452"/>
      <c r="L7" s="1452"/>
      <c r="M7" s="1453">
        <v>3</v>
      </c>
      <c r="N7" s="1454"/>
      <c r="O7" s="1455"/>
    </row>
    <row r="8" spans="1:18" s="343" customFormat="1" ht="29.25" hidden="1" customHeight="1" x14ac:dyDescent="0.2">
      <c r="A8" s="1457"/>
      <c r="B8" s="1446">
        <f>SUM(C8:O8)</f>
        <v>0</v>
      </c>
      <c r="C8" s="1452"/>
      <c r="D8" s="1452"/>
      <c r="E8" s="1452"/>
      <c r="F8" s="1452"/>
      <c r="G8" s="1452"/>
      <c r="H8" s="1452"/>
      <c r="I8" s="1452"/>
      <c r="J8" s="1452"/>
      <c r="K8" s="1452"/>
      <c r="L8" s="1452"/>
      <c r="M8" s="1453"/>
      <c r="N8" s="1454"/>
      <c r="O8" s="1455"/>
    </row>
    <row r="9" spans="1:18" s="343" customFormat="1" ht="21.75" customHeight="1" x14ac:dyDescent="0.2">
      <c r="A9" s="1456" t="s">
        <v>759</v>
      </c>
      <c r="B9" s="1446">
        <v>7</v>
      </c>
      <c r="C9" s="1452"/>
      <c r="D9" s="1452"/>
      <c r="E9" s="1452"/>
      <c r="F9" s="1452"/>
      <c r="G9" s="1452">
        <v>5</v>
      </c>
      <c r="H9" s="1452"/>
      <c r="I9" s="1452">
        <v>2</v>
      </c>
      <c r="J9" s="1452"/>
      <c r="K9" s="1452"/>
      <c r="L9" s="1452"/>
      <c r="M9" s="1453"/>
      <c r="N9" s="1454"/>
      <c r="O9" s="1455"/>
    </row>
    <row r="10" spans="1:18" s="343" customFormat="1" ht="30" customHeight="1" x14ac:dyDescent="0.2">
      <c r="A10" s="1458" t="s">
        <v>452</v>
      </c>
      <c r="B10" s="1446">
        <v>5</v>
      </c>
      <c r="C10" s="1452"/>
      <c r="D10" s="1452"/>
      <c r="E10" s="1452"/>
      <c r="F10" s="1452"/>
      <c r="G10" s="1452"/>
      <c r="H10" s="1452"/>
      <c r="I10" s="1452"/>
      <c r="J10" s="1452">
        <v>5</v>
      </c>
      <c r="K10" s="1452"/>
      <c r="L10" s="1452"/>
      <c r="M10" s="1453"/>
      <c r="N10" s="1454"/>
      <c r="O10" s="1455"/>
    </row>
    <row r="11" spans="1:18" s="343" customFormat="1" ht="23.25" customHeight="1" x14ac:dyDescent="0.2">
      <c r="A11" s="1459" t="s">
        <v>761</v>
      </c>
      <c r="B11" s="1446">
        <v>1</v>
      </c>
      <c r="C11" s="1452">
        <v>1</v>
      </c>
      <c r="D11" s="1452"/>
      <c r="E11" s="1452"/>
      <c r="F11" s="1452"/>
      <c r="G11" s="1452"/>
      <c r="H11" s="1452"/>
      <c r="I11" s="1452"/>
      <c r="J11" s="1452"/>
      <c r="K11" s="1452"/>
      <c r="L11" s="1452"/>
      <c r="M11" s="1453"/>
      <c r="N11" s="1454"/>
      <c r="O11" s="1455"/>
    </row>
    <row r="12" spans="1:18" s="343" customFormat="1" ht="21.75" customHeight="1" x14ac:dyDescent="0.2">
      <c r="A12" s="1460" t="s">
        <v>453</v>
      </c>
      <c r="B12" s="1446">
        <v>2</v>
      </c>
      <c r="C12" s="1452"/>
      <c r="D12" s="1452"/>
      <c r="E12" s="1452"/>
      <c r="F12" s="1452"/>
      <c r="G12" s="1452"/>
      <c r="H12" s="1452"/>
      <c r="I12" s="1452"/>
      <c r="J12" s="1452">
        <v>2</v>
      </c>
      <c r="K12" s="1452"/>
      <c r="L12" s="1452"/>
      <c r="M12" s="1453"/>
      <c r="N12" s="1454"/>
      <c r="O12" s="1455"/>
    </row>
    <row r="13" spans="1:18" s="343" customFormat="1" ht="21.75" customHeight="1" x14ac:dyDescent="0.2">
      <c r="A13" s="1461" t="s">
        <v>984</v>
      </c>
      <c r="B13" s="1462">
        <v>2</v>
      </c>
      <c r="C13" s="1463"/>
      <c r="D13" s="1463"/>
      <c r="E13" s="1463"/>
      <c r="F13" s="1463"/>
      <c r="G13" s="1463"/>
      <c r="H13" s="1463"/>
      <c r="I13" s="1463"/>
      <c r="J13" s="1463"/>
      <c r="K13" s="1463"/>
      <c r="L13" s="1463">
        <v>2</v>
      </c>
      <c r="M13" s="1464"/>
      <c r="N13" s="1465"/>
      <c r="O13" s="1466"/>
    </row>
    <row r="14" spans="1:18" s="343" customFormat="1" ht="20.25" customHeight="1" thickBot="1" x14ac:dyDescent="0.25">
      <c r="A14" s="1467" t="s">
        <v>985</v>
      </c>
      <c r="B14" s="1462">
        <v>1</v>
      </c>
      <c r="C14" s="1463"/>
      <c r="D14" s="1463"/>
      <c r="E14" s="1463"/>
      <c r="F14" s="1463"/>
      <c r="G14" s="1463"/>
      <c r="H14" s="1463"/>
      <c r="I14" s="1463"/>
      <c r="J14" s="1463"/>
      <c r="K14" s="1463"/>
      <c r="L14" s="1463">
        <v>1</v>
      </c>
      <c r="M14" s="1464"/>
      <c r="N14" s="1465"/>
      <c r="O14" s="1466"/>
    </row>
    <row r="15" spans="1:18" s="343" customFormat="1" ht="31.5" customHeight="1" thickBot="1" x14ac:dyDescent="0.25">
      <c r="A15" s="418" t="s">
        <v>454</v>
      </c>
      <c r="B15" s="419">
        <f t="shared" ref="B15:M15" si="0">SUM(B5:B14)</f>
        <v>82</v>
      </c>
      <c r="C15" s="419">
        <f t="shared" si="0"/>
        <v>25</v>
      </c>
      <c r="D15" s="419">
        <f t="shared" si="0"/>
        <v>0</v>
      </c>
      <c r="E15" s="419">
        <f t="shared" si="0"/>
        <v>11</v>
      </c>
      <c r="F15" s="419">
        <f t="shared" si="0"/>
        <v>11</v>
      </c>
      <c r="G15" s="419">
        <f t="shared" si="0"/>
        <v>5</v>
      </c>
      <c r="H15" s="419">
        <f t="shared" si="0"/>
        <v>7.5</v>
      </c>
      <c r="I15" s="419">
        <f t="shared" si="0"/>
        <v>3.5</v>
      </c>
      <c r="J15" s="419">
        <f t="shared" si="0"/>
        <v>7</v>
      </c>
      <c r="K15" s="419">
        <f t="shared" si="0"/>
        <v>0</v>
      </c>
      <c r="L15" s="419">
        <f t="shared" si="0"/>
        <v>5</v>
      </c>
      <c r="M15" s="419">
        <f t="shared" si="0"/>
        <v>3</v>
      </c>
      <c r="N15" s="419">
        <f>SUM(N5:N14)</f>
        <v>1</v>
      </c>
      <c r="O15" s="420">
        <f>SUM(O5:O14)</f>
        <v>3</v>
      </c>
    </row>
    <row r="16" spans="1:18" s="343" customFormat="1" ht="8.25" customHeight="1" x14ac:dyDescent="0.2">
      <c r="A16" s="344"/>
      <c r="B16" s="345"/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</row>
    <row r="17" spans="1:15" s="343" customFormat="1" ht="16.5" customHeight="1" x14ac:dyDescent="0.25">
      <c r="A17" s="476" t="s">
        <v>1135</v>
      </c>
      <c r="B17" s="345"/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</row>
    <row r="18" spans="1:15" s="343" customFormat="1" ht="18.75" customHeight="1" thickBot="1" x14ac:dyDescent="0.25">
      <c r="A18" s="474" t="s">
        <v>455</v>
      </c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46"/>
    </row>
    <row r="19" spans="1:15" s="343" customFormat="1" ht="57.75" customHeight="1" thickBot="1" x14ac:dyDescent="0.25">
      <c r="A19" s="412" t="s">
        <v>438</v>
      </c>
      <c r="B19" s="413" t="s">
        <v>983</v>
      </c>
      <c r="C19" s="413" t="s">
        <v>439</v>
      </c>
      <c r="D19" s="413"/>
      <c r="E19" s="413" t="s">
        <v>440</v>
      </c>
      <c r="F19" s="413" t="s">
        <v>441</v>
      </c>
      <c r="G19" s="414" t="s">
        <v>442</v>
      </c>
      <c r="H19" s="414" t="s">
        <v>443</v>
      </c>
      <c r="I19" s="414" t="s">
        <v>444</v>
      </c>
      <c r="J19" s="414" t="s">
        <v>445</v>
      </c>
      <c r="K19" s="414" t="s">
        <v>446</v>
      </c>
      <c r="L19" s="414" t="s">
        <v>456</v>
      </c>
      <c r="M19" s="415" t="s">
        <v>448</v>
      </c>
      <c r="N19" s="421" t="s">
        <v>449</v>
      </c>
      <c r="O19" s="347"/>
    </row>
    <row r="20" spans="1:15" s="343" customFormat="1" ht="18" customHeight="1" x14ac:dyDescent="0.2">
      <c r="A20" s="1445" t="s">
        <v>757</v>
      </c>
      <c r="B20" s="1446">
        <f>SUM(C20:N20)</f>
        <v>30</v>
      </c>
      <c r="C20" s="1447">
        <v>27</v>
      </c>
      <c r="D20" s="1448"/>
      <c r="E20" s="1448"/>
      <c r="F20" s="1448"/>
      <c r="G20" s="1448"/>
      <c r="H20" s="1448"/>
      <c r="I20" s="1448"/>
      <c r="J20" s="1448"/>
      <c r="K20" s="1447"/>
      <c r="L20" s="1447">
        <v>2</v>
      </c>
      <c r="M20" s="1447"/>
      <c r="N20" s="1450">
        <v>1</v>
      </c>
      <c r="O20" s="348"/>
    </row>
    <row r="21" spans="1:15" s="343" customFormat="1" ht="15.75" customHeight="1" x14ac:dyDescent="0.2">
      <c r="A21" s="1456" t="s">
        <v>451</v>
      </c>
      <c r="B21" s="1446">
        <v>35</v>
      </c>
      <c r="C21" s="1452"/>
      <c r="D21" s="1452"/>
      <c r="E21" s="1452">
        <v>11</v>
      </c>
      <c r="F21" s="1452">
        <v>11</v>
      </c>
      <c r="G21" s="1452"/>
      <c r="H21" s="1452">
        <v>8</v>
      </c>
      <c r="I21" s="1452">
        <v>2</v>
      </c>
      <c r="J21" s="1452"/>
      <c r="K21" s="1452"/>
      <c r="L21" s="1452"/>
      <c r="M21" s="1453">
        <v>3</v>
      </c>
      <c r="N21" s="1468">
        <v>0</v>
      </c>
      <c r="O21" s="346"/>
    </row>
    <row r="22" spans="1:15" s="343" customFormat="1" ht="19.5" customHeight="1" x14ac:dyDescent="0.2">
      <c r="A22" s="1456" t="s">
        <v>759</v>
      </c>
      <c r="B22" s="1446">
        <f>SUM(C22:O22)</f>
        <v>7</v>
      </c>
      <c r="C22" s="1452"/>
      <c r="D22" s="1452"/>
      <c r="E22" s="1452"/>
      <c r="F22" s="1452"/>
      <c r="G22" s="1452">
        <v>5</v>
      </c>
      <c r="H22" s="1452"/>
      <c r="I22" s="1452">
        <v>2</v>
      </c>
      <c r="J22" s="1452"/>
      <c r="K22" s="1452"/>
      <c r="L22" s="1452"/>
      <c r="M22" s="1453"/>
      <c r="N22" s="1468"/>
      <c r="O22" s="346"/>
    </row>
    <row r="23" spans="1:15" s="343" customFormat="1" ht="18.75" customHeight="1" x14ac:dyDescent="0.2">
      <c r="A23" s="1458" t="s">
        <v>452</v>
      </c>
      <c r="B23" s="1446">
        <f>SUM(C23:O23)</f>
        <v>6</v>
      </c>
      <c r="C23" s="1452"/>
      <c r="D23" s="1452"/>
      <c r="E23" s="1452"/>
      <c r="F23" s="1452"/>
      <c r="G23" s="1452"/>
      <c r="H23" s="1452"/>
      <c r="I23" s="1452"/>
      <c r="J23" s="1452">
        <v>6</v>
      </c>
      <c r="K23" s="1452"/>
      <c r="L23" s="1452"/>
      <c r="M23" s="1453"/>
      <c r="N23" s="1468">
        <v>0</v>
      </c>
      <c r="O23" s="346"/>
    </row>
    <row r="24" spans="1:15" s="349" customFormat="1" ht="18.75" customHeight="1" x14ac:dyDescent="0.2">
      <c r="A24" s="1460" t="s">
        <v>761</v>
      </c>
      <c r="B24" s="1446">
        <f>SUM(C24:O24)</f>
        <v>1</v>
      </c>
      <c r="C24" s="1452">
        <v>1</v>
      </c>
      <c r="D24" s="1452"/>
      <c r="E24" s="1452"/>
      <c r="F24" s="1452"/>
      <c r="G24" s="1452"/>
      <c r="H24" s="1452"/>
      <c r="I24" s="1452"/>
      <c r="J24" s="1452"/>
      <c r="K24" s="1452"/>
      <c r="L24" s="1452"/>
      <c r="M24" s="1453"/>
      <c r="N24" s="1468"/>
      <c r="O24" s="346"/>
    </row>
    <row r="25" spans="1:15" s="343" customFormat="1" ht="18.75" customHeight="1" x14ac:dyDescent="0.2">
      <c r="A25" s="1456" t="s">
        <v>453</v>
      </c>
      <c r="B25" s="1446">
        <f>SUM(C25:O25)</f>
        <v>2</v>
      </c>
      <c r="C25" s="1452"/>
      <c r="D25" s="1452"/>
      <c r="E25" s="1452"/>
      <c r="F25" s="1452"/>
      <c r="G25" s="1452"/>
      <c r="H25" s="1452"/>
      <c r="I25" s="1452"/>
      <c r="J25" s="1452">
        <v>2</v>
      </c>
      <c r="K25" s="1452"/>
      <c r="L25" s="1452"/>
      <c r="M25" s="1453"/>
      <c r="N25" s="1468"/>
      <c r="O25" s="346"/>
    </row>
    <row r="26" spans="1:15" s="343" customFormat="1" ht="18.75" customHeight="1" x14ac:dyDescent="0.2">
      <c r="A26" s="1467" t="s">
        <v>984</v>
      </c>
      <c r="B26" s="1462">
        <v>2</v>
      </c>
      <c r="C26" s="1463"/>
      <c r="D26" s="1463"/>
      <c r="E26" s="1463"/>
      <c r="F26" s="1463"/>
      <c r="G26" s="1463"/>
      <c r="H26" s="1463"/>
      <c r="I26" s="1463"/>
      <c r="J26" s="1463"/>
      <c r="K26" s="1463"/>
      <c r="L26" s="1463">
        <v>2</v>
      </c>
      <c r="M26" s="1464"/>
      <c r="N26" s="1469"/>
      <c r="O26" s="346"/>
    </row>
    <row r="27" spans="1:15" s="343" customFormat="1" ht="18.75" customHeight="1" thickBot="1" x14ac:dyDescent="0.25">
      <c r="A27" s="1467" t="s">
        <v>985</v>
      </c>
      <c r="B27" s="1462">
        <v>1</v>
      </c>
      <c r="C27" s="1463"/>
      <c r="D27" s="1463"/>
      <c r="E27" s="1463"/>
      <c r="F27" s="1463"/>
      <c r="G27" s="1463"/>
      <c r="H27" s="1463"/>
      <c r="I27" s="1463"/>
      <c r="J27" s="1463"/>
      <c r="K27" s="1463"/>
      <c r="L27" s="1463">
        <v>1</v>
      </c>
      <c r="M27" s="1464"/>
      <c r="N27" s="1469"/>
      <c r="O27" s="346"/>
    </row>
    <row r="28" spans="1:15" s="350" customFormat="1" ht="30.75" customHeight="1" thickBot="1" x14ac:dyDescent="0.25">
      <c r="A28" s="418" t="s">
        <v>454</v>
      </c>
      <c r="B28" s="419">
        <f t="shared" ref="B28:L28" si="1">SUM(B20:B27)</f>
        <v>84</v>
      </c>
      <c r="C28" s="419">
        <f t="shared" si="1"/>
        <v>28</v>
      </c>
      <c r="D28" s="419">
        <f t="shared" si="1"/>
        <v>0</v>
      </c>
      <c r="E28" s="419">
        <f t="shared" si="1"/>
        <v>11</v>
      </c>
      <c r="F28" s="419">
        <f t="shared" si="1"/>
        <v>11</v>
      </c>
      <c r="G28" s="419">
        <f t="shared" si="1"/>
        <v>5</v>
      </c>
      <c r="H28" s="419">
        <f t="shared" si="1"/>
        <v>8</v>
      </c>
      <c r="I28" s="419">
        <f t="shared" si="1"/>
        <v>4</v>
      </c>
      <c r="J28" s="419">
        <f t="shared" si="1"/>
        <v>8</v>
      </c>
      <c r="K28" s="419">
        <f t="shared" si="1"/>
        <v>0</v>
      </c>
      <c r="L28" s="419">
        <f t="shared" si="1"/>
        <v>5</v>
      </c>
      <c r="M28" s="419">
        <f>SUM(M20:M27)</f>
        <v>3</v>
      </c>
      <c r="N28" s="420">
        <f>SUM(N20:N27)</f>
        <v>1</v>
      </c>
      <c r="O28" s="345"/>
    </row>
    <row r="29" spans="1:15" s="350" customFormat="1" ht="15" customHeight="1" x14ac:dyDescent="0.2">
      <c r="A29" s="351"/>
      <c r="B29" s="351"/>
      <c r="C29" s="351"/>
      <c r="D29" s="352"/>
      <c r="E29" s="352"/>
      <c r="F29" s="353"/>
      <c r="G29" s="354"/>
      <c r="H29" s="354"/>
      <c r="I29" s="354"/>
      <c r="J29" s="352"/>
      <c r="K29" s="352"/>
      <c r="L29" s="354"/>
      <c r="M29" s="354"/>
      <c r="N29" s="354"/>
      <c r="O29" s="354"/>
    </row>
    <row r="30" spans="1:15" s="350" customFormat="1" ht="15" customHeight="1" x14ac:dyDescent="0.2">
      <c r="A30" s="351"/>
      <c r="B30" s="351"/>
      <c r="C30" s="351"/>
      <c r="D30" s="352"/>
      <c r="E30" s="352"/>
      <c r="F30" s="353"/>
      <c r="G30" s="354"/>
      <c r="H30" s="354"/>
      <c r="I30" s="354"/>
      <c r="J30" s="352"/>
      <c r="K30" s="352"/>
      <c r="L30" s="354"/>
      <c r="M30" s="354"/>
      <c r="N30" s="354"/>
      <c r="O30" s="354"/>
    </row>
    <row r="31" spans="1:15" s="350" customFormat="1" ht="1.5" customHeight="1" x14ac:dyDescent="0.2">
      <c r="A31" s="351"/>
      <c r="B31" s="351"/>
      <c r="C31" s="351"/>
      <c r="D31" s="352"/>
      <c r="E31" s="352"/>
      <c r="F31" s="353"/>
      <c r="G31" s="354"/>
      <c r="H31" s="354"/>
      <c r="I31" s="354"/>
      <c r="J31" s="352"/>
      <c r="K31" s="352"/>
      <c r="L31" s="354"/>
      <c r="M31" s="354"/>
      <c r="N31" s="354"/>
      <c r="O31" s="354"/>
    </row>
    <row r="32" spans="1:15" ht="54" customHeight="1" x14ac:dyDescent="0.2">
      <c r="A32" s="341"/>
      <c r="B32" s="341"/>
      <c r="C32" s="341"/>
      <c r="D32" s="341"/>
      <c r="E32" s="341"/>
      <c r="F32" s="341"/>
      <c r="G32" s="347"/>
      <c r="H32" s="347"/>
      <c r="I32" s="347"/>
      <c r="J32" s="347"/>
      <c r="K32" s="347"/>
      <c r="L32" s="347"/>
      <c r="M32" s="347"/>
      <c r="N32" s="347"/>
      <c r="O32" s="347"/>
    </row>
    <row r="33" spans="1:15" s="343" customFormat="1" ht="15" customHeight="1" x14ac:dyDescent="0.2">
      <c r="A33" s="355"/>
      <c r="B33" s="346"/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</row>
    <row r="34" spans="1:15" s="343" customFormat="1" ht="15" customHeight="1" x14ac:dyDescent="0.2">
      <c r="A34" s="355"/>
      <c r="B34" s="346"/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</row>
    <row r="35" spans="1:15" s="343" customFormat="1" ht="15" customHeight="1" x14ac:dyDescent="0.2">
      <c r="A35" s="355"/>
      <c r="B35" s="346"/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</row>
    <row r="36" spans="1:15" s="343" customFormat="1" ht="15" customHeight="1" x14ac:dyDescent="0.2">
      <c r="A36" s="355"/>
      <c r="B36" s="346"/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</row>
    <row r="37" spans="1:15" s="343" customFormat="1" ht="15" customHeight="1" x14ac:dyDescent="0.2">
      <c r="A37" s="355"/>
      <c r="B37" s="346"/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</row>
    <row r="38" spans="1:15" s="343" customFormat="1" ht="15" customHeight="1" x14ac:dyDescent="0.2">
      <c r="A38" s="355"/>
      <c r="B38" s="346"/>
      <c r="C38" s="346"/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</row>
    <row r="39" spans="1:15" s="343" customFormat="1" ht="15" customHeight="1" x14ac:dyDescent="0.2">
      <c r="A39" s="355"/>
      <c r="B39" s="346"/>
      <c r="C39" s="346"/>
      <c r="D39" s="346"/>
      <c r="E39" s="356"/>
      <c r="F39" s="346"/>
      <c r="G39" s="346"/>
      <c r="H39" s="346"/>
      <c r="I39" s="346"/>
      <c r="J39" s="346"/>
      <c r="K39" s="346"/>
      <c r="L39" s="346"/>
      <c r="M39" s="346"/>
      <c r="N39" s="346"/>
      <c r="O39" s="346"/>
    </row>
    <row r="40" spans="1:15" s="343" customFormat="1" ht="15" customHeight="1" x14ac:dyDescent="0.2">
      <c r="A40" s="357"/>
      <c r="B40" s="356"/>
      <c r="C40" s="346"/>
      <c r="D40" s="346"/>
      <c r="E40" s="356"/>
      <c r="F40" s="346"/>
      <c r="G40" s="346"/>
      <c r="H40" s="346"/>
      <c r="I40" s="346"/>
      <c r="J40" s="346"/>
      <c r="K40" s="356"/>
      <c r="L40" s="356"/>
      <c r="M40" s="356"/>
      <c r="N40" s="356"/>
      <c r="O40" s="346"/>
    </row>
    <row r="41" spans="1:15" s="343" customFormat="1" ht="15" customHeight="1" x14ac:dyDescent="0.2">
      <c r="A41" s="357"/>
      <c r="B41" s="356"/>
      <c r="C41" s="346"/>
      <c r="D41" s="346"/>
      <c r="E41" s="356"/>
      <c r="F41" s="346"/>
      <c r="G41" s="346"/>
      <c r="H41" s="346"/>
      <c r="I41" s="346"/>
      <c r="J41" s="346"/>
      <c r="K41" s="346"/>
      <c r="L41" s="346"/>
      <c r="M41" s="356"/>
      <c r="N41" s="356"/>
      <c r="O41" s="346"/>
    </row>
    <row r="42" spans="1:15" s="343" customFormat="1" ht="15" customHeight="1" x14ac:dyDescent="0.2">
      <c r="A42" s="357"/>
      <c r="B42" s="356"/>
      <c r="C42" s="346"/>
      <c r="D42" s="346"/>
      <c r="E42" s="356"/>
      <c r="F42" s="346"/>
      <c r="G42" s="346"/>
      <c r="H42" s="346"/>
      <c r="I42" s="346"/>
      <c r="J42" s="346"/>
      <c r="K42" s="356"/>
      <c r="L42" s="356"/>
      <c r="M42" s="356"/>
      <c r="N42" s="356"/>
      <c r="O42" s="346"/>
    </row>
    <row r="43" spans="1:15" s="343" customFormat="1" ht="15" customHeight="1" x14ac:dyDescent="0.2">
      <c r="A43" s="357"/>
      <c r="B43" s="346"/>
      <c r="C43" s="346"/>
      <c r="D43" s="346"/>
      <c r="E43" s="356"/>
      <c r="F43" s="346"/>
      <c r="G43" s="346"/>
      <c r="H43" s="346"/>
      <c r="I43" s="346"/>
      <c r="J43" s="346"/>
      <c r="K43" s="346"/>
      <c r="L43" s="356"/>
      <c r="M43" s="346"/>
      <c r="N43" s="346"/>
      <c r="O43" s="346"/>
    </row>
    <row r="44" spans="1:15" s="343" customFormat="1" ht="15" customHeight="1" x14ac:dyDescent="0.2">
      <c r="A44" s="355"/>
      <c r="B44" s="356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</row>
    <row r="45" spans="1:15" s="343" customFormat="1" ht="15" customHeight="1" x14ac:dyDescent="0.2">
      <c r="A45" s="355"/>
      <c r="B45" s="346"/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</row>
    <row r="46" spans="1:15" s="343" customFormat="1" ht="15" customHeight="1" x14ac:dyDescent="0.2">
      <c r="A46" s="357"/>
      <c r="B46" s="346"/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</row>
    <row r="47" spans="1:15" s="343" customFormat="1" ht="15" customHeight="1" x14ac:dyDescent="0.2">
      <c r="A47" s="357"/>
      <c r="B47" s="346"/>
      <c r="C47" s="346"/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</row>
    <row r="48" spans="1:15" s="343" customFormat="1" ht="15" customHeight="1" x14ac:dyDescent="0.2">
      <c r="A48" s="357"/>
      <c r="B48" s="346"/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346"/>
      <c r="O48" s="346"/>
    </row>
    <row r="49" spans="1:15" s="343" customFormat="1" ht="15" customHeight="1" x14ac:dyDescent="0.2">
      <c r="A49" s="355"/>
      <c r="B49" s="346"/>
      <c r="C49" s="346"/>
      <c r="D49" s="346"/>
      <c r="E49" s="346"/>
      <c r="F49" s="346"/>
      <c r="G49" s="358"/>
      <c r="H49" s="358"/>
      <c r="I49" s="358"/>
      <c r="J49" s="346"/>
      <c r="K49" s="346"/>
      <c r="L49" s="346"/>
      <c r="M49" s="346"/>
      <c r="N49" s="346"/>
      <c r="O49" s="346"/>
    </row>
    <row r="50" spans="1:15" s="343" customFormat="1" ht="15" customHeight="1" x14ac:dyDescent="0.2">
      <c r="A50" s="355"/>
      <c r="B50" s="346"/>
      <c r="C50" s="346"/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6"/>
      <c r="O50" s="346"/>
    </row>
    <row r="51" spans="1:15" s="343" customFormat="1" ht="15" customHeight="1" x14ac:dyDescent="0.2">
      <c r="A51" s="355"/>
      <c r="B51" s="346"/>
      <c r="C51" s="346"/>
      <c r="D51" s="346"/>
      <c r="E51" s="346"/>
      <c r="F51" s="346"/>
      <c r="G51" s="346"/>
      <c r="H51" s="346"/>
      <c r="I51" s="346"/>
      <c r="J51" s="346"/>
      <c r="K51" s="346"/>
      <c r="L51" s="346"/>
      <c r="M51" s="346"/>
      <c r="N51" s="346"/>
      <c r="O51" s="346"/>
    </row>
    <row r="52" spans="1:15" s="343" customFormat="1" ht="15" customHeight="1" x14ac:dyDescent="0.2">
      <c r="A52" s="357"/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  <c r="O52" s="346"/>
    </row>
    <row r="53" spans="1:15" s="343" customFormat="1" ht="15" customHeight="1" x14ac:dyDescent="0.2">
      <c r="A53" s="355"/>
      <c r="B53" s="346"/>
      <c r="C53" s="346"/>
      <c r="D53" s="346"/>
      <c r="E53" s="346"/>
      <c r="F53" s="346"/>
      <c r="G53" s="346"/>
      <c r="H53" s="346"/>
      <c r="I53" s="346"/>
      <c r="J53" s="346"/>
      <c r="K53" s="346"/>
      <c r="L53" s="346"/>
      <c r="M53" s="346"/>
      <c r="N53" s="346"/>
      <c r="O53" s="346"/>
    </row>
    <row r="54" spans="1:15" s="343" customFormat="1" ht="15" customHeight="1" x14ac:dyDescent="0.2">
      <c r="A54" s="357"/>
      <c r="B54" s="346"/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46"/>
      <c r="O54" s="346"/>
    </row>
    <row r="55" spans="1:15" s="343" customFormat="1" ht="15" customHeight="1" x14ac:dyDescent="0.2">
      <c r="A55" s="357"/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46"/>
      <c r="O55" s="346"/>
    </row>
    <row r="56" spans="1:15" s="349" customFormat="1" ht="15" customHeight="1" x14ac:dyDescent="0.2">
      <c r="A56" s="351"/>
      <c r="B56" s="353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</row>
    <row r="57" spans="1:15" s="349" customFormat="1" ht="15" customHeight="1" x14ac:dyDescent="0.2">
      <c r="A57" s="351"/>
      <c r="B57" s="353"/>
      <c r="C57" s="353"/>
      <c r="D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</row>
    <row r="58" spans="1:15" s="349" customFormat="1" ht="15" customHeight="1" x14ac:dyDescent="0.2">
      <c r="A58" s="351"/>
      <c r="B58" s="353"/>
      <c r="C58" s="353"/>
      <c r="D58" s="353"/>
      <c r="E58" s="353"/>
      <c r="F58" s="353"/>
      <c r="G58" s="353"/>
      <c r="H58" s="353"/>
      <c r="I58" s="353"/>
      <c r="J58" s="353"/>
      <c r="K58" s="353"/>
      <c r="L58" s="353"/>
      <c r="M58" s="353"/>
      <c r="N58" s="353"/>
      <c r="O58" s="353"/>
    </row>
    <row r="59" spans="1:15" s="343" customFormat="1" ht="15" customHeight="1" x14ac:dyDescent="0.2">
      <c r="A59" s="359"/>
      <c r="B59" s="359"/>
      <c r="C59" s="359"/>
      <c r="D59" s="359"/>
      <c r="E59" s="359"/>
      <c r="F59" s="359"/>
      <c r="G59" s="360"/>
      <c r="H59" s="360"/>
      <c r="I59" s="360"/>
      <c r="J59" s="360"/>
      <c r="K59" s="360"/>
      <c r="L59" s="360"/>
      <c r="M59" s="360"/>
      <c r="N59" s="360"/>
      <c r="O59" s="360"/>
    </row>
    <row r="60" spans="1:15" s="343" customFormat="1" ht="15" customHeight="1" x14ac:dyDescent="0.2">
      <c r="A60" s="359"/>
      <c r="B60" s="359"/>
      <c r="C60" s="359"/>
      <c r="D60" s="359"/>
      <c r="E60" s="359"/>
      <c r="F60" s="359"/>
      <c r="G60" s="360"/>
      <c r="H60" s="360"/>
      <c r="I60" s="360"/>
      <c r="J60" s="360"/>
      <c r="K60" s="360"/>
      <c r="L60" s="360"/>
      <c r="M60" s="360"/>
      <c r="N60" s="360"/>
      <c r="O60" s="360"/>
    </row>
    <row r="61" spans="1:15" s="343" customFormat="1" ht="15" customHeight="1" x14ac:dyDescent="0.2">
      <c r="A61" s="359"/>
      <c r="B61" s="359"/>
      <c r="C61" s="359"/>
      <c r="D61" s="359"/>
      <c r="E61" s="359"/>
      <c r="F61" s="359"/>
      <c r="G61" s="360"/>
      <c r="H61" s="360"/>
      <c r="I61" s="360"/>
      <c r="J61" s="360"/>
      <c r="K61" s="360"/>
      <c r="L61" s="360"/>
      <c r="M61" s="360"/>
      <c r="N61" s="360"/>
      <c r="O61" s="360"/>
    </row>
    <row r="62" spans="1:15" s="343" customFormat="1" ht="15" customHeight="1" x14ac:dyDescent="0.2">
      <c r="A62" s="359"/>
      <c r="B62" s="359"/>
      <c r="C62" s="359"/>
      <c r="D62" s="359"/>
      <c r="E62" s="359"/>
      <c r="F62" s="359"/>
      <c r="G62" s="360"/>
      <c r="H62" s="360"/>
      <c r="I62" s="360"/>
      <c r="J62" s="360"/>
      <c r="K62" s="360"/>
      <c r="L62" s="360"/>
      <c r="M62" s="360"/>
      <c r="N62" s="360"/>
      <c r="O62" s="360"/>
    </row>
    <row r="63" spans="1:15" s="343" customFormat="1" ht="15" customHeight="1" x14ac:dyDescent="0.2">
      <c r="A63" s="359"/>
      <c r="B63" s="359"/>
      <c r="C63" s="359"/>
      <c r="D63" s="359"/>
      <c r="E63" s="359"/>
      <c r="F63" s="359"/>
      <c r="G63" s="360"/>
      <c r="H63" s="360"/>
      <c r="I63" s="360"/>
      <c r="J63" s="360"/>
      <c r="K63" s="360"/>
      <c r="L63" s="360"/>
      <c r="M63" s="360"/>
      <c r="N63" s="360"/>
      <c r="O63" s="360"/>
    </row>
    <row r="64" spans="1:15" s="343" customFormat="1" ht="15" customHeight="1" x14ac:dyDescent="0.2">
      <c r="A64" s="359"/>
      <c r="B64" s="359"/>
      <c r="C64" s="359"/>
      <c r="D64" s="359"/>
      <c r="E64" s="359"/>
      <c r="F64" s="359"/>
      <c r="G64" s="360"/>
      <c r="H64" s="360"/>
      <c r="I64" s="360"/>
      <c r="J64" s="360"/>
      <c r="K64" s="360"/>
      <c r="L64" s="360"/>
      <c r="M64" s="360"/>
      <c r="N64" s="360"/>
      <c r="O64" s="360"/>
    </row>
    <row r="65" spans="1:15" s="343" customFormat="1" ht="15" customHeight="1" x14ac:dyDescent="0.2">
      <c r="A65" s="359"/>
      <c r="B65" s="359"/>
      <c r="C65" s="359"/>
      <c r="D65" s="359"/>
      <c r="E65" s="359"/>
      <c r="F65" s="359"/>
      <c r="G65" s="360"/>
      <c r="H65" s="360"/>
      <c r="I65" s="360"/>
      <c r="J65" s="360"/>
      <c r="K65" s="360"/>
      <c r="L65" s="360"/>
      <c r="M65" s="360"/>
      <c r="N65" s="360"/>
      <c r="O65" s="360"/>
    </row>
    <row r="66" spans="1:15" s="343" customFormat="1" ht="15" customHeight="1" x14ac:dyDescent="0.2">
      <c r="A66" s="359"/>
      <c r="B66" s="359"/>
      <c r="C66" s="359"/>
      <c r="D66" s="359"/>
      <c r="E66" s="359"/>
      <c r="F66" s="359"/>
      <c r="G66" s="360"/>
      <c r="H66" s="360"/>
      <c r="I66" s="360"/>
      <c r="J66" s="360"/>
      <c r="K66" s="360"/>
      <c r="L66" s="360"/>
      <c r="M66" s="360"/>
      <c r="N66" s="360"/>
      <c r="O66" s="360"/>
    </row>
    <row r="67" spans="1:15" s="343" customFormat="1" ht="15" customHeight="1" x14ac:dyDescent="0.2">
      <c r="A67" s="359"/>
      <c r="B67" s="359"/>
      <c r="C67" s="359"/>
      <c r="D67" s="359"/>
      <c r="E67" s="359"/>
      <c r="F67" s="359"/>
      <c r="G67" s="360"/>
      <c r="H67" s="360"/>
      <c r="I67" s="360"/>
      <c r="J67" s="360"/>
      <c r="K67" s="360"/>
      <c r="L67" s="360"/>
      <c r="M67" s="360"/>
      <c r="N67" s="360"/>
      <c r="O67" s="360"/>
    </row>
    <row r="68" spans="1:15" s="343" customFormat="1" ht="15" customHeight="1" x14ac:dyDescent="0.2">
      <c r="A68" s="359"/>
      <c r="B68" s="359"/>
      <c r="C68" s="359"/>
      <c r="D68" s="359"/>
      <c r="E68" s="359"/>
      <c r="F68" s="359"/>
      <c r="G68" s="360"/>
      <c r="H68" s="360"/>
      <c r="I68" s="360"/>
      <c r="J68" s="360"/>
      <c r="K68" s="360"/>
      <c r="L68" s="360"/>
      <c r="M68" s="360"/>
      <c r="N68" s="360"/>
      <c r="O68" s="360"/>
    </row>
    <row r="69" spans="1:15" s="343" customFormat="1" ht="15" customHeight="1" x14ac:dyDescent="0.2">
      <c r="A69" s="359"/>
      <c r="B69" s="359"/>
      <c r="C69" s="359"/>
      <c r="D69" s="359"/>
      <c r="E69" s="359"/>
      <c r="F69" s="359"/>
      <c r="G69" s="360"/>
      <c r="H69" s="360"/>
      <c r="I69" s="360"/>
      <c r="J69" s="360"/>
      <c r="K69" s="360"/>
      <c r="L69" s="360"/>
      <c r="M69" s="360"/>
      <c r="N69" s="360"/>
      <c r="O69" s="360"/>
    </row>
    <row r="70" spans="1:15" s="343" customFormat="1" ht="15" customHeight="1" x14ac:dyDescent="0.2">
      <c r="A70" s="359"/>
      <c r="B70" s="359"/>
      <c r="C70" s="359"/>
      <c r="D70" s="359"/>
      <c r="E70" s="359"/>
      <c r="F70" s="359"/>
      <c r="G70" s="360"/>
      <c r="H70" s="360"/>
      <c r="I70" s="360"/>
      <c r="J70" s="360"/>
      <c r="K70" s="360"/>
      <c r="L70" s="360"/>
      <c r="M70" s="360"/>
      <c r="N70" s="360"/>
      <c r="O70" s="360"/>
    </row>
    <row r="71" spans="1:15" ht="15" customHeight="1" x14ac:dyDescent="0.2">
      <c r="A71" s="361"/>
      <c r="B71" s="361"/>
      <c r="C71" s="361"/>
      <c r="D71" s="361"/>
      <c r="E71" s="361"/>
      <c r="F71" s="361"/>
      <c r="G71" s="362"/>
      <c r="H71" s="362"/>
      <c r="I71" s="362"/>
      <c r="J71" s="362"/>
      <c r="K71" s="362"/>
      <c r="L71" s="362"/>
      <c r="M71" s="362"/>
      <c r="N71" s="362"/>
      <c r="O71" s="362"/>
    </row>
    <row r="72" spans="1:15" ht="15" customHeight="1" x14ac:dyDescent="0.2"/>
    <row r="73" spans="1:15" ht="15" customHeight="1" x14ac:dyDescent="0.2"/>
    <row r="74" spans="1:15" ht="15" customHeight="1" x14ac:dyDescent="0.2"/>
    <row r="75" spans="1:15" ht="15" customHeight="1" x14ac:dyDescent="0.2"/>
    <row r="76" spans="1:15" ht="15" customHeight="1" x14ac:dyDescent="0.2"/>
    <row r="77" spans="1:15" ht="15" customHeight="1" x14ac:dyDescent="0.2"/>
    <row r="78" spans="1:15" ht="15" customHeight="1" x14ac:dyDescent="0.2"/>
    <row r="79" spans="1:15" ht="15" customHeight="1" x14ac:dyDescent="0.2"/>
    <row r="80" spans="1:15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</sheetData>
  <sheetProtection selectLockedCells="1" selectUnlockedCells="1"/>
  <mergeCells count="3">
    <mergeCell ref="M3:O3"/>
    <mergeCell ref="M2:O2"/>
    <mergeCell ref="M1:O1"/>
  </mergeCells>
  <phoneticPr fontId="25" type="noConversion"/>
  <printOptions horizontalCentered="1" verticalCentered="1"/>
  <pageMargins left="0" right="0" top="0.78740157480314965" bottom="0" header="0.51181102362204722" footer="0.51181102362204722"/>
  <pageSetup paperSize="9" scale="89" firstPageNumber="0" orientation="landscape" r:id="rId1"/>
  <headerFooter alignWithMargins="0">
    <oddHeader xml:space="preserve">&amp;C&amp;"Times New Roman,Félkövér"LETENYE VÁROS ÖNKORMÁNYZATA ÉS AZ ÁLTALA IRÁNYÍTOTT KÖLTSÉGVETÉSI SZERVEK LÉTSZÁM ELŐIRÁNYZATA 2018. ÉVBEN 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27"/>
  <sheetViews>
    <sheetView zoomScale="90" zoomScaleNormal="90" workbookViewId="0">
      <selection activeCell="Q37" sqref="Q37"/>
    </sheetView>
  </sheetViews>
  <sheetFormatPr defaultColWidth="9.140625" defaultRowHeight="15" x14ac:dyDescent="0.25"/>
  <cols>
    <col min="1" max="1" width="4" style="374" customWidth="1"/>
    <col min="2" max="2" width="9.140625" style="374" hidden="1" customWidth="1"/>
    <col min="3" max="3" width="9.140625" style="374"/>
    <col min="4" max="4" width="56.85546875" style="374" customWidth="1"/>
    <col min="5" max="5" width="4.85546875" style="374" customWidth="1"/>
    <col min="6" max="6" width="10" style="388" customWidth="1"/>
    <col min="7" max="7" width="8.28515625" style="374" customWidth="1"/>
    <col min="8" max="8" width="9.85546875" style="374" customWidth="1"/>
    <col min="9" max="11" width="0" style="374" hidden="1" customWidth="1"/>
    <col min="12" max="12" width="9.85546875" style="374" bestFit="1" customWidth="1"/>
    <col min="13" max="13" width="9.140625" style="374"/>
    <col min="14" max="14" width="10.5703125" style="374" customWidth="1"/>
    <col min="15" max="15" width="9.140625" style="374"/>
    <col min="16" max="16" width="7.85546875" style="374" customWidth="1"/>
    <col min="17" max="17" width="9.140625" style="374"/>
    <col min="18" max="18" width="10.28515625" style="374" bestFit="1" customWidth="1"/>
    <col min="19" max="19" width="8.5703125" style="374" customWidth="1"/>
    <col min="20" max="20" width="11.28515625" style="374" customWidth="1"/>
    <col min="21" max="16384" width="9.140625" style="374"/>
  </cols>
  <sheetData>
    <row r="1" spans="1:20" x14ac:dyDescent="0.25">
      <c r="C1" s="1867"/>
      <c r="D1" s="1867"/>
      <c r="E1" s="1867"/>
      <c r="F1" s="1867"/>
      <c r="G1" s="1867"/>
      <c r="H1" s="1867"/>
      <c r="L1" s="1833"/>
      <c r="M1" s="1833"/>
      <c r="N1" s="1833"/>
      <c r="O1" s="1833"/>
      <c r="P1" s="1833"/>
      <c r="Q1" s="1833"/>
      <c r="R1" s="1833"/>
      <c r="S1" s="1833"/>
      <c r="T1" s="1833"/>
    </row>
    <row r="2" spans="1:20" x14ac:dyDescent="0.25">
      <c r="C2" s="373"/>
      <c r="D2" s="373"/>
      <c r="E2" s="373"/>
      <c r="F2" s="373"/>
      <c r="G2" s="373"/>
      <c r="J2" s="373"/>
      <c r="L2" s="1833" t="s">
        <v>1154</v>
      </c>
      <c r="M2" s="1833"/>
      <c r="N2" s="1833"/>
      <c r="O2" s="1833"/>
      <c r="P2" s="1833"/>
      <c r="Q2" s="1833"/>
      <c r="R2" s="1833"/>
      <c r="S2" s="1833"/>
      <c r="T2" s="1833"/>
    </row>
    <row r="3" spans="1:20" x14ac:dyDescent="0.25">
      <c r="C3" s="373"/>
      <c r="D3" s="373"/>
      <c r="E3" s="373"/>
      <c r="F3" s="373"/>
      <c r="G3" s="373"/>
      <c r="H3" s="373"/>
    </row>
    <row r="4" spans="1:20" ht="15.75" thickBot="1" x14ac:dyDescent="0.3">
      <c r="C4" s="375"/>
      <c r="D4" s="375"/>
      <c r="E4" s="375"/>
      <c r="F4" s="387"/>
      <c r="G4" s="375"/>
      <c r="H4" s="375"/>
      <c r="L4" s="1832" t="s">
        <v>558</v>
      </c>
      <c r="M4" s="1832"/>
      <c r="N4" s="1832"/>
      <c r="O4" s="1832"/>
      <c r="P4" s="1832"/>
      <c r="Q4" s="1832"/>
      <c r="R4" s="1832"/>
      <c r="S4" s="1832"/>
      <c r="T4" s="1832"/>
    </row>
    <row r="5" spans="1:20" x14ac:dyDescent="0.25">
      <c r="A5" s="1863" t="s">
        <v>765</v>
      </c>
      <c r="C5" s="1849" t="s">
        <v>339</v>
      </c>
      <c r="D5" s="1850"/>
      <c r="E5" s="1853" t="s">
        <v>103</v>
      </c>
      <c r="F5" s="1834" t="s">
        <v>992</v>
      </c>
      <c r="G5" s="1835"/>
      <c r="H5" s="1836"/>
      <c r="I5" s="1869" t="s">
        <v>1054</v>
      </c>
      <c r="J5" s="1870"/>
      <c r="K5" s="1871"/>
      <c r="L5" s="1834" t="s">
        <v>1053</v>
      </c>
      <c r="M5" s="1835"/>
      <c r="N5" s="1836"/>
      <c r="O5" s="1834" t="s">
        <v>1104</v>
      </c>
      <c r="P5" s="1835"/>
      <c r="Q5" s="1836"/>
      <c r="R5" s="1834" t="s">
        <v>1053</v>
      </c>
      <c r="S5" s="1835"/>
      <c r="T5" s="1836"/>
    </row>
    <row r="6" spans="1:20" ht="56.25" customHeight="1" x14ac:dyDescent="0.25">
      <c r="A6" s="1863"/>
      <c r="C6" s="1851"/>
      <c r="D6" s="1852"/>
      <c r="E6" s="1854"/>
      <c r="F6" s="1117" t="s">
        <v>104</v>
      </c>
      <c r="G6" s="383" t="s">
        <v>105</v>
      </c>
      <c r="H6" s="1118" t="s">
        <v>510</v>
      </c>
      <c r="I6" s="1107" t="s">
        <v>104</v>
      </c>
      <c r="J6" s="383" t="s">
        <v>105</v>
      </c>
      <c r="K6" s="1135" t="s">
        <v>510</v>
      </c>
      <c r="L6" s="1117" t="s">
        <v>104</v>
      </c>
      <c r="M6" s="383" t="s">
        <v>105</v>
      </c>
      <c r="N6" s="1118" t="s">
        <v>510</v>
      </c>
      <c r="O6" s="1117" t="s">
        <v>104</v>
      </c>
      <c r="P6" s="383" t="s">
        <v>105</v>
      </c>
      <c r="Q6" s="1118" t="s">
        <v>510</v>
      </c>
      <c r="R6" s="1117" t="s">
        <v>104</v>
      </c>
      <c r="S6" s="383" t="s">
        <v>105</v>
      </c>
      <c r="T6" s="1118" t="s">
        <v>510</v>
      </c>
    </row>
    <row r="7" spans="1:20" ht="15" customHeight="1" x14ac:dyDescent="0.25">
      <c r="A7" s="577"/>
      <c r="C7" s="384"/>
      <c r="D7" s="385"/>
      <c r="E7" s="1099"/>
      <c r="F7" s="1119"/>
      <c r="G7" s="379"/>
      <c r="H7" s="1120"/>
      <c r="I7" s="1108"/>
      <c r="J7" s="379"/>
      <c r="K7" s="1136"/>
      <c r="L7" s="1119"/>
      <c r="M7" s="379"/>
      <c r="N7" s="1120"/>
      <c r="O7" s="1119"/>
      <c r="P7" s="379"/>
      <c r="Q7" s="1120"/>
      <c r="R7" s="1119"/>
      <c r="S7" s="379"/>
      <c r="T7" s="1120"/>
    </row>
    <row r="8" spans="1:20" s="376" customFormat="1" ht="21" customHeight="1" x14ac:dyDescent="0.2">
      <c r="A8" s="386" t="s">
        <v>137</v>
      </c>
      <c r="C8" s="1856" t="s">
        <v>106</v>
      </c>
      <c r="D8" s="1856"/>
      <c r="E8" s="1100" t="s">
        <v>107</v>
      </c>
      <c r="F8" s="1121">
        <v>2300000</v>
      </c>
      <c r="G8" s="389"/>
      <c r="H8" s="1122">
        <f>+G8+F8</f>
        <v>2300000</v>
      </c>
      <c r="I8" s="1109"/>
      <c r="J8" s="389"/>
      <c r="K8" s="1137"/>
      <c r="L8" s="1121">
        <f>SUM(I8,F8)</f>
        <v>2300000</v>
      </c>
      <c r="M8" s="389"/>
      <c r="N8" s="1122">
        <f>+N9</f>
        <v>2300000</v>
      </c>
      <c r="O8" s="1121">
        <v>0</v>
      </c>
      <c r="P8" s="389"/>
      <c r="Q8" s="1122">
        <v>0</v>
      </c>
      <c r="R8" s="1121">
        <v>2300000</v>
      </c>
      <c r="S8" s="389"/>
      <c r="T8" s="1122">
        <f>+N8+Q8</f>
        <v>2300000</v>
      </c>
    </row>
    <row r="9" spans="1:20" x14ac:dyDescent="0.25">
      <c r="A9" s="578"/>
      <c r="C9" s="1861">
        <v>104051</v>
      </c>
      <c r="D9" s="1855" t="s">
        <v>788</v>
      </c>
      <c r="E9" s="1868" t="s">
        <v>108</v>
      </c>
      <c r="F9" s="1837">
        <v>2300000</v>
      </c>
      <c r="G9" s="1838"/>
      <c r="H9" s="1839">
        <f>+G9+F9</f>
        <v>2300000</v>
      </c>
      <c r="I9" s="1872"/>
      <c r="J9" s="1838"/>
      <c r="K9" s="1873"/>
      <c r="L9" s="1837">
        <f>SUM(I9,F9)</f>
        <v>2300000</v>
      </c>
      <c r="M9" s="1838"/>
      <c r="N9" s="1839">
        <f>+M9+L9</f>
        <v>2300000</v>
      </c>
      <c r="O9" s="1837"/>
      <c r="P9" s="1838"/>
      <c r="Q9" s="1839"/>
      <c r="R9" s="1837">
        <v>2300000</v>
      </c>
      <c r="S9" s="1838"/>
      <c r="T9" s="1839">
        <f>+N9+Q9</f>
        <v>2300000</v>
      </c>
    </row>
    <row r="10" spans="1:20" x14ac:dyDescent="0.25">
      <c r="A10" s="578"/>
      <c r="C10" s="1861"/>
      <c r="D10" s="1855"/>
      <c r="E10" s="1868"/>
      <c r="F10" s="1837"/>
      <c r="G10" s="1838"/>
      <c r="H10" s="1839"/>
      <c r="I10" s="1872"/>
      <c r="J10" s="1838"/>
      <c r="K10" s="1873"/>
      <c r="L10" s="1837"/>
      <c r="M10" s="1838"/>
      <c r="N10" s="1839"/>
      <c r="O10" s="1837"/>
      <c r="P10" s="1838"/>
      <c r="Q10" s="1839"/>
      <c r="R10" s="1837"/>
      <c r="S10" s="1838"/>
      <c r="T10" s="1839"/>
    </row>
    <row r="11" spans="1:20" s="376" customFormat="1" ht="21" customHeight="1" x14ac:dyDescent="0.2">
      <c r="A11" s="386" t="s">
        <v>158</v>
      </c>
      <c r="C11" s="1856" t="s">
        <v>111</v>
      </c>
      <c r="D11" s="1856"/>
      <c r="E11" s="1100" t="s">
        <v>110</v>
      </c>
      <c r="F11" s="1121">
        <f>SUM(F21,F20,F12)</f>
        <v>8190000</v>
      </c>
      <c r="G11" s="389"/>
      <c r="H11" s="1122">
        <f>+H12+H20+H21</f>
        <v>8190000</v>
      </c>
      <c r="I11" s="1109">
        <f>SUM(I21,I20,I12)</f>
        <v>1209040</v>
      </c>
      <c r="J11" s="389"/>
      <c r="K11" s="1137"/>
      <c r="L11" s="1121">
        <f>SUM(I11,F11)</f>
        <v>9399040</v>
      </c>
      <c r="M11" s="389"/>
      <c r="N11" s="1122">
        <f>+N12+N20+N21</f>
        <v>9399040</v>
      </c>
      <c r="O11" s="1121">
        <f>+O12+O20+O21</f>
        <v>6365240</v>
      </c>
      <c r="P11" s="389"/>
      <c r="Q11" s="1122">
        <f>+P11+O11</f>
        <v>6365240</v>
      </c>
      <c r="R11" s="1121">
        <f>SUM(R12,R20,R21)</f>
        <v>15764280</v>
      </c>
      <c r="S11" s="389"/>
      <c r="T11" s="1122">
        <f>+T12+T20+T21</f>
        <v>15764280</v>
      </c>
    </row>
    <row r="12" spans="1:20" s="376" customFormat="1" ht="21" customHeight="1" x14ac:dyDescent="0.2">
      <c r="A12" s="579"/>
      <c r="C12" s="569">
        <v>107060</v>
      </c>
      <c r="D12" s="572" t="s">
        <v>267</v>
      </c>
      <c r="E12" s="1101" t="s">
        <v>110</v>
      </c>
      <c r="F12" s="1123">
        <f>SUM(F13,F16,F17)</f>
        <v>6600000</v>
      </c>
      <c r="G12" s="573"/>
      <c r="H12" s="1124">
        <f>+H13+H16+H17</f>
        <v>6600000</v>
      </c>
      <c r="I12" s="1110">
        <f>SUM(I13,I16,I17)</f>
        <v>0</v>
      </c>
      <c r="J12" s="573"/>
      <c r="K12" s="1138"/>
      <c r="L12" s="1123">
        <f>SUM(L13,L16,L17)</f>
        <v>6600000</v>
      </c>
      <c r="M12" s="573"/>
      <c r="N12" s="1124">
        <f>+N13+N16+N17</f>
        <v>6600000</v>
      </c>
      <c r="O12" s="1123">
        <f>SUM(O13,O16,O17)</f>
        <v>0</v>
      </c>
      <c r="P12" s="573"/>
      <c r="Q12" s="1124">
        <v>0</v>
      </c>
      <c r="R12" s="1123">
        <f>SUM(R13,R16,R17)</f>
        <v>6600000</v>
      </c>
      <c r="S12" s="573"/>
      <c r="T12" s="1124">
        <f>+N12+Q12</f>
        <v>6600000</v>
      </c>
    </row>
    <row r="13" spans="1:20" x14ac:dyDescent="0.25">
      <c r="A13" s="578"/>
      <c r="C13" s="1861"/>
      <c r="D13" s="1862" t="s">
        <v>109</v>
      </c>
      <c r="E13" s="1864"/>
      <c r="F13" s="1840">
        <v>3500000</v>
      </c>
      <c r="G13" s="1843"/>
      <c r="H13" s="1846">
        <f>+G13+F13</f>
        <v>3500000</v>
      </c>
      <c r="I13" s="1874"/>
      <c r="J13" s="1843"/>
      <c r="K13" s="1877"/>
      <c r="L13" s="1840">
        <v>3500000</v>
      </c>
      <c r="M13" s="1843"/>
      <c r="N13" s="1846">
        <f>+M13+L13</f>
        <v>3500000</v>
      </c>
      <c r="O13" s="1840"/>
      <c r="P13" s="1843"/>
      <c r="Q13" s="1846"/>
      <c r="R13" s="1840">
        <v>3500000</v>
      </c>
      <c r="S13" s="1843"/>
      <c r="T13" s="1846">
        <f>+N13+Q13</f>
        <v>3500000</v>
      </c>
    </row>
    <row r="14" spans="1:20" x14ac:dyDescent="0.25">
      <c r="A14" s="578"/>
      <c r="C14" s="1861"/>
      <c r="D14" s="1862"/>
      <c r="E14" s="1865"/>
      <c r="F14" s="1841"/>
      <c r="G14" s="1844"/>
      <c r="H14" s="1847"/>
      <c r="I14" s="1875"/>
      <c r="J14" s="1844"/>
      <c r="K14" s="1878"/>
      <c r="L14" s="1841"/>
      <c r="M14" s="1844"/>
      <c r="N14" s="1847"/>
      <c r="O14" s="1841"/>
      <c r="P14" s="1844"/>
      <c r="Q14" s="1847"/>
      <c r="R14" s="1841"/>
      <c r="S14" s="1844"/>
      <c r="T14" s="1847"/>
    </row>
    <row r="15" spans="1:20" x14ac:dyDescent="0.25">
      <c r="A15" s="578"/>
      <c r="C15" s="1861"/>
      <c r="D15" s="1862"/>
      <c r="E15" s="1866"/>
      <c r="F15" s="1842"/>
      <c r="G15" s="1845"/>
      <c r="H15" s="1848"/>
      <c r="I15" s="1876"/>
      <c r="J15" s="1845"/>
      <c r="K15" s="1879"/>
      <c r="L15" s="1842"/>
      <c r="M15" s="1845"/>
      <c r="N15" s="1848"/>
      <c r="O15" s="1842"/>
      <c r="P15" s="1845"/>
      <c r="Q15" s="1848"/>
      <c r="R15" s="1842"/>
      <c r="S15" s="1845"/>
      <c r="T15" s="1848"/>
    </row>
    <row r="16" spans="1:20" x14ac:dyDescent="0.25">
      <c r="A16" s="578"/>
      <c r="C16" s="377"/>
      <c r="D16" s="378" t="s">
        <v>112</v>
      </c>
      <c r="E16" s="1102"/>
      <c r="F16" s="1119">
        <v>1800000</v>
      </c>
      <c r="G16" s="379"/>
      <c r="H16" s="1120">
        <f>+G16+F16</f>
        <v>1800000</v>
      </c>
      <c r="I16" s="1108"/>
      <c r="J16" s="379"/>
      <c r="K16" s="1136"/>
      <c r="L16" s="1119">
        <v>1800000</v>
      </c>
      <c r="M16" s="379"/>
      <c r="N16" s="1120">
        <f t="shared" ref="N16:N23" si="0">+M16+L16</f>
        <v>1800000</v>
      </c>
      <c r="O16" s="1119"/>
      <c r="P16" s="379"/>
      <c r="Q16" s="1120"/>
      <c r="R16" s="1119">
        <v>1800000</v>
      </c>
      <c r="S16" s="379"/>
      <c r="T16" s="1120">
        <f>+N16+Q16</f>
        <v>1800000</v>
      </c>
    </row>
    <row r="17" spans="1:20" x14ac:dyDescent="0.25">
      <c r="A17" s="578"/>
      <c r="C17" s="377"/>
      <c r="D17" s="378" t="s">
        <v>264</v>
      </c>
      <c r="E17" s="1102"/>
      <c r="F17" s="1119">
        <f>SUM(F18:F19)</f>
        <v>1300000</v>
      </c>
      <c r="G17" s="379"/>
      <c r="H17" s="1120">
        <f>+G17+F17</f>
        <v>1300000</v>
      </c>
      <c r="I17" s="1108">
        <f>SUM(I18:I19)</f>
        <v>0</v>
      </c>
      <c r="J17" s="379"/>
      <c r="K17" s="1136"/>
      <c r="L17" s="1119">
        <f>SUM(L18:L19)</f>
        <v>1300000</v>
      </c>
      <c r="M17" s="379"/>
      <c r="N17" s="1120">
        <f t="shared" si="0"/>
        <v>1300000</v>
      </c>
      <c r="O17" s="1119"/>
      <c r="P17" s="379"/>
      <c r="Q17" s="1120"/>
      <c r="R17" s="1119">
        <f>SUM(R18:R19)</f>
        <v>1300000</v>
      </c>
      <c r="S17" s="379"/>
      <c r="T17" s="1120">
        <f>+N17+Q17</f>
        <v>1300000</v>
      </c>
    </row>
    <row r="18" spans="1:20" s="376" customFormat="1" ht="18" customHeight="1" x14ac:dyDescent="0.2">
      <c r="A18" s="579"/>
      <c r="C18" s="567"/>
      <c r="D18" s="568" t="s">
        <v>265</v>
      </c>
      <c r="E18" s="1103"/>
      <c r="F18" s="1125">
        <v>500000</v>
      </c>
      <c r="G18" s="391"/>
      <c r="H18" s="1148">
        <f>+G18+F18</f>
        <v>500000</v>
      </c>
      <c r="I18" s="1111"/>
      <c r="J18" s="391"/>
      <c r="K18" s="1139"/>
      <c r="L18" s="1125">
        <v>500000</v>
      </c>
      <c r="M18" s="391"/>
      <c r="N18" s="1148">
        <f t="shared" si="0"/>
        <v>500000</v>
      </c>
      <c r="O18" s="1125"/>
      <c r="P18" s="391"/>
      <c r="Q18" s="1126"/>
      <c r="R18" s="1125">
        <v>500000</v>
      </c>
      <c r="S18" s="391"/>
      <c r="T18" s="1151">
        <f>+N18+Q18</f>
        <v>500000</v>
      </c>
    </row>
    <row r="19" spans="1:20" s="376" customFormat="1" ht="18" customHeight="1" x14ac:dyDescent="0.2">
      <c r="A19" s="579"/>
      <c r="C19" s="567"/>
      <c r="D19" s="568" t="s">
        <v>789</v>
      </c>
      <c r="E19" s="1103"/>
      <c r="F19" s="1125">
        <v>800000</v>
      </c>
      <c r="G19" s="391"/>
      <c r="H19" s="1148">
        <f>+G19+F19</f>
        <v>800000</v>
      </c>
      <c r="I19" s="1111"/>
      <c r="J19" s="391"/>
      <c r="K19" s="1139"/>
      <c r="L19" s="1125">
        <v>800000</v>
      </c>
      <c r="M19" s="391"/>
      <c r="N19" s="1148">
        <f t="shared" si="0"/>
        <v>800000</v>
      </c>
      <c r="O19" s="1125"/>
      <c r="P19" s="391"/>
      <c r="Q19" s="1126"/>
      <c r="R19" s="1125">
        <v>800000</v>
      </c>
      <c r="S19" s="391"/>
      <c r="T19" s="1151">
        <f>+N19+Q19</f>
        <v>800000</v>
      </c>
    </row>
    <row r="20" spans="1:20" x14ac:dyDescent="0.25">
      <c r="A20" s="578"/>
      <c r="C20" s="569">
        <v>107060</v>
      </c>
      <c r="D20" s="570" t="s">
        <v>268</v>
      </c>
      <c r="E20" s="1104" t="s">
        <v>110</v>
      </c>
      <c r="F20" s="1127">
        <v>1500000</v>
      </c>
      <c r="G20" s="571"/>
      <c r="H20" s="1128">
        <f>+G20+F20</f>
        <v>1500000</v>
      </c>
      <c r="I20" s="1112"/>
      <c r="J20" s="571"/>
      <c r="K20" s="1140"/>
      <c r="L20" s="1127">
        <v>1500000</v>
      </c>
      <c r="M20" s="571"/>
      <c r="N20" s="1128">
        <f t="shared" si="0"/>
        <v>1500000</v>
      </c>
      <c r="O20" s="1127">
        <v>0</v>
      </c>
      <c r="P20" s="571"/>
      <c r="Q20" s="1128">
        <v>0</v>
      </c>
      <c r="R20" s="1127">
        <v>1500000</v>
      </c>
      <c r="S20" s="571"/>
      <c r="T20" s="1128">
        <f>+N20+Q20</f>
        <v>1500000</v>
      </c>
    </row>
    <row r="21" spans="1:20" s="376" customFormat="1" ht="21" customHeight="1" x14ac:dyDescent="0.2">
      <c r="A21" s="579"/>
      <c r="C21" s="569">
        <v>107060</v>
      </c>
      <c r="D21" s="574" t="s">
        <v>266</v>
      </c>
      <c r="E21" s="1105" t="s">
        <v>110</v>
      </c>
      <c r="F21" s="1129">
        <f>SUM(F22:F23)</f>
        <v>90000</v>
      </c>
      <c r="G21" s="389"/>
      <c r="H21" s="1150">
        <f>+H23</f>
        <v>90000</v>
      </c>
      <c r="I21" s="1113">
        <f>SUM(I22:I23)</f>
        <v>1209040</v>
      </c>
      <c r="J21" s="389"/>
      <c r="K21" s="1137"/>
      <c r="L21" s="1129">
        <f>SUM(L22:L23)</f>
        <v>1299040</v>
      </c>
      <c r="M21" s="389"/>
      <c r="N21" s="1150">
        <f t="shared" si="0"/>
        <v>1299040</v>
      </c>
      <c r="O21" s="1129">
        <f>SUM(O22:O23)</f>
        <v>6365240</v>
      </c>
      <c r="P21" s="389"/>
      <c r="Q21" s="1150">
        <f>+P21+O21</f>
        <v>6365240</v>
      </c>
      <c r="R21" s="1129">
        <f>SUM(R22:R23)</f>
        <v>7664280</v>
      </c>
      <c r="S21" s="389"/>
      <c r="T21" s="1150">
        <f>+T22+T23</f>
        <v>7664280</v>
      </c>
    </row>
    <row r="22" spans="1:20" s="376" customFormat="1" ht="15" customHeight="1" x14ac:dyDescent="0.2">
      <c r="A22" s="579"/>
      <c r="C22" s="380"/>
      <c r="D22" s="392" t="s">
        <v>270</v>
      </c>
      <c r="E22" s="1103"/>
      <c r="F22" s="1130">
        <v>0</v>
      </c>
      <c r="G22" s="391"/>
      <c r="H22" s="1126">
        <f>+G22+F22</f>
        <v>0</v>
      </c>
      <c r="I22" s="1114">
        <v>1209040</v>
      </c>
      <c r="J22" s="391"/>
      <c r="K22" s="1139"/>
      <c r="L22" s="1130">
        <v>1209040</v>
      </c>
      <c r="M22" s="391"/>
      <c r="N22" s="1148">
        <f t="shared" si="0"/>
        <v>1209040</v>
      </c>
      <c r="O22" s="1130">
        <v>6365240</v>
      </c>
      <c r="P22" s="391"/>
      <c r="Q22" s="1148">
        <f>+P22+O22</f>
        <v>6365240</v>
      </c>
      <c r="R22" s="1130">
        <f>SUM(L22,O22)</f>
        <v>7574280</v>
      </c>
      <c r="S22" s="391"/>
      <c r="T22" s="1151">
        <f>+L22+O22</f>
        <v>7574280</v>
      </c>
    </row>
    <row r="23" spans="1:20" x14ac:dyDescent="0.25">
      <c r="A23" s="578"/>
      <c r="C23" s="382">
        <v>106020</v>
      </c>
      <c r="D23" s="381" t="s">
        <v>269</v>
      </c>
      <c r="E23" s="1102"/>
      <c r="F23" s="1119">
        <v>90000</v>
      </c>
      <c r="G23" s="379"/>
      <c r="H23" s="1120">
        <f>+G23+F23</f>
        <v>90000</v>
      </c>
      <c r="I23" s="1108"/>
      <c r="J23" s="379"/>
      <c r="K23" s="1136"/>
      <c r="L23" s="1119">
        <v>90000</v>
      </c>
      <c r="M23" s="379"/>
      <c r="N23" s="1120">
        <f t="shared" si="0"/>
        <v>90000</v>
      </c>
      <c r="O23" s="1119"/>
      <c r="P23" s="379"/>
      <c r="Q23" s="1120"/>
      <c r="R23" s="1119">
        <v>90000</v>
      </c>
      <c r="S23" s="379"/>
      <c r="T23" s="1120">
        <f>+O23+R23</f>
        <v>90000</v>
      </c>
    </row>
    <row r="24" spans="1:20" hidden="1" x14ac:dyDescent="0.25">
      <c r="A24" s="586"/>
      <c r="B24" s="587"/>
      <c r="C24" s="1859"/>
      <c r="D24" s="1860"/>
      <c r="E24" s="1106"/>
      <c r="F24" s="1131"/>
      <c r="G24" s="588"/>
      <c r="H24" s="1132"/>
      <c r="I24" s="1115"/>
      <c r="J24" s="588"/>
      <c r="K24" s="1141"/>
      <c r="L24" s="1131"/>
      <c r="M24" s="588"/>
      <c r="N24" s="1132"/>
      <c r="O24" s="1131"/>
      <c r="P24" s="588"/>
      <c r="Q24" s="1132"/>
      <c r="R24" s="1131"/>
      <c r="S24" s="588"/>
      <c r="T24" s="1132"/>
    </row>
    <row r="25" spans="1:20" hidden="1" x14ac:dyDescent="0.25">
      <c r="A25" s="578"/>
      <c r="C25" s="382"/>
      <c r="E25" s="1102"/>
      <c r="F25" s="1119"/>
      <c r="G25" s="379"/>
      <c r="H25" s="1120"/>
      <c r="I25" s="1108"/>
      <c r="J25" s="379"/>
      <c r="K25" s="1136"/>
      <c r="L25" s="1119"/>
      <c r="M25" s="379"/>
      <c r="N25" s="1120"/>
      <c r="O25" s="1119"/>
      <c r="P25" s="379"/>
      <c r="Q25" s="1120"/>
      <c r="R25" s="1119"/>
      <c r="S25" s="379"/>
      <c r="T25" s="1120"/>
    </row>
    <row r="26" spans="1:20" hidden="1" x14ac:dyDescent="0.25">
      <c r="A26" s="580"/>
      <c r="C26" s="575"/>
      <c r="D26" s="576"/>
      <c r="E26" s="1102"/>
      <c r="F26" s="1119"/>
      <c r="G26" s="379"/>
      <c r="H26" s="1120"/>
      <c r="I26" s="1108"/>
      <c r="J26" s="379"/>
      <c r="K26" s="1136"/>
      <c r="L26" s="1119"/>
      <c r="M26" s="379"/>
      <c r="N26" s="1120"/>
      <c r="O26" s="1119"/>
      <c r="P26" s="379"/>
      <c r="Q26" s="1120"/>
      <c r="R26" s="1119"/>
      <c r="S26" s="379"/>
      <c r="T26" s="1120"/>
    </row>
    <row r="27" spans="1:20" ht="20.25" customHeight="1" thickBot="1" x14ac:dyDescent="0.3">
      <c r="A27" s="1857" t="s">
        <v>113</v>
      </c>
      <c r="B27" s="1858"/>
      <c r="C27" s="1858"/>
      <c r="D27" s="1858"/>
      <c r="E27" s="610" t="s">
        <v>338</v>
      </c>
      <c r="F27" s="1133">
        <f>SUM(F8,F11,F24)</f>
        <v>10490000</v>
      </c>
      <c r="G27" s="1134"/>
      <c r="H27" s="1149">
        <f>+H11+H8</f>
        <v>10490000</v>
      </c>
      <c r="I27" s="1116">
        <f>SUM(I8,I11,I24)</f>
        <v>1209040</v>
      </c>
      <c r="J27" s="390"/>
      <c r="K27" s="1142"/>
      <c r="L27" s="1133">
        <f>SUM(L8,L11,L24)</f>
        <v>11699040</v>
      </c>
      <c r="M27" s="1134"/>
      <c r="N27" s="1149">
        <f>+N11+N8</f>
        <v>11699040</v>
      </c>
      <c r="O27" s="1133">
        <f>SUM(O21,O20,O12,O8)</f>
        <v>6365240</v>
      </c>
      <c r="P27" s="1134"/>
      <c r="Q27" s="1149">
        <f>+Q21</f>
        <v>6365240</v>
      </c>
      <c r="R27" s="1133">
        <f>SUM(R8,R11,R24)</f>
        <v>18064280</v>
      </c>
      <c r="S27" s="1134"/>
      <c r="T27" s="1149">
        <f>+T11+T8</f>
        <v>18064280</v>
      </c>
    </row>
  </sheetData>
  <mergeCells count="52">
    <mergeCell ref="Q13:Q15"/>
    <mergeCell ref="A5:A6"/>
    <mergeCell ref="E13:E15"/>
    <mergeCell ref="C1:H1"/>
    <mergeCell ref="E9:E10"/>
    <mergeCell ref="C9:C10"/>
    <mergeCell ref="F9:F10"/>
    <mergeCell ref="G9:G10"/>
    <mergeCell ref="C11:D11"/>
    <mergeCell ref="I5:K5"/>
    <mergeCell ref="I9:I10"/>
    <mergeCell ref="J9:J10"/>
    <mergeCell ref="K9:K10"/>
    <mergeCell ref="I13:I15"/>
    <mergeCell ref="J13:J15"/>
    <mergeCell ref="K13:K15"/>
    <mergeCell ref="A27:D27"/>
    <mergeCell ref="C24:D24"/>
    <mergeCell ref="H13:H15"/>
    <mergeCell ref="G13:G15"/>
    <mergeCell ref="F13:F15"/>
    <mergeCell ref="C13:C15"/>
    <mergeCell ref="D13:D15"/>
    <mergeCell ref="C5:D6"/>
    <mergeCell ref="H9:H10"/>
    <mergeCell ref="E5:E6"/>
    <mergeCell ref="D9:D10"/>
    <mergeCell ref="F5:H5"/>
    <mergeCell ref="C8:D8"/>
    <mergeCell ref="R13:R15"/>
    <mergeCell ref="S13:S15"/>
    <mergeCell ref="T13:T15"/>
    <mergeCell ref="L5:N5"/>
    <mergeCell ref="L9:L10"/>
    <mergeCell ref="M9:M10"/>
    <mergeCell ref="N9:N10"/>
    <mergeCell ref="L13:L15"/>
    <mergeCell ref="M13:M15"/>
    <mergeCell ref="N13:N15"/>
    <mergeCell ref="O5:Q5"/>
    <mergeCell ref="O9:O10"/>
    <mergeCell ref="P9:P10"/>
    <mergeCell ref="Q9:Q10"/>
    <mergeCell ref="O13:O15"/>
    <mergeCell ref="P13:P15"/>
    <mergeCell ref="L4:T4"/>
    <mergeCell ref="L1:T1"/>
    <mergeCell ref="L2:T2"/>
    <mergeCell ref="R5:T5"/>
    <mergeCell ref="R9:R10"/>
    <mergeCell ref="S9:S10"/>
    <mergeCell ref="T9:T10"/>
  </mergeCells>
  <phoneticPr fontId="3" type="noConversion"/>
  <pageMargins left="0.70866141732283472" right="8.3333333333333332E-3" top="0.74803149606299213" bottom="0.74803149606299213" header="0.31496062992125984" footer="0.31496062992125984"/>
  <pageSetup paperSize="9" scale="74" orientation="landscape" r:id="rId1"/>
  <headerFooter alignWithMargins="0">
    <oddHeader>&amp;C&amp;"Times New Roman,Félkövér"&amp;9LETENYE VÁROS ÖNKORMÁNYZATA ÁLTAL FOLYÓSÍTOTT ELLÁTÁSOK KIADÁSI ELŐIRÁNYZATAI 2018.ÉV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129"/>
  <sheetViews>
    <sheetView topLeftCell="A4" zoomScale="110" zoomScaleNormal="110" workbookViewId="0">
      <selection activeCell="D2" sqref="D2:H2"/>
    </sheetView>
  </sheetViews>
  <sheetFormatPr defaultColWidth="8" defaultRowHeight="12" x14ac:dyDescent="0.2"/>
  <cols>
    <col min="1" max="1" width="65" style="364" customWidth="1"/>
    <col min="2" max="2" width="9.42578125" style="364" customWidth="1"/>
    <col min="3" max="3" width="9.85546875" style="364" customWidth="1"/>
    <col min="4" max="4" width="13.28515625" style="364" customWidth="1"/>
    <col min="5" max="5" width="12.7109375" style="363" hidden="1" customWidth="1"/>
    <col min="6" max="6" width="13.5703125" style="363" hidden="1" customWidth="1"/>
    <col min="7" max="7" width="0.140625" style="363" customWidth="1"/>
    <col min="8" max="8" width="15.7109375" style="363" customWidth="1"/>
    <col min="9" max="9" width="14.5703125" style="363" customWidth="1"/>
    <col min="10" max="10" width="14.85546875" style="363" customWidth="1"/>
    <col min="11" max="11" width="10.28515625" style="363" customWidth="1"/>
    <col min="12" max="12" width="18.28515625" style="363" customWidth="1"/>
    <col min="13" max="16384" width="8" style="364"/>
  </cols>
  <sheetData>
    <row r="1" spans="1:12" ht="14.45" customHeight="1" x14ac:dyDescent="0.2">
      <c r="D1" s="1884" t="s">
        <v>1157</v>
      </c>
      <c r="E1" s="1884"/>
      <c r="F1" s="1884"/>
      <c r="G1" s="1884"/>
      <c r="H1" s="1884"/>
      <c r="I1" s="1884"/>
      <c r="J1" s="1884"/>
    </row>
    <row r="2" spans="1:12" ht="15" customHeight="1" thickBot="1" x14ac:dyDescent="0.25">
      <c r="D2" s="1883"/>
      <c r="E2" s="1883"/>
      <c r="F2" s="1883"/>
      <c r="G2" s="1883"/>
      <c r="H2" s="1883"/>
      <c r="J2" s="1558" t="s">
        <v>872</v>
      </c>
    </row>
    <row r="3" spans="1:12" ht="29.25" customHeight="1" thickBot="1" x14ac:dyDescent="0.25">
      <c r="A3" s="402"/>
      <c r="B3" s="1880"/>
      <c r="C3" s="1881"/>
      <c r="D3" s="1882"/>
      <c r="E3" s="403"/>
      <c r="F3" s="403"/>
      <c r="G3" s="403"/>
      <c r="H3" s="403"/>
      <c r="I3" s="403"/>
      <c r="J3" s="403"/>
      <c r="L3" s="364"/>
    </row>
    <row r="4" spans="1:12" s="367" customFormat="1" ht="37.9" customHeight="1" thickBot="1" x14ac:dyDescent="0.25">
      <c r="A4" s="1073" t="s">
        <v>457</v>
      </c>
      <c r="B4" s="1086" t="s">
        <v>14</v>
      </c>
      <c r="C4" s="401" t="s">
        <v>458</v>
      </c>
      <c r="D4" s="401" t="s">
        <v>1106</v>
      </c>
      <c r="E4" s="401" t="s">
        <v>1060</v>
      </c>
      <c r="F4" s="1087" t="s">
        <v>1107</v>
      </c>
      <c r="G4" s="1087" t="s">
        <v>1094</v>
      </c>
      <c r="H4" s="1087" t="s">
        <v>1053</v>
      </c>
      <c r="I4" s="1161" t="s">
        <v>1120</v>
      </c>
      <c r="J4" s="1161" t="s">
        <v>1053</v>
      </c>
      <c r="K4" s="366"/>
    </row>
    <row r="5" spans="1:12" ht="28.5" customHeight="1" x14ac:dyDescent="0.2">
      <c r="A5" s="1074" t="s">
        <v>459</v>
      </c>
      <c r="B5" s="1088"/>
      <c r="C5" s="399"/>
      <c r="D5" s="400">
        <v>116436144</v>
      </c>
      <c r="E5" s="868"/>
      <c r="F5" s="858">
        <f>SUM(F6:F17)</f>
        <v>116653426</v>
      </c>
      <c r="G5" s="858">
        <f t="shared" ref="G5:H5" si="0">SUM(G6:G17)</f>
        <v>0</v>
      </c>
      <c r="H5" s="1155">
        <f t="shared" si="0"/>
        <v>116653426</v>
      </c>
      <c r="I5" s="1162">
        <v>0</v>
      </c>
      <c r="J5" s="1163">
        <f>SUM(J6:J17)</f>
        <v>116653426</v>
      </c>
      <c r="K5" s="364"/>
      <c r="L5" s="364"/>
    </row>
    <row r="6" spans="1:12" ht="13.5" customHeight="1" x14ac:dyDescent="0.2">
      <c r="A6" s="1075" t="s">
        <v>460</v>
      </c>
      <c r="B6" s="1407">
        <v>24.77</v>
      </c>
      <c r="C6" s="1408">
        <v>4580000</v>
      </c>
      <c r="D6" s="1409">
        <v>107648812</v>
      </c>
      <c r="E6" s="869"/>
      <c r="F6" s="1410">
        <v>107648812</v>
      </c>
      <c r="G6" s="1410"/>
      <c r="H6" s="1411">
        <v>107648812</v>
      </c>
      <c r="I6" s="1164">
        <v>0</v>
      </c>
      <c r="J6" s="1165">
        <v>107648812</v>
      </c>
      <c r="K6" s="364"/>
      <c r="L6" s="364"/>
    </row>
    <row r="7" spans="1:12" ht="13.5" customHeight="1" x14ac:dyDescent="0.2">
      <c r="A7" s="1075" t="s">
        <v>461</v>
      </c>
      <c r="B7" s="1412"/>
      <c r="C7" s="1408"/>
      <c r="D7" s="1413"/>
      <c r="E7" s="869"/>
      <c r="F7" s="1414"/>
      <c r="G7" s="1414"/>
      <c r="H7" s="1415"/>
      <c r="I7" s="1164"/>
      <c r="J7" s="1165"/>
      <c r="K7" s="364"/>
      <c r="L7" s="364"/>
    </row>
    <row r="8" spans="1:12" ht="13.5" customHeight="1" x14ac:dyDescent="0.2">
      <c r="A8" s="1075" t="s">
        <v>462</v>
      </c>
      <c r="B8" s="1407"/>
      <c r="C8" s="1408"/>
      <c r="D8" s="1409"/>
      <c r="E8" s="869"/>
      <c r="F8" s="1410"/>
      <c r="G8" s="1410"/>
      <c r="H8" s="1411"/>
      <c r="I8" s="1164"/>
      <c r="J8" s="1165"/>
      <c r="K8" s="364"/>
      <c r="L8" s="364"/>
    </row>
    <row r="9" spans="1:12" ht="13.5" customHeight="1" x14ac:dyDescent="0.2">
      <c r="A9" s="1075" t="s">
        <v>463</v>
      </c>
      <c r="B9" s="1412"/>
      <c r="C9" s="1408"/>
      <c r="D9" s="1409"/>
      <c r="E9" s="869"/>
      <c r="F9" s="1410"/>
      <c r="G9" s="1410"/>
      <c r="H9" s="1411"/>
      <c r="I9" s="1164"/>
      <c r="J9" s="1165"/>
      <c r="K9" s="364"/>
      <c r="L9" s="364"/>
    </row>
    <row r="10" spans="1:12" ht="13.5" customHeight="1" x14ac:dyDescent="0.2">
      <c r="A10" s="1075" t="s">
        <v>464</v>
      </c>
      <c r="B10" s="1412"/>
      <c r="C10" s="1408"/>
      <c r="D10" s="1409"/>
      <c r="E10" s="869"/>
      <c r="F10" s="1410"/>
      <c r="G10" s="1410"/>
      <c r="H10" s="1411"/>
      <c r="I10" s="1164"/>
      <c r="J10" s="1165"/>
      <c r="K10" s="364"/>
      <c r="L10" s="364"/>
    </row>
    <row r="11" spans="1:12" ht="13.5" customHeight="1" x14ac:dyDescent="0.2">
      <c r="A11" s="1075" t="s">
        <v>465</v>
      </c>
      <c r="B11" s="1412"/>
      <c r="C11" s="1408"/>
      <c r="D11" s="1409"/>
      <c r="E11" s="869"/>
      <c r="F11" s="1410"/>
      <c r="G11" s="1410"/>
      <c r="H11" s="1411"/>
      <c r="I11" s="1164"/>
      <c r="J11" s="1165"/>
      <c r="K11" s="364"/>
      <c r="L11" s="364"/>
    </row>
    <row r="12" spans="1:12" ht="13.5" customHeight="1" x14ac:dyDescent="0.2">
      <c r="A12" s="1075" t="s">
        <v>466</v>
      </c>
      <c r="B12" s="1412"/>
      <c r="C12" s="1408"/>
      <c r="D12" s="1409"/>
      <c r="E12" s="869"/>
      <c r="F12" s="1410"/>
      <c r="G12" s="1410"/>
      <c r="H12" s="1411"/>
      <c r="I12" s="1164"/>
      <c r="J12" s="1165"/>
      <c r="K12" s="364"/>
      <c r="L12" s="364"/>
    </row>
    <row r="13" spans="1:12" ht="13.5" customHeight="1" x14ac:dyDescent="0.2">
      <c r="A13" s="1075" t="s">
        <v>467</v>
      </c>
      <c r="B13" s="1412"/>
      <c r="C13" s="1408"/>
      <c r="D13" s="1409"/>
      <c r="E13" s="869"/>
      <c r="F13" s="1410"/>
      <c r="G13" s="1410"/>
      <c r="H13" s="1411"/>
      <c r="I13" s="1164"/>
      <c r="J13" s="1165"/>
      <c r="K13" s="364"/>
      <c r="L13" s="364"/>
    </row>
    <row r="14" spans="1:12" ht="13.5" customHeight="1" x14ac:dyDescent="0.2">
      <c r="A14" s="1075" t="s">
        <v>468</v>
      </c>
      <c r="B14" s="1412"/>
      <c r="C14" s="1408"/>
      <c r="D14" s="1409"/>
      <c r="E14" s="869"/>
      <c r="F14" s="1410"/>
      <c r="G14" s="1410"/>
      <c r="H14" s="1411"/>
      <c r="I14" s="1164"/>
      <c r="J14" s="1165"/>
      <c r="K14" s="364"/>
      <c r="L14" s="364"/>
    </row>
    <row r="15" spans="1:12" ht="13.5" customHeight="1" x14ac:dyDescent="0.2">
      <c r="A15" s="1075" t="s">
        <v>1062</v>
      </c>
      <c r="B15" s="1412"/>
      <c r="C15" s="1408"/>
      <c r="D15" s="1409">
        <v>260300</v>
      </c>
      <c r="E15" s="869"/>
      <c r="F15" s="1410">
        <v>260300</v>
      </c>
      <c r="G15" s="1410" t="s">
        <v>126</v>
      </c>
      <c r="H15" s="1411">
        <v>260300</v>
      </c>
      <c r="I15" s="1164">
        <v>0</v>
      </c>
      <c r="J15" s="1165">
        <v>260300</v>
      </c>
      <c r="K15" s="364"/>
      <c r="L15" s="364"/>
    </row>
    <row r="16" spans="1:12" ht="13.5" customHeight="1" x14ac:dyDescent="0.2">
      <c r="A16" s="1075" t="s">
        <v>469</v>
      </c>
      <c r="B16" s="1412">
        <v>2</v>
      </c>
      <c r="C16" s="1408">
        <v>4263516</v>
      </c>
      <c r="D16" s="1409">
        <v>8527032</v>
      </c>
      <c r="E16" s="869"/>
      <c r="F16" s="1410">
        <v>8527032</v>
      </c>
      <c r="G16" s="1410"/>
      <c r="H16" s="1411">
        <v>8527032</v>
      </c>
      <c r="I16" s="1164">
        <v>0</v>
      </c>
      <c r="J16" s="1165">
        <v>8527032</v>
      </c>
      <c r="K16" s="364"/>
      <c r="L16" s="364"/>
    </row>
    <row r="17" spans="1:12" ht="13.5" customHeight="1" x14ac:dyDescent="0.2">
      <c r="A17" s="1075" t="s">
        <v>1061</v>
      </c>
      <c r="B17" s="1412"/>
      <c r="C17" s="1408"/>
      <c r="D17" s="1409"/>
      <c r="E17" s="869">
        <v>217282</v>
      </c>
      <c r="F17" s="1410">
        <v>217282</v>
      </c>
      <c r="G17" s="1410"/>
      <c r="H17" s="1411">
        <v>217282</v>
      </c>
      <c r="I17" s="1164">
        <v>0</v>
      </c>
      <c r="J17" s="1165">
        <v>217282</v>
      </c>
      <c r="K17" s="364"/>
      <c r="L17" s="364"/>
    </row>
    <row r="18" spans="1:12" ht="25.5" customHeight="1" x14ac:dyDescent="0.2">
      <c r="A18" s="1076" t="s">
        <v>470</v>
      </c>
      <c r="B18" s="1089"/>
      <c r="C18" s="396"/>
      <c r="D18" s="397">
        <v>88269184</v>
      </c>
      <c r="E18" s="870">
        <f>+F18-D18</f>
        <v>0</v>
      </c>
      <c r="F18" s="859">
        <f>SUM(F19:F31)</f>
        <v>88269184</v>
      </c>
      <c r="G18" s="859">
        <f>SUM(G19:G31)</f>
        <v>0</v>
      </c>
      <c r="H18" s="1156">
        <f>SUM(H19:H31)</f>
        <v>88269184</v>
      </c>
      <c r="I18" s="1166">
        <f>+I23+I30+I31</f>
        <v>-1567734</v>
      </c>
      <c r="J18" s="1167">
        <f>SUM(J19:J31)</f>
        <v>86701450</v>
      </c>
      <c r="K18" s="364"/>
      <c r="L18" s="364"/>
    </row>
    <row r="19" spans="1:12" ht="24.95" customHeight="1" x14ac:dyDescent="0.2">
      <c r="A19" s="1077" t="s">
        <v>471</v>
      </c>
      <c r="B19" s="1412"/>
      <c r="C19" s="1408"/>
      <c r="D19" s="1413"/>
      <c r="E19" s="869"/>
      <c r="F19" s="1416"/>
      <c r="G19" s="1416"/>
      <c r="H19" s="1417"/>
      <c r="I19" s="1164"/>
      <c r="J19" s="1165"/>
      <c r="K19" s="364"/>
      <c r="L19" s="364"/>
    </row>
    <row r="20" spans="1:12" ht="15" customHeight="1" x14ac:dyDescent="0.2">
      <c r="A20" s="1078" t="s">
        <v>472</v>
      </c>
      <c r="B20" s="1418">
        <v>11.8</v>
      </c>
      <c r="C20" s="1408">
        <v>4419000</v>
      </c>
      <c r="D20" s="1409">
        <v>34762800</v>
      </c>
      <c r="E20" s="1419"/>
      <c r="F20" s="1420">
        <v>34762800</v>
      </c>
      <c r="G20" s="1420"/>
      <c r="H20" s="1421">
        <v>34762800</v>
      </c>
      <c r="I20" s="1164">
        <f>J20-H20</f>
        <v>0</v>
      </c>
      <c r="J20" s="1165">
        <v>34762800</v>
      </c>
      <c r="K20" s="364"/>
    </row>
    <row r="21" spans="1:12" ht="15" customHeight="1" x14ac:dyDescent="0.2">
      <c r="A21" s="1078" t="s">
        <v>870</v>
      </c>
      <c r="B21" s="1412">
        <v>8</v>
      </c>
      <c r="C21" s="1408">
        <v>2205000</v>
      </c>
      <c r="D21" s="1409">
        <v>11760000</v>
      </c>
      <c r="E21" s="1422"/>
      <c r="F21" s="1420">
        <v>11760000</v>
      </c>
      <c r="G21" s="1420"/>
      <c r="H21" s="1421">
        <v>11760000</v>
      </c>
      <c r="I21" s="1164">
        <v>0</v>
      </c>
      <c r="J21" s="1165">
        <v>11760000</v>
      </c>
      <c r="K21" s="364"/>
      <c r="L21" s="364"/>
    </row>
    <row r="22" spans="1:12" ht="15" customHeight="1" x14ac:dyDescent="0.2">
      <c r="A22" s="1078" t="s">
        <v>473</v>
      </c>
      <c r="B22" s="1412">
        <v>1</v>
      </c>
      <c r="C22" s="1408">
        <v>4419000</v>
      </c>
      <c r="D22" s="1409">
        <v>2946000</v>
      </c>
      <c r="E22" s="1422"/>
      <c r="F22" s="1420">
        <v>2946000</v>
      </c>
      <c r="G22" s="1420"/>
      <c r="H22" s="1421">
        <v>2946000</v>
      </c>
      <c r="I22" s="1164">
        <v>0</v>
      </c>
      <c r="J22" s="1165">
        <v>2946000</v>
      </c>
      <c r="K22" s="364"/>
      <c r="L22" s="364"/>
    </row>
    <row r="23" spans="1:12" ht="15" customHeight="1" x14ac:dyDescent="0.2">
      <c r="A23" s="1078" t="s">
        <v>474</v>
      </c>
      <c r="B23" s="1418">
        <v>11.6</v>
      </c>
      <c r="C23" s="1408">
        <v>4419000</v>
      </c>
      <c r="D23" s="1409">
        <v>17086800</v>
      </c>
      <c r="E23" s="1422"/>
      <c r="F23" s="1420">
        <v>17086800</v>
      </c>
      <c r="G23" s="1420"/>
      <c r="H23" s="1421">
        <v>17086800</v>
      </c>
      <c r="I23" s="1164">
        <f>J23-H23</f>
        <v>-736500</v>
      </c>
      <c r="J23" s="1165">
        <v>16350300</v>
      </c>
      <c r="K23" s="364"/>
      <c r="L23" s="364"/>
    </row>
    <row r="24" spans="1:12" ht="19.5" customHeight="1" x14ac:dyDescent="0.2">
      <c r="A24" s="1078" t="s">
        <v>871</v>
      </c>
      <c r="B24" s="1412">
        <v>8</v>
      </c>
      <c r="C24" s="1408">
        <v>2205000</v>
      </c>
      <c r="D24" s="1409">
        <v>5880000</v>
      </c>
      <c r="E24" s="1422"/>
      <c r="F24" s="1420">
        <v>5880000</v>
      </c>
      <c r="G24" s="1420"/>
      <c r="H24" s="1421">
        <v>5880000</v>
      </c>
      <c r="I24" s="1164">
        <v>0</v>
      </c>
      <c r="J24" s="1165">
        <v>5880000</v>
      </c>
      <c r="K24" s="364"/>
      <c r="L24" s="364"/>
    </row>
    <row r="25" spans="1:12" ht="13.5" customHeight="1" x14ac:dyDescent="0.2">
      <c r="A25" s="1078" t="s">
        <v>475</v>
      </c>
      <c r="B25" s="1412">
        <v>1</v>
      </c>
      <c r="C25" s="1408">
        <v>4419000</v>
      </c>
      <c r="D25" s="1409">
        <v>1473000</v>
      </c>
      <c r="E25" s="1423"/>
      <c r="F25" s="1420">
        <v>1473000</v>
      </c>
      <c r="G25" s="1420"/>
      <c r="H25" s="1421">
        <v>1473000</v>
      </c>
      <c r="I25" s="1164">
        <v>0</v>
      </c>
      <c r="J25" s="1165">
        <v>1473000</v>
      </c>
      <c r="K25" s="364"/>
      <c r="L25" s="364"/>
    </row>
    <row r="26" spans="1:12" ht="13.5" customHeight="1" x14ac:dyDescent="0.2">
      <c r="A26" s="1079" t="s">
        <v>476</v>
      </c>
      <c r="B26" s="1418"/>
      <c r="C26" s="1408"/>
      <c r="D26" s="1409"/>
      <c r="E26" s="869"/>
      <c r="F26" s="1420"/>
      <c r="G26" s="1420"/>
      <c r="H26" s="1421"/>
      <c r="I26" s="1164"/>
      <c r="J26" s="1165"/>
      <c r="K26" s="364"/>
      <c r="L26" s="364"/>
    </row>
    <row r="27" spans="1:12" ht="15.75" customHeight="1" x14ac:dyDescent="0.2">
      <c r="A27" s="1078" t="s">
        <v>477</v>
      </c>
      <c r="B27" s="1424"/>
      <c r="C27" s="1425"/>
      <c r="D27" s="1426"/>
      <c r="E27" s="869"/>
      <c r="F27" s="1427"/>
      <c r="G27" s="1427"/>
      <c r="H27" s="1428"/>
      <c r="I27" s="1164"/>
      <c r="J27" s="1165"/>
      <c r="K27" s="364"/>
      <c r="L27" s="364"/>
    </row>
    <row r="28" spans="1:12" ht="21.75" customHeight="1" x14ac:dyDescent="0.2">
      <c r="A28" s="393" t="s">
        <v>478</v>
      </c>
      <c r="B28" s="1090"/>
      <c r="C28" s="368"/>
      <c r="D28" s="394"/>
      <c r="E28" s="869"/>
      <c r="F28" s="860"/>
      <c r="G28" s="860"/>
      <c r="H28" s="394"/>
      <c r="I28" s="1164"/>
      <c r="J28" s="1165"/>
      <c r="K28" s="364"/>
      <c r="L28" s="364"/>
    </row>
    <row r="29" spans="1:12" ht="13.5" customHeight="1" x14ac:dyDescent="0.2">
      <c r="A29" s="1075" t="s">
        <v>479</v>
      </c>
      <c r="B29" s="1429">
        <v>125</v>
      </c>
      <c r="C29" s="1430">
        <v>81700</v>
      </c>
      <c r="D29" s="1431">
        <v>6808333</v>
      </c>
      <c r="E29" s="869"/>
      <c r="F29" s="1432">
        <v>6808333</v>
      </c>
      <c r="G29" s="1432"/>
      <c r="H29" s="1433">
        <v>6808333</v>
      </c>
      <c r="I29" s="1164">
        <v>0</v>
      </c>
      <c r="J29" s="1165">
        <v>6808333</v>
      </c>
      <c r="K29" s="364"/>
      <c r="L29" s="364"/>
    </row>
    <row r="30" spans="1:12" ht="13.5" customHeight="1" x14ac:dyDescent="0.2">
      <c r="A30" s="1075" t="s">
        <v>480</v>
      </c>
      <c r="B30" s="1412">
        <v>125</v>
      </c>
      <c r="C30" s="1408">
        <v>81700</v>
      </c>
      <c r="D30" s="1409">
        <v>3404167</v>
      </c>
      <c r="E30" s="869"/>
      <c r="F30" s="1410">
        <v>3404167</v>
      </c>
      <c r="G30" s="1410"/>
      <c r="H30" s="1411">
        <v>3404167</v>
      </c>
      <c r="I30" s="1164">
        <f>J30-H30</f>
        <v>-245100</v>
      </c>
      <c r="J30" s="1165">
        <v>3159067</v>
      </c>
      <c r="K30" s="364"/>
      <c r="L30" s="364"/>
    </row>
    <row r="31" spans="1:12" ht="20.25" customHeight="1" x14ac:dyDescent="0.2">
      <c r="A31" s="393" t="s">
        <v>481</v>
      </c>
      <c r="B31" s="1412"/>
      <c r="C31" s="1408"/>
      <c r="D31" s="1409">
        <v>4148084</v>
      </c>
      <c r="E31" s="869"/>
      <c r="F31" s="1410">
        <v>4148084</v>
      </c>
      <c r="G31" s="1410"/>
      <c r="H31" s="1411">
        <v>4148084</v>
      </c>
      <c r="I31" s="1164">
        <f>J31-H31</f>
        <v>-586134</v>
      </c>
      <c r="J31" s="1165">
        <v>3561950</v>
      </c>
      <c r="K31" s="364"/>
      <c r="L31" s="364"/>
    </row>
    <row r="32" spans="1:12" ht="33" customHeight="1" x14ac:dyDescent="0.2">
      <c r="A32" s="1080" t="s">
        <v>482</v>
      </c>
      <c r="B32" s="1091"/>
      <c r="C32" s="398"/>
      <c r="D32" s="397">
        <v>55100889</v>
      </c>
      <c r="E32" s="870">
        <f>+F32-D32</f>
        <v>4535639</v>
      </c>
      <c r="F32" s="859">
        <f>SUM(F33:F41)</f>
        <v>59636528</v>
      </c>
      <c r="G32" s="859">
        <f>SUM(G33:G41)</f>
        <v>1190768</v>
      </c>
      <c r="H32" s="1156">
        <f>SUM(H33:H41)</f>
        <v>60827296</v>
      </c>
      <c r="I32" s="1168">
        <f>+I33+I39+I40+I41</f>
        <v>-467345</v>
      </c>
      <c r="J32" s="1167">
        <f>SUM(J33:J41)</f>
        <v>60359952</v>
      </c>
    </row>
    <row r="33" spans="1:10" ht="13.5" customHeight="1" x14ac:dyDescent="0.2">
      <c r="A33" s="1075" t="s">
        <v>1063</v>
      </c>
      <c r="B33" s="1412"/>
      <c r="C33" s="1408"/>
      <c r="D33" s="1409"/>
      <c r="E33" s="869">
        <v>4535639</v>
      </c>
      <c r="F33" s="1410">
        <v>4535639</v>
      </c>
      <c r="G33" s="1410"/>
      <c r="H33" s="1411">
        <v>4535639</v>
      </c>
      <c r="I33" s="1164">
        <f>J33-H33</f>
        <v>214766</v>
      </c>
      <c r="J33" s="1165">
        <v>4750405</v>
      </c>
    </row>
    <row r="34" spans="1:10" ht="13.5" customHeight="1" x14ac:dyDescent="0.2">
      <c r="A34" s="1075" t="s">
        <v>483</v>
      </c>
      <c r="B34" s="1412"/>
      <c r="C34" s="1408"/>
      <c r="D34" s="1409">
        <v>8250000</v>
      </c>
      <c r="E34" s="869"/>
      <c r="F34" s="1410">
        <v>8250000</v>
      </c>
      <c r="G34" s="1410"/>
      <c r="H34" s="1411">
        <v>8250000</v>
      </c>
      <c r="I34" s="1164">
        <v>0</v>
      </c>
      <c r="J34" s="1165">
        <v>8250000</v>
      </c>
    </row>
    <row r="35" spans="1:10" ht="13.5" customHeight="1" x14ac:dyDescent="0.2">
      <c r="A35" s="1075" t="s">
        <v>484</v>
      </c>
      <c r="B35" s="1412"/>
      <c r="C35" s="1408"/>
      <c r="D35" s="1409">
        <v>3400000</v>
      </c>
      <c r="E35" s="869"/>
      <c r="F35" s="1410">
        <v>3400000</v>
      </c>
      <c r="G35" s="1410"/>
      <c r="H35" s="1411">
        <v>3400000</v>
      </c>
      <c r="I35" s="1164">
        <v>0</v>
      </c>
      <c r="J35" s="1165">
        <v>3400000</v>
      </c>
    </row>
    <row r="36" spans="1:10" ht="13.5" customHeight="1" x14ac:dyDescent="0.2">
      <c r="A36" s="1075" t="s">
        <v>485</v>
      </c>
      <c r="B36" s="1412"/>
      <c r="C36" s="1408"/>
      <c r="D36" s="1409">
        <v>11550000</v>
      </c>
      <c r="E36" s="869"/>
      <c r="F36" s="1410">
        <v>11550000</v>
      </c>
      <c r="G36" s="1410"/>
      <c r="H36" s="1411">
        <v>11550000</v>
      </c>
      <c r="I36" s="1164">
        <v>0</v>
      </c>
      <c r="J36" s="1165">
        <v>11550000</v>
      </c>
    </row>
    <row r="37" spans="1:10" ht="13.5" customHeight="1" x14ac:dyDescent="0.2">
      <c r="A37" s="1075" t="s">
        <v>1113</v>
      </c>
      <c r="B37" s="1412"/>
      <c r="C37" s="1408"/>
      <c r="D37" s="1409"/>
      <c r="E37" s="869"/>
      <c r="F37" s="1410"/>
      <c r="G37" s="1410">
        <v>1190768</v>
      </c>
      <c r="H37" s="1411">
        <f>SUM(G37)</f>
        <v>1190768</v>
      </c>
      <c r="I37" s="1164">
        <v>0</v>
      </c>
      <c r="J37" s="1165">
        <v>1190769</v>
      </c>
    </row>
    <row r="38" spans="1:10" ht="13.5" customHeight="1" x14ac:dyDescent="0.2">
      <c r="A38" s="1075" t="s">
        <v>486</v>
      </c>
      <c r="B38" s="1412"/>
      <c r="C38" s="1408"/>
      <c r="D38" s="1409"/>
      <c r="E38" s="869"/>
      <c r="F38" s="1410"/>
      <c r="G38" s="1410"/>
      <c r="H38" s="1411"/>
      <c r="I38" s="1164"/>
      <c r="J38" s="1165"/>
    </row>
    <row r="39" spans="1:10" ht="13.5" customHeight="1" x14ac:dyDescent="0.2">
      <c r="A39" s="1075" t="s">
        <v>487</v>
      </c>
      <c r="B39" s="1407">
        <v>8.31</v>
      </c>
      <c r="C39" s="1408">
        <v>1900000</v>
      </c>
      <c r="D39" s="1409">
        <v>15789000</v>
      </c>
      <c r="E39" s="869"/>
      <c r="F39" s="1410">
        <v>15789000</v>
      </c>
      <c r="G39" s="1410"/>
      <c r="H39" s="1411">
        <v>15789000</v>
      </c>
      <c r="I39" s="1164">
        <f>J39-H39</f>
        <v>-532000</v>
      </c>
      <c r="J39" s="1165">
        <v>15257000</v>
      </c>
    </row>
    <row r="40" spans="1:10" ht="15" customHeight="1" x14ac:dyDescent="0.2">
      <c r="A40" s="1075" t="s">
        <v>488</v>
      </c>
      <c r="B40" s="1412"/>
      <c r="C40" s="1408"/>
      <c r="D40" s="1409">
        <v>15963860</v>
      </c>
      <c r="E40" s="869"/>
      <c r="F40" s="1410">
        <v>15963860</v>
      </c>
      <c r="G40" s="1410"/>
      <c r="H40" s="1411">
        <v>15963860</v>
      </c>
      <c r="I40" s="1164">
        <f>J40-H40</f>
        <v>-145323</v>
      </c>
      <c r="J40" s="1165">
        <v>15818537</v>
      </c>
    </row>
    <row r="41" spans="1:10" ht="13.5" customHeight="1" x14ac:dyDescent="0.2">
      <c r="A41" s="1075" t="s">
        <v>489</v>
      </c>
      <c r="B41" s="1412"/>
      <c r="C41" s="1408"/>
      <c r="D41" s="1409">
        <v>148029</v>
      </c>
      <c r="E41" s="869"/>
      <c r="F41" s="1410">
        <v>148029</v>
      </c>
      <c r="G41" s="1410"/>
      <c r="H41" s="1411">
        <v>148029</v>
      </c>
      <c r="I41" s="1164">
        <f>J41-H41</f>
        <v>-4788</v>
      </c>
      <c r="J41" s="1165">
        <v>143241</v>
      </c>
    </row>
    <row r="42" spans="1:10" ht="27" customHeight="1" x14ac:dyDescent="0.2">
      <c r="A42" s="1081" t="s">
        <v>490</v>
      </c>
      <c r="B42" s="1092"/>
      <c r="C42" s="661"/>
      <c r="D42" s="862">
        <v>4956160</v>
      </c>
      <c r="E42" s="871">
        <f>+F42-D42</f>
        <v>2868987</v>
      </c>
      <c r="F42" s="861">
        <f>+F43+F44+F45</f>
        <v>7825147</v>
      </c>
      <c r="G42" s="861">
        <f>+G43+G44+G45</f>
        <v>0</v>
      </c>
      <c r="H42" s="1157">
        <f>+H43+H44+H45</f>
        <v>7825147</v>
      </c>
      <c r="I42" s="1168">
        <f>+I45</f>
        <v>860</v>
      </c>
      <c r="J42" s="1167">
        <f>SUM(J43:J45)</f>
        <v>7826007</v>
      </c>
    </row>
    <row r="43" spans="1:10" ht="17.25" customHeight="1" x14ac:dyDescent="0.2">
      <c r="A43" s="1082" t="s">
        <v>491</v>
      </c>
      <c r="B43" s="1093"/>
      <c r="C43" s="863"/>
      <c r="D43" s="869">
        <v>4956160</v>
      </c>
      <c r="E43" s="865"/>
      <c r="F43" s="867">
        <v>4956160</v>
      </c>
      <c r="G43" s="867"/>
      <c r="H43" s="1158">
        <v>4956160</v>
      </c>
      <c r="I43" s="1164">
        <v>0</v>
      </c>
      <c r="J43" s="1165">
        <v>4956160</v>
      </c>
    </row>
    <row r="44" spans="1:10" ht="12" customHeight="1" x14ac:dyDescent="0.2">
      <c r="A44" s="1082" t="s">
        <v>1064</v>
      </c>
      <c r="B44" s="1094"/>
      <c r="C44" s="864"/>
      <c r="D44" s="869"/>
      <c r="E44" s="865">
        <v>852807</v>
      </c>
      <c r="F44" s="867">
        <v>852807</v>
      </c>
      <c r="G44" s="867"/>
      <c r="H44" s="1158">
        <v>852807</v>
      </c>
      <c r="I44" s="1164">
        <v>0</v>
      </c>
      <c r="J44" s="1165">
        <v>852807</v>
      </c>
    </row>
    <row r="45" spans="1:10" ht="13.5" customHeight="1" x14ac:dyDescent="0.2">
      <c r="A45" s="1083" t="s">
        <v>1065</v>
      </c>
      <c r="B45" s="1094"/>
      <c r="C45" s="864"/>
      <c r="D45" s="866"/>
      <c r="E45" s="865">
        <v>2016180</v>
      </c>
      <c r="F45" s="867">
        <v>2016180</v>
      </c>
      <c r="G45" s="867"/>
      <c r="H45" s="1158">
        <v>2016180</v>
      </c>
      <c r="I45" s="1164">
        <f>J45-H45</f>
        <v>860</v>
      </c>
      <c r="J45" s="1165">
        <v>2017040</v>
      </c>
    </row>
    <row r="46" spans="1:10" ht="22.5" customHeight="1" x14ac:dyDescent="0.2">
      <c r="A46" s="1084" t="s">
        <v>1066</v>
      </c>
      <c r="B46" s="1095"/>
      <c r="C46" s="872"/>
      <c r="D46" s="871">
        <v>0</v>
      </c>
      <c r="E46" s="871">
        <f>+F46-D46</f>
        <v>3941775</v>
      </c>
      <c r="F46" s="873">
        <f>+F47+F50+F52</f>
        <v>3941775</v>
      </c>
      <c r="G46" s="873">
        <f>SUM(G47:G52)</f>
        <v>7329240</v>
      </c>
      <c r="H46" s="1159">
        <f>SUM(H47:H51)</f>
        <v>11271015</v>
      </c>
      <c r="I46" s="1166">
        <f>+I47+I52</f>
        <v>1766049</v>
      </c>
      <c r="J46" s="1167">
        <f>SUM(J47:J52)</f>
        <v>13037064</v>
      </c>
    </row>
    <row r="47" spans="1:10" ht="14.25" customHeight="1" x14ac:dyDescent="0.2">
      <c r="A47" s="1085" t="s">
        <v>1067</v>
      </c>
      <c r="B47" s="1096"/>
      <c r="C47" s="864"/>
      <c r="D47" s="1062"/>
      <c r="E47" s="865">
        <v>1735535</v>
      </c>
      <c r="F47" s="867">
        <v>1735535</v>
      </c>
      <c r="G47" s="867">
        <v>-207000</v>
      </c>
      <c r="H47" s="1158">
        <f>SUM(F47:G47)</f>
        <v>1528535</v>
      </c>
      <c r="I47" s="1164">
        <f>J47-H47</f>
        <v>-117951</v>
      </c>
      <c r="J47" s="1165">
        <v>1410584</v>
      </c>
    </row>
    <row r="48" spans="1:10" ht="14.25" customHeight="1" x14ac:dyDescent="0.2">
      <c r="A48" s="1083" t="s">
        <v>1108</v>
      </c>
      <c r="B48" s="1094"/>
      <c r="C48" s="1063"/>
      <c r="D48" s="865"/>
      <c r="E48" s="865"/>
      <c r="F48" s="867"/>
      <c r="G48" s="867">
        <v>1171000</v>
      </c>
      <c r="H48" s="1158">
        <f>SUM(G48)</f>
        <v>1171000</v>
      </c>
      <c r="I48" s="1164">
        <v>0</v>
      </c>
      <c r="J48" s="1165">
        <v>1171000</v>
      </c>
    </row>
    <row r="49" spans="1:12" ht="14.25" customHeight="1" x14ac:dyDescent="0.2">
      <c r="A49" s="1083" t="s">
        <v>1105</v>
      </c>
      <c r="B49" s="1094"/>
      <c r="C49" s="1063"/>
      <c r="D49" s="865"/>
      <c r="E49" s="865"/>
      <c r="F49" s="867"/>
      <c r="G49" s="867">
        <v>6365240</v>
      </c>
      <c r="H49" s="1158">
        <f>SUM(G49)</f>
        <v>6365240</v>
      </c>
      <c r="I49" s="1164">
        <v>0</v>
      </c>
      <c r="J49" s="1165">
        <v>6365240</v>
      </c>
    </row>
    <row r="50" spans="1:12" ht="14.25" customHeight="1" x14ac:dyDescent="0.2">
      <c r="A50" s="1083" t="s">
        <v>1068</v>
      </c>
      <c r="B50" s="1094"/>
      <c r="C50" s="1063"/>
      <c r="D50" s="865"/>
      <c r="E50" s="865">
        <v>997200</v>
      </c>
      <c r="F50" s="867">
        <v>997200</v>
      </c>
      <c r="G50" s="867"/>
      <c r="H50" s="1158">
        <v>997200</v>
      </c>
      <c r="I50" s="1164">
        <v>0</v>
      </c>
      <c r="J50" s="1165">
        <v>997200</v>
      </c>
    </row>
    <row r="51" spans="1:12" ht="14.25" customHeight="1" x14ac:dyDescent="0.2">
      <c r="A51" s="1173" t="s">
        <v>1069</v>
      </c>
      <c r="B51" s="1094"/>
      <c r="C51" s="1063"/>
      <c r="D51" s="865"/>
      <c r="E51" s="865"/>
      <c r="F51" s="867"/>
      <c r="G51" s="867"/>
      <c r="H51" s="1434">
        <v>1209040</v>
      </c>
      <c r="I51" s="1164">
        <v>0</v>
      </c>
      <c r="J51" s="1169">
        <v>1209040</v>
      </c>
    </row>
    <row r="52" spans="1:12" ht="15" customHeight="1" thickBot="1" x14ac:dyDescent="0.25">
      <c r="A52" s="1178" t="s">
        <v>1121</v>
      </c>
      <c r="B52" s="1435"/>
      <c r="C52" s="1436"/>
      <c r="D52" s="1437"/>
      <c r="E52" s="869">
        <v>1209040</v>
      </c>
      <c r="F52" s="1438">
        <v>1209040</v>
      </c>
      <c r="G52" s="1439"/>
      <c r="H52" s="1176">
        <v>0</v>
      </c>
      <c r="I52" s="1164">
        <f t="shared" ref="I52" si="1">J52-H52</f>
        <v>1884000</v>
      </c>
      <c r="J52" s="1175">
        <v>1884000</v>
      </c>
    </row>
    <row r="53" spans="1:12" ht="29.25" customHeight="1" thickBot="1" x14ac:dyDescent="0.25">
      <c r="A53" s="1172" t="s">
        <v>492</v>
      </c>
      <c r="B53" s="1097"/>
      <c r="C53" s="395"/>
      <c r="D53" s="1177">
        <v>264762377</v>
      </c>
      <c r="E53" s="1174"/>
      <c r="F53" s="1098">
        <f>SUM(F46,F42,F32,F18,F5)</f>
        <v>276326060</v>
      </c>
      <c r="G53" s="1098">
        <f t="shared" ref="G53:H53" si="2">SUM(G46,G42,G32,G18,G5)</f>
        <v>8520008</v>
      </c>
      <c r="H53" s="1160">
        <f t="shared" si="2"/>
        <v>284846068</v>
      </c>
      <c r="I53" s="1170">
        <f>+I46+I42+I32+I18+I5</f>
        <v>-268170</v>
      </c>
      <c r="J53" s="1171">
        <f>J46+J42+J32+J18+J5</f>
        <v>284577899</v>
      </c>
    </row>
    <row r="54" spans="1:12" ht="15" customHeight="1" x14ac:dyDescent="0.2">
      <c r="A54" s="369"/>
      <c r="B54" s="369"/>
      <c r="C54" s="369"/>
      <c r="D54" s="370"/>
    </row>
    <row r="55" spans="1:12" s="367" customFormat="1" ht="13.5" customHeight="1" x14ac:dyDescent="0.2">
      <c r="A55" s="371"/>
      <c r="B55" s="372"/>
      <c r="C55" s="372"/>
      <c r="D55" s="365"/>
      <c r="E55" s="363"/>
      <c r="F55" s="363"/>
      <c r="G55" s="366"/>
      <c r="H55" s="366"/>
      <c r="I55" s="366"/>
      <c r="J55" s="366"/>
      <c r="K55" s="366"/>
      <c r="L55" s="366"/>
    </row>
    <row r="56" spans="1:12" ht="12.75" customHeight="1" x14ac:dyDescent="0.2">
      <c r="A56" s="367"/>
      <c r="B56" s="367"/>
      <c r="C56" s="367"/>
      <c r="D56" s="367"/>
    </row>
    <row r="57" spans="1:12" ht="18" customHeight="1" x14ac:dyDescent="0.2">
      <c r="A57" s="367"/>
      <c r="B57" s="367"/>
      <c r="C57" s="367"/>
      <c r="D57" s="367"/>
    </row>
    <row r="58" spans="1:12" ht="12" hidden="1" customHeight="1" x14ac:dyDescent="0.2">
      <c r="A58" s="367"/>
      <c r="B58" s="367"/>
      <c r="C58" s="367"/>
      <c r="D58" s="367"/>
    </row>
    <row r="59" spans="1:12" ht="12" hidden="1" customHeight="1" x14ac:dyDescent="0.2">
      <c r="A59" s="367"/>
      <c r="B59" s="367"/>
      <c r="C59" s="367"/>
      <c r="D59" s="367"/>
    </row>
    <row r="60" spans="1:12" x14ac:dyDescent="0.2">
      <c r="A60" s="367"/>
      <c r="B60" s="367"/>
      <c r="C60" s="367"/>
      <c r="D60" s="367"/>
    </row>
    <row r="61" spans="1:12" x14ac:dyDescent="0.2">
      <c r="A61" s="367"/>
      <c r="B61" s="367"/>
      <c r="C61" s="367"/>
      <c r="D61" s="367"/>
    </row>
    <row r="62" spans="1:12" x14ac:dyDescent="0.2">
      <c r="A62" s="367"/>
      <c r="B62" s="367"/>
      <c r="C62" s="367"/>
      <c r="D62" s="367"/>
    </row>
    <row r="63" spans="1:12" x14ac:dyDescent="0.2">
      <c r="A63" s="367"/>
      <c r="B63" s="367"/>
      <c r="C63" s="367"/>
      <c r="D63" s="367"/>
    </row>
    <row r="64" spans="1:12" x14ac:dyDescent="0.2">
      <c r="A64" s="367"/>
      <c r="B64" s="367"/>
      <c r="C64" s="367"/>
      <c r="D64" s="367"/>
    </row>
    <row r="65" spans="1:4" x14ac:dyDescent="0.2">
      <c r="A65" s="367"/>
      <c r="B65" s="367"/>
      <c r="C65" s="367"/>
      <c r="D65" s="367"/>
    </row>
    <row r="66" spans="1:4" x14ac:dyDescent="0.2">
      <c r="A66" s="367"/>
      <c r="B66" s="367"/>
      <c r="C66" s="367"/>
      <c r="D66" s="367"/>
    </row>
    <row r="67" spans="1:4" x14ac:dyDescent="0.2">
      <c r="A67" s="367"/>
      <c r="B67" s="367"/>
      <c r="C67" s="367"/>
      <c r="D67" s="367"/>
    </row>
    <row r="68" spans="1:4" x14ac:dyDescent="0.2">
      <c r="A68" s="367"/>
      <c r="B68" s="367"/>
      <c r="C68" s="367"/>
      <c r="D68" s="367"/>
    </row>
    <row r="69" spans="1:4" x14ac:dyDescent="0.2">
      <c r="A69" s="367"/>
      <c r="B69" s="367"/>
      <c r="C69" s="367"/>
      <c r="D69" s="367"/>
    </row>
    <row r="70" spans="1:4" x14ac:dyDescent="0.2">
      <c r="A70" s="367"/>
      <c r="B70" s="367"/>
      <c r="C70" s="367"/>
      <c r="D70" s="367"/>
    </row>
    <row r="71" spans="1:4" x14ac:dyDescent="0.2">
      <c r="A71" s="367"/>
      <c r="B71" s="367"/>
      <c r="C71" s="367"/>
      <c r="D71" s="367"/>
    </row>
    <row r="72" spans="1:4" x14ac:dyDescent="0.2">
      <c r="A72" s="367"/>
      <c r="B72" s="367"/>
      <c r="C72" s="367"/>
      <c r="D72" s="367"/>
    </row>
    <row r="73" spans="1:4" x14ac:dyDescent="0.2">
      <c r="A73" s="367"/>
      <c r="B73" s="367"/>
      <c r="C73" s="367"/>
      <c r="D73" s="367"/>
    </row>
    <row r="74" spans="1:4" x14ac:dyDescent="0.2">
      <c r="A74" s="367"/>
      <c r="B74" s="367"/>
      <c r="C74" s="367"/>
      <c r="D74" s="367"/>
    </row>
    <row r="75" spans="1:4" x14ac:dyDescent="0.2">
      <c r="A75" s="367"/>
      <c r="B75" s="367"/>
      <c r="C75" s="367"/>
      <c r="D75" s="367"/>
    </row>
    <row r="76" spans="1:4" x14ac:dyDescent="0.2">
      <c r="A76" s="367"/>
      <c r="B76" s="367"/>
      <c r="C76" s="367"/>
      <c r="D76" s="367"/>
    </row>
    <row r="77" spans="1:4" x14ac:dyDescent="0.2">
      <c r="A77" s="367"/>
      <c r="B77" s="367"/>
      <c r="C77" s="367"/>
      <c r="D77" s="367"/>
    </row>
    <row r="78" spans="1:4" x14ac:dyDescent="0.2">
      <c r="A78" s="367"/>
      <c r="B78" s="367"/>
      <c r="C78" s="367"/>
      <c r="D78" s="367"/>
    </row>
    <row r="79" spans="1:4" x14ac:dyDescent="0.2">
      <c r="A79" s="367"/>
      <c r="B79" s="367"/>
      <c r="C79" s="367"/>
      <c r="D79" s="367"/>
    </row>
    <row r="80" spans="1:4" x14ac:dyDescent="0.2">
      <c r="A80" s="367"/>
      <c r="B80" s="367"/>
      <c r="C80" s="367"/>
      <c r="D80" s="367"/>
    </row>
    <row r="81" spans="1:4" x14ac:dyDescent="0.2">
      <c r="A81" s="367"/>
      <c r="B81" s="367"/>
      <c r="C81" s="367"/>
      <c r="D81" s="367"/>
    </row>
    <row r="82" spans="1:4" x14ac:dyDescent="0.2">
      <c r="A82" s="367"/>
      <c r="B82" s="367"/>
      <c r="C82" s="367"/>
      <c r="D82" s="367"/>
    </row>
    <row r="83" spans="1:4" x14ac:dyDescent="0.2">
      <c r="A83" s="367"/>
      <c r="B83" s="367"/>
      <c r="C83" s="367"/>
      <c r="D83" s="367"/>
    </row>
    <row r="84" spans="1:4" x14ac:dyDescent="0.2">
      <c r="A84" s="367"/>
      <c r="B84" s="367"/>
      <c r="C84" s="367"/>
      <c r="D84" s="367"/>
    </row>
    <row r="85" spans="1:4" x14ac:dyDescent="0.2">
      <c r="A85" s="367"/>
      <c r="B85" s="367"/>
      <c r="C85" s="367"/>
      <c r="D85" s="367"/>
    </row>
    <row r="86" spans="1:4" x14ac:dyDescent="0.2">
      <c r="A86" s="367"/>
      <c r="B86" s="367"/>
      <c r="C86" s="367"/>
      <c r="D86" s="367"/>
    </row>
    <row r="87" spans="1:4" x14ac:dyDescent="0.2">
      <c r="A87" s="367"/>
      <c r="B87" s="367"/>
      <c r="C87" s="367"/>
      <c r="D87" s="367"/>
    </row>
    <row r="88" spans="1:4" x14ac:dyDescent="0.2">
      <c r="A88" s="367"/>
      <c r="B88" s="367"/>
      <c r="C88" s="367"/>
      <c r="D88" s="367"/>
    </row>
    <row r="89" spans="1:4" x14ac:dyDescent="0.2">
      <c r="A89" s="367"/>
      <c r="B89" s="367"/>
      <c r="C89" s="367"/>
      <c r="D89" s="367"/>
    </row>
    <row r="90" spans="1:4" x14ac:dyDescent="0.2">
      <c r="A90" s="367"/>
      <c r="B90" s="367"/>
      <c r="C90" s="367"/>
      <c r="D90" s="367"/>
    </row>
    <row r="91" spans="1:4" x14ac:dyDescent="0.2">
      <c r="A91" s="367"/>
      <c r="B91" s="367"/>
      <c r="C91" s="367"/>
      <c r="D91" s="367"/>
    </row>
    <row r="92" spans="1:4" x14ac:dyDescent="0.2">
      <c r="A92" s="367"/>
      <c r="B92" s="367"/>
      <c r="C92" s="367"/>
      <c r="D92" s="367"/>
    </row>
    <row r="93" spans="1:4" x14ac:dyDescent="0.2">
      <c r="A93" s="367"/>
      <c r="B93" s="367"/>
      <c r="C93" s="367"/>
      <c r="D93" s="367"/>
    </row>
    <row r="94" spans="1:4" x14ac:dyDescent="0.2">
      <c r="A94" s="367"/>
      <c r="B94" s="367"/>
      <c r="C94" s="367"/>
      <c r="D94" s="367"/>
    </row>
    <row r="95" spans="1:4" x14ac:dyDescent="0.2">
      <c r="A95" s="367"/>
      <c r="B95" s="367"/>
      <c r="C95" s="367"/>
      <c r="D95" s="367"/>
    </row>
    <row r="96" spans="1:4" x14ac:dyDescent="0.2">
      <c r="A96" s="367"/>
      <c r="B96" s="367"/>
      <c r="C96" s="367"/>
      <c r="D96" s="367"/>
    </row>
    <row r="97" spans="1:4" x14ac:dyDescent="0.2">
      <c r="A97" s="367"/>
      <c r="B97" s="367"/>
      <c r="C97" s="367"/>
      <c r="D97" s="367"/>
    </row>
    <row r="98" spans="1:4" x14ac:dyDescent="0.2">
      <c r="A98" s="367"/>
      <c r="B98" s="367"/>
      <c r="C98" s="367"/>
      <c r="D98" s="367"/>
    </row>
    <row r="99" spans="1:4" x14ac:dyDescent="0.2">
      <c r="A99" s="367"/>
      <c r="B99" s="367"/>
      <c r="C99" s="367"/>
      <c r="D99" s="367"/>
    </row>
    <row r="100" spans="1:4" x14ac:dyDescent="0.2">
      <c r="A100" s="367"/>
      <c r="B100" s="367"/>
      <c r="C100" s="367"/>
      <c r="D100" s="367"/>
    </row>
    <row r="101" spans="1:4" x14ac:dyDescent="0.2">
      <c r="A101" s="367"/>
      <c r="B101" s="367"/>
      <c r="C101" s="367"/>
      <c r="D101" s="367"/>
    </row>
    <row r="102" spans="1:4" x14ac:dyDescent="0.2">
      <c r="A102" s="367"/>
      <c r="B102" s="367"/>
      <c r="C102" s="367"/>
      <c r="D102" s="367"/>
    </row>
    <row r="103" spans="1:4" x14ac:dyDescent="0.2">
      <c r="A103" s="367"/>
      <c r="B103" s="367"/>
      <c r="C103" s="367"/>
      <c r="D103" s="367"/>
    </row>
    <row r="104" spans="1:4" x14ac:dyDescent="0.2">
      <c r="A104" s="367"/>
      <c r="B104" s="367"/>
      <c r="C104" s="367"/>
      <c r="D104" s="367"/>
    </row>
    <row r="105" spans="1:4" x14ac:dyDescent="0.2">
      <c r="A105" s="367"/>
      <c r="B105" s="367"/>
      <c r="C105" s="367"/>
      <c r="D105" s="367"/>
    </row>
    <row r="106" spans="1:4" x14ac:dyDescent="0.2">
      <c r="A106" s="367"/>
      <c r="B106" s="367"/>
      <c r="C106" s="367"/>
      <c r="D106" s="367"/>
    </row>
    <row r="107" spans="1:4" x14ac:dyDescent="0.2">
      <c r="A107" s="367"/>
      <c r="B107" s="367"/>
      <c r="C107" s="367"/>
      <c r="D107" s="367"/>
    </row>
    <row r="108" spans="1:4" x14ac:dyDescent="0.2">
      <c r="A108" s="367"/>
      <c r="B108" s="367"/>
      <c r="C108" s="367"/>
      <c r="D108" s="367"/>
    </row>
    <row r="109" spans="1:4" x14ac:dyDescent="0.2">
      <c r="A109" s="367"/>
      <c r="B109" s="367"/>
      <c r="C109" s="367"/>
      <c r="D109" s="367"/>
    </row>
    <row r="110" spans="1:4" x14ac:dyDescent="0.2">
      <c r="A110" s="367"/>
      <c r="B110" s="367"/>
      <c r="C110" s="367"/>
      <c r="D110" s="367"/>
    </row>
    <row r="111" spans="1:4" x14ac:dyDescent="0.2">
      <c r="A111" s="367"/>
      <c r="B111" s="367"/>
      <c r="C111" s="367"/>
      <c r="D111" s="367"/>
    </row>
    <row r="112" spans="1:4" x14ac:dyDescent="0.2">
      <c r="A112" s="367"/>
      <c r="B112" s="367"/>
      <c r="C112" s="367"/>
      <c r="D112" s="367"/>
    </row>
    <row r="113" spans="1:4" x14ac:dyDescent="0.2">
      <c r="A113" s="367"/>
      <c r="B113" s="367"/>
      <c r="C113" s="367"/>
      <c r="D113" s="367"/>
    </row>
    <row r="114" spans="1:4" x14ac:dyDescent="0.2">
      <c r="A114" s="367"/>
      <c r="B114" s="367"/>
      <c r="C114" s="367"/>
      <c r="D114" s="367"/>
    </row>
    <row r="115" spans="1:4" x14ac:dyDescent="0.2">
      <c r="A115" s="367"/>
      <c r="B115" s="367"/>
      <c r="C115" s="367"/>
      <c r="D115" s="367"/>
    </row>
    <row r="116" spans="1:4" x14ac:dyDescent="0.2">
      <c r="A116" s="367"/>
      <c r="B116" s="367"/>
      <c r="C116" s="367"/>
      <c r="D116" s="367"/>
    </row>
    <row r="117" spans="1:4" x14ac:dyDescent="0.2">
      <c r="A117" s="367"/>
      <c r="B117" s="367"/>
      <c r="C117" s="367"/>
      <c r="D117" s="367"/>
    </row>
    <row r="118" spans="1:4" x14ac:dyDescent="0.2">
      <c r="A118" s="367"/>
      <c r="B118" s="367"/>
      <c r="C118" s="367"/>
      <c r="D118" s="367"/>
    </row>
    <row r="119" spans="1:4" x14ac:dyDescent="0.2">
      <c r="A119" s="367"/>
      <c r="B119" s="367"/>
      <c r="C119" s="367"/>
      <c r="D119" s="367"/>
    </row>
    <row r="120" spans="1:4" x14ac:dyDescent="0.2">
      <c r="A120" s="367"/>
      <c r="B120" s="367"/>
      <c r="C120" s="367"/>
      <c r="D120" s="367"/>
    </row>
    <row r="121" spans="1:4" x14ac:dyDescent="0.2">
      <c r="A121" s="367"/>
      <c r="B121" s="367"/>
    </row>
    <row r="122" spans="1:4" x14ac:dyDescent="0.2">
      <c r="A122" s="367"/>
      <c r="B122" s="367"/>
    </row>
    <row r="123" spans="1:4" x14ac:dyDescent="0.2">
      <c r="A123" s="367"/>
      <c r="B123" s="367"/>
    </row>
    <row r="124" spans="1:4" x14ac:dyDescent="0.2">
      <c r="A124" s="367"/>
      <c r="B124" s="367"/>
    </row>
    <row r="125" spans="1:4" x14ac:dyDescent="0.2">
      <c r="A125" s="367"/>
      <c r="B125" s="367"/>
    </row>
    <row r="126" spans="1:4" x14ac:dyDescent="0.2">
      <c r="A126" s="367"/>
      <c r="B126" s="367"/>
    </row>
    <row r="127" spans="1:4" x14ac:dyDescent="0.2">
      <c r="A127" s="367"/>
      <c r="B127" s="367"/>
    </row>
    <row r="128" spans="1:4" x14ac:dyDescent="0.2">
      <c r="A128" s="367"/>
      <c r="B128" s="367"/>
    </row>
    <row r="129" spans="1:2" x14ac:dyDescent="0.2">
      <c r="A129" s="367"/>
      <c r="B129" s="367"/>
    </row>
  </sheetData>
  <sheetProtection selectLockedCells="1" selectUnlockedCells="1"/>
  <mergeCells count="3">
    <mergeCell ref="B3:D3"/>
    <mergeCell ref="D2:H2"/>
    <mergeCell ref="D1:J1"/>
  </mergeCells>
  <phoneticPr fontId="25" type="noConversion"/>
  <printOptions horizontalCentered="1" verticalCentered="1"/>
  <pageMargins left="7.8472222222222221E-2" right="7.8472222222222221E-2" top="0.70902777777777781" bottom="0.82708333333333339" header="0.39374999999999999" footer="0.39374999999999999"/>
  <pageSetup paperSize="9" scale="72" firstPageNumber="0" orientation="portrait" r:id="rId1"/>
  <headerFooter alignWithMargins="0">
    <oddHeader>&amp;C&amp;"Times New Roman,Félkövér"LETENYE VÁROS ÖNKORMÁNYZATÁT MEGILLETŐ ÁLLAMI HOZZÁJÁRULÁSOK ÖSSZEGE 2018. ÉVBEN&amp;R&amp;"Times New Roman,Félkövér"&amp;8</oddHeader>
    <oddFooter>&amp;C&amp;P</oddFooter>
  </headerFooter>
  <rowBreaks count="1" manualBreakCount="1">
    <brk id="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5"/>
  <sheetViews>
    <sheetView zoomScale="130" zoomScaleNormal="130" workbookViewId="0">
      <selection activeCell="I15" sqref="I15"/>
    </sheetView>
  </sheetViews>
  <sheetFormatPr defaultColWidth="8" defaultRowHeight="12.75" x14ac:dyDescent="0.2"/>
  <cols>
    <col min="1" max="2" width="2.85546875" style="9" customWidth="1"/>
    <col min="3" max="3" width="7.5703125" style="69" customWidth="1"/>
    <col min="4" max="4" width="26.28515625" style="9" customWidth="1"/>
    <col min="5" max="5" width="3.42578125" style="184" customWidth="1"/>
    <col min="6" max="6" width="9.5703125" style="184" customWidth="1"/>
    <col min="7" max="7" width="10.140625" style="9" customWidth="1"/>
    <col min="8" max="8" width="10.42578125" style="9" customWidth="1"/>
    <col min="9" max="9" width="9.28515625" style="9" customWidth="1"/>
    <col min="10" max="10" width="8.5703125" style="9" customWidth="1"/>
    <col min="11" max="11" width="9.28515625" style="9" customWidth="1"/>
    <col min="12" max="12" width="9.140625" style="9" customWidth="1"/>
    <col min="13" max="13" width="10.42578125" style="9" customWidth="1"/>
    <col min="14" max="14" width="9.42578125" style="9" customWidth="1"/>
    <col min="15" max="15" width="10.5703125" style="9" customWidth="1"/>
    <col min="16" max="16" width="10" style="9" customWidth="1"/>
    <col min="17" max="17" width="11.28515625" style="9" customWidth="1"/>
    <col min="18" max="18" width="12.28515625" style="9" bestFit="1" customWidth="1"/>
    <col min="19" max="16384" width="8" style="9"/>
  </cols>
  <sheetData>
    <row r="1" spans="1:17" x14ac:dyDescent="0.2">
      <c r="O1" s="1572" t="s">
        <v>1140</v>
      </c>
      <c r="P1" s="1572"/>
      <c r="Q1" s="1572"/>
    </row>
    <row r="2" spans="1:17" x14ac:dyDescent="0.2">
      <c r="Q2" s="1443" t="s">
        <v>872</v>
      </c>
    </row>
    <row r="3" spans="1:17" x14ac:dyDescent="0.2">
      <c r="A3" s="1576" t="s">
        <v>751</v>
      </c>
      <c r="B3" s="1576" t="s">
        <v>752</v>
      </c>
      <c r="C3" s="66"/>
      <c r="D3" s="1573" t="s">
        <v>507</v>
      </c>
      <c r="E3" s="659"/>
      <c r="F3" s="1577" t="s">
        <v>51</v>
      </c>
      <c r="G3" s="1578"/>
      <c r="H3" s="1578"/>
      <c r="I3" s="1578"/>
      <c r="J3" s="1578"/>
      <c r="K3" s="1578"/>
      <c r="L3" s="1578"/>
      <c r="M3" s="1579"/>
      <c r="N3" s="1574" t="s">
        <v>121</v>
      </c>
      <c r="O3" s="1574"/>
      <c r="P3" s="1575"/>
      <c r="Q3" s="1573" t="s">
        <v>510</v>
      </c>
    </row>
    <row r="4" spans="1:17" s="10" customFormat="1" ht="60" customHeight="1" x14ac:dyDescent="0.2">
      <c r="A4" s="1576"/>
      <c r="B4" s="1576"/>
      <c r="C4" s="66" t="s">
        <v>60</v>
      </c>
      <c r="D4" s="1573"/>
      <c r="E4" s="659"/>
      <c r="F4" s="660" t="s">
        <v>896</v>
      </c>
      <c r="G4" s="61" t="s">
        <v>52</v>
      </c>
      <c r="H4" s="61" t="s">
        <v>53</v>
      </c>
      <c r="I4" s="660" t="s">
        <v>516</v>
      </c>
      <c r="J4" s="61" t="s">
        <v>117</v>
      </c>
      <c r="K4" s="660" t="s">
        <v>744</v>
      </c>
      <c r="L4" s="660" t="s">
        <v>118</v>
      </c>
      <c r="M4" s="660" t="s">
        <v>517</v>
      </c>
      <c r="N4" s="660" t="s">
        <v>54</v>
      </c>
      <c r="O4" s="660" t="s">
        <v>55</v>
      </c>
      <c r="P4" s="62" t="s">
        <v>56</v>
      </c>
      <c r="Q4" s="1573"/>
    </row>
    <row r="5" spans="1:17" ht="12" customHeight="1" x14ac:dyDescent="0.2">
      <c r="A5" s="48">
        <v>1</v>
      </c>
      <c r="B5" s="48"/>
      <c r="C5" s="67"/>
      <c r="D5" s="82" t="s">
        <v>760</v>
      </c>
      <c r="E5" s="175"/>
      <c r="F5" s="175"/>
      <c r="G5" s="48"/>
      <c r="H5" s="48"/>
      <c r="I5" s="48"/>
      <c r="J5" s="48"/>
      <c r="K5" s="48"/>
      <c r="L5" s="48"/>
      <c r="M5" s="48"/>
      <c r="N5" s="48"/>
      <c r="O5" s="48"/>
      <c r="P5" s="48"/>
      <c r="Q5" s="53"/>
    </row>
    <row r="6" spans="1:17" ht="12" customHeight="1" x14ac:dyDescent="0.2">
      <c r="A6" s="71"/>
      <c r="B6" s="72">
        <v>1</v>
      </c>
      <c r="C6" s="73" t="s">
        <v>61</v>
      </c>
      <c r="D6" s="63" t="s">
        <v>767</v>
      </c>
      <c r="E6" s="176" t="s">
        <v>504</v>
      </c>
      <c r="F6" s="176"/>
      <c r="G6" s="74">
        <v>3126152</v>
      </c>
      <c r="H6" s="75">
        <v>1704369</v>
      </c>
      <c r="I6" s="75"/>
      <c r="J6" s="75">
        <v>330800</v>
      </c>
      <c r="K6" s="75"/>
      <c r="L6" s="75">
        <v>11000000</v>
      </c>
      <c r="M6" s="75"/>
      <c r="N6" s="75"/>
      <c r="O6" s="75"/>
      <c r="P6" s="75"/>
      <c r="Q6" s="75">
        <f>SUM(F6:P6)</f>
        <v>16161321</v>
      </c>
    </row>
    <row r="7" spans="1:17" ht="12" hidden="1" customHeight="1" x14ac:dyDescent="0.2">
      <c r="A7" s="71"/>
      <c r="B7" s="72">
        <v>2</v>
      </c>
      <c r="C7" s="73" t="s">
        <v>62</v>
      </c>
      <c r="D7" s="64" t="s">
        <v>754</v>
      </c>
      <c r="E7" s="176" t="s">
        <v>504</v>
      </c>
      <c r="F7" s="176"/>
      <c r="G7" s="74"/>
      <c r="H7" s="75"/>
      <c r="I7" s="75"/>
      <c r="J7" s="75"/>
      <c r="K7" s="75"/>
      <c r="L7" s="75"/>
      <c r="M7" s="75"/>
      <c r="N7" s="75"/>
      <c r="O7" s="75"/>
      <c r="P7" s="75"/>
      <c r="Q7" s="75">
        <f t="shared" ref="Q7:Q28" si="0">SUM(F7:P7)</f>
        <v>0</v>
      </c>
    </row>
    <row r="8" spans="1:17" ht="12" customHeight="1" x14ac:dyDescent="0.2">
      <c r="A8" s="76"/>
      <c r="B8" s="77">
        <v>2</v>
      </c>
      <c r="C8" s="73" t="s">
        <v>63</v>
      </c>
      <c r="D8" s="64" t="s">
        <v>755</v>
      </c>
      <c r="E8" s="176" t="s">
        <v>504</v>
      </c>
      <c r="F8" s="176"/>
      <c r="G8" s="74"/>
      <c r="H8" s="75"/>
      <c r="I8" s="75"/>
      <c r="J8" s="75">
        <v>23206600</v>
      </c>
      <c r="K8" s="75">
        <v>6430768</v>
      </c>
      <c r="L8" s="75"/>
      <c r="M8" s="75"/>
      <c r="N8" s="75"/>
      <c r="O8" s="75"/>
      <c r="P8" s="75"/>
      <c r="Q8" s="75">
        <f t="shared" si="0"/>
        <v>29637368</v>
      </c>
    </row>
    <row r="9" spans="1:17" ht="12" customHeight="1" x14ac:dyDescent="0.2">
      <c r="A9" s="71"/>
      <c r="B9" s="72">
        <v>3</v>
      </c>
      <c r="C9" s="73" t="s">
        <v>64</v>
      </c>
      <c r="D9" s="63" t="s">
        <v>768</v>
      </c>
      <c r="E9" s="176" t="s">
        <v>504</v>
      </c>
      <c r="F9" s="176"/>
      <c r="G9" s="74"/>
      <c r="H9" s="75"/>
      <c r="I9" s="75"/>
      <c r="J9" s="75">
        <v>4778027</v>
      </c>
      <c r="K9" s="75"/>
      <c r="L9" s="75"/>
      <c r="M9" s="75"/>
      <c r="N9" s="75"/>
      <c r="O9" s="75"/>
      <c r="P9" s="75"/>
      <c r="Q9" s="75">
        <f t="shared" si="0"/>
        <v>4778027</v>
      </c>
    </row>
    <row r="10" spans="1:17" ht="12" customHeight="1" x14ac:dyDescent="0.2">
      <c r="A10" s="71"/>
      <c r="B10" s="72">
        <v>3.5</v>
      </c>
      <c r="C10" s="73" t="s">
        <v>65</v>
      </c>
      <c r="D10" s="64" t="s">
        <v>769</v>
      </c>
      <c r="E10" s="176" t="s">
        <v>504</v>
      </c>
      <c r="F10" s="176">
        <v>284577899</v>
      </c>
      <c r="G10" s="74"/>
      <c r="H10" s="75">
        <v>214000</v>
      </c>
      <c r="I10" s="75"/>
      <c r="J10" s="75"/>
      <c r="K10" s="75"/>
      <c r="L10" s="75"/>
      <c r="M10" s="75"/>
      <c r="N10" s="75"/>
      <c r="O10" s="75"/>
      <c r="P10" s="75">
        <v>9731302</v>
      </c>
      <c r="Q10" s="75">
        <f t="shared" si="0"/>
        <v>294523201</v>
      </c>
    </row>
    <row r="11" spans="1:17" ht="12" customHeight="1" x14ac:dyDescent="0.2">
      <c r="A11" s="71"/>
      <c r="B11" s="72">
        <v>4.0999999999999996</v>
      </c>
      <c r="C11" s="73" t="s">
        <v>66</v>
      </c>
      <c r="D11" s="64" t="s">
        <v>770</v>
      </c>
      <c r="E11" s="176" t="s">
        <v>504</v>
      </c>
      <c r="F11" s="176"/>
      <c r="G11" s="74">
        <v>958464</v>
      </c>
      <c r="H11" s="75"/>
      <c r="I11" s="75"/>
      <c r="J11" s="75"/>
      <c r="K11" s="75"/>
      <c r="L11" s="75"/>
      <c r="M11" s="75"/>
      <c r="N11" s="75"/>
      <c r="O11" s="75">
        <v>1282137297</v>
      </c>
      <c r="P11" s="75"/>
      <c r="Q11" s="75">
        <f t="shared" si="0"/>
        <v>1283095761</v>
      </c>
    </row>
    <row r="12" spans="1:17" ht="12" customHeight="1" x14ac:dyDescent="0.2">
      <c r="A12" s="71"/>
      <c r="B12" s="72">
        <v>4.6333333333333302</v>
      </c>
      <c r="C12" s="73" t="s">
        <v>68</v>
      </c>
      <c r="D12" s="63" t="s">
        <v>745</v>
      </c>
      <c r="E12" s="176" t="s">
        <v>504</v>
      </c>
      <c r="F12" s="176"/>
      <c r="G12" s="74">
        <v>83649885</v>
      </c>
      <c r="H12" s="75">
        <v>12745520</v>
      </c>
      <c r="I12" s="75"/>
      <c r="J12" s="75"/>
      <c r="K12" s="75"/>
      <c r="L12" s="75"/>
      <c r="M12" s="75"/>
      <c r="N12" s="75"/>
      <c r="O12" s="75"/>
      <c r="P12" s="75"/>
      <c r="Q12" s="75">
        <f t="shared" si="0"/>
        <v>96395405</v>
      </c>
    </row>
    <row r="13" spans="1:17" ht="12" hidden="1" customHeight="1" x14ac:dyDescent="0.2">
      <c r="A13" s="71"/>
      <c r="B13" s="72">
        <v>5.18333333333333</v>
      </c>
      <c r="C13" s="73" t="s">
        <v>70</v>
      </c>
      <c r="D13" s="63" t="s">
        <v>747</v>
      </c>
      <c r="E13" s="179" t="s">
        <v>504</v>
      </c>
      <c r="F13" s="179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>
        <f t="shared" si="0"/>
        <v>0</v>
      </c>
    </row>
    <row r="14" spans="1:17" ht="12" customHeight="1" x14ac:dyDescent="0.2">
      <c r="A14" s="71"/>
      <c r="B14" s="72">
        <v>5.7333333333333298</v>
      </c>
      <c r="C14" s="73" t="s">
        <v>69</v>
      </c>
      <c r="D14" s="63" t="s">
        <v>1115</v>
      </c>
      <c r="E14" s="176" t="s">
        <v>504</v>
      </c>
      <c r="F14" s="176"/>
      <c r="G14" s="74"/>
      <c r="H14" s="75"/>
      <c r="I14" s="75"/>
      <c r="J14" s="75">
        <v>160000</v>
      </c>
      <c r="K14" s="75"/>
      <c r="L14" s="75"/>
      <c r="M14" s="75"/>
      <c r="N14" s="75"/>
      <c r="O14" s="75"/>
      <c r="P14" s="75"/>
      <c r="Q14" s="75">
        <f t="shared" si="0"/>
        <v>160000</v>
      </c>
    </row>
    <row r="15" spans="1:17" ht="12" customHeight="1" x14ac:dyDescent="0.2">
      <c r="A15" s="71"/>
      <c r="B15" s="72">
        <v>6.2833333333333297</v>
      </c>
      <c r="C15" s="73" t="s">
        <v>817</v>
      </c>
      <c r="D15" s="64" t="s">
        <v>899</v>
      </c>
      <c r="E15" s="176" t="s">
        <v>504</v>
      </c>
      <c r="F15" s="176"/>
      <c r="G15" s="74">
        <v>24985448</v>
      </c>
      <c r="H15" s="75">
        <v>400914260</v>
      </c>
      <c r="I15" s="75"/>
      <c r="J15" s="75">
        <v>100</v>
      </c>
      <c r="K15" s="75"/>
      <c r="L15" s="75"/>
      <c r="M15" s="75"/>
      <c r="N15" s="75"/>
      <c r="O15" s="75"/>
      <c r="P15" s="75"/>
      <c r="Q15" s="75">
        <f t="shared" si="0"/>
        <v>425899808</v>
      </c>
    </row>
    <row r="16" spans="1:17" ht="12" hidden="1" customHeight="1" x14ac:dyDescent="0.2">
      <c r="A16" s="71"/>
      <c r="B16" s="72">
        <v>6.8333333333333304</v>
      </c>
      <c r="C16" s="78" t="s">
        <v>77</v>
      </c>
      <c r="D16" s="65" t="s">
        <v>772</v>
      </c>
      <c r="E16" s="177" t="s">
        <v>504</v>
      </c>
      <c r="F16" s="177"/>
      <c r="G16" s="74"/>
      <c r="H16" s="75"/>
      <c r="I16" s="75"/>
      <c r="J16" s="75"/>
      <c r="K16" s="75"/>
      <c r="L16" s="75"/>
      <c r="M16" s="75"/>
      <c r="N16" s="75"/>
      <c r="O16" s="75"/>
      <c r="P16" s="75"/>
      <c r="Q16" s="75">
        <f t="shared" si="0"/>
        <v>0</v>
      </c>
    </row>
    <row r="17" spans="1:18" ht="12" customHeight="1" x14ac:dyDescent="0.2">
      <c r="A17" s="71"/>
      <c r="B17" s="72">
        <v>7.3833333333333302</v>
      </c>
      <c r="C17" s="79" t="s">
        <v>71</v>
      </c>
      <c r="D17" s="57" t="s">
        <v>898</v>
      </c>
      <c r="E17" s="178" t="s">
        <v>504</v>
      </c>
      <c r="F17" s="178"/>
      <c r="G17" s="74"/>
      <c r="H17" s="75"/>
      <c r="I17" s="75"/>
      <c r="J17" s="75">
        <v>5000</v>
      </c>
      <c r="K17" s="75"/>
      <c r="L17" s="75"/>
      <c r="M17" s="75">
        <v>432464</v>
      </c>
      <c r="N17" s="75"/>
      <c r="O17" s="75"/>
      <c r="P17" s="75"/>
      <c r="Q17" s="75">
        <f t="shared" si="0"/>
        <v>437464</v>
      </c>
    </row>
    <row r="18" spans="1:18" ht="12" customHeight="1" x14ac:dyDescent="0.2">
      <c r="A18" s="71"/>
      <c r="B18" s="72">
        <v>7.93333333333333</v>
      </c>
      <c r="C18" s="78" t="s">
        <v>76</v>
      </c>
      <c r="D18" s="64" t="s">
        <v>773</v>
      </c>
      <c r="E18" s="179" t="s">
        <v>504</v>
      </c>
      <c r="F18" s="179"/>
      <c r="G18" s="75">
        <v>8972400</v>
      </c>
      <c r="H18" s="75"/>
      <c r="I18" s="75"/>
      <c r="J18" s="75"/>
      <c r="K18" s="75"/>
      <c r="L18" s="75"/>
      <c r="M18" s="75"/>
      <c r="N18" s="75"/>
      <c r="O18" s="75"/>
      <c r="P18" s="75"/>
      <c r="Q18" s="75">
        <f t="shared" si="0"/>
        <v>8972400</v>
      </c>
    </row>
    <row r="19" spans="1:18" ht="12" customHeight="1" x14ac:dyDescent="0.2">
      <c r="A19" s="71"/>
      <c r="B19" s="72">
        <v>8.4833333333333307</v>
      </c>
      <c r="C19" s="78" t="s">
        <v>78</v>
      </c>
      <c r="D19" s="70" t="s">
        <v>774</v>
      </c>
      <c r="E19" s="180" t="s">
        <v>504</v>
      </c>
      <c r="F19" s="180"/>
      <c r="G19" s="74">
        <v>234000</v>
      </c>
      <c r="H19" s="75"/>
      <c r="I19" s="75"/>
      <c r="J19" s="75"/>
      <c r="K19" s="75"/>
      <c r="L19" s="75"/>
      <c r="M19" s="75"/>
      <c r="N19" s="75"/>
      <c r="O19" s="75"/>
      <c r="P19" s="75"/>
      <c r="Q19" s="75">
        <f t="shared" si="0"/>
        <v>234000</v>
      </c>
    </row>
    <row r="20" spans="1:18" ht="12" customHeight="1" x14ac:dyDescent="0.2">
      <c r="A20" s="71"/>
      <c r="B20" s="72">
        <v>9.0333333333333297</v>
      </c>
      <c r="C20" s="80" t="s">
        <v>79</v>
      </c>
      <c r="D20" s="64" t="s">
        <v>775</v>
      </c>
      <c r="E20" s="76" t="s">
        <v>563</v>
      </c>
      <c r="F20" s="76"/>
      <c r="G20" s="75"/>
      <c r="H20" s="75"/>
      <c r="I20" s="75"/>
      <c r="J20" s="75">
        <v>200000</v>
      </c>
      <c r="K20" s="75"/>
      <c r="L20" s="75"/>
      <c r="M20" s="75"/>
      <c r="N20" s="75"/>
      <c r="O20" s="75"/>
      <c r="P20" s="75"/>
      <c r="Q20" s="75">
        <f t="shared" si="0"/>
        <v>200000</v>
      </c>
    </row>
    <row r="21" spans="1:18" ht="12" customHeight="1" x14ac:dyDescent="0.2">
      <c r="A21" s="71"/>
      <c r="B21" s="72">
        <v>9.5833333333333304</v>
      </c>
      <c r="C21" s="80" t="s">
        <v>880</v>
      </c>
      <c r="D21" s="703" t="s">
        <v>895</v>
      </c>
      <c r="E21" s="76" t="s">
        <v>504</v>
      </c>
      <c r="F21" s="76"/>
      <c r="G21" s="75">
        <v>820000</v>
      </c>
      <c r="H21" s="75"/>
      <c r="I21" s="75"/>
      <c r="J21" s="75"/>
      <c r="K21" s="75"/>
      <c r="L21" s="75"/>
      <c r="M21" s="75"/>
      <c r="N21" s="75"/>
      <c r="O21" s="75"/>
      <c r="P21" s="75"/>
      <c r="Q21" s="75">
        <f t="shared" si="0"/>
        <v>820000</v>
      </c>
    </row>
    <row r="22" spans="1:18" ht="12" customHeight="1" x14ac:dyDescent="0.2">
      <c r="A22" s="71"/>
      <c r="B22" s="72">
        <v>10.133333333333301</v>
      </c>
      <c r="C22" s="80" t="s">
        <v>87</v>
      </c>
      <c r="D22" s="58" t="s">
        <v>95</v>
      </c>
      <c r="E22" s="178" t="s">
        <v>504</v>
      </c>
      <c r="F22" s="178"/>
      <c r="G22" s="75">
        <v>2300000</v>
      </c>
      <c r="H22" s="75"/>
      <c r="I22" s="75"/>
      <c r="J22" s="75"/>
      <c r="K22" s="75"/>
      <c r="L22" s="75"/>
      <c r="M22" s="75"/>
      <c r="N22" s="75"/>
      <c r="O22" s="75"/>
      <c r="P22" s="75"/>
      <c r="Q22" s="75">
        <f t="shared" si="0"/>
        <v>2300000</v>
      </c>
    </row>
    <row r="23" spans="1:18" ht="12" hidden="1" customHeight="1" x14ac:dyDescent="0.2">
      <c r="A23" s="71"/>
      <c r="B23" s="72">
        <v>10.6833333333333</v>
      </c>
      <c r="C23" s="80"/>
      <c r="D23" s="81"/>
      <c r="E23" s="76"/>
      <c r="F23" s="76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>
        <f t="shared" si="0"/>
        <v>0</v>
      </c>
    </row>
    <row r="24" spans="1:18" ht="12" customHeight="1" x14ac:dyDescent="0.2">
      <c r="A24" s="71"/>
      <c r="B24" s="72">
        <v>11.233333333333301</v>
      </c>
      <c r="C24" s="80" t="s">
        <v>780</v>
      </c>
      <c r="D24" s="81" t="s">
        <v>897</v>
      </c>
      <c r="E24" s="76" t="s">
        <v>504</v>
      </c>
      <c r="F24" s="76"/>
      <c r="G24" s="75">
        <v>45000</v>
      </c>
      <c r="H24" s="75"/>
      <c r="I24" s="75"/>
      <c r="J24" s="75"/>
      <c r="K24" s="75"/>
      <c r="L24" s="75">
        <v>930110</v>
      </c>
      <c r="M24" s="75"/>
      <c r="N24" s="75"/>
      <c r="O24" s="75"/>
      <c r="P24" s="75"/>
      <c r="Q24" s="75">
        <f t="shared" si="0"/>
        <v>975110</v>
      </c>
    </row>
    <row r="25" spans="1:18" ht="12" customHeight="1" x14ac:dyDescent="0.2">
      <c r="A25" s="71"/>
      <c r="B25" s="72">
        <v>11.783333333333299</v>
      </c>
      <c r="C25" s="80" t="s">
        <v>91</v>
      </c>
      <c r="D25" s="81" t="s">
        <v>1070</v>
      </c>
      <c r="E25" s="76" t="s">
        <v>504</v>
      </c>
      <c r="F25" s="76"/>
      <c r="G25" s="75">
        <v>750000</v>
      </c>
      <c r="H25" s="75"/>
      <c r="I25" s="75"/>
      <c r="J25" s="75"/>
      <c r="K25" s="75"/>
      <c r="L25" s="75"/>
      <c r="M25" s="75"/>
      <c r="N25" s="75"/>
      <c r="O25" s="75"/>
      <c r="P25" s="75"/>
      <c r="Q25" s="75">
        <f t="shared" si="0"/>
        <v>750000</v>
      </c>
    </row>
    <row r="26" spans="1:18" ht="12" customHeight="1" x14ac:dyDescent="0.2">
      <c r="A26" s="71"/>
      <c r="B26" s="72">
        <v>12.3333333333333</v>
      </c>
      <c r="C26" s="80" t="s">
        <v>93</v>
      </c>
      <c r="D26" s="81" t="s">
        <v>94</v>
      </c>
      <c r="E26" s="179" t="s">
        <v>504</v>
      </c>
      <c r="F26" s="179"/>
      <c r="G26" s="75"/>
      <c r="H26" s="75"/>
      <c r="I26" s="75">
        <v>244435924</v>
      </c>
      <c r="J26" s="75"/>
      <c r="K26" s="75"/>
      <c r="L26" s="75"/>
      <c r="M26" s="75"/>
      <c r="N26" s="75"/>
      <c r="O26" s="75"/>
      <c r="P26" s="75"/>
      <c r="Q26" s="75">
        <f t="shared" si="0"/>
        <v>244435924</v>
      </c>
    </row>
    <row r="27" spans="1:18" ht="12" customHeight="1" x14ac:dyDescent="0.2">
      <c r="A27" s="71"/>
      <c r="B27" s="72">
        <v>12.883333333333301</v>
      </c>
      <c r="C27" s="80" t="s">
        <v>876</v>
      </c>
      <c r="D27" s="81" t="s">
        <v>900</v>
      </c>
      <c r="E27" s="179" t="s">
        <v>504</v>
      </c>
      <c r="F27" s="179"/>
      <c r="G27" s="75"/>
      <c r="H27" s="75"/>
      <c r="I27" s="75"/>
      <c r="J27" s="75"/>
      <c r="K27" s="75"/>
      <c r="L27" s="75"/>
      <c r="M27" s="75"/>
      <c r="N27" s="75">
        <v>3194664</v>
      </c>
      <c r="O27" s="75"/>
      <c r="P27" s="75"/>
      <c r="Q27" s="75">
        <f t="shared" si="0"/>
        <v>3194664</v>
      </c>
    </row>
    <row r="28" spans="1:18" ht="12" hidden="1" customHeight="1" x14ac:dyDescent="0.2">
      <c r="A28" s="40"/>
      <c r="B28" s="40"/>
      <c r="C28" s="68"/>
      <c r="D28" s="161"/>
      <c r="E28" s="181"/>
      <c r="F28" s="181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>
        <f t="shared" si="0"/>
        <v>0</v>
      </c>
    </row>
    <row r="29" spans="1:18" ht="12" customHeight="1" x14ac:dyDescent="0.2">
      <c r="A29" s="40"/>
      <c r="B29" s="40"/>
      <c r="C29" s="68"/>
      <c r="D29" s="161"/>
      <c r="E29" s="181"/>
      <c r="F29" s="181"/>
      <c r="G29" s="75"/>
      <c r="H29" s="75"/>
      <c r="I29" s="75"/>
      <c r="J29" s="75"/>
      <c r="K29" s="75"/>
      <c r="L29" s="75"/>
      <c r="M29" s="75"/>
      <c r="N29" s="75"/>
      <c r="O29" s="75"/>
      <c r="P29" s="75">
        <v>-348983624</v>
      </c>
      <c r="Q29" s="75"/>
      <c r="R29" s="12"/>
    </row>
    <row r="30" spans="1:18" ht="30" customHeight="1" x14ac:dyDescent="0.2">
      <c r="A30" s="52"/>
      <c r="B30" s="83"/>
      <c r="C30" s="84"/>
      <c r="D30" s="85" t="s">
        <v>748</v>
      </c>
      <c r="E30" s="186"/>
      <c r="F30" s="86">
        <f>SUM(F6:F29)</f>
        <v>284577899</v>
      </c>
      <c r="G30" s="86">
        <f t="shared" ref="G30:P30" si="1">SUM(G6:G29)</f>
        <v>125841349</v>
      </c>
      <c r="H30" s="86">
        <f t="shared" si="1"/>
        <v>415578149</v>
      </c>
      <c r="I30" s="86">
        <f t="shared" si="1"/>
        <v>244435924</v>
      </c>
      <c r="J30" s="86">
        <f t="shared" si="1"/>
        <v>28680527</v>
      </c>
      <c r="K30" s="86">
        <f t="shared" si="1"/>
        <v>6430768</v>
      </c>
      <c r="L30" s="86">
        <f t="shared" si="1"/>
        <v>11930110</v>
      </c>
      <c r="M30" s="86">
        <f t="shared" si="1"/>
        <v>432464</v>
      </c>
      <c r="N30" s="86">
        <f t="shared" si="1"/>
        <v>3194664</v>
      </c>
      <c r="O30" s="86">
        <f t="shared" si="1"/>
        <v>1282137297</v>
      </c>
      <c r="P30" s="86">
        <f t="shared" si="1"/>
        <v>-339252322</v>
      </c>
      <c r="Q30" s="86">
        <f>SUM(F30:P30)</f>
        <v>2063986829</v>
      </c>
    </row>
    <row r="31" spans="1:18" ht="17.100000000000001" customHeight="1" x14ac:dyDescent="0.2">
      <c r="A31" s="41">
        <v>2</v>
      </c>
      <c r="B31" s="71"/>
      <c r="C31" s="87"/>
      <c r="D31" s="88" t="s">
        <v>749</v>
      </c>
      <c r="E31" s="182"/>
      <c r="F31" s="182"/>
      <c r="G31" s="89">
        <v>43287617</v>
      </c>
      <c r="H31" s="89">
        <v>0</v>
      </c>
      <c r="I31" s="89">
        <f>SUM('[1]5.a '!G145)</f>
        <v>0</v>
      </c>
      <c r="J31" s="89">
        <v>34273575</v>
      </c>
      <c r="K31" s="89">
        <v>0</v>
      </c>
      <c r="L31" s="89">
        <v>0</v>
      </c>
      <c r="M31" s="89">
        <v>0</v>
      </c>
      <c r="N31" s="89"/>
      <c r="O31" s="89">
        <v>31259406</v>
      </c>
      <c r="P31" s="89">
        <v>348983624</v>
      </c>
      <c r="Q31" s="89">
        <f>SUM(G31:P31)</f>
        <v>457804222</v>
      </c>
    </row>
    <row r="32" spans="1:18" ht="17.100000000000001" customHeight="1" x14ac:dyDescent="0.2">
      <c r="A32" s="52"/>
      <c r="B32" s="83"/>
      <c r="C32" s="84"/>
      <c r="D32" s="90" t="s">
        <v>750</v>
      </c>
      <c r="E32" s="187"/>
      <c r="F32" s="86">
        <f t="shared" ref="F32:Q32" si="2">SUM(F30:F31)</f>
        <v>284577899</v>
      </c>
      <c r="G32" s="86">
        <f t="shared" si="2"/>
        <v>169128966</v>
      </c>
      <c r="H32" s="86">
        <f t="shared" si="2"/>
        <v>415578149</v>
      </c>
      <c r="I32" s="86">
        <f t="shared" si="2"/>
        <v>244435924</v>
      </c>
      <c r="J32" s="86">
        <f t="shared" si="2"/>
        <v>62954102</v>
      </c>
      <c r="K32" s="86">
        <f t="shared" si="2"/>
        <v>6430768</v>
      </c>
      <c r="L32" s="86">
        <f t="shared" si="2"/>
        <v>11930110</v>
      </c>
      <c r="M32" s="86">
        <f t="shared" si="2"/>
        <v>432464</v>
      </c>
      <c r="N32" s="86">
        <f t="shared" si="2"/>
        <v>3194664</v>
      </c>
      <c r="O32" s="86">
        <f t="shared" si="2"/>
        <v>1313396703</v>
      </c>
      <c r="P32" s="86"/>
      <c r="Q32" s="86">
        <f t="shared" si="2"/>
        <v>2521791051</v>
      </c>
    </row>
    <row r="33" spans="3:16" ht="17.100000000000001" customHeight="1" x14ac:dyDescent="0.2">
      <c r="D33" s="11"/>
      <c r="E33" s="183"/>
      <c r="F33" s="183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3:16" ht="14.1" customHeight="1" x14ac:dyDescent="0.2">
      <c r="C34" s="188" t="s">
        <v>565</v>
      </c>
      <c r="D34" s="189"/>
      <c r="E34" s="183"/>
      <c r="F34" s="183"/>
      <c r="G34" s="12"/>
      <c r="H34" s="12"/>
      <c r="I34" s="12"/>
      <c r="J34" s="12"/>
      <c r="K34" s="12"/>
      <c r="L34" s="12"/>
      <c r="M34" s="12"/>
      <c r="N34" s="12"/>
      <c r="O34" s="12"/>
    </row>
    <row r="35" spans="3:16" ht="14.1" customHeight="1" x14ac:dyDescent="0.2">
      <c r="C35" s="188" t="s">
        <v>564</v>
      </c>
      <c r="D35" s="190"/>
      <c r="G35" s="12"/>
      <c r="H35" s="12"/>
      <c r="I35" s="12"/>
      <c r="J35" s="12"/>
      <c r="K35" s="12"/>
      <c r="L35" s="12"/>
      <c r="M35" s="12"/>
      <c r="N35" s="12"/>
      <c r="O35" s="12"/>
    </row>
    <row r="36" spans="3:16" ht="14.1" customHeight="1" x14ac:dyDescent="0.2">
      <c r="G36" s="12"/>
      <c r="H36" s="12"/>
      <c r="I36" s="12"/>
      <c r="J36" s="12"/>
      <c r="K36" s="12"/>
      <c r="L36" s="12"/>
      <c r="M36" s="12"/>
      <c r="N36" s="12"/>
      <c r="O36" s="12"/>
    </row>
    <row r="37" spans="3:16" ht="14.1" customHeight="1" x14ac:dyDescent="0.2">
      <c r="G37" s="12"/>
      <c r="H37" s="12"/>
      <c r="I37" s="12"/>
      <c r="J37" s="12"/>
      <c r="K37" s="12"/>
      <c r="L37" s="12"/>
      <c r="M37" s="12"/>
      <c r="N37" s="12"/>
      <c r="O37" s="12"/>
    </row>
    <row r="38" spans="3:16" ht="14.1" customHeight="1" x14ac:dyDescent="0.2">
      <c r="G38" s="12"/>
      <c r="H38" s="12"/>
      <c r="I38" s="12"/>
      <c r="J38" s="12"/>
      <c r="K38" s="12"/>
      <c r="L38" s="12"/>
      <c r="M38" s="12"/>
      <c r="N38" s="12"/>
      <c r="O38" s="12"/>
    </row>
    <row r="39" spans="3:16" ht="14.1" customHeight="1" x14ac:dyDescent="0.2">
      <c r="G39" s="12"/>
      <c r="H39" s="12"/>
      <c r="I39" s="12"/>
      <c r="J39" s="12"/>
      <c r="K39" s="12"/>
      <c r="L39" s="12"/>
      <c r="M39" s="12"/>
      <c r="N39" s="12"/>
      <c r="O39" s="12"/>
    </row>
    <row r="40" spans="3:16" ht="14.1" customHeight="1" x14ac:dyDescent="0.2">
      <c r="G40" s="12"/>
      <c r="H40" s="12"/>
      <c r="I40" s="12"/>
      <c r="J40" s="12"/>
      <c r="K40" s="12"/>
      <c r="L40" s="12"/>
      <c r="M40" s="12"/>
      <c r="N40" s="12"/>
      <c r="O40" s="12"/>
    </row>
    <row r="41" spans="3:16" ht="14.1" customHeight="1" x14ac:dyDescent="0.2">
      <c r="G41" s="12"/>
      <c r="H41" s="12"/>
      <c r="I41" s="12"/>
      <c r="J41" s="12"/>
      <c r="K41" s="12"/>
      <c r="L41" s="12"/>
      <c r="M41" s="12"/>
      <c r="N41" s="12"/>
      <c r="O41" s="12"/>
    </row>
    <row r="42" spans="3:16" ht="14.1" customHeight="1" x14ac:dyDescent="0.2">
      <c r="G42" s="12"/>
      <c r="H42" s="12"/>
      <c r="I42" s="12"/>
      <c r="J42" s="12"/>
      <c r="K42" s="12"/>
      <c r="L42" s="12"/>
      <c r="M42" s="12"/>
      <c r="N42" s="12"/>
      <c r="O42" s="12"/>
    </row>
    <row r="43" spans="3:16" ht="14.1" customHeight="1" x14ac:dyDescent="0.2"/>
    <row r="44" spans="3:16" ht="14.1" customHeight="1" x14ac:dyDescent="0.2"/>
    <row r="45" spans="3:16" ht="14.1" customHeight="1" x14ac:dyDescent="0.2"/>
    <row r="47" spans="3:16" x14ac:dyDescent="0.2">
      <c r="D47" s="171"/>
      <c r="E47" s="171"/>
      <c r="F47" s="171"/>
      <c r="G47" s="36"/>
      <c r="H47" s="172"/>
      <c r="I47" s="172"/>
    </row>
    <row r="48" spans="3:16" x14ac:dyDescent="0.2">
      <c r="D48" s="171"/>
      <c r="E48" s="171"/>
      <c r="F48" s="171"/>
      <c r="G48" s="38"/>
      <c r="H48" s="172"/>
      <c r="I48" s="172"/>
    </row>
    <row r="49" spans="4:9" x14ac:dyDescent="0.2">
      <c r="D49" s="171"/>
      <c r="E49" s="171"/>
      <c r="F49" s="171"/>
      <c r="G49" s="38"/>
      <c r="H49" s="172"/>
      <c r="I49" s="172"/>
    </row>
    <row r="50" spans="4:9" x14ac:dyDescent="0.2">
      <c r="D50" s="171"/>
      <c r="E50" s="171"/>
      <c r="F50" s="171"/>
      <c r="G50" s="36"/>
      <c r="H50" s="172"/>
      <c r="I50" s="172"/>
    </row>
    <row r="51" spans="4:9" x14ac:dyDescent="0.2">
      <c r="D51" s="171"/>
      <c r="E51" s="171"/>
      <c r="F51" s="171"/>
      <c r="G51" s="38"/>
      <c r="H51" s="172"/>
      <c r="I51" s="172"/>
    </row>
    <row r="52" spans="4:9" x14ac:dyDescent="0.2">
      <c r="D52" s="171"/>
      <c r="E52" s="171"/>
      <c r="F52" s="171"/>
      <c r="G52" s="38"/>
      <c r="H52" s="172"/>
      <c r="I52" s="172"/>
    </row>
    <row r="53" spans="4:9" x14ac:dyDescent="0.2">
      <c r="D53" s="171"/>
      <c r="E53" s="171"/>
      <c r="F53" s="171"/>
      <c r="G53" s="36"/>
      <c r="H53" s="172"/>
      <c r="I53" s="172"/>
    </row>
    <row r="54" spans="4:9" x14ac:dyDescent="0.2">
      <c r="D54" s="171"/>
      <c r="E54" s="171"/>
      <c r="F54" s="171"/>
      <c r="G54" s="36"/>
      <c r="H54" s="172"/>
      <c r="I54" s="172"/>
    </row>
    <row r="55" spans="4:9" x14ac:dyDescent="0.2">
      <c r="D55" s="171"/>
      <c r="E55" s="171"/>
      <c r="F55" s="171"/>
      <c r="G55" s="38"/>
      <c r="H55" s="172"/>
      <c r="I55" s="172"/>
    </row>
    <row r="56" spans="4:9" x14ac:dyDescent="0.2">
      <c r="D56" s="59"/>
      <c r="E56" s="59"/>
      <c r="F56" s="59"/>
      <c r="G56" s="60"/>
      <c r="H56" s="172"/>
      <c r="I56" s="172"/>
    </row>
    <row r="57" spans="4:9" x14ac:dyDescent="0.2">
      <c r="D57" s="59"/>
      <c r="E57" s="59"/>
      <c r="F57" s="59"/>
      <c r="G57" s="38"/>
      <c r="H57" s="172"/>
      <c r="I57" s="172"/>
    </row>
    <row r="58" spans="4:9" x14ac:dyDescent="0.2">
      <c r="D58" s="59"/>
      <c r="E58" s="59"/>
      <c r="F58" s="59"/>
      <c r="G58" s="37"/>
      <c r="H58" s="172"/>
      <c r="I58" s="172"/>
    </row>
    <row r="59" spans="4:9" x14ac:dyDescent="0.2">
      <c r="D59" s="59"/>
      <c r="E59" s="59"/>
      <c r="F59" s="59"/>
      <c r="G59" s="36"/>
      <c r="H59" s="172"/>
      <c r="I59" s="172"/>
    </row>
    <row r="60" spans="4:9" x14ac:dyDescent="0.2">
      <c r="D60" s="59"/>
      <c r="E60" s="59"/>
      <c r="F60" s="59"/>
      <c r="G60" s="37"/>
      <c r="H60" s="172"/>
      <c r="I60" s="172"/>
    </row>
    <row r="61" spans="4:9" x14ac:dyDescent="0.2">
      <c r="D61" s="59"/>
      <c r="E61" s="59"/>
      <c r="F61" s="59"/>
      <c r="G61" s="36"/>
      <c r="H61" s="172"/>
      <c r="I61" s="172"/>
    </row>
    <row r="62" spans="4:9" x14ac:dyDescent="0.2">
      <c r="D62" s="173"/>
      <c r="E62" s="173"/>
      <c r="F62" s="173"/>
      <c r="G62" s="174"/>
      <c r="H62" s="172"/>
      <c r="I62" s="172"/>
    </row>
    <row r="63" spans="4:9" x14ac:dyDescent="0.2">
      <c r="D63" s="173"/>
      <c r="E63" s="173"/>
      <c r="F63" s="173"/>
      <c r="G63" s="174"/>
      <c r="H63" s="172"/>
      <c r="I63" s="172"/>
    </row>
    <row r="64" spans="4:9" x14ac:dyDescent="0.2">
      <c r="D64" s="173"/>
      <c r="E64" s="173"/>
      <c r="F64" s="173"/>
      <c r="G64" s="174"/>
      <c r="H64" s="172"/>
      <c r="I64" s="172"/>
    </row>
    <row r="65" spans="4:9" x14ac:dyDescent="0.2">
      <c r="D65" s="172"/>
      <c r="E65" s="185"/>
      <c r="F65" s="185"/>
      <c r="G65" s="172"/>
      <c r="H65" s="172"/>
      <c r="I65" s="172"/>
    </row>
  </sheetData>
  <sortState ref="C6:Q25">
    <sortCondition ref="C6"/>
  </sortState>
  <mergeCells count="7">
    <mergeCell ref="O1:Q1"/>
    <mergeCell ref="Q3:Q4"/>
    <mergeCell ref="N3:P3"/>
    <mergeCell ref="A3:A4"/>
    <mergeCell ref="B3:B4"/>
    <mergeCell ref="D3:D4"/>
    <mergeCell ref="F3:M3"/>
  </mergeCells>
  <phoneticPr fontId="6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89" orientation="landscape" r:id="rId1"/>
  <headerFooter alignWithMargins="0">
    <oddHeader>&amp;C&amp;"Times New Roman,Félkövér dőlt"LETENYE VÁROS ÖNKORMÁNYZATÁNAK 2018.  ÉVI  BEVÉTELI ELŐIRÁNYZATAI SZAKÁGAZATI BONTÁSBAN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6"/>
  <sheetViews>
    <sheetView topLeftCell="A13" zoomScale="150" zoomScaleNormal="150" workbookViewId="0">
      <selection activeCell="G49" sqref="G49"/>
    </sheetView>
  </sheetViews>
  <sheetFormatPr defaultColWidth="8" defaultRowHeight="12" x14ac:dyDescent="0.2"/>
  <cols>
    <col min="1" max="1" width="2.7109375" style="42" customWidth="1"/>
    <col min="2" max="2" width="3.140625" style="42" customWidth="1"/>
    <col min="3" max="3" width="6" style="54" customWidth="1"/>
    <col min="4" max="4" width="26" style="42" customWidth="1"/>
    <col min="5" max="5" width="2.28515625" style="42" customWidth="1"/>
    <col min="6" max="6" width="7.85546875" style="42" customWidth="1"/>
    <col min="7" max="7" width="8.28515625" style="42" customWidth="1"/>
    <col min="8" max="8" width="8" style="42" customWidth="1"/>
    <col min="9" max="9" width="6.5703125" style="42" customWidth="1"/>
    <col min="10" max="10" width="8.140625" style="42" customWidth="1"/>
    <col min="11" max="11" width="7" style="42" customWidth="1"/>
    <col min="12" max="12" width="8.7109375" style="42" customWidth="1"/>
    <col min="13" max="13" width="7.7109375" style="42" customWidth="1"/>
    <col min="14" max="14" width="7.28515625" style="42" customWidth="1"/>
    <col min="15" max="15" width="6.42578125" style="42" customWidth="1"/>
    <col min="16" max="16" width="6.5703125" style="42" customWidth="1"/>
    <col min="17" max="17" width="8.85546875" style="42" customWidth="1"/>
    <col min="18" max="18" width="6.85546875" style="42" customWidth="1"/>
    <col min="19" max="19" width="8.5703125" style="50" customWidth="1"/>
    <col min="20" max="16384" width="8" style="42"/>
  </cols>
  <sheetData>
    <row r="1" spans="1:19" ht="9.75" customHeight="1" x14ac:dyDescent="0.2">
      <c r="P1" s="1581" t="s">
        <v>1141</v>
      </c>
      <c r="Q1" s="1581"/>
      <c r="R1" s="1581"/>
      <c r="S1" s="1581"/>
    </row>
    <row r="2" spans="1:19" ht="9.75" customHeight="1" x14ac:dyDescent="0.2">
      <c r="S2" s="1053" t="s">
        <v>872</v>
      </c>
    </row>
    <row r="3" spans="1:19" ht="12.75" customHeight="1" x14ac:dyDescent="0.2">
      <c r="A3" s="1580" t="s">
        <v>751</v>
      </c>
      <c r="B3" s="1580" t="s">
        <v>752</v>
      </c>
      <c r="C3" s="704"/>
      <c r="D3" s="1580" t="s">
        <v>507</v>
      </c>
      <c r="E3" s="670"/>
      <c r="F3" s="1582" t="s">
        <v>57</v>
      </c>
      <c r="G3" s="1582"/>
      <c r="H3" s="1582"/>
      <c r="I3" s="1582"/>
      <c r="J3" s="1582"/>
      <c r="K3" s="1582"/>
      <c r="L3" s="1582"/>
      <c r="M3" s="1582"/>
      <c r="N3" s="1582"/>
      <c r="O3" s="705"/>
      <c r="P3" s="1582" t="s">
        <v>122</v>
      </c>
      <c r="Q3" s="1582"/>
      <c r="R3" s="1582"/>
      <c r="S3" s="1580" t="s">
        <v>125</v>
      </c>
    </row>
    <row r="4" spans="1:19" s="43" customFormat="1" ht="42" customHeight="1" x14ac:dyDescent="0.2">
      <c r="A4" s="1580"/>
      <c r="B4" s="1580"/>
      <c r="C4" s="704"/>
      <c r="D4" s="1580"/>
      <c r="E4" s="670"/>
      <c r="F4" s="670" t="s">
        <v>530</v>
      </c>
      <c r="G4" s="670" t="s">
        <v>58</v>
      </c>
      <c r="H4" s="670" t="s">
        <v>128</v>
      </c>
      <c r="I4" s="875" t="s">
        <v>1071</v>
      </c>
      <c r="J4" s="670" t="s">
        <v>339</v>
      </c>
      <c r="K4" s="670" t="s">
        <v>886</v>
      </c>
      <c r="L4" s="670" t="s">
        <v>132</v>
      </c>
      <c r="M4" s="670" t="s">
        <v>131</v>
      </c>
      <c r="N4" s="670" t="s">
        <v>119</v>
      </c>
      <c r="O4" s="670" t="s">
        <v>130</v>
      </c>
      <c r="P4" s="670" t="s">
        <v>887</v>
      </c>
      <c r="Q4" s="670" t="s">
        <v>884</v>
      </c>
      <c r="R4" s="670" t="s">
        <v>888</v>
      </c>
      <c r="S4" s="1580"/>
    </row>
    <row r="5" spans="1:19" s="43" customFormat="1" ht="12" customHeight="1" x14ac:dyDescent="0.2">
      <c r="A5" s="155">
        <v>1</v>
      </c>
      <c r="B5" s="44"/>
      <c r="C5" s="55"/>
      <c r="D5" s="706" t="s">
        <v>760</v>
      </c>
      <c r="E5" s="56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19" s="43" customFormat="1" ht="12" customHeight="1" x14ac:dyDescent="0.2">
      <c r="A6" s="44"/>
      <c r="B6" s="669">
        <v>1</v>
      </c>
      <c r="C6" s="671" t="s">
        <v>61</v>
      </c>
      <c r="D6" s="672" t="s">
        <v>889</v>
      </c>
      <c r="E6" s="673" t="s">
        <v>504</v>
      </c>
      <c r="F6" s="674">
        <v>15698834</v>
      </c>
      <c r="G6" s="675">
        <v>3124730</v>
      </c>
      <c r="H6" s="675">
        <v>24542554</v>
      </c>
      <c r="I6" s="675"/>
      <c r="J6" s="675"/>
      <c r="K6" s="675">
        <v>2179000</v>
      </c>
      <c r="L6" s="675">
        <v>15000</v>
      </c>
      <c r="M6" s="675"/>
      <c r="N6" s="675">
        <v>192819</v>
      </c>
      <c r="O6" s="675"/>
      <c r="P6" s="675"/>
      <c r="Q6" s="675"/>
      <c r="R6" s="675"/>
      <c r="S6" s="676">
        <f t="shared" ref="S6:S22" si="0">SUM(F6:R6)</f>
        <v>45752937</v>
      </c>
    </row>
    <row r="7" spans="1:19" s="46" customFormat="1" ht="12" customHeight="1" x14ac:dyDescent="0.2">
      <c r="A7" s="51"/>
      <c r="B7" s="669">
        <v>2</v>
      </c>
      <c r="C7" s="677" t="s">
        <v>62</v>
      </c>
      <c r="D7" s="678" t="s">
        <v>754</v>
      </c>
      <c r="E7" s="679" t="s">
        <v>504</v>
      </c>
      <c r="F7" s="680"/>
      <c r="G7" s="681"/>
      <c r="H7" s="681">
        <f>16914980-10000000</f>
        <v>6914980</v>
      </c>
      <c r="I7" s="681"/>
      <c r="J7" s="681"/>
      <c r="K7" s="681"/>
      <c r="L7" s="681">
        <v>10000000</v>
      </c>
      <c r="M7" s="681">
        <v>1307244</v>
      </c>
      <c r="N7" s="681"/>
      <c r="O7" s="681"/>
      <c r="P7" s="681"/>
      <c r="Q7" s="681"/>
      <c r="R7" s="681"/>
      <c r="S7" s="676">
        <f t="shared" si="0"/>
        <v>18222224</v>
      </c>
    </row>
    <row r="8" spans="1:19" s="46" customFormat="1" ht="11.45" customHeight="1" x14ac:dyDescent="0.2">
      <c r="A8" s="51"/>
      <c r="B8" s="669">
        <v>3</v>
      </c>
      <c r="C8" s="677" t="s">
        <v>63</v>
      </c>
      <c r="D8" s="682" t="s">
        <v>874</v>
      </c>
      <c r="E8" s="683" t="s">
        <v>504</v>
      </c>
      <c r="F8" s="680"/>
      <c r="G8" s="681"/>
      <c r="H8" s="681">
        <v>13965707</v>
      </c>
      <c r="I8" s="681"/>
      <c r="J8" s="681"/>
      <c r="K8" s="681"/>
      <c r="L8" s="681">
        <v>14612240</v>
      </c>
      <c r="M8" s="681">
        <v>2019300</v>
      </c>
      <c r="N8" s="681"/>
      <c r="O8" s="681"/>
      <c r="P8" s="681"/>
      <c r="Q8" s="681"/>
      <c r="R8" s="681"/>
      <c r="S8" s="676">
        <f t="shared" si="0"/>
        <v>30597247</v>
      </c>
    </row>
    <row r="9" spans="1:19" s="46" customFormat="1" ht="11.45" customHeight="1" x14ac:dyDescent="0.2">
      <c r="A9" s="51"/>
      <c r="B9" s="669">
        <v>5</v>
      </c>
      <c r="C9" s="677" t="s">
        <v>64</v>
      </c>
      <c r="D9" s="684" t="s">
        <v>768</v>
      </c>
      <c r="E9" s="673" t="s">
        <v>504</v>
      </c>
      <c r="F9" s="680"/>
      <c r="G9" s="681"/>
      <c r="H9" s="681">
        <v>3557720</v>
      </c>
      <c r="I9" s="681"/>
      <c r="J9" s="681"/>
      <c r="K9" s="681"/>
      <c r="L9" s="681"/>
      <c r="M9" s="681"/>
      <c r="N9" s="681"/>
      <c r="O9" s="681"/>
      <c r="P9" s="681"/>
      <c r="Q9" s="681"/>
      <c r="R9" s="681"/>
      <c r="S9" s="676">
        <f t="shared" si="0"/>
        <v>3557720</v>
      </c>
    </row>
    <row r="10" spans="1:19" s="46" customFormat="1" ht="11.45" customHeight="1" x14ac:dyDescent="0.2">
      <c r="A10" s="51"/>
      <c r="B10" s="669">
        <v>6</v>
      </c>
      <c r="C10" s="685" t="s">
        <v>873</v>
      </c>
      <c r="D10" s="682" t="s">
        <v>875</v>
      </c>
      <c r="E10" s="683" t="s">
        <v>504</v>
      </c>
      <c r="F10" s="680">
        <v>14000</v>
      </c>
      <c r="G10" s="681">
        <v>5000</v>
      </c>
      <c r="H10" s="681">
        <v>387000</v>
      </c>
      <c r="I10" s="681"/>
      <c r="J10" s="681"/>
      <c r="K10" s="681"/>
      <c r="L10" s="681"/>
      <c r="M10" s="681"/>
      <c r="N10" s="681"/>
      <c r="O10" s="681"/>
      <c r="P10" s="681"/>
      <c r="Q10" s="681"/>
      <c r="R10" s="681"/>
      <c r="S10" s="676">
        <f t="shared" si="0"/>
        <v>406000</v>
      </c>
    </row>
    <row r="11" spans="1:19" s="46" customFormat="1" ht="11.45" customHeight="1" x14ac:dyDescent="0.2">
      <c r="A11" s="51"/>
      <c r="B11" s="669">
        <v>7</v>
      </c>
      <c r="C11" s="677" t="s">
        <v>65</v>
      </c>
      <c r="D11" s="682" t="s">
        <v>67</v>
      </c>
      <c r="E11" s="683" t="s">
        <v>504</v>
      </c>
      <c r="F11" s="680"/>
      <c r="G11" s="681"/>
      <c r="H11" s="681"/>
      <c r="I11" s="681">
        <v>226540</v>
      </c>
      <c r="J11" s="681"/>
      <c r="K11" s="681"/>
      <c r="L11" s="681"/>
      <c r="M11" s="681"/>
      <c r="N11" s="681"/>
      <c r="O11" s="681"/>
      <c r="P11" s="681"/>
      <c r="Q11" s="681"/>
      <c r="R11" s="681">
        <v>8969730</v>
      </c>
      <c r="S11" s="676">
        <f t="shared" si="0"/>
        <v>9196270</v>
      </c>
    </row>
    <row r="12" spans="1:19" s="46" customFormat="1" ht="11.45" customHeight="1" x14ac:dyDescent="0.2">
      <c r="A12" s="51"/>
      <c r="B12" s="669">
        <v>8</v>
      </c>
      <c r="C12" s="677" t="s">
        <v>66</v>
      </c>
      <c r="D12" s="682" t="s">
        <v>770</v>
      </c>
      <c r="E12" s="673" t="s">
        <v>504</v>
      </c>
      <c r="F12" s="680"/>
      <c r="G12" s="681"/>
      <c r="H12" s="681"/>
      <c r="I12" s="681"/>
      <c r="J12" s="681"/>
      <c r="K12" s="681">
        <v>409600</v>
      </c>
      <c r="L12" s="681"/>
      <c r="M12" s="681"/>
      <c r="N12" s="681"/>
      <c r="O12" s="681"/>
      <c r="P12" s="681"/>
      <c r="Q12" s="681"/>
      <c r="R12" s="681"/>
      <c r="S12" s="676">
        <f t="shared" si="0"/>
        <v>409600</v>
      </c>
    </row>
    <row r="13" spans="1:19" s="46" customFormat="1" ht="11.45" customHeight="1" x14ac:dyDescent="0.2">
      <c r="A13" s="51"/>
      <c r="B13" s="669">
        <v>9</v>
      </c>
      <c r="C13" s="677" t="s">
        <v>68</v>
      </c>
      <c r="D13" s="686" t="s">
        <v>745</v>
      </c>
      <c r="E13" s="683" t="s">
        <v>504</v>
      </c>
      <c r="F13" s="680">
        <v>74504120</v>
      </c>
      <c r="G13" s="681">
        <v>7815820</v>
      </c>
      <c r="H13" s="681">
        <v>14516627</v>
      </c>
      <c r="I13" s="681"/>
      <c r="J13" s="681"/>
      <c r="K13" s="681"/>
      <c r="L13" s="681">
        <v>2250440</v>
      </c>
      <c r="M13" s="681"/>
      <c r="N13" s="681"/>
      <c r="O13" s="681"/>
      <c r="P13" s="681"/>
      <c r="Q13" s="681"/>
      <c r="R13" s="681"/>
      <c r="S13" s="676">
        <f t="shared" si="0"/>
        <v>99087007</v>
      </c>
    </row>
    <row r="14" spans="1:19" s="46" customFormat="1" ht="11.45" customHeight="1" x14ac:dyDescent="0.2">
      <c r="A14" s="51"/>
      <c r="B14" s="669">
        <v>10</v>
      </c>
      <c r="C14" s="677" t="s">
        <v>69</v>
      </c>
      <c r="D14" s="682" t="s">
        <v>771</v>
      </c>
      <c r="E14" s="673" t="s">
        <v>504</v>
      </c>
      <c r="F14" s="680"/>
      <c r="G14" s="681"/>
      <c r="H14" s="681">
        <v>15973551</v>
      </c>
      <c r="I14" s="681"/>
      <c r="J14" s="681"/>
      <c r="K14" s="681"/>
      <c r="L14" s="681"/>
      <c r="M14" s="681"/>
      <c r="N14" s="681"/>
      <c r="O14" s="681"/>
      <c r="P14" s="681"/>
      <c r="Q14" s="681"/>
      <c r="R14" s="681"/>
      <c r="S14" s="676">
        <f t="shared" si="0"/>
        <v>15973551</v>
      </c>
    </row>
    <row r="15" spans="1:19" s="46" customFormat="1" ht="11.45" customHeight="1" x14ac:dyDescent="0.2">
      <c r="A15" s="51"/>
      <c r="B15" s="669">
        <v>11</v>
      </c>
      <c r="C15" s="677" t="s">
        <v>70</v>
      </c>
      <c r="D15" s="684" t="s">
        <v>747</v>
      </c>
      <c r="E15" s="673" t="s">
        <v>504</v>
      </c>
      <c r="F15" s="680"/>
      <c r="G15" s="681"/>
      <c r="H15" s="681">
        <v>8000000</v>
      </c>
      <c r="I15" s="681"/>
      <c r="J15" s="681"/>
      <c r="K15" s="681"/>
      <c r="L15" s="681"/>
      <c r="M15" s="681"/>
      <c r="N15" s="681"/>
      <c r="O15" s="681"/>
      <c r="P15" s="681"/>
      <c r="Q15" s="681"/>
      <c r="R15" s="681"/>
      <c r="S15" s="676">
        <f t="shared" si="0"/>
        <v>8000000</v>
      </c>
    </row>
    <row r="16" spans="1:19" s="46" customFormat="1" ht="11.45" customHeight="1" x14ac:dyDescent="0.2">
      <c r="A16" s="51"/>
      <c r="B16" s="669">
        <v>12</v>
      </c>
      <c r="C16" s="677" t="s">
        <v>878</v>
      </c>
      <c r="D16" s="684" t="s">
        <v>890</v>
      </c>
      <c r="E16" s="673" t="s">
        <v>504</v>
      </c>
      <c r="F16" s="680"/>
      <c r="G16" s="681"/>
      <c r="H16" s="681">
        <v>3961643</v>
      </c>
      <c r="I16" s="681"/>
      <c r="J16" s="681"/>
      <c r="K16" s="681"/>
      <c r="L16" s="681"/>
      <c r="M16" s="681"/>
      <c r="N16" s="681"/>
      <c r="O16" s="681"/>
      <c r="P16" s="681"/>
      <c r="Q16" s="681"/>
      <c r="R16" s="681"/>
      <c r="S16" s="676">
        <f t="shared" si="0"/>
        <v>3961643</v>
      </c>
    </row>
    <row r="17" spans="1:19" s="46" customFormat="1" ht="11.45" customHeight="1" x14ac:dyDescent="0.2">
      <c r="A17" s="51"/>
      <c r="B17" s="669">
        <v>13</v>
      </c>
      <c r="C17" s="687" t="s">
        <v>71</v>
      </c>
      <c r="D17" s="688" t="s">
        <v>72</v>
      </c>
      <c r="E17" s="673" t="s">
        <v>563</v>
      </c>
      <c r="F17" s="680"/>
      <c r="G17" s="681"/>
      <c r="H17" s="681"/>
      <c r="I17" s="681"/>
      <c r="J17" s="681"/>
      <c r="K17" s="681"/>
      <c r="L17" s="681"/>
      <c r="M17" s="681"/>
      <c r="N17" s="681">
        <v>4500000</v>
      </c>
      <c r="O17" s="681"/>
      <c r="P17" s="681"/>
      <c r="Q17" s="681"/>
      <c r="R17" s="681"/>
      <c r="S17" s="676">
        <f t="shared" si="0"/>
        <v>4500000</v>
      </c>
    </row>
    <row r="18" spans="1:19" s="46" customFormat="1" ht="11.45" customHeight="1" x14ac:dyDescent="0.2">
      <c r="A18" s="51"/>
      <c r="B18" s="669">
        <v>14</v>
      </c>
      <c r="C18" s="689" t="s">
        <v>817</v>
      </c>
      <c r="D18" s="690" t="s">
        <v>818</v>
      </c>
      <c r="E18" s="683" t="s">
        <v>504</v>
      </c>
      <c r="F18" s="680">
        <v>14392468</v>
      </c>
      <c r="G18" s="681">
        <v>3729448</v>
      </c>
      <c r="H18" s="681">
        <v>244399689</v>
      </c>
      <c r="I18" s="681"/>
      <c r="J18" s="681"/>
      <c r="K18" s="681">
        <v>7817200</v>
      </c>
      <c r="L18" s="681">
        <v>1148095008</v>
      </c>
      <c r="M18" s="681">
        <v>292806163</v>
      </c>
      <c r="N18" s="681">
        <v>980306</v>
      </c>
      <c r="O18" s="681"/>
      <c r="P18" s="681"/>
      <c r="Q18" s="681"/>
      <c r="R18" s="681"/>
      <c r="S18" s="676">
        <f t="shared" si="0"/>
        <v>1712220282</v>
      </c>
    </row>
    <row r="19" spans="1:19" s="46" customFormat="1" ht="11.45" customHeight="1" x14ac:dyDescent="0.2">
      <c r="A19" s="51"/>
      <c r="B19" s="669">
        <v>15</v>
      </c>
      <c r="C19" s="685" t="s">
        <v>879</v>
      </c>
      <c r="D19" s="682" t="s">
        <v>885</v>
      </c>
      <c r="E19" s="683" t="s">
        <v>504</v>
      </c>
      <c r="F19" s="680"/>
      <c r="G19" s="681"/>
      <c r="H19" s="681">
        <v>2552999</v>
      </c>
      <c r="I19" s="681"/>
      <c r="J19" s="681"/>
      <c r="K19" s="681"/>
      <c r="L19" s="681"/>
      <c r="M19" s="681">
        <v>12242756</v>
      </c>
      <c r="N19" s="681"/>
      <c r="O19" s="681"/>
      <c r="P19" s="681"/>
      <c r="Q19" s="681"/>
      <c r="R19" s="681"/>
      <c r="S19" s="676">
        <f t="shared" si="0"/>
        <v>14795755</v>
      </c>
    </row>
    <row r="20" spans="1:19" s="46" customFormat="1" ht="11.45" customHeight="1" x14ac:dyDescent="0.2">
      <c r="A20" s="51"/>
      <c r="B20" s="669">
        <v>16</v>
      </c>
      <c r="C20" s="677" t="s">
        <v>73</v>
      </c>
      <c r="D20" s="684" t="s">
        <v>746</v>
      </c>
      <c r="E20" s="683" t="s">
        <v>504</v>
      </c>
      <c r="F20" s="680"/>
      <c r="G20" s="681"/>
      <c r="H20" s="681">
        <v>8888600</v>
      </c>
      <c r="I20" s="681"/>
      <c r="J20" s="681"/>
      <c r="K20" s="681"/>
      <c r="L20" s="681"/>
      <c r="M20" s="681"/>
      <c r="N20" s="681"/>
      <c r="O20" s="681"/>
      <c r="P20" s="681"/>
      <c r="Q20" s="681"/>
      <c r="R20" s="681"/>
      <c r="S20" s="676">
        <f t="shared" si="0"/>
        <v>8888600</v>
      </c>
    </row>
    <row r="21" spans="1:19" s="46" customFormat="1" ht="11.45" customHeight="1" x14ac:dyDescent="0.2">
      <c r="A21" s="51"/>
      <c r="B21" s="669">
        <v>17</v>
      </c>
      <c r="C21" s="685" t="s">
        <v>74</v>
      </c>
      <c r="D21" s="682" t="s">
        <v>756</v>
      </c>
      <c r="E21" s="691" t="s">
        <v>504</v>
      </c>
      <c r="F21" s="680">
        <v>2206601</v>
      </c>
      <c r="G21" s="681">
        <v>433200</v>
      </c>
      <c r="H21" s="681">
        <v>10942100</v>
      </c>
      <c r="I21" s="681"/>
      <c r="J21" s="681"/>
      <c r="K21" s="681"/>
      <c r="L21" s="681"/>
      <c r="M21" s="681"/>
      <c r="N21" s="681"/>
      <c r="O21" s="681"/>
      <c r="P21" s="681"/>
      <c r="Q21" s="681"/>
      <c r="R21" s="681"/>
      <c r="S21" s="676">
        <f t="shared" si="0"/>
        <v>13581901</v>
      </c>
    </row>
    <row r="22" spans="1:19" s="46" customFormat="1" ht="11.45" customHeight="1" x14ac:dyDescent="0.2">
      <c r="A22" s="51"/>
      <c r="B22" s="669">
        <v>18</v>
      </c>
      <c r="C22" s="685" t="s">
        <v>77</v>
      </c>
      <c r="D22" s="692" t="s">
        <v>75</v>
      </c>
      <c r="E22" s="683" t="s">
        <v>504</v>
      </c>
      <c r="F22" s="680">
        <v>4608106</v>
      </c>
      <c r="G22" s="681">
        <v>959200</v>
      </c>
      <c r="H22" s="681">
        <v>5919704</v>
      </c>
      <c r="I22" s="681"/>
      <c r="J22" s="681"/>
      <c r="K22" s="681"/>
      <c r="L22" s="681"/>
      <c r="M22" s="681">
        <v>1459230</v>
      </c>
      <c r="N22" s="681"/>
      <c r="O22" s="681"/>
      <c r="P22" s="681"/>
      <c r="Q22" s="681"/>
      <c r="R22" s="681"/>
      <c r="S22" s="676">
        <f t="shared" si="0"/>
        <v>12946240</v>
      </c>
    </row>
    <row r="23" spans="1:19" s="46" customFormat="1" ht="11.45" customHeight="1" x14ac:dyDescent="0.2">
      <c r="A23" s="51"/>
      <c r="B23" s="669">
        <v>19</v>
      </c>
      <c r="C23" s="685" t="s">
        <v>881</v>
      </c>
      <c r="D23" s="682" t="s">
        <v>892</v>
      </c>
      <c r="E23" s="683" t="s">
        <v>504</v>
      </c>
      <c r="F23" s="680"/>
      <c r="G23" s="681"/>
      <c r="H23" s="681">
        <v>10676946</v>
      </c>
      <c r="I23" s="681"/>
      <c r="J23" s="681"/>
      <c r="K23" s="681"/>
      <c r="L23" s="681"/>
      <c r="M23" s="681"/>
      <c r="N23" s="681"/>
      <c r="O23" s="681"/>
      <c r="P23" s="681"/>
      <c r="Q23" s="681"/>
      <c r="R23" s="681"/>
      <c r="S23" s="676">
        <f>SUM(F23:R23)</f>
        <v>10676946</v>
      </c>
    </row>
    <row r="24" spans="1:19" s="46" customFormat="1" ht="11.45" customHeight="1" x14ac:dyDescent="0.2">
      <c r="A24" s="51"/>
      <c r="B24" s="669">
        <v>20</v>
      </c>
      <c r="C24" s="685" t="s">
        <v>883</v>
      </c>
      <c r="D24" s="682" t="s">
        <v>894</v>
      </c>
      <c r="E24" s="683" t="s">
        <v>563</v>
      </c>
      <c r="F24" s="680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1"/>
      <c r="R24" s="681"/>
      <c r="S24" s="676">
        <f>SUM(F24:R24)</f>
        <v>0</v>
      </c>
    </row>
    <row r="25" spans="1:19" s="46" customFormat="1" ht="11.45" customHeight="1" x14ac:dyDescent="0.2">
      <c r="A25" s="51"/>
      <c r="B25" s="669">
        <v>21</v>
      </c>
      <c r="C25" s="685" t="s">
        <v>76</v>
      </c>
      <c r="D25" s="682" t="s">
        <v>773</v>
      </c>
      <c r="E25" s="683" t="s">
        <v>504</v>
      </c>
      <c r="F25" s="680">
        <v>9176952</v>
      </c>
      <c r="G25" s="681">
        <v>1835390</v>
      </c>
      <c r="H25" s="681">
        <v>575000</v>
      </c>
      <c r="I25" s="681"/>
      <c r="J25" s="681"/>
      <c r="K25" s="681"/>
      <c r="L25" s="681"/>
      <c r="M25" s="681"/>
      <c r="N25" s="681"/>
      <c r="O25" s="681"/>
      <c r="P25" s="681"/>
      <c r="Q25" s="681"/>
      <c r="R25" s="681"/>
      <c r="S25" s="676">
        <f t="shared" ref="S25:S39" si="1">SUM(F25:R25)</f>
        <v>11587342</v>
      </c>
    </row>
    <row r="26" spans="1:19" s="46" customFormat="1" ht="11.45" customHeight="1" x14ac:dyDescent="0.2">
      <c r="A26" s="51"/>
      <c r="B26" s="669">
        <v>22</v>
      </c>
      <c r="C26" s="693" t="s">
        <v>78</v>
      </c>
      <c r="D26" s="694" t="s">
        <v>774</v>
      </c>
      <c r="E26" s="679" t="s">
        <v>504</v>
      </c>
      <c r="F26" s="680"/>
      <c r="G26" s="681"/>
      <c r="H26" s="681">
        <v>234000</v>
      </c>
      <c r="I26" s="681"/>
      <c r="J26" s="681"/>
      <c r="K26" s="681"/>
      <c r="L26" s="681"/>
      <c r="M26" s="681"/>
      <c r="N26" s="681"/>
      <c r="O26" s="681"/>
      <c r="P26" s="681"/>
      <c r="Q26" s="681"/>
      <c r="R26" s="681"/>
      <c r="S26" s="676">
        <f t="shared" si="1"/>
        <v>234000</v>
      </c>
    </row>
    <row r="27" spans="1:19" s="46" customFormat="1" ht="11.45" customHeight="1" x14ac:dyDescent="0.2">
      <c r="A27" s="51"/>
      <c r="B27" s="669">
        <v>23</v>
      </c>
      <c r="C27" s="695" t="s">
        <v>79</v>
      </c>
      <c r="D27" s="696" t="s">
        <v>775</v>
      </c>
      <c r="E27" s="683" t="s">
        <v>563</v>
      </c>
      <c r="F27" s="680">
        <v>1592684</v>
      </c>
      <c r="G27" s="681">
        <v>300437</v>
      </c>
      <c r="H27" s="681">
        <v>635000</v>
      </c>
      <c r="I27" s="681"/>
      <c r="J27" s="681"/>
      <c r="K27" s="681"/>
      <c r="L27" s="681"/>
      <c r="M27" s="681"/>
      <c r="N27" s="681"/>
      <c r="O27" s="681"/>
      <c r="P27" s="681"/>
      <c r="Q27" s="681"/>
      <c r="R27" s="681"/>
      <c r="S27" s="676">
        <f t="shared" si="1"/>
        <v>2528121</v>
      </c>
    </row>
    <row r="28" spans="1:19" s="46" customFormat="1" ht="11.45" hidden="1" customHeight="1" x14ac:dyDescent="0.2">
      <c r="A28" s="51"/>
      <c r="B28" s="669">
        <v>24</v>
      </c>
      <c r="C28" s="695" t="s">
        <v>80</v>
      </c>
      <c r="D28" s="696" t="s">
        <v>776</v>
      </c>
      <c r="E28" s="683" t="s">
        <v>504</v>
      </c>
      <c r="F28" s="680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1"/>
      <c r="S28" s="676">
        <f t="shared" si="1"/>
        <v>0</v>
      </c>
    </row>
    <row r="29" spans="1:19" s="46" customFormat="1" ht="11.45" customHeight="1" x14ac:dyDescent="0.2">
      <c r="A29" s="51"/>
      <c r="B29" s="669">
        <v>25</v>
      </c>
      <c r="C29" s="695" t="s">
        <v>81</v>
      </c>
      <c r="D29" s="696" t="s">
        <v>777</v>
      </c>
      <c r="E29" s="683" t="s">
        <v>563</v>
      </c>
      <c r="F29" s="680"/>
      <c r="G29" s="681"/>
      <c r="H29" s="681"/>
      <c r="I29" s="681"/>
      <c r="J29" s="681"/>
      <c r="K29" s="681">
        <v>2903653</v>
      </c>
      <c r="L29" s="681"/>
      <c r="M29" s="681"/>
      <c r="N29" s="681"/>
      <c r="O29" s="681"/>
      <c r="P29" s="681"/>
      <c r="Q29" s="681"/>
      <c r="R29" s="681"/>
      <c r="S29" s="676">
        <f t="shared" si="1"/>
        <v>2903653</v>
      </c>
    </row>
    <row r="30" spans="1:19" s="46" customFormat="1" ht="11.45" customHeight="1" x14ac:dyDescent="0.2">
      <c r="A30" s="51"/>
      <c r="B30" s="669">
        <v>26</v>
      </c>
      <c r="C30" s="695" t="s">
        <v>83</v>
      </c>
      <c r="D30" s="696" t="s">
        <v>84</v>
      </c>
      <c r="E30" s="673" t="s">
        <v>563</v>
      </c>
      <c r="F30" s="680"/>
      <c r="G30" s="681"/>
      <c r="H30" s="681">
        <v>61323</v>
      </c>
      <c r="I30" s="681"/>
      <c r="J30" s="681"/>
      <c r="K30" s="681"/>
      <c r="L30" s="681">
        <v>552885</v>
      </c>
      <c r="M30" s="681"/>
      <c r="N30" s="681"/>
      <c r="O30" s="681"/>
      <c r="P30" s="681"/>
      <c r="Q30" s="681"/>
      <c r="R30" s="681"/>
      <c r="S30" s="676">
        <f t="shared" si="1"/>
        <v>614208</v>
      </c>
    </row>
    <row r="31" spans="1:19" s="46" customFormat="1" ht="11.45" customHeight="1" x14ac:dyDescent="0.2">
      <c r="A31" s="51"/>
      <c r="B31" s="669">
        <v>27</v>
      </c>
      <c r="C31" s="695" t="s">
        <v>880</v>
      </c>
      <c r="D31" s="696" t="s">
        <v>891</v>
      </c>
      <c r="E31" s="683" t="s">
        <v>504</v>
      </c>
      <c r="F31" s="680"/>
      <c r="G31" s="681"/>
      <c r="H31" s="681">
        <v>302000</v>
      </c>
      <c r="I31" s="681"/>
      <c r="J31" s="681"/>
      <c r="K31" s="681">
        <v>820000</v>
      </c>
      <c r="L31" s="681"/>
      <c r="M31" s="681"/>
      <c r="N31" s="681"/>
      <c r="O31" s="681"/>
      <c r="P31" s="681"/>
      <c r="Q31" s="681"/>
      <c r="R31" s="681"/>
      <c r="S31" s="676">
        <f t="shared" si="1"/>
        <v>1122000</v>
      </c>
    </row>
    <row r="32" spans="1:19" s="46" customFormat="1" ht="11.45" customHeight="1" x14ac:dyDescent="0.2">
      <c r="A32" s="51"/>
      <c r="B32" s="669">
        <v>28</v>
      </c>
      <c r="C32" s="695" t="s">
        <v>82</v>
      </c>
      <c r="D32" s="688" t="s">
        <v>753</v>
      </c>
      <c r="E32" s="683" t="s">
        <v>504</v>
      </c>
      <c r="F32" s="680"/>
      <c r="G32" s="681"/>
      <c r="H32" s="681"/>
      <c r="I32" s="681"/>
      <c r="J32" s="681"/>
      <c r="K32" s="681">
        <v>4979328</v>
      </c>
      <c r="L32" s="681"/>
      <c r="M32" s="681"/>
      <c r="N32" s="681"/>
      <c r="O32" s="681"/>
      <c r="P32" s="681"/>
      <c r="Q32" s="681"/>
      <c r="R32" s="681"/>
      <c r="S32" s="676">
        <f t="shared" si="1"/>
        <v>4979328</v>
      </c>
    </row>
    <row r="33" spans="1:19" s="46" customFormat="1" ht="11.45" hidden="1" customHeight="1" x14ac:dyDescent="0.2">
      <c r="A33" s="51"/>
      <c r="B33" s="669">
        <v>29</v>
      </c>
      <c r="C33" s="695" t="s">
        <v>88</v>
      </c>
      <c r="D33" s="696" t="s">
        <v>89</v>
      </c>
      <c r="E33" s="683" t="s">
        <v>504</v>
      </c>
      <c r="F33" s="680"/>
      <c r="G33" s="681"/>
      <c r="H33" s="681"/>
      <c r="I33" s="681"/>
      <c r="J33" s="681"/>
      <c r="K33" s="681"/>
      <c r="L33" s="681"/>
      <c r="M33" s="681"/>
      <c r="N33" s="681"/>
      <c r="O33" s="681"/>
      <c r="P33" s="681"/>
      <c r="Q33" s="681"/>
      <c r="R33" s="681"/>
      <c r="S33" s="676">
        <f t="shared" si="1"/>
        <v>0</v>
      </c>
    </row>
    <row r="34" spans="1:19" s="46" customFormat="1" ht="11.45" customHeight="1" x14ac:dyDescent="0.2">
      <c r="A34" s="51"/>
      <c r="B34" s="669">
        <v>30</v>
      </c>
      <c r="C34" s="695" t="s">
        <v>882</v>
      </c>
      <c r="D34" s="696" t="s">
        <v>893</v>
      </c>
      <c r="E34" s="683" t="s">
        <v>504</v>
      </c>
      <c r="F34" s="680"/>
      <c r="G34" s="681"/>
      <c r="H34" s="681"/>
      <c r="I34" s="681"/>
      <c r="J34" s="681"/>
      <c r="K34" s="681">
        <v>1650672</v>
      </c>
      <c r="L34" s="681"/>
      <c r="M34" s="681"/>
      <c r="N34" s="681"/>
      <c r="O34" s="681"/>
      <c r="P34" s="681"/>
      <c r="Q34" s="681"/>
      <c r="R34" s="681"/>
      <c r="S34" s="676">
        <f t="shared" si="1"/>
        <v>1650672</v>
      </c>
    </row>
    <row r="35" spans="1:19" s="46" customFormat="1" ht="11.45" customHeight="1" x14ac:dyDescent="0.2">
      <c r="A35" s="51"/>
      <c r="B35" s="669">
        <v>31</v>
      </c>
      <c r="C35" s="695" t="s">
        <v>85</v>
      </c>
      <c r="D35" s="696" t="s">
        <v>86</v>
      </c>
      <c r="E35" s="683" t="s">
        <v>504</v>
      </c>
      <c r="F35" s="680"/>
      <c r="G35" s="681"/>
      <c r="H35" s="681">
        <v>317500</v>
      </c>
      <c r="I35" s="681"/>
      <c r="J35" s="681"/>
      <c r="K35" s="681"/>
      <c r="L35" s="681"/>
      <c r="M35" s="681"/>
      <c r="N35" s="681"/>
      <c r="O35" s="681"/>
      <c r="P35" s="681"/>
      <c r="Q35" s="681"/>
      <c r="R35" s="681"/>
      <c r="S35" s="676">
        <f t="shared" si="1"/>
        <v>317500</v>
      </c>
    </row>
    <row r="36" spans="1:19" s="46" customFormat="1" ht="11.45" customHeight="1" x14ac:dyDescent="0.2">
      <c r="A36" s="51"/>
      <c r="B36" s="669">
        <v>32</v>
      </c>
      <c r="C36" s="695" t="s">
        <v>87</v>
      </c>
      <c r="D36" s="696" t="s">
        <v>90</v>
      </c>
      <c r="E36" s="683" t="s">
        <v>504</v>
      </c>
      <c r="F36" s="680"/>
      <c r="G36" s="681"/>
      <c r="H36" s="681"/>
      <c r="I36" s="681"/>
      <c r="J36" s="681">
        <v>2300000</v>
      </c>
      <c r="K36" s="681"/>
      <c r="L36" s="681"/>
      <c r="M36" s="681"/>
      <c r="N36" s="681"/>
      <c r="O36" s="681"/>
      <c r="P36" s="681"/>
      <c r="Q36" s="681"/>
      <c r="R36" s="681"/>
      <c r="S36" s="676">
        <f t="shared" si="1"/>
        <v>2300000</v>
      </c>
    </row>
    <row r="37" spans="1:19" s="46" customFormat="1" ht="11.45" customHeight="1" x14ac:dyDescent="0.2">
      <c r="A37" s="51"/>
      <c r="B37" s="669">
        <v>33</v>
      </c>
      <c r="C37" s="695" t="s">
        <v>780</v>
      </c>
      <c r="D37" s="696" t="s">
        <v>781</v>
      </c>
      <c r="E37" s="683" t="s">
        <v>504</v>
      </c>
      <c r="F37" s="680"/>
      <c r="G37" s="681"/>
      <c r="H37" s="681">
        <v>900000</v>
      </c>
      <c r="I37" s="681"/>
      <c r="J37" s="681">
        <v>15764280</v>
      </c>
      <c r="K37" s="681">
        <v>2260000</v>
      </c>
      <c r="L37" s="681"/>
      <c r="M37" s="681"/>
      <c r="N37" s="681"/>
      <c r="O37" s="681"/>
      <c r="P37" s="681"/>
      <c r="Q37" s="681"/>
      <c r="R37" s="681"/>
      <c r="S37" s="676">
        <f t="shared" si="1"/>
        <v>18924280</v>
      </c>
    </row>
    <row r="38" spans="1:19" s="46" customFormat="1" ht="11.45" customHeight="1" x14ac:dyDescent="0.2">
      <c r="A38" s="51"/>
      <c r="B38" s="669">
        <v>34</v>
      </c>
      <c r="C38" s="695" t="s">
        <v>91</v>
      </c>
      <c r="D38" s="696" t="s">
        <v>92</v>
      </c>
      <c r="E38" s="683" t="s">
        <v>563</v>
      </c>
      <c r="F38" s="680">
        <v>63000</v>
      </c>
      <c r="G38" s="681">
        <v>12600</v>
      </c>
      <c r="H38" s="681">
        <v>1489582</v>
      </c>
      <c r="I38" s="681"/>
      <c r="J38" s="681"/>
      <c r="K38" s="681"/>
      <c r="L38" s="681"/>
      <c r="M38" s="681"/>
      <c r="N38" s="681"/>
      <c r="O38" s="681"/>
      <c r="P38" s="681"/>
      <c r="Q38" s="681"/>
      <c r="R38" s="681"/>
      <c r="S38" s="676">
        <f t="shared" si="1"/>
        <v>1565182</v>
      </c>
    </row>
    <row r="39" spans="1:19" s="46" customFormat="1" ht="11.45" customHeight="1" x14ac:dyDescent="0.2">
      <c r="A39" s="51"/>
      <c r="B39" s="669">
        <v>35</v>
      </c>
      <c r="C39" s="695" t="s">
        <v>876</v>
      </c>
      <c r="D39" s="696" t="s">
        <v>877</v>
      </c>
      <c r="E39" s="683" t="s">
        <v>504</v>
      </c>
      <c r="F39" s="680"/>
      <c r="G39" s="681"/>
      <c r="H39" s="681"/>
      <c r="I39" s="681"/>
      <c r="J39" s="681"/>
      <c r="K39" s="681"/>
      <c r="L39" s="681"/>
      <c r="M39" s="681"/>
      <c r="N39" s="681"/>
      <c r="O39" s="681"/>
      <c r="P39" s="681">
        <v>2486620</v>
      </c>
      <c r="Q39" s="681"/>
      <c r="R39" s="681"/>
      <c r="S39" s="676">
        <f t="shared" si="1"/>
        <v>2486620</v>
      </c>
    </row>
    <row r="40" spans="1:19" s="47" customFormat="1" ht="15" customHeight="1" x14ac:dyDescent="0.2">
      <c r="A40" s="103"/>
      <c r="B40" s="103"/>
      <c r="C40" s="697"/>
      <c r="D40" s="707" t="s">
        <v>901</v>
      </c>
      <c r="E40" s="698"/>
      <c r="F40" s="699">
        <f t="shared" ref="F40:R40" si="2">SUM(F6:F39)</f>
        <v>122256765</v>
      </c>
      <c r="G40" s="699">
        <f t="shared" si="2"/>
        <v>18215825</v>
      </c>
      <c r="H40" s="699">
        <f t="shared" si="2"/>
        <v>379714225</v>
      </c>
      <c r="I40" s="699">
        <f t="shared" si="2"/>
        <v>226540</v>
      </c>
      <c r="J40" s="699">
        <f t="shared" si="2"/>
        <v>18064280</v>
      </c>
      <c r="K40" s="699">
        <f t="shared" si="2"/>
        <v>23019453</v>
      </c>
      <c r="L40" s="699">
        <f t="shared" si="2"/>
        <v>1175525573</v>
      </c>
      <c r="M40" s="699">
        <f t="shared" si="2"/>
        <v>309834693</v>
      </c>
      <c r="N40" s="699">
        <f t="shared" si="2"/>
        <v>5673125</v>
      </c>
      <c r="O40" s="699">
        <f t="shared" si="2"/>
        <v>0</v>
      </c>
      <c r="P40" s="699">
        <f t="shared" si="2"/>
        <v>2486620</v>
      </c>
      <c r="Q40" s="699">
        <f t="shared" si="2"/>
        <v>0</v>
      </c>
      <c r="R40" s="699">
        <f t="shared" si="2"/>
        <v>8969730</v>
      </c>
      <c r="S40" s="699">
        <f>SUM(F40:R40)</f>
        <v>2063986829</v>
      </c>
    </row>
    <row r="41" spans="1:19" s="47" customFormat="1" ht="12.95" customHeight="1" x14ac:dyDescent="0.2">
      <c r="A41" s="191">
        <v>2</v>
      </c>
      <c r="B41" s="104"/>
      <c r="C41" s="700"/>
      <c r="D41" s="691" t="s">
        <v>749</v>
      </c>
      <c r="E41" s="691"/>
      <c r="F41" s="701">
        <v>263414052</v>
      </c>
      <c r="G41" s="701">
        <v>55686659</v>
      </c>
      <c r="H41" s="701">
        <v>121057125</v>
      </c>
      <c r="I41" s="701"/>
      <c r="J41" s="701"/>
      <c r="K41" s="701">
        <v>12317666</v>
      </c>
      <c r="L41" s="701">
        <v>5328720</v>
      </c>
      <c r="M41" s="701">
        <v>0</v>
      </c>
      <c r="N41" s="701">
        <f>'[1]6.a '!N777</f>
        <v>0</v>
      </c>
      <c r="O41" s="701"/>
      <c r="P41" s="701">
        <f>'[1]6.a '!O777</f>
        <v>0</v>
      </c>
      <c r="Q41" s="701"/>
      <c r="R41" s="701">
        <v>0</v>
      </c>
      <c r="S41" s="701">
        <f>SUM(F41:R41)</f>
        <v>457804222</v>
      </c>
    </row>
    <row r="42" spans="1:19" s="47" customFormat="1" ht="10.5" customHeight="1" x14ac:dyDescent="0.2">
      <c r="A42" s="103"/>
      <c r="B42" s="103"/>
      <c r="C42" s="697"/>
      <c r="D42" s="702" t="s">
        <v>750</v>
      </c>
      <c r="E42" s="702"/>
      <c r="F42" s="699">
        <f>SUM(F40:F41)</f>
        <v>385670817</v>
      </c>
      <c r="G42" s="699">
        <f t="shared" ref="G42:R42" si="3">SUM(G40:G41)</f>
        <v>73902484</v>
      </c>
      <c r="H42" s="699">
        <f t="shared" si="3"/>
        <v>500771350</v>
      </c>
      <c r="I42" s="699">
        <f t="shared" si="3"/>
        <v>226540</v>
      </c>
      <c r="J42" s="699">
        <f t="shared" si="3"/>
        <v>18064280</v>
      </c>
      <c r="K42" s="699">
        <f t="shared" si="3"/>
        <v>35337119</v>
      </c>
      <c r="L42" s="699">
        <f t="shared" si="3"/>
        <v>1180854293</v>
      </c>
      <c r="M42" s="699">
        <f t="shared" si="3"/>
        <v>309834693</v>
      </c>
      <c r="N42" s="699">
        <f t="shared" si="3"/>
        <v>5673125</v>
      </c>
      <c r="O42" s="699">
        <f t="shared" si="3"/>
        <v>0</v>
      </c>
      <c r="P42" s="699">
        <f t="shared" si="3"/>
        <v>2486620</v>
      </c>
      <c r="Q42" s="699"/>
      <c r="R42" s="699">
        <f t="shared" si="3"/>
        <v>8969730</v>
      </c>
      <c r="S42" s="699">
        <f>SUM(F42:R42)</f>
        <v>2521791051</v>
      </c>
    </row>
    <row r="44" spans="1:19" ht="12.75" x14ac:dyDescent="0.2">
      <c r="C44" s="188" t="s">
        <v>564</v>
      </c>
      <c r="S44" s="49"/>
    </row>
    <row r="45" spans="1:19" hidden="1" x14ac:dyDescent="0.2"/>
    <row r="46" spans="1:19" ht="12.75" x14ac:dyDescent="0.2">
      <c r="C46" s="188" t="s">
        <v>565</v>
      </c>
    </row>
    <row r="47" spans="1:19" x14ac:dyDescent="0.2">
      <c r="C47" s="42"/>
    </row>
    <row r="49" spans="4:6" x14ac:dyDescent="0.2">
      <c r="D49" s="59"/>
      <c r="E49" s="59"/>
      <c r="F49" s="38"/>
    </row>
    <row r="50" spans="4:6" x14ac:dyDescent="0.2">
      <c r="D50" s="59"/>
      <c r="E50" s="59"/>
      <c r="F50" s="60"/>
    </row>
    <row r="51" spans="4:6" x14ac:dyDescent="0.2">
      <c r="D51" s="59"/>
      <c r="E51" s="59"/>
      <c r="F51" s="38"/>
    </row>
    <row r="52" spans="4:6" x14ac:dyDescent="0.2">
      <c r="D52" s="59"/>
      <c r="E52" s="59"/>
      <c r="F52" s="37"/>
    </row>
    <row r="53" spans="4:6" x14ac:dyDescent="0.2">
      <c r="D53" s="59"/>
      <c r="E53" s="59"/>
      <c r="F53" s="38"/>
    </row>
    <row r="54" spans="4:6" x14ac:dyDescent="0.2">
      <c r="D54" s="59"/>
      <c r="E54" s="59"/>
      <c r="F54" s="38"/>
    </row>
    <row r="55" spans="4:6" x14ac:dyDescent="0.2">
      <c r="D55" s="59"/>
      <c r="E55" s="59"/>
      <c r="F55" s="38"/>
    </row>
    <row r="56" spans="4:6" x14ac:dyDescent="0.2">
      <c r="D56" s="59"/>
      <c r="E56" s="59"/>
      <c r="F56" s="36"/>
    </row>
  </sheetData>
  <sortState ref="C6:S39">
    <sortCondition ref="C6"/>
  </sortState>
  <dataConsolidate/>
  <mergeCells count="7">
    <mergeCell ref="S3:S4"/>
    <mergeCell ref="P1:S1"/>
    <mergeCell ref="A3:A4"/>
    <mergeCell ref="B3:B4"/>
    <mergeCell ref="D3:D4"/>
    <mergeCell ref="F3:N3"/>
    <mergeCell ref="P3:R3"/>
  </mergeCells>
  <phoneticPr fontId="60" type="noConversion"/>
  <printOptions horizontalCentered="1" verticalCentered="1"/>
  <pageMargins left="0.23622047244094491" right="0.15748031496062992" top="0.70866141732283472" bottom="0" header="0.62992125984251968" footer="0.51181102362204722"/>
  <pageSetup paperSize="9" orientation="landscape" r:id="rId1"/>
  <headerFooter alignWithMargins="0">
    <oddHeader>&amp;C&amp;"Times New Roman CE,Félkövér dőlt"LETENYE VÁROS ÖNKORMÁNYZATÁNAK 2018.  ÉVI KIADÁSI ELŐIRÁNYZATAISZAKÁGAZATI BONTÁSBAN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4"/>
  <sheetViews>
    <sheetView workbookViewId="0">
      <pane ySplit="5" topLeftCell="A6" activePane="bottomLeft" state="frozen"/>
      <selection pane="bottomLeft" activeCell="N40" sqref="N40"/>
    </sheetView>
  </sheetViews>
  <sheetFormatPr defaultColWidth="8" defaultRowHeight="12.75" x14ac:dyDescent="0.2"/>
  <cols>
    <col min="1" max="1" width="4.5703125" style="91" customWidth="1"/>
    <col min="2" max="2" width="3.42578125" style="91" customWidth="1"/>
    <col min="3" max="3" width="30.5703125" style="91" customWidth="1"/>
    <col min="4" max="5" width="11" style="91" customWidth="1"/>
    <col min="6" max="6" width="9.42578125" style="91" customWidth="1"/>
    <col min="7" max="7" width="10" style="91" customWidth="1"/>
    <col min="8" max="8" width="9.85546875" style="91" customWidth="1"/>
    <col min="9" max="9" width="6.5703125" style="91" customWidth="1"/>
    <col min="10" max="10" width="10.28515625" style="91" customWidth="1"/>
    <col min="11" max="12" width="8.7109375" style="91" customWidth="1"/>
    <col min="13" max="13" width="7.5703125" style="91" customWidth="1"/>
    <col min="14" max="14" width="10" style="91" customWidth="1"/>
    <col min="15" max="15" width="11" style="91" customWidth="1"/>
    <col min="16" max="16" width="10.28515625" style="91" customWidth="1"/>
    <col min="17" max="17" width="13.42578125" style="91" customWidth="1"/>
    <col min="18" max="16384" width="8" style="91"/>
  </cols>
  <sheetData>
    <row r="1" spans="1:17" x14ac:dyDescent="0.2">
      <c r="O1" s="1583"/>
      <c r="P1" s="1583"/>
      <c r="Q1" s="1583"/>
    </row>
    <row r="2" spans="1:17" x14ac:dyDescent="0.2">
      <c r="O2" s="1583" t="s">
        <v>1142</v>
      </c>
      <c r="P2" s="1583"/>
      <c r="Q2" s="1583"/>
    </row>
    <row r="3" spans="1:17" x14ac:dyDescent="0.2">
      <c r="Q3" s="1444" t="s">
        <v>872</v>
      </c>
    </row>
    <row r="4" spans="1:17" ht="12.75" customHeight="1" x14ac:dyDescent="0.2">
      <c r="A4" s="1586" t="s">
        <v>751</v>
      </c>
      <c r="B4" s="1591"/>
      <c r="C4" s="1587" t="s">
        <v>507</v>
      </c>
      <c r="D4" s="1589" t="s">
        <v>807</v>
      </c>
      <c r="E4" s="1064"/>
      <c r="F4" s="1589" t="s">
        <v>96</v>
      </c>
      <c r="G4" s="1588" t="s">
        <v>51</v>
      </c>
      <c r="H4" s="1588"/>
      <c r="I4" s="1588"/>
      <c r="J4" s="1588"/>
      <c r="K4" s="1588"/>
      <c r="L4" s="1588"/>
      <c r="M4" s="1588"/>
      <c r="N4" s="1588" t="s">
        <v>121</v>
      </c>
      <c r="O4" s="1588"/>
      <c r="P4" s="1588"/>
      <c r="Q4" s="1584" t="s">
        <v>124</v>
      </c>
    </row>
    <row r="5" spans="1:17" s="92" customFormat="1" ht="78" customHeight="1" x14ac:dyDescent="0.2">
      <c r="A5" s="1586"/>
      <c r="B5" s="1592"/>
      <c r="C5" s="1587"/>
      <c r="D5" s="1590"/>
      <c r="E5" s="1065" t="s">
        <v>1114</v>
      </c>
      <c r="F5" s="1590"/>
      <c r="G5" s="122" t="s">
        <v>52</v>
      </c>
      <c r="H5" s="122" t="s">
        <v>53</v>
      </c>
      <c r="I5" s="121" t="s">
        <v>516</v>
      </c>
      <c r="J5" s="122" t="s">
        <v>117</v>
      </c>
      <c r="K5" s="121" t="s">
        <v>744</v>
      </c>
      <c r="L5" s="121" t="s">
        <v>118</v>
      </c>
      <c r="M5" s="121" t="s">
        <v>517</v>
      </c>
      <c r="N5" s="121" t="s">
        <v>55</v>
      </c>
      <c r="O5" s="121" t="s">
        <v>97</v>
      </c>
      <c r="P5" s="121" t="s">
        <v>56</v>
      </c>
      <c r="Q5" s="1585"/>
    </row>
    <row r="6" spans="1:17" s="92" customFormat="1" ht="19.5" customHeight="1" x14ac:dyDescent="0.2">
      <c r="A6" s="158">
        <v>2</v>
      </c>
      <c r="B6" s="158"/>
      <c r="C6" s="1474" t="s">
        <v>749</v>
      </c>
      <c r="D6" s="154"/>
      <c r="E6" s="154"/>
      <c r="F6" s="154"/>
      <c r="G6" s="159"/>
      <c r="H6" s="159"/>
      <c r="I6" s="158"/>
      <c r="J6" s="159"/>
      <c r="K6" s="158"/>
      <c r="L6" s="158"/>
      <c r="M6" s="158"/>
      <c r="N6" s="158"/>
      <c r="O6" s="158"/>
      <c r="P6" s="158"/>
      <c r="Q6" s="160"/>
    </row>
    <row r="7" spans="1:17" ht="17.100000000000001" customHeight="1" x14ac:dyDescent="0.2">
      <c r="A7" s="93"/>
      <c r="B7" s="93">
        <v>1</v>
      </c>
      <c r="C7" s="94" t="s">
        <v>757</v>
      </c>
      <c r="D7" s="96">
        <v>137605629</v>
      </c>
      <c r="E7" s="96">
        <v>147639316</v>
      </c>
      <c r="F7" s="95">
        <f>+Q7-E7</f>
        <v>0</v>
      </c>
      <c r="G7" s="105">
        <v>15763065</v>
      </c>
      <c r="H7" s="105"/>
      <c r="I7" s="105"/>
      <c r="J7" s="105">
        <v>5482700</v>
      </c>
      <c r="K7" s="105"/>
      <c r="L7" s="105"/>
      <c r="M7" s="105"/>
      <c r="N7" s="105">
        <v>11053814</v>
      </c>
      <c r="O7" s="105">
        <v>115339737</v>
      </c>
      <c r="P7" s="1182"/>
      <c r="Q7" s="96">
        <f>+G7+H7+I7+J7+K7+L7+M7+N7+O7+P7</f>
        <v>147639316</v>
      </c>
    </row>
    <row r="8" spans="1:17" ht="17.100000000000001" customHeight="1" x14ac:dyDescent="0.2">
      <c r="A8" s="93"/>
      <c r="B8" s="93">
        <v>2</v>
      </c>
      <c r="C8" s="94" t="s">
        <v>758</v>
      </c>
      <c r="D8" s="96">
        <v>171368191</v>
      </c>
      <c r="E8" s="96">
        <v>171770391</v>
      </c>
      <c r="F8" s="95">
        <f t="shared" ref="F8:F10" si="0">+Q8-E8</f>
        <v>0</v>
      </c>
      <c r="G8" s="105"/>
      <c r="H8" s="105"/>
      <c r="I8" s="105"/>
      <c r="J8" s="105">
        <v>15037255</v>
      </c>
      <c r="K8" s="105"/>
      <c r="L8" s="105"/>
      <c r="M8" s="105"/>
      <c r="N8" s="105"/>
      <c r="O8" s="105">
        <v>156733136</v>
      </c>
      <c r="P8" s="1182"/>
      <c r="Q8" s="96">
        <f t="shared" ref="Q8:Q25" si="1">SUM(G8:P8)</f>
        <v>171770391</v>
      </c>
    </row>
    <row r="9" spans="1:17" ht="17.100000000000001" customHeight="1" x14ac:dyDescent="0.2">
      <c r="A9" s="93"/>
      <c r="B9" s="93">
        <v>3</v>
      </c>
      <c r="C9" s="94" t="s">
        <v>759</v>
      </c>
      <c r="D9" s="96">
        <v>85888580</v>
      </c>
      <c r="E9" s="96">
        <v>85844217</v>
      </c>
      <c r="F9" s="95">
        <f t="shared" si="0"/>
        <v>0</v>
      </c>
      <c r="G9" s="105">
        <v>26524552</v>
      </c>
      <c r="H9" s="105"/>
      <c r="I9" s="105"/>
      <c r="J9" s="105">
        <v>13321510</v>
      </c>
      <c r="K9" s="105"/>
      <c r="L9" s="105"/>
      <c r="M9" s="105"/>
      <c r="N9" s="105"/>
      <c r="O9" s="105">
        <v>45998155</v>
      </c>
      <c r="P9" s="1182"/>
      <c r="Q9" s="96">
        <f t="shared" si="1"/>
        <v>85844217</v>
      </c>
    </row>
    <row r="10" spans="1:17" ht="17.100000000000001" customHeight="1" x14ac:dyDescent="0.2">
      <c r="A10" s="93"/>
      <c r="B10" s="93">
        <v>4</v>
      </c>
      <c r="C10" s="94" t="s">
        <v>779</v>
      </c>
      <c r="D10" s="96">
        <v>52080863</v>
      </c>
      <c r="E10" s="96">
        <v>52550298</v>
      </c>
      <c r="F10" s="95">
        <f t="shared" si="0"/>
        <v>0</v>
      </c>
      <c r="G10" s="105">
        <v>1000000</v>
      </c>
      <c r="H10" s="105"/>
      <c r="I10" s="105"/>
      <c r="J10" s="105">
        <v>432110</v>
      </c>
      <c r="K10" s="105"/>
      <c r="L10" s="105"/>
      <c r="M10" s="105"/>
      <c r="N10" s="105">
        <v>20205592</v>
      </c>
      <c r="O10" s="105">
        <v>30912596</v>
      </c>
      <c r="P10" s="1182"/>
      <c r="Q10" s="96">
        <f t="shared" si="1"/>
        <v>52550298</v>
      </c>
    </row>
    <row r="11" spans="1:17" ht="24" hidden="1" customHeight="1" x14ac:dyDescent="0.2">
      <c r="A11" s="93"/>
      <c r="B11" s="93"/>
      <c r="C11" s="97"/>
      <c r="D11" s="96"/>
      <c r="E11" s="96"/>
      <c r="F11" s="95">
        <f>74806+[2]táj.3!M7</f>
        <v>88301</v>
      </c>
      <c r="G11" s="96"/>
      <c r="H11" s="96"/>
      <c r="I11" s="96"/>
      <c r="J11" s="96"/>
      <c r="K11" s="96"/>
      <c r="L11" s="96"/>
      <c r="M11" s="96"/>
      <c r="N11" s="96"/>
      <c r="O11" s="96"/>
      <c r="P11" s="96" t="e">
        <f>0+[2]táj.3!L7</f>
        <v>#REF!</v>
      </c>
      <c r="Q11" s="96" t="e">
        <f t="shared" si="1"/>
        <v>#REF!</v>
      </c>
    </row>
    <row r="12" spans="1:17" ht="24" hidden="1" customHeight="1" x14ac:dyDescent="0.2">
      <c r="A12" s="93"/>
      <c r="B12" s="93"/>
      <c r="C12" s="97"/>
      <c r="D12" s="96"/>
      <c r="E12" s="96"/>
      <c r="F12" s="95">
        <f>11643+[2]táj.3!M8</f>
        <v>19433</v>
      </c>
      <c r="G12" s="96"/>
      <c r="H12" s="96"/>
      <c r="I12" s="96"/>
      <c r="J12" s="96"/>
      <c r="K12" s="96"/>
      <c r="L12" s="96"/>
      <c r="M12" s="96"/>
      <c r="N12" s="96"/>
      <c r="O12" s="96"/>
      <c r="P12" s="96" t="e">
        <f>0+[2]táj.3!L8</f>
        <v>#REF!</v>
      </c>
      <c r="Q12" s="96" t="e">
        <f t="shared" si="1"/>
        <v>#REF!</v>
      </c>
    </row>
    <row r="13" spans="1:17" ht="17.100000000000001" hidden="1" customHeight="1" x14ac:dyDescent="0.2">
      <c r="A13" s="93"/>
      <c r="B13" s="93"/>
      <c r="C13" s="98"/>
      <c r="D13" s="96"/>
      <c r="E13" s="96"/>
      <c r="F13" s="95">
        <f>7585+[2]táj.3!M9</f>
        <v>28215</v>
      </c>
      <c r="G13" s="96"/>
      <c r="H13" s="96"/>
      <c r="I13" s="96"/>
      <c r="J13" s="96"/>
      <c r="K13" s="96"/>
      <c r="L13" s="96"/>
      <c r="M13" s="96"/>
      <c r="N13" s="96"/>
      <c r="O13" s="96"/>
      <c r="P13" s="96" t="e">
        <f>0+[2]táj.3!L9</f>
        <v>#REF!</v>
      </c>
      <c r="Q13" s="96" t="e">
        <f t="shared" si="1"/>
        <v>#REF!</v>
      </c>
    </row>
    <row r="14" spans="1:17" ht="17.100000000000001" hidden="1" customHeight="1" x14ac:dyDescent="0.2">
      <c r="A14" s="93"/>
      <c r="B14" s="93"/>
      <c r="C14" s="98"/>
      <c r="D14" s="96"/>
      <c r="E14" s="96"/>
      <c r="F14" s="95">
        <f>3315+[2]táj.3!M10</f>
        <v>12066</v>
      </c>
      <c r="G14" s="96"/>
      <c r="H14" s="96"/>
      <c r="I14" s="96"/>
      <c r="J14" s="96"/>
      <c r="K14" s="96"/>
      <c r="L14" s="96"/>
      <c r="M14" s="96"/>
      <c r="N14" s="96"/>
      <c r="O14" s="96"/>
      <c r="P14" s="96" t="e">
        <f>0+[2]táj.3!L10</f>
        <v>#REF!</v>
      </c>
      <c r="Q14" s="96" t="e">
        <f t="shared" si="1"/>
        <v>#REF!</v>
      </c>
    </row>
    <row r="15" spans="1:17" ht="17.100000000000001" hidden="1" customHeight="1" x14ac:dyDescent="0.2">
      <c r="A15" s="93"/>
      <c r="B15" s="93"/>
      <c r="C15" s="98"/>
      <c r="D15" s="96"/>
      <c r="E15" s="96"/>
      <c r="F15" s="95">
        <f>7782+[2]táj.3!M11</f>
        <v>35907</v>
      </c>
      <c r="G15" s="96"/>
      <c r="H15" s="96"/>
      <c r="I15" s="96"/>
      <c r="J15" s="96"/>
      <c r="K15" s="96"/>
      <c r="L15" s="96"/>
      <c r="M15" s="96"/>
      <c r="N15" s="96"/>
      <c r="O15" s="96"/>
      <c r="P15" s="96" t="e">
        <f>0+[2]táj.3!L11</f>
        <v>#REF!</v>
      </c>
      <c r="Q15" s="96" t="e">
        <f t="shared" si="1"/>
        <v>#REF!</v>
      </c>
    </row>
    <row r="16" spans="1:17" ht="17.100000000000001" hidden="1" customHeight="1" x14ac:dyDescent="0.2">
      <c r="A16" s="93"/>
      <c r="B16" s="93"/>
      <c r="C16" s="98"/>
      <c r="D16" s="96"/>
      <c r="E16" s="96"/>
      <c r="F16" s="95">
        <f>7656+[2]táj.3!M12</f>
        <v>24118</v>
      </c>
      <c r="G16" s="96"/>
      <c r="H16" s="96"/>
      <c r="I16" s="96"/>
      <c r="J16" s="96"/>
      <c r="K16" s="96"/>
      <c r="L16" s="96"/>
      <c r="M16" s="96"/>
      <c r="N16" s="96"/>
      <c r="O16" s="96"/>
      <c r="P16" s="96" t="e">
        <f>0+[2]táj.3!L12</f>
        <v>#REF!</v>
      </c>
      <c r="Q16" s="96" t="e">
        <f t="shared" si="1"/>
        <v>#REF!</v>
      </c>
    </row>
    <row r="17" spans="1:17" ht="18" hidden="1" customHeight="1" x14ac:dyDescent="0.2">
      <c r="A17" s="93"/>
      <c r="B17" s="93"/>
      <c r="C17" s="99"/>
      <c r="D17" s="96"/>
      <c r="E17" s="96"/>
      <c r="F17" s="95">
        <f>1602+[2]táj.3!M13</f>
        <v>2952</v>
      </c>
      <c r="G17" s="96"/>
      <c r="H17" s="96"/>
      <c r="I17" s="96"/>
      <c r="J17" s="96"/>
      <c r="K17" s="96"/>
      <c r="L17" s="96"/>
      <c r="M17" s="96"/>
      <c r="N17" s="96"/>
      <c r="O17" s="96"/>
      <c r="P17" s="96" t="e">
        <f>0+[2]táj.3!L13</f>
        <v>#REF!</v>
      </c>
      <c r="Q17" s="96" t="e">
        <f t="shared" si="1"/>
        <v>#REF!</v>
      </c>
    </row>
    <row r="18" spans="1:17" ht="17.100000000000001" hidden="1" customHeight="1" x14ac:dyDescent="0.2">
      <c r="A18" s="93"/>
      <c r="B18" s="93"/>
      <c r="C18" s="100"/>
      <c r="D18" s="96"/>
      <c r="E18" s="96"/>
      <c r="F18" s="95">
        <f>9653+[2]táj.3!M14</f>
        <v>18199</v>
      </c>
      <c r="G18" s="96"/>
      <c r="H18" s="96"/>
      <c r="I18" s="96"/>
      <c r="J18" s="96"/>
      <c r="K18" s="96"/>
      <c r="L18" s="96"/>
      <c r="M18" s="96"/>
      <c r="N18" s="96"/>
      <c r="O18" s="96"/>
      <c r="P18" s="96" t="e">
        <f>0+[2]táj.3!L14</f>
        <v>#REF!</v>
      </c>
      <c r="Q18" s="96" t="e">
        <f t="shared" si="1"/>
        <v>#REF!</v>
      </c>
    </row>
    <row r="19" spans="1:17" ht="27" hidden="1" customHeight="1" x14ac:dyDescent="0.2">
      <c r="A19" s="93"/>
      <c r="B19" s="93"/>
      <c r="C19" s="97"/>
      <c r="D19" s="96"/>
      <c r="E19" s="96"/>
      <c r="F19" s="95">
        <f>3391+[2]táj.3!M15</f>
        <v>3664</v>
      </c>
      <c r="G19" s="96"/>
      <c r="H19" s="96"/>
      <c r="I19" s="96"/>
      <c r="J19" s="96"/>
      <c r="K19" s="96"/>
      <c r="L19" s="96"/>
      <c r="M19" s="96"/>
      <c r="N19" s="96"/>
      <c r="O19" s="96"/>
      <c r="P19" s="96" t="e">
        <f>0+[2]táj.3!L15</f>
        <v>#REF!</v>
      </c>
      <c r="Q19" s="96" t="e">
        <f t="shared" si="1"/>
        <v>#REF!</v>
      </c>
    </row>
    <row r="20" spans="1:17" ht="17.100000000000001" hidden="1" customHeight="1" x14ac:dyDescent="0.2">
      <c r="A20" s="93"/>
      <c r="B20" s="93"/>
      <c r="C20" s="98"/>
      <c r="D20" s="96"/>
      <c r="E20" s="96"/>
      <c r="F20" s="95">
        <f>2872+[2]táj.3!M16</f>
        <v>8890</v>
      </c>
      <c r="G20" s="96"/>
      <c r="H20" s="96"/>
      <c r="I20" s="96"/>
      <c r="J20" s="96"/>
      <c r="K20" s="96"/>
      <c r="L20" s="96"/>
      <c r="M20" s="96"/>
      <c r="N20" s="96"/>
      <c r="O20" s="96"/>
      <c r="P20" s="96" t="e">
        <f>0+[2]táj.3!L16</f>
        <v>#REF!</v>
      </c>
      <c r="Q20" s="96" t="e">
        <f t="shared" si="1"/>
        <v>#REF!</v>
      </c>
    </row>
    <row r="21" spans="1:17" ht="17.100000000000001" hidden="1" customHeight="1" x14ac:dyDescent="0.2">
      <c r="A21" s="93"/>
      <c r="B21" s="93"/>
      <c r="C21" s="98"/>
      <c r="D21" s="96"/>
      <c r="E21" s="96"/>
      <c r="F21" s="95">
        <f>10716+[2]táj.3!M17</f>
        <v>18732</v>
      </c>
      <c r="G21" s="96"/>
      <c r="H21" s="96"/>
      <c r="I21" s="96"/>
      <c r="J21" s="96"/>
      <c r="K21" s="96"/>
      <c r="L21" s="96"/>
      <c r="M21" s="96"/>
      <c r="N21" s="96"/>
      <c r="O21" s="96"/>
      <c r="P21" s="96" t="e">
        <f>0+[2]táj.3!L17</f>
        <v>#REF!</v>
      </c>
      <c r="Q21" s="96" t="e">
        <f t="shared" si="1"/>
        <v>#REF!</v>
      </c>
    </row>
    <row r="22" spans="1:17" ht="17.100000000000001" hidden="1" customHeight="1" x14ac:dyDescent="0.2">
      <c r="A22" s="93"/>
      <c r="B22" s="93"/>
      <c r="C22" s="98"/>
      <c r="D22" s="96"/>
      <c r="E22" s="96"/>
      <c r="F22" s="95">
        <f>25052+[2]táj.3!M18</f>
        <v>27337</v>
      </c>
      <c r="G22" s="96"/>
      <c r="H22" s="96"/>
      <c r="I22" s="96"/>
      <c r="J22" s="96"/>
      <c r="K22" s="96"/>
      <c r="L22" s="96"/>
      <c r="M22" s="96"/>
      <c r="N22" s="96"/>
      <c r="O22" s="96"/>
      <c r="P22" s="96" t="e">
        <f>0+[2]táj.3!L18</f>
        <v>#REF!</v>
      </c>
      <c r="Q22" s="96" t="e">
        <f t="shared" si="1"/>
        <v>#REF!</v>
      </c>
    </row>
    <row r="23" spans="1:17" ht="17.100000000000001" hidden="1" customHeight="1" x14ac:dyDescent="0.2">
      <c r="A23" s="93"/>
      <c r="B23" s="93"/>
      <c r="C23" s="98"/>
      <c r="D23" s="96"/>
      <c r="E23" s="96"/>
      <c r="F23" s="95">
        <f>3851+[2]táj.3!M19</f>
        <v>4833</v>
      </c>
      <c r="G23" s="96"/>
      <c r="H23" s="96"/>
      <c r="I23" s="96"/>
      <c r="J23" s="96"/>
      <c r="K23" s="96"/>
      <c r="L23" s="96"/>
      <c r="M23" s="96"/>
      <c r="N23" s="96"/>
      <c r="O23" s="96"/>
      <c r="P23" s="96" t="e">
        <f>0+[2]táj.3!L19</f>
        <v>#REF!</v>
      </c>
      <c r="Q23" s="96" t="e">
        <f t="shared" si="1"/>
        <v>#REF!</v>
      </c>
    </row>
    <row r="24" spans="1:17" ht="25.5" hidden="1" customHeight="1" x14ac:dyDescent="0.2">
      <c r="A24" s="93"/>
      <c r="B24" s="93"/>
      <c r="C24" s="97"/>
      <c r="D24" s="96"/>
      <c r="E24" s="96"/>
      <c r="F24" s="95">
        <f>7937+[2]táj.3!M20</f>
        <v>9136</v>
      </c>
      <c r="G24" s="96"/>
      <c r="H24" s="96"/>
      <c r="I24" s="96"/>
      <c r="J24" s="96"/>
      <c r="K24" s="96"/>
      <c r="L24" s="96"/>
      <c r="M24" s="96"/>
      <c r="N24" s="96"/>
      <c r="O24" s="96"/>
      <c r="P24" s="96" t="e">
        <f>0+[2]táj.3!L20</f>
        <v>#REF!</v>
      </c>
      <c r="Q24" s="96" t="e">
        <f t="shared" si="1"/>
        <v>#REF!</v>
      </c>
    </row>
    <row r="25" spans="1:17" ht="17.100000000000001" hidden="1" customHeight="1" x14ac:dyDescent="0.2">
      <c r="A25" s="93"/>
      <c r="B25" s="93"/>
      <c r="C25" s="98"/>
      <c r="D25" s="96"/>
      <c r="E25" s="96"/>
      <c r="F25" s="95">
        <f>18160+[2]táj.3!M21</f>
        <v>18243</v>
      </c>
      <c r="G25" s="96"/>
      <c r="H25" s="96"/>
      <c r="I25" s="96"/>
      <c r="J25" s="96"/>
      <c r="K25" s="96"/>
      <c r="L25" s="96"/>
      <c r="M25" s="96"/>
      <c r="N25" s="96"/>
      <c r="O25" s="96"/>
      <c r="P25" s="96" t="e">
        <f>0+[2]táj.3!L21</f>
        <v>#REF!</v>
      </c>
      <c r="Q25" s="96" t="e">
        <f t="shared" si="1"/>
        <v>#REF!</v>
      </c>
    </row>
    <row r="26" spans="1:17" ht="14.25" customHeight="1" x14ac:dyDescent="0.2">
      <c r="A26" s="123"/>
      <c r="B26" s="123"/>
      <c r="C26" s="124" t="s">
        <v>24</v>
      </c>
      <c r="D26" s="125">
        <f>SUM(D7:D25)</f>
        <v>446943263</v>
      </c>
      <c r="E26" s="125">
        <f>SUM(E7:E25)</f>
        <v>457804222</v>
      </c>
      <c r="F26" s="1183">
        <f>+F7+F8+F9+F10</f>
        <v>0</v>
      </c>
      <c r="G26" s="125">
        <f t="shared" ref="G26:O26" si="2">SUM(G7:G25)</f>
        <v>43287617</v>
      </c>
      <c r="H26" s="125">
        <f t="shared" si="2"/>
        <v>0</v>
      </c>
      <c r="I26" s="125">
        <f t="shared" si="2"/>
        <v>0</v>
      </c>
      <c r="J26" s="125">
        <f t="shared" si="2"/>
        <v>34273575</v>
      </c>
      <c r="K26" s="125">
        <f t="shared" si="2"/>
        <v>0</v>
      </c>
      <c r="L26" s="125">
        <f t="shared" si="2"/>
        <v>0</v>
      </c>
      <c r="M26" s="125">
        <f t="shared" si="2"/>
        <v>0</v>
      </c>
      <c r="N26" s="125">
        <f t="shared" si="2"/>
        <v>31259406</v>
      </c>
      <c r="O26" s="125">
        <f t="shared" si="2"/>
        <v>348983624</v>
      </c>
      <c r="P26" s="125"/>
      <c r="Q26" s="125">
        <f>+Q7+Q8+Q9+Q10</f>
        <v>457804222</v>
      </c>
    </row>
    <row r="27" spans="1:17" ht="14.1" customHeight="1" x14ac:dyDescent="0.2">
      <c r="G27" s="101"/>
      <c r="H27" s="101"/>
      <c r="I27" s="101"/>
      <c r="J27" s="101"/>
      <c r="K27" s="101"/>
      <c r="L27" s="101"/>
      <c r="M27" s="101"/>
      <c r="N27" s="101"/>
      <c r="O27" s="101"/>
    </row>
    <row r="28" spans="1:17" ht="14.1" customHeight="1" x14ac:dyDescent="0.2">
      <c r="G28" s="101"/>
      <c r="H28" s="101"/>
      <c r="I28" s="101"/>
      <c r="J28" s="101"/>
      <c r="K28" s="101"/>
      <c r="L28" s="101"/>
      <c r="M28" s="101"/>
      <c r="N28" s="101"/>
      <c r="O28" s="101"/>
    </row>
    <row r="29" spans="1:17" ht="14.1" customHeight="1" x14ac:dyDescent="0.2">
      <c r="G29" s="101"/>
      <c r="H29" s="101"/>
      <c r="I29" s="101"/>
      <c r="J29" s="101"/>
      <c r="K29" s="101"/>
      <c r="L29" s="101"/>
      <c r="M29" s="101"/>
      <c r="N29" s="101"/>
      <c r="O29" s="102"/>
    </row>
    <row r="30" spans="1:17" ht="14.1" customHeight="1" x14ac:dyDescent="0.2">
      <c r="G30" s="101"/>
      <c r="H30" s="101"/>
      <c r="I30" s="101"/>
      <c r="J30" s="101"/>
      <c r="K30" s="101"/>
      <c r="L30" s="101"/>
      <c r="M30" s="101"/>
      <c r="N30" s="101"/>
      <c r="O30" s="102"/>
    </row>
    <row r="31" spans="1:17" ht="14.1" customHeight="1" x14ac:dyDescent="0.2">
      <c r="G31" s="101"/>
      <c r="H31" s="101"/>
      <c r="I31" s="101"/>
      <c r="J31" s="101"/>
      <c r="K31" s="101"/>
      <c r="L31" s="101"/>
      <c r="M31" s="101"/>
      <c r="N31" s="101"/>
      <c r="O31" s="101"/>
    </row>
    <row r="32" spans="1:17" ht="14.1" customHeight="1" x14ac:dyDescent="0.2"/>
    <row r="33" ht="14.1" customHeight="1" x14ac:dyDescent="0.2"/>
    <row r="34" ht="14.1" customHeight="1" x14ac:dyDescent="0.2"/>
  </sheetData>
  <mergeCells count="10">
    <mergeCell ref="O2:Q2"/>
    <mergeCell ref="O1:Q1"/>
    <mergeCell ref="Q4:Q5"/>
    <mergeCell ref="A4:A5"/>
    <mergeCell ref="C4:C5"/>
    <mergeCell ref="G4:M4"/>
    <mergeCell ref="N4:P4"/>
    <mergeCell ref="D4:D5"/>
    <mergeCell ref="F4:F5"/>
    <mergeCell ref="B4:B5"/>
  </mergeCells>
  <phoneticPr fontId="60" type="noConversion"/>
  <printOptions horizontalCentered="1"/>
  <pageMargins left="0.19685039370078741" right="0.19685039370078741" top="1.8110236220472442" bottom="0.78740157480314965" header="0.86614173228346458" footer="0.51181102362204722"/>
  <pageSetup paperSize="9" scale="83" orientation="landscape" r:id="rId1"/>
  <headerFooter alignWithMargins="0">
    <oddHeader>&amp;C&amp;"Times New Roman,Félkövér dőlt"LETENYE VÁROS ÖNKORMÁNYZATA ÁLTAL IRÁNYÍTOTT KÖLTSÉGVETÉSI SZERVEK  2018. ÉVI  BEVÉTELI ELŐIRÁNYZATAI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6"/>
  <sheetViews>
    <sheetView zoomScale="110" zoomScaleNormal="110" workbookViewId="0">
      <selection activeCell="I37" sqref="I37"/>
    </sheetView>
  </sheetViews>
  <sheetFormatPr defaultColWidth="8" defaultRowHeight="12" x14ac:dyDescent="0.2"/>
  <cols>
    <col min="1" max="1" width="4.85546875" style="42" customWidth="1"/>
    <col min="2" max="2" width="3.28515625" style="42" customWidth="1"/>
    <col min="3" max="3" width="28.7109375" style="42" customWidth="1"/>
    <col min="4" max="5" width="10.5703125" style="42" customWidth="1"/>
    <col min="6" max="6" width="9.28515625" style="42" customWidth="1"/>
    <col min="7" max="7" width="10.42578125" style="42" customWidth="1"/>
    <col min="8" max="8" width="10.140625" style="42" customWidth="1"/>
    <col min="9" max="9" width="10.5703125" style="42" customWidth="1"/>
    <col min="10" max="11" width="9" style="42" customWidth="1"/>
    <col min="12" max="12" width="10.28515625" style="42" customWidth="1"/>
    <col min="13" max="13" width="9.5703125" style="42" customWidth="1"/>
    <col min="14" max="14" width="8.140625" style="42" customWidth="1"/>
    <col min="15" max="15" width="7.5703125" style="42" customWidth="1"/>
    <col min="16" max="16" width="10" style="50" customWidth="1"/>
    <col min="17" max="16384" width="8" style="42"/>
  </cols>
  <sheetData>
    <row r="1" spans="1:16" x14ac:dyDescent="0.2">
      <c r="N1" s="1593"/>
      <c r="O1" s="1593"/>
      <c r="P1" s="1593"/>
    </row>
    <row r="2" spans="1:16" x14ac:dyDescent="0.2">
      <c r="N2" s="1593" t="s">
        <v>1143</v>
      </c>
      <c r="O2" s="1593"/>
      <c r="P2" s="1593"/>
    </row>
    <row r="3" spans="1:16" ht="12.75" customHeight="1" x14ac:dyDescent="0.2">
      <c r="O3" s="1598" t="s">
        <v>872</v>
      </c>
      <c r="P3" s="1598"/>
    </row>
    <row r="4" spans="1:16" ht="12.75" customHeight="1" x14ac:dyDescent="0.2">
      <c r="A4" s="1594" t="s">
        <v>751</v>
      </c>
      <c r="B4" s="1589"/>
      <c r="C4" s="1594" t="s">
        <v>507</v>
      </c>
      <c r="D4" s="1589" t="s">
        <v>807</v>
      </c>
      <c r="E4" s="1589" t="s">
        <v>1053</v>
      </c>
      <c r="F4" s="1589" t="s">
        <v>96</v>
      </c>
      <c r="G4" s="1595" t="s">
        <v>57</v>
      </c>
      <c r="H4" s="1595"/>
      <c r="I4" s="1595"/>
      <c r="J4" s="1595"/>
      <c r="K4" s="1595"/>
      <c r="L4" s="1595"/>
      <c r="M4" s="1595"/>
      <c r="N4" s="1595"/>
      <c r="O4" s="1594" t="s">
        <v>122</v>
      </c>
      <c r="P4" s="1594" t="s">
        <v>778</v>
      </c>
    </row>
    <row r="5" spans="1:16" s="43" customFormat="1" ht="60" customHeight="1" x14ac:dyDescent="0.2">
      <c r="A5" s="1594"/>
      <c r="B5" s="1590"/>
      <c r="C5" s="1594"/>
      <c r="D5" s="1590"/>
      <c r="E5" s="1597"/>
      <c r="F5" s="1590"/>
      <c r="G5" s="113" t="s">
        <v>530</v>
      </c>
      <c r="H5" s="113" t="s">
        <v>58</v>
      </c>
      <c r="I5" s="113" t="s">
        <v>128</v>
      </c>
      <c r="J5" s="113" t="s">
        <v>339</v>
      </c>
      <c r="K5" s="113" t="s">
        <v>342</v>
      </c>
      <c r="L5" s="113" t="s">
        <v>362</v>
      </c>
      <c r="M5" s="113" t="s">
        <v>370</v>
      </c>
      <c r="N5" s="113" t="s">
        <v>59</v>
      </c>
      <c r="O5" s="1596"/>
      <c r="P5" s="1594"/>
    </row>
    <row r="6" spans="1:16" s="43" customFormat="1" ht="18" customHeight="1" x14ac:dyDescent="0.15">
      <c r="A6" s="155">
        <v>2</v>
      </c>
      <c r="B6" s="155"/>
      <c r="C6" s="1475" t="s">
        <v>749</v>
      </c>
      <c r="D6" s="156"/>
      <c r="E6" s="156"/>
      <c r="F6" s="156"/>
      <c r="G6" s="155"/>
      <c r="H6" s="155"/>
      <c r="I6" s="155"/>
      <c r="J6" s="155"/>
      <c r="K6" s="155"/>
      <c r="L6" s="155"/>
      <c r="M6" s="155"/>
      <c r="N6" s="155"/>
      <c r="O6" s="157"/>
      <c r="P6" s="155"/>
    </row>
    <row r="7" spans="1:16" s="43" customFormat="1" ht="15" customHeight="1" x14ac:dyDescent="0.2">
      <c r="A7" s="106"/>
      <c r="B7" s="106">
        <v>1</v>
      </c>
      <c r="C7" s="107" t="s">
        <v>757</v>
      </c>
      <c r="D7" s="108">
        <v>137605629</v>
      </c>
      <c r="E7" s="119">
        <v>147639316</v>
      </c>
      <c r="F7" s="108">
        <f>+P7-E7</f>
        <v>0</v>
      </c>
      <c r="G7" s="109">
        <v>101772711</v>
      </c>
      <c r="H7" s="109">
        <v>21213480</v>
      </c>
      <c r="I7" s="109">
        <v>23129125</v>
      </c>
      <c r="J7" s="109"/>
      <c r="K7" s="109"/>
      <c r="L7" s="109">
        <v>1524000</v>
      </c>
      <c r="M7" s="109"/>
      <c r="N7" s="109"/>
      <c r="O7" s="109"/>
      <c r="P7" s="109">
        <f>+G7+H7+I7+J7+K7+L7+M7+N7+O7</f>
        <v>147639316</v>
      </c>
    </row>
    <row r="8" spans="1:16" s="43" customFormat="1" ht="15" customHeight="1" x14ac:dyDescent="0.2">
      <c r="A8" s="106"/>
      <c r="B8" s="106">
        <v>2</v>
      </c>
      <c r="C8" s="107" t="s">
        <v>116</v>
      </c>
      <c r="D8" s="108">
        <v>171368191</v>
      </c>
      <c r="E8" s="119">
        <v>171770391</v>
      </c>
      <c r="F8" s="108">
        <f>+P8-E8</f>
        <v>0</v>
      </c>
      <c r="G8" s="109">
        <v>109011391</v>
      </c>
      <c r="H8" s="109">
        <v>23848200</v>
      </c>
      <c r="I8" s="109">
        <v>38403040</v>
      </c>
      <c r="J8" s="109"/>
      <c r="K8" s="109"/>
      <c r="L8" s="109">
        <v>507760</v>
      </c>
      <c r="M8" s="109"/>
      <c r="N8" s="109"/>
      <c r="O8" s="109"/>
      <c r="P8" s="109">
        <f t="shared" ref="P8:P10" si="0">+G8+H8+I8+J8+K8+L8+M8+N8+O8</f>
        <v>171770391</v>
      </c>
    </row>
    <row r="9" spans="1:16" s="43" customFormat="1" ht="15" customHeight="1" x14ac:dyDescent="0.2">
      <c r="A9" s="106"/>
      <c r="B9" s="106">
        <v>3</v>
      </c>
      <c r="C9" s="107" t="s">
        <v>759</v>
      </c>
      <c r="D9" s="118">
        <v>85888580</v>
      </c>
      <c r="E9" s="119">
        <v>85844217</v>
      </c>
      <c r="F9" s="108">
        <f>+P9-E9</f>
        <v>0</v>
      </c>
      <c r="G9" s="96">
        <v>28301859</v>
      </c>
      <c r="H9" s="96">
        <v>5656818</v>
      </c>
      <c r="I9" s="119">
        <v>48157750</v>
      </c>
      <c r="J9" s="119"/>
      <c r="K9" s="119">
        <v>548120</v>
      </c>
      <c r="L9" s="119">
        <v>3179670</v>
      </c>
      <c r="M9" s="119"/>
      <c r="N9" s="120"/>
      <c r="O9" s="118"/>
      <c r="P9" s="109">
        <f t="shared" si="0"/>
        <v>85844217</v>
      </c>
    </row>
    <row r="10" spans="1:16" s="43" customFormat="1" ht="27.75" customHeight="1" x14ac:dyDescent="0.2">
      <c r="A10" s="106"/>
      <c r="B10" s="106">
        <v>4</v>
      </c>
      <c r="C10" s="107" t="s">
        <v>779</v>
      </c>
      <c r="D10" s="118">
        <v>52080863</v>
      </c>
      <c r="E10" s="119">
        <v>52550298</v>
      </c>
      <c r="F10" s="108">
        <f>+P10-E10</f>
        <v>0</v>
      </c>
      <c r="G10" s="120">
        <v>24328091</v>
      </c>
      <c r="H10" s="120">
        <v>4968161</v>
      </c>
      <c r="I10" s="120">
        <v>11367210</v>
      </c>
      <c r="J10" s="120"/>
      <c r="K10" s="120">
        <v>11769546</v>
      </c>
      <c r="L10" s="120">
        <v>117290</v>
      </c>
      <c r="M10" s="120"/>
      <c r="N10" s="120"/>
      <c r="O10" s="44"/>
      <c r="P10" s="109">
        <f t="shared" si="0"/>
        <v>52550298</v>
      </c>
    </row>
    <row r="11" spans="1:16" s="110" customFormat="1" x14ac:dyDescent="0.2">
      <c r="A11" s="114"/>
      <c r="B11" s="114"/>
      <c r="C11" s="115" t="s">
        <v>24</v>
      </c>
      <c r="D11" s="116">
        <f t="shared" ref="D11:P11" si="1">SUM(D7:D10)</f>
        <v>446943263</v>
      </c>
      <c r="E11" s="1181">
        <f>SUM(E7:E10)</f>
        <v>457804222</v>
      </c>
      <c r="F11" s="116">
        <f t="shared" si="1"/>
        <v>0</v>
      </c>
      <c r="G11" s="117">
        <f t="shared" si="1"/>
        <v>263414052</v>
      </c>
      <c r="H11" s="117">
        <f t="shared" si="1"/>
        <v>55686659</v>
      </c>
      <c r="I11" s="117">
        <f t="shared" si="1"/>
        <v>121057125</v>
      </c>
      <c r="J11" s="117">
        <f t="shared" si="1"/>
        <v>0</v>
      </c>
      <c r="K11" s="117">
        <f t="shared" si="1"/>
        <v>12317666</v>
      </c>
      <c r="L11" s="117">
        <f t="shared" si="1"/>
        <v>5328720</v>
      </c>
      <c r="M11" s="117">
        <f t="shared" si="1"/>
        <v>0</v>
      </c>
      <c r="N11" s="117">
        <f t="shared" si="1"/>
        <v>0</v>
      </c>
      <c r="O11" s="117">
        <f t="shared" si="1"/>
        <v>0</v>
      </c>
      <c r="P11" s="117">
        <f t="shared" si="1"/>
        <v>457804222</v>
      </c>
    </row>
    <row r="12" spans="1:16" s="110" customFormat="1" x14ac:dyDescent="0.2">
      <c r="P12" s="111"/>
    </row>
    <row r="13" spans="1:16" s="110" customFormat="1" x14ac:dyDescent="0.2">
      <c r="C13" s="112"/>
      <c r="D13" s="112"/>
      <c r="E13" s="112"/>
      <c r="F13" s="112"/>
      <c r="P13" s="111"/>
    </row>
    <row r="14" spans="1:16" s="110" customFormat="1" x14ac:dyDescent="0.2">
      <c r="K14" s="110" t="s">
        <v>126</v>
      </c>
      <c r="P14" s="111"/>
    </row>
    <row r="15" spans="1:16" s="110" customFormat="1" x14ac:dyDescent="0.2">
      <c r="P15" s="111"/>
    </row>
    <row r="16" spans="1:16" s="110" customFormat="1" x14ac:dyDescent="0.2">
      <c r="G16" s="112"/>
      <c r="P16" s="111"/>
    </row>
  </sheetData>
  <dataConsolidate/>
  <mergeCells count="12">
    <mergeCell ref="N2:P2"/>
    <mergeCell ref="N1:P1"/>
    <mergeCell ref="P4:P5"/>
    <mergeCell ref="A4:A5"/>
    <mergeCell ref="C4:C5"/>
    <mergeCell ref="G4:N4"/>
    <mergeCell ref="O4:O5"/>
    <mergeCell ref="D4:D5"/>
    <mergeCell ref="F4:F5"/>
    <mergeCell ref="E4:E5"/>
    <mergeCell ref="O3:P3"/>
    <mergeCell ref="B4:B5"/>
  </mergeCells>
  <phoneticPr fontId="60" type="noConversion"/>
  <printOptions horizontalCentered="1" verticalCentered="1"/>
  <pageMargins left="0.23622047244094491" right="0.35433070866141736" top="0.70866141732283472" bottom="0.78740157480314965" header="0.62992125984251968" footer="0.51181102362204722"/>
  <pageSetup paperSize="9" scale="89" orientation="landscape" r:id="rId1"/>
  <headerFooter alignWithMargins="0">
    <oddHeader>&amp;C&amp;"Times New Roman CE,Félkövér dőlt"LETENYE VÁROS ÖNKORMÁNYZATA ÁLTAL IRÁNYÍTOTT KÖLTSÉGVETÉSI SZERVEK 2018.  ÉVI KIADÁSI ELŐIRÁNYZATAI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E77"/>
  <sheetViews>
    <sheetView zoomScale="80" zoomScaleNormal="80" workbookViewId="0">
      <selection activeCell="AH42" sqref="AH42"/>
    </sheetView>
  </sheetViews>
  <sheetFormatPr defaultColWidth="9.140625" defaultRowHeight="15" x14ac:dyDescent="0.25"/>
  <cols>
    <col min="1" max="1" width="5" style="192" customWidth="1"/>
    <col min="2" max="2" width="53" style="192" customWidth="1"/>
    <col min="3" max="3" width="5.85546875" style="192" customWidth="1"/>
    <col min="4" max="4" width="12.28515625" style="192" customWidth="1"/>
    <col min="5" max="5" width="10.85546875" style="192" customWidth="1"/>
    <col min="6" max="6" width="8.7109375" style="192" customWidth="1"/>
    <col min="7" max="7" width="13.5703125" style="192" customWidth="1"/>
    <col min="8" max="8" width="11" style="192" hidden="1" customWidth="1"/>
    <col min="9" max="9" width="10.140625" style="192" hidden="1" customWidth="1"/>
    <col min="10" max="10" width="10.28515625" style="192" hidden="1" customWidth="1"/>
    <col min="11" max="11" width="11.140625" style="192" hidden="1" customWidth="1"/>
    <col min="12" max="12" width="13" style="192" hidden="1" customWidth="1"/>
    <col min="13" max="13" width="0" style="192" hidden="1" customWidth="1"/>
    <col min="14" max="14" width="8.28515625" style="192" hidden="1" customWidth="1"/>
    <col min="15" max="15" width="12.42578125" style="192" hidden="1" customWidth="1"/>
    <col min="16" max="16" width="11.42578125" style="192" hidden="1" customWidth="1"/>
    <col min="17" max="17" width="0" style="192" hidden="1" customWidth="1"/>
    <col min="18" max="18" width="8.28515625" style="192" hidden="1" customWidth="1"/>
    <col min="19" max="19" width="11" style="192" hidden="1" customWidth="1"/>
    <col min="20" max="20" width="12.140625" style="192" customWidth="1"/>
    <col min="21" max="21" width="10.140625" style="192" customWidth="1"/>
    <col min="22" max="22" width="9.140625" style="192"/>
    <col min="23" max="23" width="12.42578125" style="192" customWidth="1"/>
    <col min="24" max="24" width="14" style="1072" customWidth="1"/>
    <col min="25" max="25" width="10.140625" style="192" customWidth="1"/>
    <col min="26" max="26" width="9.140625" style="192"/>
    <col min="27" max="27" width="10.85546875" style="192" customWidth="1"/>
    <col min="28" max="28" width="11.7109375" style="192" customWidth="1"/>
    <col min="29" max="29" width="9.7109375" style="192" customWidth="1"/>
    <col min="30" max="30" width="9.140625" style="192"/>
    <col min="31" max="31" width="13.5703125" style="192" customWidth="1"/>
    <col min="32" max="16384" width="9.140625" style="192"/>
  </cols>
  <sheetData>
    <row r="2" spans="1:31" ht="16.149999999999999" customHeight="1" x14ac:dyDescent="0.25">
      <c r="M2" s="1630"/>
      <c r="N2" s="1630"/>
      <c r="O2" s="1630"/>
      <c r="U2" s="1629"/>
      <c r="V2" s="1629"/>
      <c r="W2" s="1629"/>
      <c r="X2" s="1629"/>
      <c r="Y2" s="1629"/>
      <c r="Z2" s="1629"/>
      <c r="AA2" s="1629"/>
      <c r="AB2" s="1629"/>
      <c r="AC2" s="1629"/>
      <c r="AD2" s="1629"/>
      <c r="AE2" s="1629"/>
    </row>
    <row r="3" spans="1:31" ht="15.6" customHeight="1" x14ac:dyDescent="0.25">
      <c r="G3" s="662"/>
      <c r="T3" s="1628" t="s">
        <v>1144</v>
      </c>
      <c r="U3" s="1628"/>
      <c r="V3" s="1628"/>
      <c r="W3" s="1628"/>
      <c r="X3" s="1628"/>
      <c r="Y3" s="1628"/>
      <c r="Z3" s="1628"/>
      <c r="AA3" s="1628"/>
      <c r="AB3" s="1628"/>
      <c r="AC3" s="1628"/>
      <c r="AD3" s="1628"/>
      <c r="AE3" s="1628"/>
    </row>
    <row r="4" spans="1:31" ht="15" customHeight="1" x14ac:dyDescent="0.25">
      <c r="A4" s="1613" t="s">
        <v>566</v>
      </c>
      <c r="B4" s="1626" t="s">
        <v>688</v>
      </c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</row>
    <row r="5" spans="1:31" ht="15" customHeight="1" x14ac:dyDescent="0.25">
      <c r="A5" s="1614"/>
      <c r="B5" s="1624" t="s">
        <v>872</v>
      </c>
      <c r="C5" s="1625"/>
      <c r="D5" s="1625"/>
      <c r="E5" s="1625"/>
      <c r="F5" s="1625"/>
      <c r="G5" s="1625"/>
      <c r="H5" s="1625"/>
      <c r="I5" s="1625"/>
      <c r="J5" s="1625"/>
      <c r="K5" s="1625"/>
      <c r="L5" s="1625"/>
      <c r="M5" s="1625"/>
      <c r="N5" s="1625"/>
      <c r="O5" s="1625"/>
      <c r="P5" s="1625"/>
      <c r="Q5" s="1625"/>
      <c r="R5" s="1625"/>
      <c r="S5" s="1625"/>
      <c r="T5" s="1625"/>
      <c r="U5" s="1625"/>
      <c r="V5" s="1625"/>
      <c r="W5" s="1625"/>
      <c r="X5" s="1625"/>
      <c r="Y5" s="1625"/>
      <c r="Z5" s="1625"/>
      <c r="AA5" s="1625"/>
      <c r="AB5" s="1625"/>
      <c r="AC5" s="1625"/>
      <c r="AD5" s="1625"/>
      <c r="AE5" s="1625"/>
    </row>
    <row r="6" spans="1:31" ht="15" customHeight="1" x14ac:dyDescent="0.25">
      <c r="A6" s="1605" t="s">
        <v>567</v>
      </c>
      <c r="B6" s="1605"/>
      <c r="C6" s="1602" t="s">
        <v>27</v>
      </c>
      <c r="D6" s="1621" t="s">
        <v>807</v>
      </c>
      <c r="E6" s="1622"/>
      <c r="F6" s="1622"/>
      <c r="G6" s="1623"/>
      <c r="H6" s="1621" t="s">
        <v>1054</v>
      </c>
      <c r="I6" s="1622"/>
      <c r="J6" s="1622"/>
      <c r="K6" s="1623"/>
      <c r="L6" s="1621" t="s">
        <v>1055</v>
      </c>
      <c r="M6" s="1622"/>
      <c r="N6" s="1622"/>
      <c r="O6" s="1623"/>
      <c r="P6" s="1621" t="s">
        <v>1094</v>
      </c>
      <c r="Q6" s="1622"/>
      <c r="R6" s="1622"/>
      <c r="S6" s="1623"/>
      <c r="T6" s="1621" t="s">
        <v>1055</v>
      </c>
      <c r="U6" s="1622"/>
      <c r="V6" s="1622"/>
      <c r="W6" s="1623"/>
      <c r="X6" s="1621" t="s">
        <v>1124</v>
      </c>
      <c r="Y6" s="1622"/>
      <c r="Z6" s="1622"/>
      <c r="AA6" s="1623"/>
      <c r="AB6" s="1621" t="s">
        <v>1055</v>
      </c>
      <c r="AC6" s="1622"/>
      <c r="AD6" s="1622"/>
      <c r="AE6" s="1623"/>
    </row>
    <row r="7" spans="1:31" ht="15" customHeight="1" x14ac:dyDescent="0.25">
      <c r="A7" s="1605"/>
      <c r="B7" s="1605"/>
      <c r="C7" s="1603"/>
      <c r="D7" s="1619" t="s">
        <v>508</v>
      </c>
      <c r="E7" s="1615" t="s">
        <v>509</v>
      </c>
      <c r="F7" s="1617" t="s">
        <v>568</v>
      </c>
      <c r="G7" s="1611" t="s">
        <v>510</v>
      </c>
      <c r="H7" s="1619" t="s">
        <v>508</v>
      </c>
      <c r="I7" s="1615" t="s">
        <v>509</v>
      </c>
      <c r="J7" s="1617" t="s">
        <v>568</v>
      </c>
      <c r="K7" s="1611" t="s">
        <v>510</v>
      </c>
      <c r="L7" s="1619" t="s">
        <v>508</v>
      </c>
      <c r="M7" s="1615" t="s">
        <v>509</v>
      </c>
      <c r="N7" s="1617" t="s">
        <v>568</v>
      </c>
      <c r="O7" s="1611" t="s">
        <v>510</v>
      </c>
      <c r="P7" s="1619" t="s">
        <v>508</v>
      </c>
      <c r="Q7" s="1615" t="s">
        <v>509</v>
      </c>
      <c r="R7" s="1617" t="s">
        <v>568</v>
      </c>
      <c r="S7" s="1611" t="s">
        <v>510</v>
      </c>
      <c r="T7" s="1619" t="s">
        <v>508</v>
      </c>
      <c r="U7" s="1615" t="s">
        <v>509</v>
      </c>
      <c r="V7" s="1617" t="s">
        <v>568</v>
      </c>
      <c r="W7" s="1611" t="s">
        <v>510</v>
      </c>
      <c r="X7" s="1619" t="s">
        <v>508</v>
      </c>
      <c r="Y7" s="1615" t="s">
        <v>509</v>
      </c>
      <c r="Z7" s="1617" t="s">
        <v>568</v>
      </c>
      <c r="AA7" s="1611" t="s">
        <v>510</v>
      </c>
      <c r="AB7" s="1619" t="s">
        <v>508</v>
      </c>
      <c r="AC7" s="1615" t="s">
        <v>509</v>
      </c>
      <c r="AD7" s="1617" t="s">
        <v>568</v>
      </c>
      <c r="AE7" s="1611" t="s">
        <v>510</v>
      </c>
    </row>
    <row r="8" spans="1:31" ht="15" customHeight="1" x14ac:dyDescent="0.25">
      <c r="A8" s="1605"/>
      <c r="B8" s="1605"/>
      <c r="C8" s="1604"/>
      <c r="D8" s="1620"/>
      <c r="E8" s="1616"/>
      <c r="F8" s="1618"/>
      <c r="G8" s="1612"/>
      <c r="H8" s="1620"/>
      <c r="I8" s="1616"/>
      <c r="J8" s="1618"/>
      <c r="K8" s="1612"/>
      <c r="L8" s="1620"/>
      <c r="M8" s="1616"/>
      <c r="N8" s="1618"/>
      <c r="O8" s="1612"/>
      <c r="P8" s="1620"/>
      <c r="Q8" s="1616"/>
      <c r="R8" s="1618"/>
      <c r="S8" s="1612"/>
      <c r="T8" s="1620"/>
      <c r="U8" s="1616"/>
      <c r="V8" s="1618"/>
      <c r="W8" s="1612"/>
      <c r="X8" s="1620"/>
      <c r="Y8" s="1616"/>
      <c r="Z8" s="1618"/>
      <c r="AA8" s="1612"/>
      <c r="AB8" s="1620"/>
      <c r="AC8" s="1616"/>
      <c r="AD8" s="1618"/>
      <c r="AE8" s="1612"/>
    </row>
    <row r="9" spans="1:31" ht="17.25" customHeight="1" x14ac:dyDescent="0.25">
      <c r="A9" s="1599" t="s">
        <v>25</v>
      </c>
      <c r="B9" s="1600"/>
      <c r="C9" s="193"/>
      <c r="D9" s="194">
        <f>SUM(D10,D31,D40)</f>
        <v>2360725442</v>
      </c>
      <c r="E9" s="194">
        <f>SUM(E10,E31,E40)</f>
        <v>200000</v>
      </c>
      <c r="F9" s="194">
        <f>SUM(F10,F31,F40)</f>
        <v>0</v>
      </c>
      <c r="G9" s="217">
        <f>SUM(D9:F9)</f>
        <v>2360925442</v>
      </c>
      <c r="H9" s="194">
        <f>SUM(H10,H31,H40)</f>
        <v>21326747</v>
      </c>
      <c r="I9" s="194">
        <f>SUM(I10,I31,I40)</f>
        <v>0</v>
      </c>
      <c r="J9" s="194">
        <f>SUM(J10,J31,J40)</f>
        <v>0</v>
      </c>
      <c r="K9" s="217">
        <f>SUM(H9:J9)</f>
        <v>21326747</v>
      </c>
      <c r="L9" s="194">
        <f>SUM(L10,L31,L40)</f>
        <v>2382052189</v>
      </c>
      <c r="M9" s="194">
        <f>SUM(M10,M31,M40)</f>
        <v>200000</v>
      </c>
      <c r="N9" s="194">
        <f>SUM(N10,N31,N40)</f>
        <v>0</v>
      </c>
      <c r="O9" s="217">
        <f>SUM(L9:N9)</f>
        <v>2382252189</v>
      </c>
      <c r="P9" s="194">
        <f>SUM(P10,P31,P40)</f>
        <v>14662816</v>
      </c>
      <c r="Q9" s="194">
        <f>SUM(Q10,Q31,Q40)</f>
        <v>0</v>
      </c>
      <c r="R9" s="194">
        <f>SUM(R10,R31,R40)</f>
        <v>0</v>
      </c>
      <c r="S9" s="217">
        <f>SUM(P9:R9)</f>
        <v>14662816</v>
      </c>
      <c r="T9" s="194">
        <f>SUM(T10,T31,T40)</f>
        <v>2396715005</v>
      </c>
      <c r="U9" s="194">
        <f>SUM(U10,U31,U40)</f>
        <v>200000</v>
      </c>
      <c r="V9" s="194">
        <f>SUM(V10,V31,V40)</f>
        <v>0</v>
      </c>
      <c r="W9" s="217">
        <f>SUM(T9:V9)</f>
        <v>2396915005</v>
      </c>
      <c r="X9" s="194">
        <f>+X10+X40</f>
        <v>16055448</v>
      </c>
      <c r="Y9" s="194"/>
      <c r="Z9" s="194"/>
      <c r="AA9" s="217">
        <f>+AA10+AA40</f>
        <v>16055448</v>
      </c>
      <c r="AB9" s="194">
        <f>SUM(AB10,AB31,AB40)</f>
        <v>2412770453</v>
      </c>
      <c r="AC9" s="194">
        <f>SUM(AC10,AC31,AC40)</f>
        <v>200000</v>
      </c>
      <c r="AD9" s="194">
        <f>SUM(AD10,AD31,AD40)</f>
        <v>0</v>
      </c>
      <c r="AE9" s="217">
        <f>SUM(AB9:AD9)</f>
        <v>2412970453</v>
      </c>
    </row>
    <row r="10" spans="1:31" ht="15" customHeight="1" x14ac:dyDescent="0.25">
      <c r="A10" s="1608" t="s">
        <v>569</v>
      </c>
      <c r="B10" s="1601"/>
      <c r="C10" s="196"/>
      <c r="D10" s="197">
        <f>SUM(D11)</f>
        <v>565573267</v>
      </c>
      <c r="E10" s="197">
        <f>SUM(E13,E15,E17,E29)</f>
        <v>200000</v>
      </c>
      <c r="F10" s="197">
        <f>SUM(F13,F15,F17,F29)</f>
        <v>0</v>
      </c>
      <c r="G10" s="217">
        <f t="shared" ref="G10:G30" si="0">SUM(D10:F10)</f>
        <v>565773267</v>
      </c>
      <c r="H10" s="197">
        <f>SUM(H11)</f>
        <v>49333971</v>
      </c>
      <c r="I10" s="197">
        <f>SUM(I13,I15,I17,I29)</f>
        <v>0</v>
      </c>
      <c r="J10" s="197">
        <f>SUM(J13,J15,J17,J29)</f>
        <v>0</v>
      </c>
      <c r="K10" s="217">
        <f t="shared" ref="K10:K34" si="1">SUM(H10:J10)</f>
        <v>49333971</v>
      </c>
      <c r="L10" s="197">
        <f>SUM(L11)</f>
        <v>614907238</v>
      </c>
      <c r="M10" s="197">
        <f>SUM(M13,M15,M17,M29)</f>
        <v>200000</v>
      </c>
      <c r="N10" s="197">
        <f>SUM(N13,N15,N17,N29)</f>
        <v>0</v>
      </c>
      <c r="O10" s="217">
        <f t="shared" ref="O10:O34" si="2">SUM(L10:N10)</f>
        <v>615107238</v>
      </c>
      <c r="P10" s="197">
        <f>SUM(P11)</f>
        <v>14448816</v>
      </c>
      <c r="Q10" s="197">
        <f>SUM(Q13,Q15,Q17,Q29)</f>
        <v>0</v>
      </c>
      <c r="R10" s="197">
        <f>SUM(R13,R15,R17,R29)</f>
        <v>0</v>
      </c>
      <c r="S10" s="217">
        <f t="shared" ref="S10:S34" si="3">SUM(P10:R10)</f>
        <v>14448816</v>
      </c>
      <c r="T10" s="197">
        <f>SUM(T11)</f>
        <v>629356054</v>
      </c>
      <c r="U10" s="197">
        <f>SUM(U13,U15,U17,U29)</f>
        <v>200000</v>
      </c>
      <c r="V10" s="197">
        <f>SUM(V13,V15,V17,V29)</f>
        <v>0</v>
      </c>
      <c r="W10" s="217">
        <f t="shared" ref="W10:W34" si="4">SUM(T10:V10)</f>
        <v>629556054</v>
      </c>
      <c r="X10" s="197">
        <f>+X11+X31</f>
        <v>33129482</v>
      </c>
      <c r="Y10" s="197"/>
      <c r="Z10" s="197"/>
      <c r="AA10" s="217">
        <f>+AA11+AA31</f>
        <v>33129482</v>
      </c>
      <c r="AB10" s="197">
        <f>SUM(AB11)</f>
        <v>695265809</v>
      </c>
      <c r="AC10" s="197">
        <f>SUM(AC13,AC15,AC17,AC29)</f>
        <v>200000</v>
      </c>
      <c r="AD10" s="197">
        <f>SUM(AD13,AD15,AD17,AD29)</f>
        <v>0</v>
      </c>
      <c r="AE10" s="217">
        <f t="shared" ref="AE10:AE34" si="5">SUM(AB10:AD10)</f>
        <v>695465809</v>
      </c>
    </row>
    <row r="11" spans="1:31" ht="12" customHeight="1" x14ac:dyDescent="0.25">
      <c r="A11" s="198">
        <v>1</v>
      </c>
      <c r="B11" s="199" t="s">
        <v>570</v>
      </c>
      <c r="C11" s="196"/>
      <c r="D11" s="197">
        <f>SUM(D29,D17,D15,D13,D12)</f>
        <v>565573267</v>
      </c>
      <c r="E11" s="197">
        <v>200000</v>
      </c>
      <c r="F11" s="197"/>
      <c r="G11" s="217">
        <f t="shared" si="0"/>
        <v>565773267</v>
      </c>
      <c r="H11" s="197">
        <f>SUM(H29,H17,H15,H13,H12)</f>
        <v>49333971</v>
      </c>
      <c r="I11" s="197"/>
      <c r="J11" s="197"/>
      <c r="K11" s="217">
        <f t="shared" si="1"/>
        <v>49333971</v>
      </c>
      <c r="L11" s="197">
        <f>SUM(L29,L17,L15,L13,L12)</f>
        <v>614907238</v>
      </c>
      <c r="M11" s="197">
        <v>200000</v>
      </c>
      <c r="N11" s="197"/>
      <c r="O11" s="217">
        <f t="shared" si="2"/>
        <v>615107238</v>
      </c>
      <c r="P11" s="197">
        <f>SUM(P29,P17,P15,P13,P12)</f>
        <v>14448816</v>
      </c>
      <c r="Q11" s="197"/>
      <c r="R11" s="197"/>
      <c r="S11" s="217">
        <f t="shared" si="3"/>
        <v>14448816</v>
      </c>
      <c r="T11" s="197">
        <f>SUM(T29,T17,T15,T13,T12)</f>
        <v>629356054</v>
      </c>
      <c r="U11" s="197">
        <v>200000</v>
      </c>
      <c r="V11" s="197"/>
      <c r="W11" s="217">
        <f t="shared" si="4"/>
        <v>629556054</v>
      </c>
      <c r="X11" s="197">
        <f>+X12+X13+X15+X17+X29</f>
        <v>65909755</v>
      </c>
      <c r="Y11" s="197"/>
      <c r="Z11" s="197"/>
      <c r="AA11" s="217">
        <f>+AA12+AA13+AA15+AA17+AA29</f>
        <v>65909755</v>
      </c>
      <c r="AB11" s="197">
        <f>SUM(AB29,AB17,AB15,AB13,AB12)</f>
        <v>695265809</v>
      </c>
      <c r="AC11" s="197">
        <v>200000</v>
      </c>
      <c r="AD11" s="197"/>
      <c r="AE11" s="217">
        <f t="shared" si="5"/>
        <v>695465809</v>
      </c>
    </row>
    <row r="12" spans="1:31" ht="12" customHeight="1" x14ac:dyDescent="0.25">
      <c r="A12" s="741"/>
      <c r="B12" s="207" t="s">
        <v>951</v>
      </c>
      <c r="C12" s="209"/>
      <c r="D12" s="742">
        <v>264762377</v>
      </c>
      <c r="E12" s="742"/>
      <c r="F12" s="742"/>
      <c r="G12" s="219">
        <f t="shared" si="0"/>
        <v>264762377</v>
      </c>
      <c r="H12" s="742">
        <v>11563683</v>
      </c>
      <c r="I12" s="742"/>
      <c r="J12" s="742"/>
      <c r="K12" s="219">
        <f t="shared" si="1"/>
        <v>11563683</v>
      </c>
      <c r="L12" s="742">
        <f>SUM(H12,D12)</f>
        <v>276326060</v>
      </c>
      <c r="M12" s="742"/>
      <c r="N12" s="742"/>
      <c r="O12" s="219">
        <f t="shared" si="2"/>
        <v>276326060</v>
      </c>
      <c r="P12" s="742">
        <v>9340008</v>
      </c>
      <c r="Q12" s="742"/>
      <c r="R12" s="742"/>
      <c r="S12" s="219">
        <f t="shared" si="3"/>
        <v>9340008</v>
      </c>
      <c r="T12" s="742">
        <f>SUM(P12,L12)</f>
        <v>285666068</v>
      </c>
      <c r="U12" s="742"/>
      <c r="V12" s="742"/>
      <c r="W12" s="219">
        <f t="shared" si="4"/>
        <v>285666068</v>
      </c>
      <c r="X12" s="742">
        <v>-268169</v>
      </c>
      <c r="Y12" s="742"/>
      <c r="Z12" s="742"/>
      <c r="AA12" s="219">
        <f>+X12</f>
        <v>-268169</v>
      </c>
      <c r="AB12" s="742">
        <f>SUM(X12,T12)</f>
        <v>285397899</v>
      </c>
      <c r="AC12" s="742"/>
      <c r="AD12" s="742"/>
      <c r="AE12" s="219">
        <f t="shared" si="5"/>
        <v>285397899</v>
      </c>
    </row>
    <row r="13" spans="1:31" ht="12" customHeight="1" x14ac:dyDescent="0.25">
      <c r="A13" s="200"/>
      <c r="B13" s="201" t="s">
        <v>947</v>
      </c>
      <c r="C13" s="201" t="s">
        <v>159</v>
      </c>
      <c r="D13" s="202">
        <f>SUM(D14)</f>
        <v>78979780</v>
      </c>
      <c r="E13" s="202">
        <v>0</v>
      </c>
      <c r="F13" s="202">
        <v>0</v>
      </c>
      <c r="G13" s="219">
        <f t="shared" si="0"/>
        <v>78979780</v>
      </c>
      <c r="H13" s="202">
        <f>SUM(H14)</f>
        <v>2393464</v>
      </c>
      <c r="I13" s="202">
        <v>0</v>
      </c>
      <c r="J13" s="202">
        <v>0</v>
      </c>
      <c r="K13" s="219">
        <f t="shared" si="1"/>
        <v>2393464</v>
      </c>
      <c r="L13" s="202">
        <f>SUM(L14)</f>
        <v>81373244</v>
      </c>
      <c r="M13" s="202">
        <v>0</v>
      </c>
      <c r="N13" s="202">
        <v>0</v>
      </c>
      <c r="O13" s="219">
        <f t="shared" si="2"/>
        <v>81373244</v>
      </c>
      <c r="P13" s="202">
        <f>SUM(P14)</f>
        <v>285781</v>
      </c>
      <c r="Q13" s="202">
        <v>0</v>
      </c>
      <c r="R13" s="202">
        <v>0</v>
      </c>
      <c r="S13" s="219">
        <f t="shared" si="3"/>
        <v>285781</v>
      </c>
      <c r="T13" s="202">
        <f>SUM(T14)</f>
        <v>81659025</v>
      </c>
      <c r="U13" s="202">
        <v>0</v>
      </c>
      <c r="V13" s="202">
        <v>0</v>
      </c>
      <c r="W13" s="219">
        <f t="shared" si="4"/>
        <v>81659025</v>
      </c>
      <c r="X13" s="202">
        <f>+X14</f>
        <v>43362324</v>
      </c>
      <c r="Y13" s="202"/>
      <c r="Z13" s="202"/>
      <c r="AA13" s="219">
        <f>+X13</f>
        <v>43362324</v>
      </c>
      <c r="AB13" s="202">
        <f>SUM(AB14)</f>
        <v>125021349</v>
      </c>
      <c r="AC13" s="202">
        <v>0</v>
      </c>
      <c r="AD13" s="202">
        <v>0</v>
      </c>
      <c r="AE13" s="219">
        <f t="shared" si="5"/>
        <v>125021349</v>
      </c>
    </row>
    <row r="14" spans="1:31" ht="12" customHeight="1" x14ac:dyDescent="0.25">
      <c r="A14" s="200"/>
      <c r="B14" s="203" t="s">
        <v>572</v>
      </c>
      <c r="C14" s="203" t="s">
        <v>171</v>
      </c>
      <c r="D14" s="204">
        <v>78979780</v>
      </c>
      <c r="E14" s="204"/>
      <c r="F14" s="204"/>
      <c r="G14" s="219">
        <f t="shared" si="0"/>
        <v>78979780</v>
      </c>
      <c r="H14" s="204">
        <v>2393464</v>
      </c>
      <c r="I14" s="204"/>
      <c r="J14" s="204"/>
      <c r="K14" s="219">
        <f t="shared" si="1"/>
        <v>2393464</v>
      </c>
      <c r="L14" s="204">
        <f>SUM(H14,D14)</f>
        <v>81373244</v>
      </c>
      <c r="M14" s="204"/>
      <c r="N14" s="204"/>
      <c r="O14" s="219">
        <f t="shared" si="2"/>
        <v>81373244</v>
      </c>
      <c r="P14" s="204">
        <v>285781</v>
      </c>
      <c r="Q14" s="204"/>
      <c r="R14" s="204"/>
      <c r="S14" s="219">
        <f t="shared" si="3"/>
        <v>285781</v>
      </c>
      <c r="T14" s="204">
        <v>81659025</v>
      </c>
      <c r="U14" s="204"/>
      <c r="V14" s="204"/>
      <c r="W14" s="219">
        <f t="shared" si="4"/>
        <v>81659025</v>
      </c>
      <c r="X14" s="204">
        <v>43362324</v>
      </c>
      <c r="Y14" s="204"/>
      <c r="Z14" s="204"/>
      <c r="AA14" s="1180">
        <f>+X14</f>
        <v>43362324</v>
      </c>
      <c r="AB14" s="204">
        <f>+W14+X14</f>
        <v>125021349</v>
      </c>
      <c r="AC14" s="204"/>
      <c r="AD14" s="204"/>
      <c r="AE14" s="219">
        <f t="shared" si="5"/>
        <v>125021349</v>
      </c>
    </row>
    <row r="15" spans="1:31" ht="12" customHeight="1" x14ac:dyDescent="0.25">
      <c r="A15" s="205"/>
      <c r="B15" s="201" t="s">
        <v>948</v>
      </c>
      <c r="C15" s="201" t="s">
        <v>193</v>
      </c>
      <c r="D15" s="202">
        <f>SUM(D16)</f>
        <v>195950000</v>
      </c>
      <c r="E15" s="202">
        <v>0</v>
      </c>
      <c r="F15" s="202">
        <v>0</v>
      </c>
      <c r="G15" s="219">
        <f t="shared" si="0"/>
        <v>195950000</v>
      </c>
      <c r="H15" s="202">
        <f>SUM(H16)</f>
        <v>33624224</v>
      </c>
      <c r="I15" s="202">
        <v>0</v>
      </c>
      <c r="J15" s="202">
        <v>0</v>
      </c>
      <c r="K15" s="219">
        <f t="shared" si="1"/>
        <v>33624224</v>
      </c>
      <c r="L15" s="202">
        <f>SUM(L16)</f>
        <v>229574224</v>
      </c>
      <c r="M15" s="202">
        <v>0</v>
      </c>
      <c r="N15" s="202">
        <v>0</v>
      </c>
      <c r="O15" s="219">
        <f t="shared" si="2"/>
        <v>229574224</v>
      </c>
      <c r="P15" s="202">
        <f>SUM(P16)</f>
        <v>950000</v>
      </c>
      <c r="Q15" s="202">
        <v>0</v>
      </c>
      <c r="R15" s="202">
        <v>0</v>
      </c>
      <c r="S15" s="219">
        <f t="shared" si="3"/>
        <v>950000</v>
      </c>
      <c r="T15" s="202">
        <f>SUM(T16)</f>
        <v>230524224</v>
      </c>
      <c r="U15" s="202">
        <v>0</v>
      </c>
      <c r="V15" s="202">
        <v>0</v>
      </c>
      <c r="W15" s="219">
        <f t="shared" si="4"/>
        <v>230524224</v>
      </c>
      <c r="X15" s="202">
        <f>+X16</f>
        <v>13911700</v>
      </c>
      <c r="Y15" s="202"/>
      <c r="Z15" s="202"/>
      <c r="AA15" s="219">
        <f>+X15</f>
        <v>13911700</v>
      </c>
      <c r="AB15" s="202">
        <f>SUM(AB16)</f>
        <v>244435924</v>
      </c>
      <c r="AC15" s="202">
        <v>0</v>
      </c>
      <c r="AD15" s="202">
        <v>0</v>
      </c>
      <c r="AE15" s="219">
        <f t="shared" si="5"/>
        <v>244435924</v>
      </c>
    </row>
    <row r="16" spans="1:31" ht="12" customHeight="1" x14ac:dyDescent="0.25">
      <c r="A16" s="200"/>
      <c r="B16" s="203" t="s">
        <v>574</v>
      </c>
      <c r="C16" s="203" t="s">
        <v>207</v>
      </c>
      <c r="D16" s="204">
        <v>195950000</v>
      </c>
      <c r="E16" s="204"/>
      <c r="F16" s="204"/>
      <c r="G16" s="219">
        <f t="shared" si="0"/>
        <v>195950000</v>
      </c>
      <c r="H16" s="204">
        <v>33624224</v>
      </c>
      <c r="I16" s="204"/>
      <c r="J16" s="204"/>
      <c r="K16" s="219">
        <f t="shared" si="1"/>
        <v>33624224</v>
      </c>
      <c r="L16" s="204">
        <f>SUM(H16,D16)</f>
        <v>229574224</v>
      </c>
      <c r="M16" s="204"/>
      <c r="N16" s="204"/>
      <c r="O16" s="219">
        <f t="shared" si="2"/>
        <v>229574224</v>
      </c>
      <c r="P16" s="204">
        <v>950000</v>
      </c>
      <c r="Q16" s="204"/>
      <c r="R16" s="204"/>
      <c r="S16" s="219">
        <f t="shared" si="3"/>
        <v>950000</v>
      </c>
      <c r="T16" s="204">
        <f>SUM(P16,L16)</f>
        <v>230524224</v>
      </c>
      <c r="U16" s="204"/>
      <c r="V16" s="204"/>
      <c r="W16" s="219">
        <f t="shared" si="4"/>
        <v>230524224</v>
      </c>
      <c r="X16" s="204">
        <v>13911700</v>
      </c>
      <c r="Y16" s="204"/>
      <c r="Z16" s="204"/>
      <c r="AA16" s="1180">
        <f>+X16</f>
        <v>13911700</v>
      </c>
      <c r="AB16" s="204">
        <f>SUM(X16,T16)</f>
        <v>244435924</v>
      </c>
      <c r="AC16" s="204"/>
      <c r="AD16" s="204"/>
      <c r="AE16" s="219">
        <f t="shared" si="5"/>
        <v>244435924</v>
      </c>
    </row>
    <row r="17" spans="1:31" ht="12" customHeight="1" x14ac:dyDescent="0.25">
      <c r="A17" s="200"/>
      <c r="B17" s="201" t="s">
        <v>949</v>
      </c>
      <c r="C17" s="201" t="s">
        <v>210</v>
      </c>
      <c r="D17" s="202">
        <f>SUM(D18:D28)</f>
        <v>14761000</v>
      </c>
      <c r="E17" s="202">
        <f>SUM(E18:E28)</f>
        <v>200000</v>
      </c>
      <c r="F17" s="202">
        <f>SUM(F18:F28)</f>
        <v>0</v>
      </c>
      <c r="G17" s="219">
        <f t="shared" si="0"/>
        <v>14961000</v>
      </c>
      <c r="H17" s="202">
        <f>SUM(H18:H28)</f>
        <v>1752600</v>
      </c>
      <c r="I17" s="202">
        <f>SUM(I18:I28)</f>
        <v>0</v>
      </c>
      <c r="J17" s="202">
        <f>SUM(J18:J28)</f>
        <v>0</v>
      </c>
      <c r="K17" s="219">
        <f t="shared" si="1"/>
        <v>1752600</v>
      </c>
      <c r="L17" s="202">
        <f>SUM(L18:L28)</f>
        <v>16513600</v>
      </c>
      <c r="M17" s="202">
        <f>SUM(M18:M28)</f>
        <v>200000</v>
      </c>
      <c r="N17" s="202">
        <f>SUM(N18:N28)</f>
        <v>0</v>
      </c>
      <c r="O17" s="219">
        <f t="shared" si="2"/>
        <v>16713600</v>
      </c>
      <c r="P17" s="202">
        <f>SUM(P18:P28)</f>
        <v>3273027</v>
      </c>
      <c r="Q17" s="202">
        <f>SUM(Q18:Q28)</f>
        <v>0</v>
      </c>
      <c r="R17" s="202">
        <f>SUM(R18:R28)</f>
        <v>0</v>
      </c>
      <c r="S17" s="219">
        <f t="shared" si="3"/>
        <v>3273027</v>
      </c>
      <c r="T17" s="202">
        <f>SUM(T18:T28)</f>
        <v>19786627</v>
      </c>
      <c r="U17" s="202">
        <f>SUM(U18:U28)</f>
        <v>200000</v>
      </c>
      <c r="V17" s="202">
        <f>SUM(V18:V28)</f>
        <v>0</v>
      </c>
      <c r="W17" s="219">
        <f t="shared" si="4"/>
        <v>19986627</v>
      </c>
      <c r="X17" s="202">
        <f>+X18+X21+X23+X28</f>
        <v>8693900</v>
      </c>
      <c r="Y17" s="202"/>
      <c r="Z17" s="202"/>
      <c r="AA17" s="219">
        <f>+AA18+AA21+AA23+AA28</f>
        <v>8693900</v>
      </c>
      <c r="AB17" s="202">
        <f>SUM(AB18:AB28)</f>
        <v>28480527</v>
      </c>
      <c r="AC17" s="202">
        <f>SUM(AC18:AC28)</f>
        <v>200000</v>
      </c>
      <c r="AD17" s="202">
        <f>SUM(AD18:AD28)</f>
        <v>0</v>
      </c>
      <c r="AE17" s="219">
        <f t="shared" si="5"/>
        <v>28680527</v>
      </c>
    </row>
    <row r="18" spans="1:31" ht="12" customHeight="1" x14ac:dyDescent="0.25">
      <c r="A18" s="200"/>
      <c r="B18" s="203" t="s">
        <v>576</v>
      </c>
      <c r="C18" s="203" t="s">
        <v>213</v>
      </c>
      <c r="D18" s="206"/>
      <c r="E18" s="206"/>
      <c r="F18" s="206"/>
      <c r="G18" s="219">
        <f t="shared" si="0"/>
        <v>0</v>
      </c>
      <c r="H18" s="206"/>
      <c r="I18" s="206"/>
      <c r="J18" s="206"/>
      <c r="K18" s="219">
        <f t="shared" si="1"/>
        <v>0</v>
      </c>
      <c r="L18" s="206"/>
      <c r="M18" s="206"/>
      <c r="N18" s="206"/>
      <c r="O18" s="219">
        <f t="shared" si="2"/>
        <v>0</v>
      </c>
      <c r="P18" s="206">
        <v>290000</v>
      </c>
      <c r="Q18" s="206"/>
      <c r="R18" s="206"/>
      <c r="S18" s="219">
        <f t="shared" si="3"/>
        <v>290000</v>
      </c>
      <c r="T18" s="206">
        <v>290000</v>
      </c>
      <c r="U18" s="206"/>
      <c r="V18" s="206"/>
      <c r="W18" s="219">
        <f t="shared" si="4"/>
        <v>290000</v>
      </c>
      <c r="X18" s="206">
        <v>20900</v>
      </c>
      <c r="Y18" s="206"/>
      <c r="Z18" s="206"/>
      <c r="AA18" s="1180">
        <f>X18</f>
        <v>20900</v>
      </c>
      <c r="AB18" s="206">
        <f>+W18+X18</f>
        <v>310900</v>
      </c>
      <c r="AC18" s="206"/>
      <c r="AD18" s="206"/>
      <c r="AE18" s="1180">
        <f t="shared" si="5"/>
        <v>310900</v>
      </c>
    </row>
    <row r="19" spans="1:31" ht="12" customHeight="1" x14ac:dyDescent="0.25">
      <c r="A19" s="200"/>
      <c r="B19" s="203" t="s">
        <v>577</v>
      </c>
      <c r="C19" s="203" t="s">
        <v>216</v>
      </c>
      <c r="D19" s="206"/>
      <c r="E19" s="206"/>
      <c r="F19" s="206"/>
      <c r="G19" s="219">
        <f t="shared" si="0"/>
        <v>0</v>
      </c>
      <c r="H19" s="206">
        <v>12600</v>
      </c>
      <c r="I19" s="206"/>
      <c r="J19" s="206"/>
      <c r="K19" s="219">
        <f t="shared" si="1"/>
        <v>12600</v>
      </c>
      <c r="L19" s="206">
        <f>SUM(H19,D19)</f>
        <v>12600</v>
      </c>
      <c r="M19" s="206"/>
      <c r="N19" s="206"/>
      <c r="O19" s="219">
        <f t="shared" si="2"/>
        <v>12600</v>
      </c>
      <c r="P19" s="206">
        <v>926000</v>
      </c>
      <c r="Q19" s="206"/>
      <c r="R19" s="206"/>
      <c r="S19" s="219">
        <f t="shared" si="3"/>
        <v>926000</v>
      </c>
      <c r="T19" s="206">
        <f>SUM(P19,L19)</f>
        <v>938600</v>
      </c>
      <c r="U19" s="206"/>
      <c r="V19" s="206"/>
      <c r="W19" s="219">
        <f t="shared" si="4"/>
        <v>938600</v>
      </c>
      <c r="X19" s="206"/>
      <c r="Y19" s="206"/>
      <c r="Z19" s="206"/>
      <c r="AA19" s="1180"/>
      <c r="AB19" s="206">
        <f>SUM(X19,T19)</f>
        <v>938600</v>
      </c>
      <c r="AC19" s="206"/>
      <c r="AD19" s="206"/>
      <c r="AE19" s="1180">
        <f t="shared" si="5"/>
        <v>938600</v>
      </c>
    </row>
    <row r="20" spans="1:31" ht="12" customHeight="1" x14ac:dyDescent="0.25">
      <c r="A20" s="200"/>
      <c r="B20" s="203" t="s">
        <v>578</v>
      </c>
      <c r="C20" s="203" t="s">
        <v>219</v>
      </c>
      <c r="D20" s="206">
        <v>4000000</v>
      </c>
      <c r="E20" s="206"/>
      <c r="F20" s="206"/>
      <c r="G20" s="219">
        <f t="shared" si="0"/>
        <v>4000000</v>
      </c>
      <c r="H20" s="206"/>
      <c r="I20" s="206"/>
      <c r="J20" s="206"/>
      <c r="K20" s="219">
        <f t="shared" si="1"/>
        <v>0</v>
      </c>
      <c r="L20" s="206">
        <v>4000000</v>
      </c>
      <c r="M20" s="206"/>
      <c r="N20" s="206"/>
      <c r="O20" s="219">
        <f t="shared" si="2"/>
        <v>4000000</v>
      </c>
      <c r="P20" s="206">
        <v>1038027</v>
      </c>
      <c r="Q20" s="206"/>
      <c r="R20" s="206"/>
      <c r="S20" s="219">
        <f t="shared" si="3"/>
        <v>1038027</v>
      </c>
      <c r="T20" s="206">
        <f>SUM(P20,L20)</f>
        <v>5038027</v>
      </c>
      <c r="U20" s="206"/>
      <c r="V20" s="206"/>
      <c r="W20" s="219">
        <f t="shared" si="4"/>
        <v>5038027</v>
      </c>
      <c r="X20" s="206"/>
      <c r="Y20" s="206"/>
      <c r="Z20" s="206"/>
      <c r="AA20" s="1180"/>
      <c r="AB20" s="206">
        <f>SUM(X20,T20)</f>
        <v>5038027</v>
      </c>
      <c r="AC20" s="206"/>
      <c r="AD20" s="206"/>
      <c r="AE20" s="1180">
        <f t="shared" si="5"/>
        <v>5038027</v>
      </c>
    </row>
    <row r="21" spans="1:31" ht="12" customHeight="1" x14ac:dyDescent="0.25">
      <c r="A21" s="200"/>
      <c r="B21" s="203" t="s">
        <v>579</v>
      </c>
      <c r="C21" s="203" t="s">
        <v>222</v>
      </c>
      <c r="D21" s="206">
        <v>10300000</v>
      </c>
      <c r="E21" s="206">
        <v>200000</v>
      </c>
      <c r="F21" s="206"/>
      <c r="G21" s="219">
        <f t="shared" si="0"/>
        <v>10500000</v>
      </c>
      <c r="H21" s="206">
        <v>1740000</v>
      </c>
      <c r="I21" s="206"/>
      <c r="J21" s="206"/>
      <c r="K21" s="219">
        <f t="shared" si="1"/>
        <v>1740000</v>
      </c>
      <c r="L21" s="206">
        <f>SUM(H21,D21)</f>
        <v>12040000</v>
      </c>
      <c r="M21" s="206">
        <v>200000</v>
      </c>
      <c r="N21" s="206"/>
      <c r="O21" s="219">
        <f t="shared" si="2"/>
        <v>12240000</v>
      </c>
      <c r="P21" s="206"/>
      <c r="Q21" s="206"/>
      <c r="R21" s="206"/>
      <c r="S21" s="219">
        <f t="shared" si="3"/>
        <v>0</v>
      </c>
      <c r="T21" s="206">
        <v>12040000</v>
      </c>
      <c r="U21" s="206">
        <v>200000</v>
      </c>
      <c r="V21" s="206"/>
      <c r="W21" s="219">
        <f t="shared" si="4"/>
        <v>12240000</v>
      </c>
      <c r="X21" s="206">
        <v>7300000</v>
      </c>
      <c r="Y21" s="206"/>
      <c r="Z21" s="206"/>
      <c r="AA21" s="1180">
        <f>+X21</f>
        <v>7300000</v>
      </c>
      <c r="AB21" s="206">
        <f>+T21+X21</f>
        <v>19340000</v>
      </c>
      <c r="AC21" s="206">
        <v>200000</v>
      </c>
      <c r="AD21" s="206"/>
      <c r="AE21" s="1180">
        <f t="shared" si="5"/>
        <v>19540000</v>
      </c>
    </row>
    <row r="22" spans="1:31" ht="12" customHeight="1" x14ac:dyDescent="0.25">
      <c r="A22" s="200"/>
      <c r="B22" s="203" t="s">
        <v>580</v>
      </c>
      <c r="C22" s="203" t="s">
        <v>225</v>
      </c>
      <c r="D22" s="206"/>
      <c r="E22" s="206"/>
      <c r="F22" s="206"/>
      <c r="G22" s="219">
        <f t="shared" si="0"/>
        <v>0</v>
      </c>
      <c r="H22" s="206"/>
      <c r="I22" s="206"/>
      <c r="J22" s="206"/>
      <c r="K22" s="219">
        <f t="shared" si="1"/>
        <v>0</v>
      </c>
      <c r="L22" s="206"/>
      <c r="M22" s="206"/>
      <c r="N22" s="206"/>
      <c r="O22" s="219">
        <f t="shared" si="2"/>
        <v>0</v>
      </c>
      <c r="P22" s="206"/>
      <c r="Q22" s="206"/>
      <c r="R22" s="206"/>
      <c r="S22" s="219">
        <f t="shared" si="3"/>
        <v>0</v>
      </c>
      <c r="T22" s="206"/>
      <c r="U22" s="206"/>
      <c r="V22" s="206"/>
      <c r="W22" s="219">
        <f t="shared" si="4"/>
        <v>0</v>
      </c>
      <c r="X22" s="206"/>
      <c r="Y22" s="206"/>
      <c r="Z22" s="206"/>
      <c r="AA22" s="1180"/>
      <c r="AB22" s="206"/>
      <c r="AC22" s="206"/>
      <c r="AD22" s="206"/>
      <c r="AE22" s="1180">
        <f t="shared" si="5"/>
        <v>0</v>
      </c>
    </row>
    <row r="23" spans="1:31" ht="12" customHeight="1" x14ac:dyDescent="0.25">
      <c r="A23" s="200"/>
      <c r="B23" s="203" t="s">
        <v>581</v>
      </c>
      <c r="C23" s="203" t="s">
        <v>228</v>
      </c>
      <c r="D23" s="206">
        <v>450000</v>
      </c>
      <c r="E23" s="206"/>
      <c r="F23" s="206"/>
      <c r="G23" s="219">
        <f t="shared" si="0"/>
        <v>450000</v>
      </c>
      <c r="H23" s="206"/>
      <c r="I23" s="206"/>
      <c r="J23" s="206"/>
      <c r="K23" s="219">
        <f t="shared" si="1"/>
        <v>0</v>
      </c>
      <c r="L23" s="206">
        <f t="shared" ref="L23:L28" si="6">SUM(H23,D23)</f>
        <v>450000</v>
      </c>
      <c r="M23" s="206"/>
      <c r="N23" s="206"/>
      <c r="O23" s="219">
        <f t="shared" si="2"/>
        <v>450000</v>
      </c>
      <c r="P23" s="206">
        <v>934000</v>
      </c>
      <c r="Q23" s="206"/>
      <c r="R23" s="206"/>
      <c r="S23" s="219">
        <f t="shared" si="3"/>
        <v>934000</v>
      </c>
      <c r="T23" s="206">
        <f>SUM(P23,L23)</f>
        <v>1384000</v>
      </c>
      <c r="U23" s="206"/>
      <c r="V23" s="206"/>
      <c r="W23" s="219">
        <f t="shared" si="4"/>
        <v>1384000</v>
      </c>
      <c r="X23" s="206">
        <v>1370000</v>
      </c>
      <c r="Y23" s="206"/>
      <c r="Z23" s="206"/>
      <c r="AA23" s="1180">
        <f>+X23</f>
        <v>1370000</v>
      </c>
      <c r="AB23" s="206">
        <f>SUM(X23,T23)</f>
        <v>2754000</v>
      </c>
      <c r="AC23" s="206"/>
      <c r="AD23" s="206"/>
      <c r="AE23" s="1180">
        <f t="shared" si="5"/>
        <v>2754000</v>
      </c>
    </row>
    <row r="24" spans="1:31" ht="12" customHeight="1" x14ac:dyDescent="0.25">
      <c r="A24" s="200"/>
      <c r="B24" s="203" t="s">
        <v>582</v>
      </c>
      <c r="C24" s="203" t="s">
        <v>231</v>
      </c>
      <c r="D24" s="206"/>
      <c r="E24" s="206"/>
      <c r="F24" s="206"/>
      <c r="G24" s="219">
        <f t="shared" si="0"/>
        <v>0</v>
      </c>
      <c r="H24" s="206"/>
      <c r="I24" s="206"/>
      <c r="J24" s="206"/>
      <c r="K24" s="219">
        <f t="shared" si="1"/>
        <v>0</v>
      </c>
      <c r="L24" s="206"/>
      <c r="M24" s="206"/>
      <c r="N24" s="206"/>
      <c r="O24" s="219">
        <f t="shared" si="2"/>
        <v>0</v>
      </c>
      <c r="P24" s="206"/>
      <c r="Q24" s="206"/>
      <c r="R24" s="206"/>
      <c r="S24" s="219">
        <f t="shared" si="3"/>
        <v>0</v>
      </c>
      <c r="T24" s="206"/>
      <c r="U24" s="206"/>
      <c r="V24" s="206"/>
      <c r="W24" s="219">
        <f t="shared" si="4"/>
        <v>0</v>
      </c>
      <c r="X24" s="206"/>
      <c r="Y24" s="206"/>
      <c r="Z24" s="206"/>
      <c r="AA24" s="1180"/>
      <c r="AB24" s="206"/>
      <c r="AC24" s="206"/>
      <c r="AD24" s="206"/>
      <c r="AE24" s="1180">
        <f t="shared" si="5"/>
        <v>0</v>
      </c>
    </row>
    <row r="25" spans="1:31" ht="12" customHeight="1" x14ac:dyDescent="0.25">
      <c r="A25" s="200"/>
      <c r="B25" s="203" t="s">
        <v>583</v>
      </c>
      <c r="C25" s="203" t="s">
        <v>234</v>
      </c>
      <c r="D25" s="206">
        <v>10000</v>
      </c>
      <c r="E25" s="206"/>
      <c r="F25" s="206"/>
      <c r="G25" s="219">
        <f t="shared" si="0"/>
        <v>10000</v>
      </c>
      <c r="H25" s="206"/>
      <c r="I25" s="206"/>
      <c r="J25" s="206"/>
      <c r="K25" s="219">
        <f t="shared" si="1"/>
        <v>0</v>
      </c>
      <c r="L25" s="206">
        <f t="shared" si="6"/>
        <v>10000</v>
      </c>
      <c r="M25" s="206"/>
      <c r="N25" s="206"/>
      <c r="O25" s="219">
        <f t="shared" si="2"/>
        <v>10000</v>
      </c>
      <c r="P25" s="206"/>
      <c r="Q25" s="206"/>
      <c r="R25" s="206"/>
      <c r="S25" s="219">
        <f t="shared" si="3"/>
        <v>0</v>
      </c>
      <c r="T25" s="206">
        <v>10000</v>
      </c>
      <c r="U25" s="206"/>
      <c r="V25" s="206"/>
      <c r="W25" s="219">
        <f t="shared" si="4"/>
        <v>10000</v>
      </c>
      <c r="X25" s="206"/>
      <c r="Y25" s="206"/>
      <c r="Z25" s="206"/>
      <c r="AA25" s="1180"/>
      <c r="AB25" s="206">
        <v>10000</v>
      </c>
      <c r="AC25" s="206"/>
      <c r="AD25" s="206"/>
      <c r="AE25" s="1180">
        <f t="shared" si="5"/>
        <v>10000</v>
      </c>
    </row>
    <row r="26" spans="1:31" ht="12" customHeight="1" x14ac:dyDescent="0.25">
      <c r="A26" s="200"/>
      <c r="B26" s="203" t="s">
        <v>584</v>
      </c>
      <c r="C26" s="203" t="s">
        <v>237</v>
      </c>
      <c r="D26" s="206"/>
      <c r="E26" s="206"/>
      <c r="F26" s="206"/>
      <c r="G26" s="219">
        <f t="shared" si="0"/>
        <v>0</v>
      </c>
      <c r="H26" s="206"/>
      <c r="I26" s="206"/>
      <c r="J26" s="206"/>
      <c r="K26" s="219">
        <f t="shared" si="1"/>
        <v>0</v>
      </c>
      <c r="L26" s="206"/>
      <c r="M26" s="206"/>
      <c r="N26" s="206"/>
      <c r="O26" s="219">
        <f t="shared" si="2"/>
        <v>0</v>
      </c>
      <c r="P26" s="206"/>
      <c r="Q26" s="206"/>
      <c r="R26" s="206"/>
      <c r="S26" s="219">
        <f t="shared" si="3"/>
        <v>0</v>
      </c>
      <c r="T26" s="206"/>
      <c r="U26" s="206"/>
      <c r="V26" s="206"/>
      <c r="W26" s="219">
        <f t="shared" si="4"/>
        <v>0</v>
      </c>
      <c r="X26" s="206"/>
      <c r="Y26" s="206"/>
      <c r="Z26" s="206"/>
      <c r="AA26" s="1180"/>
      <c r="AB26" s="206"/>
      <c r="AC26" s="206"/>
      <c r="AD26" s="206"/>
      <c r="AE26" s="1180">
        <f t="shared" si="5"/>
        <v>0</v>
      </c>
    </row>
    <row r="27" spans="1:31" ht="12" customHeight="1" x14ac:dyDescent="0.25">
      <c r="A27" s="200"/>
      <c r="B27" s="203" t="s">
        <v>585</v>
      </c>
      <c r="C27" s="203" t="s">
        <v>240</v>
      </c>
      <c r="D27" s="206"/>
      <c r="E27" s="206"/>
      <c r="F27" s="206"/>
      <c r="G27" s="219">
        <f t="shared" si="0"/>
        <v>0</v>
      </c>
      <c r="H27" s="206"/>
      <c r="I27" s="206"/>
      <c r="J27" s="206"/>
      <c r="K27" s="219">
        <f t="shared" si="1"/>
        <v>0</v>
      </c>
      <c r="L27" s="206"/>
      <c r="M27" s="206"/>
      <c r="N27" s="206"/>
      <c r="O27" s="219">
        <f t="shared" si="2"/>
        <v>0</v>
      </c>
      <c r="P27" s="206">
        <v>25000</v>
      </c>
      <c r="Q27" s="206"/>
      <c r="R27" s="206"/>
      <c r="S27" s="219">
        <f t="shared" si="3"/>
        <v>25000</v>
      </c>
      <c r="T27" s="206">
        <f>SUM(P27)</f>
        <v>25000</v>
      </c>
      <c r="U27" s="206"/>
      <c r="V27" s="206"/>
      <c r="W27" s="219">
        <f t="shared" si="4"/>
        <v>25000</v>
      </c>
      <c r="X27" s="206"/>
      <c r="Y27" s="206"/>
      <c r="Z27" s="206"/>
      <c r="AA27" s="1180"/>
      <c r="AB27" s="206">
        <f>+W27</f>
        <v>25000</v>
      </c>
      <c r="AC27" s="206"/>
      <c r="AD27" s="206"/>
      <c r="AE27" s="1180">
        <f t="shared" si="5"/>
        <v>25000</v>
      </c>
    </row>
    <row r="28" spans="1:31" ht="12" customHeight="1" x14ac:dyDescent="0.25">
      <c r="A28" s="200"/>
      <c r="B28" s="203" t="s">
        <v>586</v>
      </c>
      <c r="C28" s="203" t="s">
        <v>587</v>
      </c>
      <c r="D28" s="206">
        <v>1000</v>
      </c>
      <c r="E28" s="206"/>
      <c r="F28" s="206"/>
      <c r="G28" s="219">
        <f t="shared" si="0"/>
        <v>1000</v>
      </c>
      <c r="H28" s="206"/>
      <c r="I28" s="206"/>
      <c r="J28" s="206"/>
      <c r="K28" s="219">
        <f t="shared" si="1"/>
        <v>0</v>
      </c>
      <c r="L28" s="206">
        <f t="shared" si="6"/>
        <v>1000</v>
      </c>
      <c r="M28" s="206"/>
      <c r="N28" s="206"/>
      <c r="O28" s="219">
        <f t="shared" si="2"/>
        <v>1000</v>
      </c>
      <c r="P28" s="206">
        <v>60000</v>
      </c>
      <c r="Q28" s="206"/>
      <c r="R28" s="206"/>
      <c r="S28" s="219">
        <f t="shared" si="3"/>
        <v>60000</v>
      </c>
      <c r="T28" s="206">
        <f>SUM(P28,L28)</f>
        <v>61000</v>
      </c>
      <c r="U28" s="206"/>
      <c r="V28" s="206"/>
      <c r="W28" s="219">
        <f t="shared" si="4"/>
        <v>61000</v>
      </c>
      <c r="X28" s="206">
        <v>3000</v>
      </c>
      <c r="Y28" s="206"/>
      <c r="Z28" s="206"/>
      <c r="AA28" s="1180">
        <f>+X28</f>
        <v>3000</v>
      </c>
      <c r="AB28" s="206">
        <f>SUM(X28,T28)</f>
        <v>64000</v>
      </c>
      <c r="AC28" s="206"/>
      <c r="AD28" s="206"/>
      <c r="AE28" s="1180">
        <f t="shared" si="5"/>
        <v>64000</v>
      </c>
    </row>
    <row r="29" spans="1:31" ht="12" customHeight="1" x14ac:dyDescent="0.25">
      <c r="A29" s="200"/>
      <c r="B29" s="201" t="s">
        <v>950</v>
      </c>
      <c r="C29" s="207" t="s">
        <v>255</v>
      </c>
      <c r="D29" s="208">
        <f>SUM(D30)</f>
        <v>11120110</v>
      </c>
      <c r="E29" s="208">
        <v>0</v>
      </c>
      <c r="F29" s="208">
        <v>0</v>
      </c>
      <c r="G29" s="219">
        <f t="shared" si="0"/>
        <v>11120110</v>
      </c>
      <c r="H29" s="208">
        <f>SUM(H30)</f>
        <v>0</v>
      </c>
      <c r="I29" s="208">
        <v>0</v>
      </c>
      <c r="J29" s="208">
        <v>0</v>
      </c>
      <c r="K29" s="219">
        <f t="shared" si="1"/>
        <v>0</v>
      </c>
      <c r="L29" s="208">
        <f>SUM(L30)</f>
        <v>11120110</v>
      </c>
      <c r="M29" s="208">
        <v>0</v>
      </c>
      <c r="N29" s="208">
        <v>0</v>
      </c>
      <c r="O29" s="219">
        <f t="shared" si="2"/>
        <v>11120110</v>
      </c>
      <c r="P29" s="208">
        <f>SUM(P30)</f>
        <v>600000</v>
      </c>
      <c r="Q29" s="208">
        <v>0</v>
      </c>
      <c r="R29" s="208">
        <v>0</v>
      </c>
      <c r="S29" s="219">
        <f t="shared" si="3"/>
        <v>600000</v>
      </c>
      <c r="T29" s="208">
        <f>SUM(T30)</f>
        <v>11720110</v>
      </c>
      <c r="U29" s="208">
        <v>0</v>
      </c>
      <c r="V29" s="208">
        <v>0</v>
      </c>
      <c r="W29" s="219">
        <f t="shared" si="4"/>
        <v>11720110</v>
      </c>
      <c r="X29" s="208">
        <v>210000</v>
      </c>
      <c r="Y29" s="208"/>
      <c r="Z29" s="208"/>
      <c r="AA29" s="219">
        <f>+X29</f>
        <v>210000</v>
      </c>
      <c r="AB29" s="208">
        <f>SUM(AB30)</f>
        <v>11930110</v>
      </c>
      <c r="AC29" s="208">
        <v>0</v>
      </c>
      <c r="AD29" s="208">
        <v>0</v>
      </c>
      <c r="AE29" s="219">
        <f t="shared" si="5"/>
        <v>11930110</v>
      </c>
    </row>
    <row r="30" spans="1:31" ht="12" customHeight="1" x14ac:dyDescent="0.25">
      <c r="A30" s="200"/>
      <c r="B30" s="209" t="s">
        <v>589</v>
      </c>
      <c r="C30" s="209" t="s">
        <v>590</v>
      </c>
      <c r="D30" s="206">
        <v>11120110</v>
      </c>
      <c r="E30" s="206"/>
      <c r="F30" s="206"/>
      <c r="G30" s="219">
        <f t="shared" si="0"/>
        <v>11120110</v>
      </c>
      <c r="H30" s="206"/>
      <c r="I30" s="206"/>
      <c r="J30" s="206"/>
      <c r="K30" s="219">
        <f t="shared" si="1"/>
        <v>0</v>
      </c>
      <c r="L30" s="206">
        <f>SUM(H30,D30)</f>
        <v>11120110</v>
      </c>
      <c r="M30" s="206"/>
      <c r="N30" s="206"/>
      <c r="O30" s="219">
        <f t="shared" si="2"/>
        <v>11120110</v>
      </c>
      <c r="P30" s="206">
        <v>600000</v>
      </c>
      <c r="Q30" s="206"/>
      <c r="R30" s="206"/>
      <c r="S30" s="219">
        <f t="shared" si="3"/>
        <v>600000</v>
      </c>
      <c r="T30" s="206">
        <f>SUM(P30,L30)</f>
        <v>11720110</v>
      </c>
      <c r="U30" s="206"/>
      <c r="V30" s="206"/>
      <c r="W30" s="219">
        <f t="shared" si="4"/>
        <v>11720110</v>
      </c>
      <c r="X30" s="206">
        <v>210000</v>
      </c>
      <c r="Y30" s="206"/>
      <c r="Z30" s="206"/>
      <c r="AA30" s="1180">
        <f>+X30</f>
        <v>210000</v>
      </c>
      <c r="AB30" s="206">
        <f>SUM(X30,T30)</f>
        <v>11930110</v>
      </c>
      <c r="AC30" s="206"/>
      <c r="AD30" s="206"/>
      <c r="AE30" s="219">
        <f t="shared" si="5"/>
        <v>11930110</v>
      </c>
    </row>
    <row r="31" spans="1:31" ht="12" customHeight="1" x14ac:dyDescent="0.25">
      <c r="A31" s="210">
        <v>2</v>
      </c>
      <c r="B31" s="210" t="s">
        <v>591</v>
      </c>
      <c r="C31" s="196"/>
      <c r="D31" s="215">
        <f>SUM(D38,D34,D32)</f>
        <v>449390654</v>
      </c>
      <c r="E31" s="215">
        <f>SUM(E32,E34,E38)</f>
        <v>0</v>
      </c>
      <c r="F31" s="215">
        <f>SUM(F32,F34,F38)</f>
        <v>0</v>
      </c>
      <c r="G31" s="215">
        <f>SUM(D31:F31)</f>
        <v>449390654</v>
      </c>
      <c r="H31" s="215">
        <f>SUM(H38,H34,H32)</f>
        <v>5617000</v>
      </c>
      <c r="I31" s="215">
        <f>SUM(I32,I34,I38)</f>
        <v>0</v>
      </c>
      <c r="J31" s="215">
        <f>SUM(J32,J34,J38)</f>
        <v>0</v>
      </c>
      <c r="K31" s="215">
        <f t="shared" si="1"/>
        <v>5617000</v>
      </c>
      <c r="L31" s="215">
        <f>SUM(L38,L34,L32)</f>
        <v>455007654</v>
      </c>
      <c r="M31" s="215">
        <f>SUM(M32,M34,M38)</f>
        <v>0</v>
      </c>
      <c r="N31" s="215">
        <f>SUM(N32,N34,N38)</f>
        <v>0</v>
      </c>
      <c r="O31" s="215">
        <f t="shared" si="2"/>
        <v>455007654</v>
      </c>
      <c r="P31" s="215">
        <f>SUM(P38,P34,P32)</f>
        <v>214000</v>
      </c>
      <c r="Q31" s="215">
        <f>SUM(Q32,Q34,Q38)</f>
        <v>0</v>
      </c>
      <c r="R31" s="215">
        <f>SUM(R32,R34,R38)</f>
        <v>0</v>
      </c>
      <c r="S31" s="215">
        <f t="shared" si="3"/>
        <v>214000</v>
      </c>
      <c r="T31" s="215">
        <f>SUM(T38,T34,T32)</f>
        <v>455221654</v>
      </c>
      <c r="U31" s="215">
        <f>SUM(U32,U34,U38)</f>
        <v>0</v>
      </c>
      <c r="V31" s="215">
        <f>SUM(V32,V34,V38)</f>
        <v>0</v>
      </c>
      <c r="W31" s="215">
        <f t="shared" si="4"/>
        <v>455221654</v>
      </c>
      <c r="X31" s="215">
        <f>+X32</f>
        <v>-32780273</v>
      </c>
      <c r="Y31" s="215"/>
      <c r="Z31" s="215"/>
      <c r="AA31" s="215">
        <f>+AA32</f>
        <v>-32780273</v>
      </c>
      <c r="AB31" s="215">
        <f>SUM(AB38,AB34,AB32)</f>
        <v>422441381</v>
      </c>
      <c r="AC31" s="215">
        <f>SUM(AC32,AC34,AC38)</f>
        <v>0</v>
      </c>
      <c r="AD31" s="215">
        <f>SUM(AD32,AD34,AD38)</f>
        <v>0</v>
      </c>
      <c r="AE31" s="215">
        <f t="shared" si="5"/>
        <v>422441381</v>
      </c>
    </row>
    <row r="32" spans="1:31" ht="12" customHeight="1" x14ac:dyDescent="0.25">
      <c r="A32" s="203"/>
      <c r="B32" s="207" t="s">
        <v>592</v>
      </c>
      <c r="C32" s="201" t="s">
        <v>176</v>
      </c>
      <c r="D32" s="208">
        <f>SUM(D33)</f>
        <v>448144422</v>
      </c>
      <c r="E32" s="208">
        <v>0</v>
      </c>
      <c r="F32" s="208">
        <v>0</v>
      </c>
      <c r="G32" s="208">
        <f>SUM(D32:F32)</f>
        <v>448144422</v>
      </c>
      <c r="H32" s="208">
        <f>SUM(H33)</f>
        <v>0</v>
      </c>
      <c r="I32" s="208">
        <v>0</v>
      </c>
      <c r="J32" s="208">
        <v>0</v>
      </c>
      <c r="K32" s="208">
        <f t="shared" si="1"/>
        <v>0</v>
      </c>
      <c r="L32" s="208">
        <f>SUM(L33)</f>
        <v>448144422</v>
      </c>
      <c r="M32" s="208">
        <v>0</v>
      </c>
      <c r="N32" s="208">
        <v>0</v>
      </c>
      <c r="O32" s="208">
        <f t="shared" si="2"/>
        <v>448144422</v>
      </c>
      <c r="P32" s="208">
        <f>SUM(P33)</f>
        <v>214000</v>
      </c>
      <c r="Q32" s="208">
        <v>0</v>
      </c>
      <c r="R32" s="208">
        <v>0</v>
      </c>
      <c r="S32" s="208">
        <f t="shared" si="3"/>
        <v>214000</v>
      </c>
      <c r="T32" s="208">
        <f>SUM(T33)</f>
        <v>448358422</v>
      </c>
      <c r="U32" s="208">
        <v>0</v>
      </c>
      <c r="V32" s="208">
        <v>0</v>
      </c>
      <c r="W32" s="208">
        <f t="shared" si="4"/>
        <v>448358422</v>
      </c>
      <c r="X32" s="208">
        <f>+X33</f>
        <v>-32780273</v>
      </c>
      <c r="Y32" s="208"/>
      <c r="Z32" s="208"/>
      <c r="AA32" s="208">
        <f>+X32</f>
        <v>-32780273</v>
      </c>
      <c r="AB32" s="208">
        <f>SUM(AB33)</f>
        <v>415578149</v>
      </c>
      <c r="AC32" s="208">
        <v>0</v>
      </c>
      <c r="AD32" s="208">
        <v>0</v>
      </c>
      <c r="AE32" s="208">
        <f t="shared" si="5"/>
        <v>415578149</v>
      </c>
    </row>
    <row r="33" spans="1:31" ht="12" customHeight="1" x14ac:dyDescent="0.25">
      <c r="A33" s="203"/>
      <c r="B33" s="209" t="s">
        <v>593</v>
      </c>
      <c r="C33" s="209" t="s">
        <v>188</v>
      </c>
      <c r="D33" s="206">
        <v>448144422</v>
      </c>
      <c r="E33" s="206"/>
      <c r="F33" s="206"/>
      <c r="G33" s="206">
        <f>SUM(D33:F33)</f>
        <v>448144422</v>
      </c>
      <c r="H33" s="206"/>
      <c r="I33" s="206"/>
      <c r="J33" s="206"/>
      <c r="K33" s="206">
        <f t="shared" si="1"/>
        <v>0</v>
      </c>
      <c r="L33" s="206">
        <v>448144422</v>
      </c>
      <c r="M33" s="206"/>
      <c r="N33" s="206"/>
      <c r="O33" s="206">
        <f t="shared" si="2"/>
        <v>448144422</v>
      </c>
      <c r="P33" s="206">
        <v>214000</v>
      </c>
      <c r="Q33" s="206"/>
      <c r="R33" s="206"/>
      <c r="S33" s="206">
        <f t="shared" si="3"/>
        <v>214000</v>
      </c>
      <c r="T33" s="206">
        <f>SUM(P33,L33)</f>
        <v>448358422</v>
      </c>
      <c r="U33" s="206"/>
      <c r="V33" s="206"/>
      <c r="W33" s="206">
        <f t="shared" si="4"/>
        <v>448358422</v>
      </c>
      <c r="X33" s="206">
        <v>-32780273</v>
      </c>
      <c r="Y33" s="206"/>
      <c r="Z33" s="206"/>
      <c r="AA33" s="206">
        <f>+X33</f>
        <v>-32780273</v>
      </c>
      <c r="AB33" s="206">
        <f>SUM(X33,T33)</f>
        <v>415578149</v>
      </c>
      <c r="AC33" s="206"/>
      <c r="AD33" s="206"/>
      <c r="AE33" s="206">
        <f t="shared" si="5"/>
        <v>415578149</v>
      </c>
    </row>
    <row r="34" spans="1:31" ht="12" customHeight="1" x14ac:dyDescent="0.25">
      <c r="A34" s="203"/>
      <c r="B34" s="201" t="s">
        <v>594</v>
      </c>
      <c r="C34" s="212" t="s">
        <v>243</v>
      </c>
      <c r="D34" s="208">
        <f>SUM(D35:D37)</f>
        <v>813768</v>
      </c>
      <c r="E34" s="208">
        <v>0</v>
      </c>
      <c r="F34" s="208">
        <v>0</v>
      </c>
      <c r="G34" s="208">
        <f>SUM(D34:F34)</f>
        <v>813768</v>
      </c>
      <c r="H34" s="208">
        <f>SUM(H35:H37)</f>
        <v>5617000</v>
      </c>
      <c r="I34" s="208">
        <v>0</v>
      </c>
      <c r="J34" s="208">
        <v>0</v>
      </c>
      <c r="K34" s="208">
        <f t="shared" si="1"/>
        <v>5617000</v>
      </c>
      <c r="L34" s="208">
        <f>SUM(L35:L37)</f>
        <v>6430768</v>
      </c>
      <c r="M34" s="208">
        <v>0</v>
      </c>
      <c r="N34" s="208">
        <v>0</v>
      </c>
      <c r="O34" s="208">
        <f t="shared" si="2"/>
        <v>6430768</v>
      </c>
      <c r="P34" s="208">
        <f>SUM(P35:P37)</f>
        <v>0</v>
      </c>
      <c r="Q34" s="208">
        <v>0</v>
      </c>
      <c r="R34" s="208">
        <v>0</v>
      </c>
      <c r="S34" s="208">
        <f t="shared" si="3"/>
        <v>0</v>
      </c>
      <c r="T34" s="208">
        <f>SUM(T35:T37)</f>
        <v>6430768</v>
      </c>
      <c r="U34" s="208">
        <v>0</v>
      </c>
      <c r="V34" s="208">
        <v>0</v>
      </c>
      <c r="W34" s="208">
        <f t="shared" si="4"/>
        <v>6430768</v>
      </c>
      <c r="X34" s="208">
        <v>0</v>
      </c>
      <c r="Y34" s="208"/>
      <c r="Z34" s="208"/>
      <c r="AA34" s="208">
        <v>0</v>
      </c>
      <c r="AB34" s="208">
        <f>SUM(AB35:AB37)</f>
        <v>6430768</v>
      </c>
      <c r="AC34" s="208">
        <v>0</v>
      </c>
      <c r="AD34" s="208">
        <v>0</v>
      </c>
      <c r="AE34" s="208">
        <f t="shared" si="5"/>
        <v>6430768</v>
      </c>
    </row>
    <row r="35" spans="1:31" ht="12" customHeight="1" x14ac:dyDescent="0.25">
      <c r="A35" s="203"/>
      <c r="B35" s="203" t="s">
        <v>595</v>
      </c>
      <c r="C35" s="203" t="s">
        <v>246</v>
      </c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</row>
    <row r="36" spans="1:31" ht="12" customHeight="1" x14ac:dyDescent="0.25">
      <c r="A36" s="203"/>
      <c r="B36" s="203" t="s">
        <v>596</v>
      </c>
      <c r="C36" s="203" t="s">
        <v>249</v>
      </c>
      <c r="D36" s="206">
        <v>813768</v>
      </c>
      <c r="E36" s="206"/>
      <c r="F36" s="206"/>
      <c r="G36" s="206">
        <f>SUM(D36:F36)</f>
        <v>813768</v>
      </c>
      <c r="H36" s="206">
        <v>5617000</v>
      </c>
      <c r="I36" s="206"/>
      <c r="J36" s="206"/>
      <c r="K36" s="206">
        <f>SUM(H36:J36)</f>
        <v>5617000</v>
      </c>
      <c r="L36" s="206">
        <f>SUM(H36,D36)</f>
        <v>6430768</v>
      </c>
      <c r="M36" s="206"/>
      <c r="N36" s="206"/>
      <c r="O36" s="206">
        <f>SUM(L36:N36)</f>
        <v>6430768</v>
      </c>
      <c r="P36" s="206"/>
      <c r="Q36" s="206"/>
      <c r="R36" s="206"/>
      <c r="S36" s="206">
        <f>SUM(P36:R36)</f>
        <v>0</v>
      </c>
      <c r="T36" s="206">
        <v>6430768</v>
      </c>
      <c r="U36" s="206"/>
      <c r="V36" s="206"/>
      <c r="W36" s="206">
        <f>SUM(T36:V36)</f>
        <v>6430768</v>
      </c>
      <c r="X36" s="206">
        <v>0</v>
      </c>
      <c r="Y36" s="206"/>
      <c r="Z36" s="206"/>
      <c r="AA36" s="206">
        <v>0</v>
      </c>
      <c r="AB36" s="206">
        <v>6430768</v>
      </c>
      <c r="AC36" s="206"/>
      <c r="AD36" s="206"/>
      <c r="AE36" s="206">
        <f>SUM(AB36:AD36)</f>
        <v>6430768</v>
      </c>
    </row>
    <row r="37" spans="1:31" ht="12" customHeight="1" x14ac:dyDescent="0.25">
      <c r="A37" s="203"/>
      <c r="B37" s="203" t="s">
        <v>597</v>
      </c>
      <c r="C37" s="203" t="s">
        <v>252</v>
      </c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</row>
    <row r="38" spans="1:31" ht="12" customHeight="1" x14ac:dyDescent="0.25">
      <c r="A38" s="203"/>
      <c r="B38" s="201" t="s">
        <v>598</v>
      </c>
      <c r="C38" s="201" t="s">
        <v>273</v>
      </c>
      <c r="D38" s="213">
        <f>SUM(D39)</f>
        <v>432464</v>
      </c>
      <c r="E38" s="213">
        <v>0</v>
      </c>
      <c r="F38" s="213">
        <v>0</v>
      </c>
      <c r="G38" s="213">
        <f t="shared" ref="G38:G45" si="7">SUM(D38:F38)</f>
        <v>432464</v>
      </c>
      <c r="H38" s="213">
        <f>SUM(H39)</f>
        <v>0</v>
      </c>
      <c r="I38" s="213">
        <v>0</v>
      </c>
      <c r="J38" s="213">
        <v>0</v>
      </c>
      <c r="K38" s="213">
        <f t="shared" ref="K38:K45" si="8">SUM(H38:J38)</f>
        <v>0</v>
      </c>
      <c r="L38" s="213">
        <f>SUM(L39)</f>
        <v>432464</v>
      </c>
      <c r="M38" s="213">
        <v>0</v>
      </c>
      <c r="N38" s="213">
        <v>0</v>
      </c>
      <c r="O38" s="213">
        <f t="shared" ref="O38:O45" si="9">SUM(L38:N38)</f>
        <v>432464</v>
      </c>
      <c r="P38" s="213">
        <f>SUM(P39)</f>
        <v>0</v>
      </c>
      <c r="Q38" s="213">
        <v>0</v>
      </c>
      <c r="R38" s="213">
        <v>0</v>
      </c>
      <c r="S38" s="213">
        <f t="shared" ref="S38:S45" si="10">SUM(P38:R38)</f>
        <v>0</v>
      </c>
      <c r="T38" s="213">
        <f>SUM(T39)</f>
        <v>432464</v>
      </c>
      <c r="U38" s="213">
        <v>0</v>
      </c>
      <c r="V38" s="213">
        <v>0</v>
      </c>
      <c r="W38" s="213">
        <f t="shared" ref="W38:W45" si="11">SUM(T38:V38)</f>
        <v>432464</v>
      </c>
      <c r="X38" s="213">
        <v>0</v>
      </c>
      <c r="Y38" s="213"/>
      <c r="Z38" s="213"/>
      <c r="AA38" s="213">
        <v>0</v>
      </c>
      <c r="AB38" s="213">
        <f>SUM(AB39)</f>
        <v>432464</v>
      </c>
      <c r="AC38" s="213">
        <v>0</v>
      </c>
      <c r="AD38" s="213">
        <v>0</v>
      </c>
      <c r="AE38" s="213">
        <f t="shared" ref="AE38:AE45" si="12">SUM(AB38:AD38)</f>
        <v>432464</v>
      </c>
    </row>
    <row r="39" spans="1:31" ht="12" customHeight="1" x14ac:dyDescent="0.25">
      <c r="A39" s="203"/>
      <c r="B39" s="203" t="s">
        <v>599</v>
      </c>
      <c r="C39" s="203" t="s">
        <v>600</v>
      </c>
      <c r="D39" s="206">
        <v>432464</v>
      </c>
      <c r="E39" s="206"/>
      <c r="F39" s="206"/>
      <c r="G39" s="206">
        <f t="shared" si="7"/>
        <v>432464</v>
      </c>
      <c r="H39" s="206"/>
      <c r="I39" s="206"/>
      <c r="J39" s="206"/>
      <c r="K39" s="206">
        <f t="shared" si="8"/>
        <v>0</v>
      </c>
      <c r="L39" s="206">
        <v>432464</v>
      </c>
      <c r="M39" s="206"/>
      <c r="N39" s="206"/>
      <c r="O39" s="206">
        <f t="shared" si="9"/>
        <v>432464</v>
      </c>
      <c r="P39" s="206"/>
      <c r="Q39" s="206"/>
      <c r="R39" s="206"/>
      <c r="S39" s="206">
        <f t="shared" si="10"/>
        <v>0</v>
      </c>
      <c r="T39" s="206">
        <v>432464</v>
      </c>
      <c r="U39" s="206"/>
      <c r="V39" s="206"/>
      <c r="W39" s="206">
        <f t="shared" si="11"/>
        <v>432464</v>
      </c>
      <c r="X39" s="206">
        <v>0</v>
      </c>
      <c r="Y39" s="206"/>
      <c r="Z39" s="206"/>
      <c r="AA39" s="206">
        <v>0</v>
      </c>
      <c r="AB39" s="206">
        <v>432464</v>
      </c>
      <c r="AC39" s="206"/>
      <c r="AD39" s="206"/>
      <c r="AE39" s="206">
        <f t="shared" si="12"/>
        <v>432464</v>
      </c>
    </row>
    <row r="40" spans="1:31" ht="12" customHeight="1" x14ac:dyDescent="0.25">
      <c r="A40" s="1601" t="s">
        <v>601</v>
      </c>
      <c r="B40" s="1601"/>
      <c r="C40" s="195" t="s">
        <v>310</v>
      </c>
      <c r="D40" s="214">
        <f>SUM(D41)</f>
        <v>1345761521</v>
      </c>
      <c r="E40" s="214">
        <f>SUM(E41)</f>
        <v>0</v>
      </c>
      <c r="F40" s="214">
        <f>SUM(F41)</f>
        <v>0</v>
      </c>
      <c r="G40" s="214">
        <f t="shared" si="7"/>
        <v>1345761521</v>
      </c>
      <c r="H40" s="214">
        <f>SUM(H41)</f>
        <v>-33624224</v>
      </c>
      <c r="I40" s="214">
        <f>SUM(I41)</f>
        <v>0</v>
      </c>
      <c r="J40" s="214">
        <f>SUM(J41)</f>
        <v>0</v>
      </c>
      <c r="K40" s="214">
        <f t="shared" si="8"/>
        <v>-33624224</v>
      </c>
      <c r="L40" s="214">
        <f>SUM(L41)</f>
        <v>1312137297</v>
      </c>
      <c r="M40" s="214">
        <f>SUM(M41)</f>
        <v>0</v>
      </c>
      <c r="N40" s="214">
        <f>SUM(N41)</f>
        <v>0</v>
      </c>
      <c r="O40" s="214">
        <f t="shared" si="9"/>
        <v>1312137297</v>
      </c>
      <c r="P40" s="214">
        <f>SUM(P41)</f>
        <v>0</v>
      </c>
      <c r="Q40" s="214">
        <f>SUM(Q41)</f>
        <v>0</v>
      </c>
      <c r="R40" s="214">
        <f>SUM(R41)</f>
        <v>0</v>
      </c>
      <c r="S40" s="214">
        <f t="shared" si="10"/>
        <v>0</v>
      </c>
      <c r="T40" s="214">
        <f>SUM(T41)</f>
        <v>1312137297</v>
      </c>
      <c r="U40" s="214">
        <f>SUM(U41)</f>
        <v>0</v>
      </c>
      <c r="V40" s="214">
        <f>SUM(V41)</f>
        <v>0</v>
      </c>
      <c r="W40" s="214">
        <f t="shared" si="11"/>
        <v>1312137297</v>
      </c>
      <c r="X40" s="214">
        <f>+X41</f>
        <v>-17074034</v>
      </c>
      <c r="Y40" s="214"/>
      <c r="Z40" s="214"/>
      <c r="AA40" s="214">
        <f>+AA41</f>
        <v>-17074034</v>
      </c>
      <c r="AB40" s="214">
        <f>+AB41</f>
        <v>1295063263</v>
      </c>
      <c r="AC40" s="214">
        <f>SUM(AC41)</f>
        <v>0</v>
      </c>
      <c r="AD40" s="214">
        <f>SUM(AD41)</f>
        <v>0</v>
      </c>
      <c r="AE40" s="214">
        <f t="shared" si="12"/>
        <v>1295063263</v>
      </c>
    </row>
    <row r="41" spans="1:31" ht="12" customHeight="1" x14ac:dyDescent="0.25">
      <c r="A41" s="201">
        <v>1</v>
      </c>
      <c r="B41" s="201" t="s">
        <v>602</v>
      </c>
      <c r="C41" s="201" t="s">
        <v>603</v>
      </c>
      <c r="D41" s="206">
        <f>SUM(D50,D49,D43)</f>
        <v>1345761521</v>
      </c>
      <c r="E41" s="206">
        <f>SUM(E49,E43)</f>
        <v>0</v>
      </c>
      <c r="F41" s="206">
        <f>SUM(F49,F43)</f>
        <v>0</v>
      </c>
      <c r="G41" s="206">
        <f t="shared" si="7"/>
        <v>1345761521</v>
      </c>
      <c r="H41" s="206">
        <v>-33624224</v>
      </c>
      <c r="I41" s="206">
        <f>SUM(I49,I43)</f>
        <v>0</v>
      </c>
      <c r="J41" s="206">
        <f>SUM(J49,J43)</f>
        <v>0</v>
      </c>
      <c r="K41" s="206">
        <f t="shared" si="8"/>
        <v>-33624224</v>
      </c>
      <c r="L41" s="206">
        <f>SUM(H41,D41)</f>
        <v>1312137297</v>
      </c>
      <c r="M41" s="206">
        <f>SUM(M49,M43)</f>
        <v>0</v>
      </c>
      <c r="N41" s="206">
        <f>SUM(N49,N43)</f>
        <v>0</v>
      </c>
      <c r="O41" s="206">
        <f t="shared" si="9"/>
        <v>1312137297</v>
      </c>
      <c r="P41" s="206"/>
      <c r="Q41" s="206">
        <f>SUM(Q49,Q43)</f>
        <v>0</v>
      </c>
      <c r="R41" s="206">
        <f>SUM(R49,R43)</f>
        <v>0</v>
      </c>
      <c r="S41" s="206">
        <f t="shared" si="10"/>
        <v>0</v>
      </c>
      <c r="T41" s="206">
        <v>1312137297</v>
      </c>
      <c r="U41" s="206">
        <f>SUM(U49,U43)</f>
        <v>0</v>
      </c>
      <c r="V41" s="206">
        <f>SUM(V49,V43)</f>
        <v>0</v>
      </c>
      <c r="W41" s="206">
        <f t="shared" si="11"/>
        <v>1312137297</v>
      </c>
      <c r="X41" s="206">
        <f>+X48+X50</f>
        <v>-17074034</v>
      </c>
      <c r="Y41" s="206"/>
      <c r="Z41" s="206"/>
      <c r="AA41" s="206">
        <f>+AA48+AA50</f>
        <v>-17074034</v>
      </c>
      <c r="AB41" s="206">
        <f>+AB43+AB48+AB50</f>
        <v>1295063263</v>
      </c>
      <c r="AC41" s="206">
        <f>SUM(AC49,AC43)</f>
        <v>0</v>
      </c>
      <c r="AD41" s="206">
        <f>SUM(AD49,AD43)</f>
        <v>0</v>
      </c>
      <c r="AE41" s="206">
        <f t="shared" si="12"/>
        <v>1295063263</v>
      </c>
    </row>
    <row r="42" spans="1:31" ht="12" customHeight="1" x14ac:dyDescent="0.25">
      <c r="A42" s="203"/>
      <c r="B42" s="203" t="s">
        <v>604</v>
      </c>
      <c r="C42" s="203" t="s">
        <v>297</v>
      </c>
      <c r="D42" s="206"/>
      <c r="E42" s="206"/>
      <c r="F42" s="206"/>
      <c r="G42" s="206">
        <f t="shared" si="7"/>
        <v>0</v>
      </c>
      <c r="H42" s="206"/>
      <c r="I42" s="206"/>
      <c r="J42" s="206"/>
      <c r="K42" s="206">
        <f t="shared" si="8"/>
        <v>0</v>
      </c>
      <c r="L42" s="206"/>
      <c r="M42" s="206"/>
      <c r="N42" s="206"/>
      <c r="O42" s="206">
        <f t="shared" si="9"/>
        <v>0</v>
      </c>
      <c r="P42" s="206"/>
      <c r="Q42" s="206"/>
      <c r="R42" s="206"/>
      <c r="S42" s="206">
        <f t="shared" si="10"/>
        <v>0</v>
      </c>
      <c r="T42" s="206"/>
      <c r="U42" s="206"/>
      <c r="V42" s="206"/>
      <c r="W42" s="206">
        <f t="shared" si="11"/>
        <v>0</v>
      </c>
      <c r="X42" s="206"/>
      <c r="Y42" s="206"/>
      <c r="Z42" s="206"/>
      <c r="AA42" s="206"/>
      <c r="AB42" s="206"/>
      <c r="AC42" s="206"/>
      <c r="AD42" s="206"/>
      <c r="AE42" s="206">
        <f t="shared" si="12"/>
        <v>0</v>
      </c>
    </row>
    <row r="43" spans="1:31" ht="12" customHeight="1" x14ac:dyDescent="0.25">
      <c r="A43" s="203"/>
      <c r="B43" s="201" t="s">
        <v>605</v>
      </c>
      <c r="C43" s="201" t="s">
        <v>302</v>
      </c>
      <c r="D43" s="213">
        <f>SUM(D44)</f>
        <v>1315761521</v>
      </c>
      <c r="E43" s="213"/>
      <c r="F43" s="213"/>
      <c r="G43" s="206">
        <f t="shared" si="7"/>
        <v>1315761521</v>
      </c>
      <c r="H43" s="213">
        <f>SUM(H44)</f>
        <v>-33624224</v>
      </c>
      <c r="I43" s="213"/>
      <c r="J43" s="213"/>
      <c r="K43" s="206">
        <f t="shared" si="8"/>
        <v>-33624224</v>
      </c>
      <c r="L43" s="213">
        <f>SUM(L44)</f>
        <v>1282137297</v>
      </c>
      <c r="M43" s="213"/>
      <c r="N43" s="213"/>
      <c r="O43" s="206">
        <f t="shared" si="9"/>
        <v>1282137297</v>
      </c>
      <c r="P43" s="213">
        <f>SUM(P44)</f>
        <v>0</v>
      </c>
      <c r="Q43" s="213"/>
      <c r="R43" s="213"/>
      <c r="S43" s="206">
        <f t="shared" si="10"/>
        <v>0</v>
      </c>
      <c r="T43" s="213">
        <v>1282137297</v>
      </c>
      <c r="U43" s="213"/>
      <c r="V43" s="213"/>
      <c r="W43" s="206">
        <f t="shared" si="11"/>
        <v>1282137297</v>
      </c>
      <c r="X43" s="213"/>
      <c r="Y43" s="213"/>
      <c r="Z43" s="213"/>
      <c r="AA43" s="206"/>
      <c r="AB43" s="213">
        <v>1282137297</v>
      </c>
      <c r="AC43" s="213"/>
      <c r="AD43" s="213"/>
      <c r="AE43" s="206">
        <f t="shared" si="12"/>
        <v>1282137297</v>
      </c>
    </row>
    <row r="44" spans="1:31" ht="12" customHeight="1" x14ac:dyDescent="0.25">
      <c r="A44" s="203"/>
      <c r="B44" s="201" t="s">
        <v>606</v>
      </c>
      <c r="C44" s="201" t="s">
        <v>305</v>
      </c>
      <c r="D44" s="213">
        <f>SUM(D45)</f>
        <v>1315761521</v>
      </c>
      <c r="E44" s="213"/>
      <c r="F44" s="213"/>
      <c r="G44" s="206">
        <f t="shared" si="7"/>
        <v>1315761521</v>
      </c>
      <c r="H44" s="213">
        <f>SUM(H45)</f>
        <v>-33624224</v>
      </c>
      <c r="I44" s="213"/>
      <c r="J44" s="213"/>
      <c r="K44" s="206">
        <f t="shared" si="8"/>
        <v>-33624224</v>
      </c>
      <c r="L44" s="213">
        <f>SUM(L45)</f>
        <v>1282137297</v>
      </c>
      <c r="M44" s="213"/>
      <c r="N44" s="213"/>
      <c r="O44" s="206">
        <f t="shared" si="9"/>
        <v>1282137297</v>
      </c>
      <c r="P44" s="213">
        <f>SUM(P45)</f>
        <v>0</v>
      </c>
      <c r="Q44" s="213"/>
      <c r="R44" s="213"/>
      <c r="S44" s="206">
        <f t="shared" si="10"/>
        <v>0</v>
      </c>
      <c r="T44" s="213">
        <v>1282137297</v>
      </c>
      <c r="U44" s="213"/>
      <c r="V44" s="213"/>
      <c r="W44" s="206">
        <f t="shared" si="11"/>
        <v>1282137297</v>
      </c>
      <c r="X44" s="213"/>
      <c r="Y44" s="213"/>
      <c r="Z44" s="213"/>
      <c r="AA44" s="206"/>
      <c r="AB44" s="213">
        <v>1282137297</v>
      </c>
      <c r="AC44" s="213"/>
      <c r="AD44" s="213"/>
      <c r="AE44" s="206">
        <f t="shared" si="12"/>
        <v>1282137297</v>
      </c>
    </row>
    <row r="45" spans="1:31" ht="12" customHeight="1" x14ac:dyDescent="0.25">
      <c r="A45" s="203"/>
      <c r="B45" s="203" t="s">
        <v>607</v>
      </c>
      <c r="C45" s="203" t="s">
        <v>305</v>
      </c>
      <c r="D45" s="206">
        <v>1315761521</v>
      </c>
      <c r="E45" s="206"/>
      <c r="F45" s="206"/>
      <c r="G45" s="206">
        <f t="shared" si="7"/>
        <v>1315761521</v>
      </c>
      <c r="H45" s="206">
        <v>-33624224</v>
      </c>
      <c r="I45" s="206"/>
      <c r="J45" s="206"/>
      <c r="K45" s="206">
        <f t="shared" si="8"/>
        <v>-33624224</v>
      </c>
      <c r="L45" s="206">
        <f>SUM(H45,D45)</f>
        <v>1282137297</v>
      </c>
      <c r="M45" s="206"/>
      <c r="N45" s="206"/>
      <c r="O45" s="206">
        <f t="shared" si="9"/>
        <v>1282137297</v>
      </c>
      <c r="P45" s="206"/>
      <c r="Q45" s="206"/>
      <c r="R45" s="206"/>
      <c r="S45" s="206">
        <f t="shared" si="10"/>
        <v>0</v>
      </c>
      <c r="T45" s="206">
        <v>1282137297</v>
      </c>
      <c r="U45" s="206"/>
      <c r="V45" s="206"/>
      <c r="W45" s="206">
        <f t="shared" si="11"/>
        <v>1282137297</v>
      </c>
      <c r="X45" s="206"/>
      <c r="Y45" s="206"/>
      <c r="Z45" s="206"/>
      <c r="AA45" s="206"/>
      <c r="AB45" s="206">
        <v>1282137297</v>
      </c>
      <c r="AC45" s="206"/>
      <c r="AD45" s="206"/>
      <c r="AE45" s="206">
        <f t="shared" si="12"/>
        <v>1282137297</v>
      </c>
    </row>
    <row r="46" spans="1:31" ht="12" hidden="1" customHeight="1" x14ac:dyDescent="0.25">
      <c r="A46" s="203"/>
      <c r="B46" s="203" t="s">
        <v>608</v>
      </c>
      <c r="C46" s="203" t="s">
        <v>305</v>
      </c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</row>
    <row r="47" spans="1:31" ht="12" customHeight="1" x14ac:dyDescent="0.25">
      <c r="A47" s="203"/>
      <c r="B47" s="203" t="s">
        <v>609</v>
      </c>
      <c r="C47" s="203" t="s">
        <v>308</v>
      </c>
      <c r="D47" s="206">
        <v>0</v>
      </c>
      <c r="E47" s="206">
        <v>0</v>
      </c>
      <c r="F47" s="206">
        <v>0</v>
      </c>
      <c r="G47" s="206">
        <v>0</v>
      </c>
      <c r="H47" s="206">
        <v>0</v>
      </c>
      <c r="I47" s="206">
        <v>0</v>
      </c>
      <c r="J47" s="206">
        <v>0</v>
      </c>
      <c r="K47" s="206">
        <v>0</v>
      </c>
      <c r="L47" s="206">
        <v>0</v>
      </c>
      <c r="M47" s="206">
        <v>0</v>
      </c>
      <c r="N47" s="206">
        <v>0</v>
      </c>
      <c r="O47" s="206">
        <v>0</v>
      </c>
      <c r="P47" s="206">
        <v>0</v>
      </c>
      <c r="Q47" s="206">
        <v>0</v>
      </c>
      <c r="R47" s="206">
        <v>0</v>
      </c>
      <c r="S47" s="206">
        <v>0</v>
      </c>
      <c r="T47" s="206">
        <v>0</v>
      </c>
      <c r="U47" s="206">
        <v>0</v>
      </c>
      <c r="V47" s="206">
        <v>0</v>
      </c>
      <c r="W47" s="206">
        <v>0</v>
      </c>
      <c r="X47" s="206"/>
      <c r="Y47" s="206"/>
      <c r="Z47" s="206"/>
      <c r="AA47" s="206"/>
      <c r="AB47" s="206">
        <v>0</v>
      </c>
      <c r="AC47" s="206">
        <v>0</v>
      </c>
      <c r="AD47" s="206">
        <v>0</v>
      </c>
      <c r="AE47" s="206">
        <v>0</v>
      </c>
    </row>
    <row r="48" spans="1:31" ht="12" customHeight="1" x14ac:dyDescent="0.25">
      <c r="A48" s="203"/>
      <c r="B48" s="203" t="s">
        <v>610</v>
      </c>
      <c r="C48" s="203" t="s">
        <v>611</v>
      </c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>
        <v>9731302</v>
      </c>
      <c r="Y48" s="206"/>
      <c r="Z48" s="206"/>
      <c r="AA48" s="206">
        <f>+X48</f>
        <v>9731302</v>
      </c>
      <c r="AB48" s="206">
        <f>+T48+X48</f>
        <v>9731302</v>
      </c>
      <c r="AC48" s="206"/>
      <c r="AD48" s="206"/>
      <c r="AE48" s="206">
        <f>+AB48</f>
        <v>9731302</v>
      </c>
    </row>
    <row r="49" spans="1:31" ht="12" customHeight="1" x14ac:dyDescent="0.25">
      <c r="A49" s="196"/>
      <c r="B49" s="210" t="s">
        <v>612</v>
      </c>
      <c r="C49" s="210" t="s">
        <v>613</v>
      </c>
      <c r="D49" s="215"/>
      <c r="E49" s="215">
        <v>0</v>
      </c>
      <c r="F49" s="215">
        <v>0</v>
      </c>
      <c r="G49" s="215"/>
      <c r="H49" s="215"/>
      <c r="I49" s="215"/>
      <c r="J49" s="215"/>
      <c r="K49" s="215">
        <f>SUM(H49:J49)</f>
        <v>0</v>
      </c>
      <c r="L49" s="215"/>
      <c r="M49" s="215"/>
      <c r="N49" s="215"/>
      <c r="O49" s="215">
        <f>SUM(L49:N49)</f>
        <v>0</v>
      </c>
      <c r="P49" s="215"/>
      <c r="Q49" s="215"/>
      <c r="R49" s="215"/>
      <c r="S49" s="215">
        <f>SUM(P49:R49)</f>
        <v>0</v>
      </c>
      <c r="T49" s="215"/>
      <c r="U49" s="215"/>
      <c r="V49" s="215"/>
      <c r="W49" s="215">
        <f>SUM(T49:V49)</f>
        <v>0</v>
      </c>
      <c r="X49" s="215"/>
      <c r="Y49" s="215"/>
      <c r="Z49" s="215"/>
      <c r="AA49" s="215"/>
      <c r="AB49" s="215"/>
      <c r="AC49" s="215"/>
      <c r="AD49" s="215"/>
      <c r="AE49" s="215">
        <f>SUM(AB49:AD49)</f>
        <v>0</v>
      </c>
    </row>
    <row r="50" spans="1:31" ht="12" customHeight="1" x14ac:dyDescent="0.25">
      <c r="A50" s="203"/>
      <c r="B50" s="203" t="s">
        <v>689</v>
      </c>
      <c r="C50" s="203" t="s">
        <v>615</v>
      </c>
      <c r="D50" s="206">
        <v>30000000</v>
      </c>
      <c r="E50" s="206"/>
      <c r="F50" s="206"/>
      <c r="G50" s="206">
        <f>SUM(D50:F50)</f>
        <v>30000000</v>
      </c>
      <c r="H50" s="206"/>
      <c r="I50" s="206"/>
      <c r="J50" s="206"/>
      <c r="K50" s="206">
        <f>SUM(H50:J50)</f>
        <v>0</v>
      </c>
      <c r="L50" s="206">
        <v>30000000</v>
      </c>
      <c r="M50" s="206"/>
      <c r="N50" s="206"/>
      <c r="O50" s="206">
        <f>SUM(L50:N50)</f>
        <v>30000000</v>
      </c>
      <c r="P50" s="206"/>
      <c r="Q50" s="206"/>
      <c r="R50" s="206"/>
      <c r="S50" s="206">
        <f>SUM(P50:R50)</f>
        <v>0</v>
      </c>
      <c r="T50" s="206">
        <v>30000000</v>
      </c>
      <c r="U50" s="206"/>
      <c r="V50" s="206"/>
      <c r="W50" s="206">
        <f>SUM(T50:V50)</f>
        <v>30000000</v>
      </c>
      <c r="X50" s="206">
        <v>-26805336</v>
      </c>
      <c r="Y50" s="206"/>
      <c r="Z50" s="206"/>
      <c r="AA50" s="206">
        <f>+X50</f>
        <v>-26805336</v>
      </c>
      <c r="AB50" s="206">
        <f>+T50+X50</f>
        <v>3194664</v>
      </c>
      <c r="AC50" s="206"/>
      <c r="AD50" s="206"/>
      <c r="AE50" s="206">
        <f>SUM(AB50:AD50)</f>
        <v>3194664</v>
      </c>
    </row>
    <row r="51" spans="1:31" ht="12" customHeight="1" x14ac:dyDescent="0.25">
      <c r="A51" s="1606"/>
      <c r="B51" s="1606"/>
      <c r="C51" s="1607"/>
      <c r="D51" s="1606"/>
      <c r="E51" s="1606"/>
      <c r="F51" s="1606"/>
      <c r="G51" s="1606"/>
      <c r="X51" s="192"/>
    </row>
    <row r="52" spans="1:31" ht="12" customHeight="1" x14ac:dyDescent="0.25">
      <c r="A52" s="1609" t="s">
        <v>26</v>
      </c>
      <c r="B52" s="1610"/>
      <c r="C52" s="210"/>
      <c r="D52" s="215">
        <f>SUM(D72,D53)</f>
        <v>2340689568</v>
      </c>
      <c r="E52" s="215">
        <f>SUM(E72,E53)</f>
        <v>20235874</v>
      </c>
      <c r="F52" s="215">
        <f>SUM(F72,F53)</f>
        <v>0</v>
      </c>
      <c r="G52" s="606">
        <f t="shared" ref="G52:G57" si="13">SUM(D52:F52)</f>
        <v>2360925442</v>
      </c>
      <c r="H52" s="215">
        <f>SUM(H72,H53)</f>
        <v>20926747</v>
      </c>
      <c r="I52" s="215">
        <f>SUM(I72,I53)</f>
        <v>400000</v>
      </c>
      <c r="J52" s="215">
        <f>SUM(J72,J53)</f>
        <v>0</v>
      </c>
      <c r="K52" s="606">
        <f t="shared" ref="K52:K57" si="14">SUM(H52:J52)</f>
        <v>21326747</v>
      </c>
      <c r="L52" s="215">
        <f>SUM(L72,L53)</f>
        <v>2361616315</v>
      </c>
      <c r="M52" s="215">
        <f>SUM(M72,M53)</f>
        <v>20635874</v>
      </c>
      <c r="N52" s="215">
        <f>SUM(N72,N53)</f>
        <v>0</v>
      </c>
      <c r="O52" s="606">
        <f t="shared" ref="O52:O57" si="15">SUM(L52:N52)</f>
        <v>2382252189</v>
      </c>
      <c r="P52" s="215">
        <f>SUM(P72,P53)</f>
        <v>14662816</v>
      </c>
      <c r="Q52" s="215">
        <f>SUM(Q72,Q53)</f>
        <v>0</v>
      </c>
      <c r="R52" s="215">
        <f>SUM(R72,R53)</f>
        <v>0</v>
      </c>
      <c r="S52" s="606">
        <f t="shared" ref="S52:S57" si="16">SUM(P52:R52)</f>
        <v>14662816</v>
      </c>
      <c r="T52" s="215">
        <f>SUM(T72,T53)</f>
        <v>2384892784</v>
      </c>
      <c r="U52" s="215">
        <f>SUM(U72,U53)</f>
        <v>12022221</v>
      </c>
      <c r="V52" s="215">
        <f>SUM(V72,V53)</f>
        <v>0</v>
      </c>
      <c r="W52" s="606">
        <f t="shared" ref="W52:W54" si="17">SUM(T52:V52)</f>
        <v>2396915005</v>
      </c>
      <c r="X52" s="215">
        <f>+X53+X72</f>
        <v>16055448</v>
      </c>
      <c r="Y52" s="215"/>
      <c r="Z52" s="215"/>
      <c r="AA52" s="606">
        <f>+AA53+AA72</f>
        <v>16055448</v>
      </c>
      <c r="AB52" s="215">
        <f>SUM(AB72,AB53)</f>
        <v>2400948232</v>
      </c>
      <c r="AC52" s="215">
        <f>SUM(AC72,AC53)</f>
        <v>12022221</v>
      </c>
      <c r="AD52" s="215">
        <f>SUM(AD72,AD53)</f>
        <v>0</v>
      </c>
      <c r="AE52" s="606">
        <f t="shared" ref="AE52:AE54" si="18">SUM(AB52:AD52)</f>
        <v>2412970453</v>
      </c>
    </row>
    <row r="53" spans="1:31" ht="12" customHeight="1" x14ac:dyDescent="0.25">
      <c r="A53" s="1601" t="s">
        <v>616</v>
      </c>
      <c r="B53" s="1601"/>
      <c r="C53" s="196"/>
      <c r="D53" s="215">
        <f>SUM(D66,D54)</f>
        <v>1981087936</v>
      </c>
      <c r="E53" s="215">
        <f>SUM(E66,E54)</f>
        <v>20235874</v>
      </c>
      <c r="F53" s="215">
        <f>SUM(F66,F54)</f>
        <v>0</v>
      </c>
      <c r="G53" s="606">
        <f t="shared" si="13"/>
        <v>2001323810</v>
      </c>
      <c r="H53" s="215">
        <f>SUM(H66,H54)</f>
        <v>20088405</v>
      </c>
      <c r="I53" s="215">
        <f>SUM(I66,I54)</f>
        <v>400000</v>
      </c>
      <c r="J53" s="215">
        <f>SUM(J66,J54)</f>
        <v>0</v>
      </c>
      <c r="K53" s="606">
        <f t="shared" si="14"/>
        <v>20488405</v>
      </c>
      <c r="L53" s="215">
        <f>SUM(L66,L54)</f>
        <v>2001176341</v>
      </c>
      <c r="M53" s="215">
        <f>SUM(M66,M54)</f>
        <v>20635874</v>
      </c>
      <c r="N53" s="215">
        <f>SUM(N66,N54)</f>
        <v>0</v>
      </c>
      <c r="O53" s="606">
        <f t="shared" si="15"/>
        <v>2021812215</v>
      </c>
      <c r="P53" s="215">
        <f>SUM(P66,P54)</f>
        <v>14662816</v>
      </c>
      <c r="Q53" s="215">
        <f>SUM(Q66,Q54)</f>
        <v>0</v>
      </c>
      <c r="R53" s="215">
        <f>SUM(R66,R54)</f>
        <v>0</v>
      </c>
      <c r="S53" s="606">
        <f t="shared" si="16"/>
        <v>14662816</v>
      </c>
      <c r="T53" s="215">
        <f>SUM(T66,T54)</f>
        <v>2024452810</v>
      </c>
      <c r="U53" s="215">
        <f>SUM(U66,U54)</f>
        <v>12022221</v>
      </c>
      <c r="V53" s="215">
        <f>SUM(V66,V54)</f>
        <v>0</v>
      </c>
      <c r="W53" s="606">
        <f t="shared" si="17"/>
        <v>2036475031</v>
      </c>
      <c r="X53" s="215">
        <f>+X54+X66</f>
        <v>16055448</v>
      </c>
      <c r="Y53" s="215"/>
      <c r="Z53" s="215"/>
      <c r="AA53" s="606">
        <f>+AA54+AA66</f>
        <v>16055448</v>
      </c>
      <c r="AB53" s="215">
        <f>SUM(AB66,AB54)</f>
        <v>2040508258</v>
      </c>
      <c r="AC53" s="215">
        <f>SUM(AC66,AC54)</f>
        <v>12022221</v>
      </c>
      <c r="AD53" s="215">
        <f>SUM(AD66,AD54)</f>
        <v>0</v>
      </c>
      <c r="AE53" s="606">
        <f t="shared" si="18"/>
        <v>2052530479</v>
      </c>
    </row>
    <row r="54" spans="1:31" ht="12" customHeight="1" x14ac:dyDescent="0.25">
      <c r="A54" s="198">
        <v>1</v>
      </c>
      <c r="B54" s="199" t="s">
        <v>617</v>
      </c>
      <c r="C54" s="210"/>
      <c r="D54" s="215">
        <f>SUM(D65,D60,D59,D57,D56,D55)</f>
        <v>532400792</v>
      </c>
      <c r="E54" s="215">
        <f>SUM(E65,E60,E59,E57,E56,E55)</f>
        <v>15735874</v>
      </c>
      <c r="F54" s="215">
        <f>SUM(F65,F60,F59,F57,F56,F55)</f>
        <v>0</v>
      </c>
      <c r="G54" s="606">
        <f t="shared" si="13"/>
        <v>548136666</v>
      </c>
      <c r="H54" s="215">
        <f>SUM(H65,H60,H59,H57,H56,H55)</f>
        <v>6071440</v>
      </c>
      <c r="I54" s="215">
        <f>SUM(I65,I60,I59,I57,I56,I55)</f>
        <v>400000</v>
      </c>
      <c r="J54" s="215">
        <f>SUM(J65,J60,J59,J57,J56,J55)</f>
        <v>0</v>
      </c>
      <c r="K54" s="606">
        <f t="shared" si="14"/>
        <v>6471440</v>
      </c>
      <c r="L54" s="215">
        <f>SUM(L65,L60,L59,L57,L56,L55)</f>
        <v>538472232</v>
      </c>
      <c r="M54" s="215">
        <f>SUM(M65,M60,M59,M57,M56,M55)</f>
        <v>16135874</v>
      </c>
      <c r="N54" s="215">
        <f>SUM(N65,N60,N59,N57,N56,N55)</f>
        <v>0</v>
      </c>
      <c r="O54" s="606">
        <f t="shared" si="15"/>
        <v>554608106</v>
      </c>
      <c r="P54" s="215">
        <f>SUM(P65,P60,P59,P57,P56,P55)</f>
        <v>12624259</v>
      </c>
      <c r="Q54" s="215">
        <f>SUM(Q65,Q60,Q59,Q57,Q56,Q55)</f>
        <v>0</v>
      </c>
      <c r="R54" s="215">
        <f>SUM(R65,R60,R59,R57,R56,R55)</f>
        <v>0</v>
      </c>
      <c r="S54" s="606">
        <f t="shared" si="16"/>
        <v>12624259</v>
      </c>
      <c r="T54" s="215">
        <f>SUM(T65,T60,T59,T57,T56,T55)</f>
        <v>559710144</v>
      </c>
      <c r="U54" s="215">
        <f>SUM(U65,U60,U59,U57,U56,U55)</f>
        <v>7522221</v>
      </c>
      <c r="V54" s="215">
        <f>SUM(V65,V60,V59,V57,V56,V55)</f>
        <v>0</v>
      </c>
      <c r="W54" s="606">
        <f t="shared" si="17"/>
        <v>567232365</v>
      </c>
      <c r="X54" s="215">
        <f>+X57+X60+X65</f>
        <v>-5735277</v>
      </c>
      <c r="Y54" s="215"/>
      <c r="Z54" s="215"/>
      <c r="AA54" s="606">
        <f>+AA57+AA60+AA65</f>
        <v>-5735277</v>
      </c>
      <c r="AB54" s="215">
        <f>SUM(AB65,AB60,AB59,AB57,AB56,AB55)</f>
        <v>553974867</v>
      </c>
      <c r="AC54" s="215">
        <f>SUM(AC65,AC60,AC59,AC57,AC56,AC55)</f>
        <v>7522221</v>
      </c>
      <c r="AD54" s="215">
        <f>SUM(AD65,AD60,AD59,AD57,AD56,AD55)</f>
        <v>0</v>
      </c>
      <c r="AE54" s="606">
        <f t="shared" si="18"/>
        <v>561497088</v>
      </c>
    </row>
    <row r="55" spans="1:31" ht="12" customHeight="1" x14ac:dyDescent="0.25">
      <c r="A55" s="203"/>
      <c r="B55" s="201" t="s">
        <v>618</v>
      </c>
      <c r="C55" s="201" t="s">
        <v>332</v>
      </c>
      <c r="D55" s="220">
        <v>116851088</v>
      </c>
      <c r="E55" s="221">
        <v>1565184</v>
      </c>
      <c r="F55" s="213"/>
      <c r="G55" s="213">
        <f t="shared" si="13"/>
        <v>118416272</v>
      </c>
      <c r="H55" s="220">
        <v>2150000</v>
      </c>
      <c r="I55" s="221"/>
      <c r="J55" s="213"/>
      <c r="K55" s="213">
        <f t="shared" si="14"/>
        <v>2150000</v>
      </c>
      <c r="L55" s="220">
        <f t="shared" ref="L55:M57" si="19">SUM(H55,D55)</f>
        <v>119001088</v>
      </c>
      <c r="M55" s="221">
        <f t="shared" si="19"/>
        <v>1565184</v>
      </c>
      <c r="N55" s="213"/>
      <c r="O55" s="213">
        <f t="shared" si="15"/>
        <v>120566272</v>
      </c>
      <c r="P55" s="220">
        <v>1690493</v>
      </c>
      <c r="Q55" s="221"/>
      <c r="R55" s="213"/>
      <c r="S55" s="213">
        <f t="shared" si="16"/>
        <v>1690493</v>
      </c>
      <c r="T55" s="220">
        <f>SUM(P55,L55)</f>
        <v>120691581</v>
      </c>
      <c r="U55" s="221">
        <v>1565184</v>
      </c>
      <c r="V55" s="213"/>
      <c r="W55" s="213">
        <f>SUM(T55:U55)</f>
        <v>122256765</v>
      </c>
      <c r="X55" s="220">
        <v>0</v>
      </c>
      <c r="Y55" s="221"/>
      <c r="Z55" s="213"/>
      <c r="AA55" s="213">
        <v>0</v>
      </c>
      <c r="AB55" s="220">
        <f>SUM(X55,T55)</f>
        <v>120691581</v>
      </c>
      <c r="AC55" s="221">
        <v>1565184</v>
      </c>
      <c r="AD55" s="213"/>
      <c r="AE55" s="213">
        <f>SUM(AB55:AC55)</f>
        <v>122256765</v>
      </c>
    </row>
    <row r="56" spans="1:31" ht="12" customHeight="1" x14ac:dyDescent="0.25">
      <c r="A56" s="203" t="s">
        <v>126</v>
      </c>
      <c r="B56" s="201" t="s">
        <v>619</v>
      </c>
      <c r="C56" s="201" t="s">
        <v>334</v>
      </c>
      <c r="D56" s="220">
        <v>17396788</v>
      </c>
      <c r="E56" s="222">
        <v>313037</v>
      </c>
      <c r="F56" s="213"/>
      <c r="G56" s="213">
        <f t="shared" si="13"/>
        <v>17709825</v>
      </c>
      <c r="H56" s="220">
        <v>506000</v>
      </c>
      <c r="I56" s="222"/>
      <c r="J56" s="213"/>
      <c r="K56" s="213">
        <f t="shared" si="14"/>
        <v>506000</v>
      </c>
      <c r="L56" s="220">
        <f t="shared" si="19"/>
        <v>17902788</v>
      </c>
      <c r="M56" s="221">
        <f t="shared" si="19"/>
        <v>313037</v>
      </c>
      <c r="N56" s="213"/>
      <c r="O56" s="213">
        <f t="shared" si="15"/>
        <v>18215825</v>
      </c>
      <c r="P56" s="220"/>
      <c r="Q56" s="221"/>
      <c r="R56" s="213"/>
      <c r="S56" s="213">
        <f t="shared" si="16"/>
        <v>0</v>
      </c>
      <c r="T56" s="220">
        <v>17902788</v>
      </c>
      <c r="U56" s="221">
        <v>313037</v>
      </c>
      <c r="V56" s="213"/>
      <c r="W56" s="213">
        <f>SUM(T56:V56)</f>
        <v>18215825</v>
      </c>
      <c r="X56" s="220">
        <v>0</v>
      </c>
      <c r="Y56" s="221"/>
      <c r="Z56" s="213"/>
      <c r="AA56" s="213">
        <v>0</v>
      </c>
      <c r="AB56" s="220">
        <v>17902788</v>
      </c>
      <c r="AC56" s="221">
        <v>313037</v>
      </c>
      <c r="AD56" s="213"/>
      <c r="AE56" s="213">
        <f>SUM(AB56:AD56)</f>
        <v>18215825</v>
      </c>
    </row>
    <row r="57" spans="1:31" ht="12" customHeight="1" x14ac:dyDescent="0.25">
      <c r="A57" s="203"/>
      <c r="B57" s="201" t="s">
        <v>620</v>
      </c>
      <c r="C57" s="201" t="s">
        <v>336</v>
      </c>
      <c r="D57" s="220">
        <v>375927716</v>
      </c>
      <c r="E57" s="222">
        <v>5644000</v>
      </c>
      <c r="F57" s="213"/>
      <c r="G57" s="213">
        <f t="shared" si="13"/>
        <v>381571716</v>
      </c>
      <c r="H57" s="220">
        <v>-4967340</v>
      </c>
      <c r="I57" s="222"/>
      <c r="J57" s="213"/>
      <c r="K57" s="213">
        <f t="shared" si="14"/>
        <v>-4967340</v>
      </c>
      <c r="L57" s="220">
        <f t="shared" si="19"/>
        <v>370960376</v>
      </c>
      <c r="M57" s="221">
        <f t="shared" si="19"/>
        <v>5644000</v>
      </c>
      <c r="N57" s="213"/>
      <c r="O57" s="213">
        <f t="shared" si="15"/>
        <v>376604376</v>
      </c>
      <c r="P57" s="220">
        <v>4568526</v>
      </c>
      <c r="Q57" s="221"/>
      <c r="R57" s="213"/>
      <c r="S57" s="213">
        <f t="shared" si="16"/>
        <v>4568526</v>
      </c>
      <c r="T57" s="220">
        <f>SUM(L57,P57)</f>
        <v>375528902</v>
      </c>
      <c r="U57" s="221">
        <v>5644000</v>
      </c>
      <c r="V57" s="213"/>
      <c r="W57" s="213">
        <f>SUM(T57:V57)</f>
        <v>381172902</v>
      </c>
      <c r="X57" s="220">
        <v>-1458677</v>
      </c>
      <c r="Y57" s="221"/>
      <c r="Z57" s="213"/>
      <c r="AA57" s="213">
        <v>-1458677</v>
      </c>
      <c r="AB57" s="220">
        <f>SUM(T57,X57)</f>
        <v>374070225</v>
      </c>
      <c r="AC57" s="221">
        <v>5644000</v>
      </c>
      <c r="AD57" s="213"/>
      <c r="AE57" s="213">
        <f>SUM(AB57:AD57)</f>
        <v>379714225</v>
      </c>
    </row>
    <row r="58" spans="1:31" ht="12" customHeight="1" x14ac:dyDescent="0.25">
      <c r="A58" s="203"/>
      <c r="B58" s="203" t="s">
        <v>621</v>
      </c>
      <c r="C58" s="203" t="s">
        <v>28</v>
      </c>
      <c r="D58" s="206"/>
      <c r="E58" s="206"/>
      <c r="F58" s="206"/>
      <c r="G58" s="206"/>
      <c r="H58" s="206"/>
      <c r="I58" s="206"/>
      <c r="J58" s="206"/>
      <c r="K58" s="206"/>
      <c r="L58" s="220"/>
      <c r="M58" s="206"/>
      <c r="N58" s="206"/>
      <c r="O58" s="206"/>
      <c r="P58" s="220"/>
      <c r="Q58" s="206"/>
      <c r="R58" s="206"/>
      <c r="S58" s="206"/>
      <c r="T58" s="220"/>
      <c r="U58" s="206"/>
      <c r="V58" s="206"/>
      <c r="W58" s="206"/>
      <c r="X58" s="220"/>
      <c r="Y58" s="206"/>
      <c r="Z58" s="206"/>
      <c r="AA58" s="206"/>
      <c r="AB58" s="220"/>
      <c r="AC58" s="206"/>
      <c r="AD58" s="206"/>
      <c r="AE58" s="206"/>
    </row>
    <row r="59" spans="1:31" ht="12" customHeight="1" x14ac:dyDescent="0.25">
      <c r="A59" s="203"/>
      <c r="B59" s="201" t="s">
        <v>622</v>
      </c>
      <c r="C59" s="201" t="s">
        <v>338</v>
      </c>
      <c r="D59" s="213">
        <v>10490000</v>
      </c>
      <c r="E59" s="213"/>
      <c r="F59" s="213"/>
      <c r="G59" s="213">
        <f>SUM(D59:F59)</f>
        <v>10490000</v>
      </c>
      <c r="H59" s="213">
        <v>1209040</v>
      </c>
      <c r="I59" s="213"/>
      <c r="J59" s="213"/>
      <c r="K59" s="213">
        <f>SUM(H59:J59)</f>
        <v>1209040</v>
      </c>
      <c r="L59" s="220">
        <f>SUM(H59,D59)</f>
        <v>11699040</v>
      </c>
      <c r="M59" s="213"/>
      <c r="N59" s="213"/>
      <c r="O59" s="213">
        <f>SUM(L59:N59)</f>
        <v>11699040</v>
      </c>
      <c r="P59" s="220">
        <v>6365240</v>
      </c>
      <c r="Q59" s="213"/>
      <c r="R59" s="213"/>
      <c r="S59" s="213">
        <f>SUM(P59:R59)</f>
        <v>6365240</v>
      </c>
      <c r="T59" s="220">
        <f>SUM(L59,P59)</f>
        <v>18064280</v>
      </c>
      <c r="U59" s="213"/>
      <c r="V59" s="213"/>
      <c r="W59" s="213">
        <f>SUM(T59:V59)</f>
        <v>18064280</v>
      </c>
      <c r="X59" s="220">
        <v>0</v>
      </c>
      <c r="Y59" s="213"/>
      <c r="Z59" s="213"/>
      <c r="AA59" s="213"/>
      <c r="AB59" s="220">
        <f>SUM(T59,X59)</f>
        <v>18064280</v>
      </c>
      <c r="AC59" s="213"/>
      <c r="AD59" s="213"/>
      <c r="AE59" s="213">
        <f>SUM(AB59:AD59)</f>
        <v>18064280</v>
      </c>
    </row>
    <row r="60" spans="1:31" ht="12" customHeight="1" x14ac:dyDescent="0.25">
      <c r="A60" s="203"/>
      <c r="B60" s="201" t="s">
        <v>623</v>
      </c>
      <c r="C60" s="201" t="s">
        <v>341</v>
      </c>
      <c r="D60" s="213">
        <f>SUM(D61:D64)</f>
        <v>3759600</v>
      </c>
      <c r="E60" s="213">
        <f>SUM(E61:E64)</f>
        <v>8213653</v>
      </c>
      <c r="F60" s="213">
        <f>SUM(F61:F64)</f>
        <v>0</v>
      </c>
      <c r="G60" s="213">
        <f>SUM(D60:F60)</f>
        <v>11973253</v>
      </c>
      <c r="H60" s="213">
        <f>SUM(H61:H64)</f>
        <v>7173740</v>
      </c>
      <c r="I60" s="213">
        <f>SUM(I61:I64)</f>
        <v>400000</v>
      </c>
      <c r="J60" s="213">
        <f>SUM(J61:J64)</f>
        <v>0</v>
      </c>
      <c r="K60" s="213">
        <f>SUM(H60:J60)</f>
        <v>7573740</v>
      </c>
      <c r="L60" s="213">
        <f>SUM(L61:L64)</f>
        <v>10933340</v>
      </c>
      <c r="M60" s="213">
        <f>SUM(M61:M64)</f>
        <v>8613653</v>
      </c>
      <c r="N60" s="213">
        <f>SUM(N61:N64)</f>
        <v>0</v>
      </c>
      <c r="O60" s="213">
        <f>SUM(L60:N60)</f>
        <v>19546993</v>
      </c>
      <c r="P60" s="213">
        <f>SUM(P61:P64)</f>
        <v>0</v>
      </c>
      <c r="Q60" s="213">
        <f>SUM(Q61:Q64)</f>
        <v>0</v>
      </c>
      <c r="R60" s="213">
        <f>SUM(R61:R64)</f>
        <v>0</v>
      </c>
      <c r="S60" s="213">
        <f>SUM(P60:R60)</f>
        <v>0</v>
      </c>
      <c r="T60" s="213">
        <f>SUM(T61:T64)</f>
        <v>19546993</v>
      </c>
      <c r="U60" s="213">
        <f>SUM(U61:U64)</f>
        <v>0</v>
      </c>
      <c r="V60" s="213">
        <f>SUM(V61:V64)</f>
        <v>0</v>
      </c>
      <c r="W60" s="213">
        <f>SUM(T60:V60)</f>
        <v>19546993</v>
      </c>
      <c r="X60" s="213">
        <f>+X63</f>
        <v>3699000</v>
      </c>
      <c r="Y60" s="213"/>
      <c r="Z60" s="213"/>
      <c r="AA60" s="213">
        <f>+AA63</f>
        <v>3699000</v>
      </c>
      <c r="AB60" s="213">
        <f>SUM(AB61:AB64)</f>
        <v>23245993</v>
      </c>
      <c r="AC60" s="213">
        <f>SUM(AC61:AC64)</f>
        <v>0</v>
      </c>
      <c r="AD60" s="213">
        <f>SUM(AD61:AD64)</f>
        <v>0</v>
      </c>
      <c r="AE60" s="213">
        <f>SUM(AB60:AD60)</f>
        <v>23245993</v>
      </c>
    </row>
    <row r="61" spans="1:31" ht="12" customHeight="1" x14ac:dyDescent="0.25">
      <c r="A61" s="203"/>
      <c r="B61" s="203" t="s">
        <v>624</v>
      </c>
      <c r="C61" s="203" t="s">
        <v>343</v>
      </c>
      <c r="D61" s="206"/>
      <c r="E61" s="206"/>
      <c r="F61" s="206"/>
      <c r="G61" s="206">
        <f>SUM(D61:F61)</f>
        <v>0</v>
      </c>
      <c r="H61" s="206">
        <v>226540</v>
      </c>
      <c r="I61" s="206"/>
      <c r="J61" s="206"/>
      <c r="K61" s="206">
        <f>SUM(H61:J61)</f>
        <v>226540</v>
      </c>
      <c r="L61" s="206">
        <f>SUM(H61,D61)</f>
        <v>226540</v>
      </c>
      <c r="M61" s="206"/>
      <c r="N61" s="206"/>
      <c r="O61" s="206">
        <f>SUM(L61:N61)</f>
        <v>226540</v>
      </c>
      <c r="P61" s="206"/>
      <c r="Q61" s="206"/>
      <c r="R61" s="206"/>
      <c r="S61" s="206">
        <f>SUM(P61:R61)</f>
        <v>0</v>
      </c>
      <c r="T61" s="206">
        <v>226540</v>
      </c>
      <c r="U61" s="206"/>
      <c r="V61" s="206"/>
      <c r="W61" s="206">
        <f>+T61</f>
        <v>226540</v>
      </c>
      <c r="X61" s="206"/>
      <c r="Y61" s="206"/>
      <c r="Z61" s="206"/>
      <c r="AA61" s="206"/>
      <c r="AB61" s="206">
        <v>226540</v>
      </c>
      <c r="AC61" s="206"/>
      <c r="AD61" s="206"/>
      <c r="AE61" s="206">
        <f>+AB61</f>
        <v>226540</v>
      </c>
    </row>
    <row r="62" spans="1:31" ht="12" customHeight="1" x14ac:dyDescent="0.25">
      <c r="A62" s="203"/>
      <c r="B62" s="203" t="s">
        <v>669</v>
      </c>
      <c r="C62" s="203" t="s">
        <v>352</v>
      </c>
      <c r="D62" s="206">
        <v>579600</v>
      </c>
      <c r="E62" s="206">
        <v>760000</v>
      </c>
      <c r="F62" s="206"/>
      <c r="G62" s="206">
        <f>SUM(D62:F62)</f>
        <v>1339600</v>
      </c>
      <c r="H62" s="206">
        <v>6947200</v>
      </c>
      <c r="I62" s="206"/>
      <c r="J62" s="206"/>
      <c r="K62" s="206">
        <f>SUM(H62:J62)</f>
        <v>6947200</v>
      </c>
      <c r="L62" s="206">
        <f>SUM(H62,D62)</f>
        <v>7526800</v>
      </c>
      <c r="M62" s="206">
        <f>SUM(I62,E62)</f>
        <v>760000</v>
      </c>
      <c r="N62" s="206"/>
      <c r="O62" s="206">
        <f>SUM(L62:N62)</f>
        <v>8286800</v>
      </c>
      <c r="P62" s="206"/>
      <c r="Q62" s="206"/>
      <c r="R62" s="206"/>
      <c r="S62" s="206">
        <f>SUM(P62:R62)</f>
        <v>0</v>
      </c>
      <c r="T62" s="206">
        <v>8286800</v>
      </c>
      <c r="U62" s="206"/>
      <c r="V62" s="206"/>
      <c r="W62" s="206">
        <f>+T62</f>
        <v>8286800</v>
      </c>
      <c r="X62" s="206"/>
      <c r="Y62" s="206"/>
      <c r="Z62" s="206"/>
      <c r="AA62" s="206"/>
      <c r="AB62" s="206">
        <v>8286800</v>
      </c>
      <c r="AC62" s="206"/>
      <c r="AD62" s="206"/>
      <c r="AE62" s="206">
        <f>+AB62</f>
        <v>8286800</v>
      </c>
    </row>
    <row r="63" spans="1:31" ht="12" customHeight="1" x14ac:dyDescent="0.25">
      <c r="A63" s="203"/>
      <c r="B63" s="203" t="s">
        <v>670</v>
      </c>
      <c r="C63" s="203" t="s">
        <v>401</v>
      </c>
      <c r="D63" s="206">
        <v>3180000</v>
      </c>
      <c r="E63" s="206">
        <v>7453653</v>
      </c>
      <c r="F63" s="206"/>
      <c r="G63" s="206">
        <f>SUM(D63:F63)</f>
        <v>10633653</v>
      </c>
      <c r="H63" s="206"/>
      <c r="I63" s="206">
        <v>400000</v>
      </c>
      <c r="J63" s="206"/>
      <c r="K63" s="206">
        <f>SUM(H63:J63)</f>
        <v>400000</v>
      </c>
      <c r="L63" s="206">
        <f>SUM(H63,D63)</f>
        <v>3180000</v>
      </c>
      <c r="M63" s="206">
        <f>SUM(I63,E63)</f>
        <v>7853653</v>
      </c>
      <c r="N63" s="206"/>
      <c r="O63" s="206">
        <f>SUM(L63:N63)</f>
        <v>11033653</v>
      </c>
      <c r="P63" s="206"/>
      <c r="Q63" s="206"/>
      <c r="R63" s="206"/>
      <c r="S63" s="206">
        <f>SUM(P63:R63)</f>
        <v>0</v>
      </c>
      <c r="T63" s="206">
        <v>11033653</v>
      </c>
      <c r="U63" s="206"/>
      <c r="V63" s="206"/>
      <c r="W63" s="206">
        <f>+T63</f>
        <v>11033653</v>
      </c>
      <c r="X63" s="206">
        <v>3699000</v>
      </c>
      <c r="Y63" s="206"/>
      <c r="Z63" s="206"/>
      <c r="AA63" s="206">
        <f>+X63</f>
        <v>3699000</v>
      </c>
      <c r="AB63" s="206">
        <f>+W63+X63</f>
        <v>14732653</v>
      </c>
      <c r="AC63" s="206"/>
      <c r="AD63" s="206"/>
      <c r="AE63" s="206">
        <f>+AB63</f>
        <v>14732653</v>
      </c>
    </row>
    <row r="64" spans="1:31" ht="12" customHeight="1" x14ac:dyDescent="0.25">
      <c r="A64" s="203"/>
      <c r="B64" s="203" t="s">
        <v>671</v>
      </c>
      <c r="C64" s="203" t="s">
        <v>341</v>
      </c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</row>
    <row r="65" spans="1:31" ht="12" customHeight="1" x14ac:dyDescent="0.25">
      <c r="A65" s="203"/>
      <c r="B65" s="201" t="s">
        <v>952</v>
      </c>
      <c r="C65" s="203"/>
      <c r="D65" s="206">
        <v>7975600</v>
      </c>
      <c r="E65" s="206"/>
      <c r="F65" s="206"/>
      <c r="G65" s="206">
        <f>SUM(D65:F65)</f>
        <v>7975600</v>
      </c>
      <c r="H65" s="206"/>
      <c r="I65" s="206"/>
      <c r="J65" s="206"/>
      <c r="K65" s="206">
        <f>SUM(H65:J65)</f>
        <v>0</v>
      </c>
      <c r="L65" s="206">
        <f>SUM(H65,D65)</f>
        <v>7975600</v>
      </c>
      <c r="M65" s="206"/>
      <c r="N65" s="206"/>
      <c r="O65" s="206">
        <f>SUM(L65:N65)</f>
        <v>7975600</v>
      </c>
      <c r="P65" s="206"/>
      <c r="Q65" s="206"/>
      <c r="R65" s="206"/>
      <c r="S65" s="206">
        <f>SUM(P65:R65)</f>
        <v>0</v>
      </c>
      <c r="T65" s="206">
        <v>7975600</v>
      </c>
      <c r="U65" s="206"/>
      <c r="V65" s="206"/>
      <c r="W65" s="206">
        <f>SUM(T65:V65)</f>
        <v>7975600</v>
      </c>
      <c r="X65" s="206">
        <v>-7975600</v>
      </c>
      <c r="Y65" s="206"/>
      <c r="Z65" s="206"/>
      <c r="AA65" s="206">
        <f>+X65</f>
        <v>-7975600</v>
      </c>
      <c r="AB65" s="206">
        <f>+W65+X65</f>
        <v>0</v>
      </c>
      <c r="AC65" s="206"/>
      <c r="AD65" s="206"/>
      <c r="AE65" s="206">
        <f>SUM(AB65:AD65)</f>
        <v>0</v>
      </c>
    </row>
    <row r="66" spans="1:31" ht="12" customHeight="1" x14ac:dyDescent="0.25">
      <c r="A66" s="210">
        <v>2</v>
      </c>
      <c r="B66" s="210" t="s">
        <v>672</v>
      </c>
      <c r="C66" s="210"/>
      <c r="D66" s="215">
        <f>SUM(D67:D69)</f>
        <v>1448687144</v>
      </c>
      <c r="E66" s="215">
        <f>SUM(E67:E69)</f>
        <v>4500000</v>
      </c>
      <c r="F66" s="215">
        <f>SUM(F67:F69)</f>
        <v>0</v>
      </c>
      <c r="G66" s="215">
        <f>SUM(D66:F66)</f>
        <v>1453187144</v>
      </c>
      <c r="H66" s="215">
        <f>SUM(H67:H69)</f>
        <v>14016965</v>
      </c>
      <c r="I66" s="215">
        <f>SUM(I67:I69)</f>
        <v>0</v>
      </c>
      <c r="J66" s="215">
        <f>SUM(J67:J69)</f>
        <v>0</v>
      </c>
      <c r="K66" s="215">
        <f>SUM(H66:J66)</f>
        <v>14016965</v>
      </c>
      <c r="L66" s="215">
        <f>SUM(L67:L69)</f>
        <v>1462704109</v>
      </c>
      <c r="M66" s="215">
        <f>SUM(M67:M69)</f>
        <v>4500000</v>
      </c>
      <c r="N66" s="215">
        <f>SUM(N67:N69)</f>
        <v>0</v>
      </c>
      <c r="O66" s="215">
        <f>SUM(L66:N66)</f>
        <v>1467204109</v>
      </c>
      <c r="P66" s="215">
        <f>SUM(P67:P69)</f>
        <v>2038557</v>
      </c>
      <c r="Q66" s="215">
        <f>SUM(Q67:Q69)</f>
        <v>0</v>
      </c>
      <c r="R66" s="215">
        <f>SUM(R67:R69)</f>
        <v>0</v>
      </c>
      <c r="S66" s="215">
        <f>SUM(P66:R66)</f>
        <v>2038557</v>
      </c>
      <c r="T66" s="215">
        <f>SUM(T67:T69)</f>
        <v>1464742666</v>
      </c>
      <c r="U66" s="215">
        <f>SUM(U67:U69)</f>
        <v>4500000</v>
      </c>
      <c r="V66" s="215">
        <f>SUM(V67:V69)</f>
        <v>0</v>
      </c>
      <c r="W66" s="215">
        <f>SUM(T66:V66)</f>
        <v>1469242666</v>
      </c>
      <c r="X66" s="215">
        <f>+X67+X68</f>
        <v>21790725</v>
      </c>
      <c r="Y66" s="215"/>
      <c r="Z66" s="215"/>
      <c r="AA66" s="215">
        <f>+AA67+AA68</f>
        <v>21790725</v>
      </c>
      <c r="AB66" s="215">
        <f>SUM(AB67:AB69)</f>
        <v>1486533391</v>
      </c>
      <c r="AC66" s="215">
        <f>SUM(AC67:AC69)</f>
        <v>4500000</v>
      </c>
      <c r="AD66" s="215">
        <f>SUM(AD67:AD69)</f>
        <v>0</v>
      </c>
      <c r="AE66" s="215">
        <f>SUM(AB66:AD66)</f>
        <v>1491033391</v>
      </c>
    </row>
    <row r="67" spans="1:31" ht="12" customHeight="1" x14ac:dyDescent="0.25">
      <c r="A67" s="203"/>
      <c r="B67" s="201" t="s">
        <v>673</v>
      </c>
      <c r="C67" s="201" t="s">
        <v>361</v>
      </c>
      <c r="D67" s="213">
        <v>1147454101</v>
      </c>
      <c r="E67" s="213"/>
      <c r="F67" s="213"/>
      <c r="G67" s="213">
        <f>SUM(D67:F67)</f>
        <v>1147454101</v>
      </c>
      <c r="H67" s="213">
        <f>2342190+10000000</f>
        <v>12342190</v>
      </c>
      <c r="I67" s="213"/>
      <c r="J67" s="213"/>
      <c r="K67" s="213">
        <f>SUM(H67:J67)</f>
        <v>12342190</v>
      </c>
      <c r="L67" s="213">
        <f>SUM(H67,D67)</f>
        <v>1159796291</v>
      </c>
      <c r="M67" s="213"/>
      <c r="N67" s="213"/>
      <c r="O67" s="213">
        <f>SUM(L67:N67)</f>
        <v>1159796291</v>
      </c>
      <c r="P67" s="213">
        <v>2038557</v>
      </c>
      <c r="Q67" s="213"/>
      <c r="R67" s="213"/>
      <c r="S67" s="213">
        <f>SUM(P67:R67)</f>
        <v>2038557</v>
      </c>
      <c r="T67" s="213">
        <f>SUM(P67,L67)</f>
        <v>1161834848</v>
      </c>
      <c r="U67" s="213"/>
      <c r="V67" s="213"/>
      <c r="W67" s="213">
        <f>SUM(T67:V67)</f>
        <v>1161834848</v>
      </c>
      <c r="X67" s="213">
        <v>13690725</v>
      </c>
      <c r="Y67" s="213"/>
      <c r="Z67" s="213"/>
      <c r="AA67" s="213">
        <f>+X67</f>
        <v>13690725</v>
      </c>
      <c r="AB67" s="213">
        <f>+W67+X67</f>
        <v>1175525573</v>
      </c>
      <c r="AC67" s="213"/>
      <c r="AD67" s="213"/>
      <c r="AE67" s="213">
        <f>SUM(AB67:AD67)</f>
        <v>1175525573</v>
      </c>
    </row>
    <row r="68" spans="1:31" ht="12" customHeight="1" x14ac:dyDescent="0.25">
      <c r="A68" s="203"/>
      <c r="B68" s="201" t="s">
        <v>674</v>
      </c>
      <c r="C68" s="201" t="s">
        <v>369</v>
      </c>
      <c r="D68" s="213">
        <v>300255143</v>
      </c>
      <c r="E68" s="213"/>
      <c r="F68" s="213"/>
      <c r="G68" s="213">
        <f>SUM(D68:F68)</f>
        <v>300255143</v>
      </c>
      <c r="H68" s="213">
        <v>1479550</v>
      </c>
      <c r="I68" s="213"/>
      <c r="J68" s="213"/>
      <c r="K68" s="213">
        <f>SUM(H68:J68)</f>
        <v>1479550</v>
      </c>
      <c r="L68" s="213">
        <f>SUM(H68,D68)</f>
        <v>301734693</v>
      </c>
      <c r="M68" s="213"/>
      <c r="N68" s="213"/>
      <c r="O68" s="213">
        <f>SUM(L68:N68)</f>
        <v>301734693</v>
      </c>
      <c r="P68" s="213"/>
      <c r="Q68" s="213"/>
      <c r="R68" s="213"/>
      <c r="S68" s="213">
        <f>SUM(P68:R68)</f>
        <v>0</v>
      </c>
      <c r="T68" s="213">
        <v>301734693</v>
      </c>
      <c r="U68" s="213"/>
      <c r="V68" s="213"/>
      <c r="W68" s="213">
        <f>SUM(T68:V68)</f>
        <v>301734693</v>
      </c>
      <c r="X68" s="213">
        <v>8100000</v>
      </c>
      <c r="Y68" s="213"/>
      <c r="Z68" s="213"/>
      <c r="AA68" s="213">
        <f>+X68</f>
        <v>8100000</v>
      </c>
      <c r="AB68" s="213">
        <f>+W68+X68</f>
        <v>309834693</v>
      </c>
      <c r="AC68" s="213"/>
      <c r="AD68" s="213"/>
      <c r="AE68" s="213">
        <f>SUM(AB68:AD68)</f>
        <v>309834693</v>
      </c>
    </row>
    <row r="69" spans="1:31" ht="12" customHeight="1" x14ac:dyDescent="0.25">
      <c r="A69" s="203"/>
      <c r="B69" s="201" t="s">
        <v>675</v>
      </c>
      <c r="C69" s="201" t="s">
        <v>381</v>
      </c>
      <c r="D69" s="213">
        <v>977900</v>
      </c>
      <c r="E69" s="213">
        <v>4500000</v>
      </c>
      <c r="F69" s="213">
        <f>SUM(F70:F71)</f>
        <v>0</v>
      </c>
      <c r="G69" s="213">
        <f>SUM(D69:F69)</f>
        <v>5477900</v>
      </c>
      <c r="H69" s="213">
        <f>+H70+H71</f>
        <v>195225</v>
      </c>
      <c r="I69" s="213"/>
      <c r="J69" s="213">
        <f>SUM(J70:J71)</f>
        <v>0</v>
      </c>
      <c r="K69" s="213">
        <f>SUM(H69:J69)</f>
        <v>195225</v>
      </c>
      <c r="L69" s="213">
        <f>SUM(H69,D69)</f>
        <v>1173125</v>
      </c>
      <c r="M69" s="213">
        <f>SUM(I69,E69)</f>
        <v>4500000</v>
      </c>
      <c r="N69" s="213">
        <f>SUM(N70:N71)</f>
        <v>0</v>
      </c>
      <c r="O69" s="213">
        <f>SUM(L69:N69)</f>
        <v>5673125</v>
      </c>
      <c r="P69" s="213"/>
      <c r="Q69" s="213"/>
      <c r="R69" s="213">
        <f>SUM(R70:R71)</f>
        <v>0</v>
      </c>
      <c r="S69" s="213">
        <f>SUM(P69:R69)</f>
        <v>0</v>
      </c>
      <c r="T69" s="213">
        <v>1173125</v>
      </c>
      <c r="U69" s="213">
        <v>4500000</v>
      </c>
      <c r="V69" s="213">
        <f>SUM(V70:V71)</f>
        <v>0</v>
      </c>
      <c r="W69" s="213">
        <f>SUM(T69:V69)</f>
        <v>5673125</v>
      </c>
      <c r="X69" s="213"/>
      <c r="Y69" s="213"/>
      <c r="Z69" s="213"/>
      <c r="AA69" s="213"/>
      <c r="AB69" s="213">
        <v>1173125</v>
      </c>
      <c r="AC69" s="213">
        <v>4500000</v>
      </c>
      <c r="AD69" s="213">
        <f>SUM(AD70:AD71)</f>
        <v>0</v>
      </c>
      <c r="AE69" s="213">
        <f>SUM(AB69:AD69)</f>
        <v>5673125</v>
      </c>
    </row>
    <row r="70" spans="1:31" ht="12" customHeight="1" x14ac:dyDescent="0.25">
      <c r="A70" s="203"/>
      <c r="B70" s="203" t="s">
        <v>676</v>
      </c>
      <c r="C70" s="203" t="s">
        <v>390</v>
      </c>
      <c r="D70" s="206">
        <v>977900</v>
      </c>
      <c r="E70" s="206"/>
      <c r="F70" s="206"/>
      <c r="G70" s="206"/>
      <c r="H70" s="206">
        <v>195225</v>
      </c>
      <c r="I70" s="206"/>
      <c r="J70" s="206"/>
      <c r="K70" s="206"/>
      <c r="L70" s="206">
        <f>SUM(H70,D70)</f>
        <v>1173125</v>
      </c>
      <c r="M70" s="213">
        <f>SUM(I70,E70)</f>
        <v>0</v>
      </c>
      <c r="N70" s="206"/>
      <c r="O70" s="206">
        <f>+L70+M70+N70</f>
        <v>1173125</v>
      </c>
      <c r="P70" s="206"/>
      <c r="Q70" s="213">
        <f>SUM(M70,I70)</f>
        <v>0</v>
      </c>
      <c r="R70" s="206"/>
      <c r="S70" s="206">
        <f>+P70+Q70+R70</f>
        <v>0</v>
      </c>
      <c r="T70" s="206"/>
      <c r="U70" s="213">
        <v>1173125</v>
      </c>
      <c r="V70" s="206"/>
      <c r="W70" s="206">
        <f>+T70+U70+V70</f>
        <v>1173125</v>
      </c>
      <c r="X70" s="206"/>
      <c r="Y70" s="213"/>
      <c r="Z70" s="206"/>
      <c r="AA70" s="206"/>
      <c r="AB70" s="206"/>
      <c r="AC70" s="213">
        <v>1173125</v>
      </c>
      <c r="AD70" s="206"/>
      <c r="AE70" s="206">
        <f>+AB70+AC70+AD70</f>
        <v>1173125</v>
      </c>
    </row>
    <row r="71" spans="1:31" ht="12" customHeight="1" x14ac:dyDescent="0.25">
      <c r="A71" s="203"/>
      <c r="B71" s="203" t="s">
        <v>677</v>
      </c>
      <c r="C71" s="203" t="s">
        <v>678</v>
      </c>
      <c r="D71" s="206">
        <v>0</v>
      </c>
      <c r="E71" s="206">
        <v>4500000</v>
      </c>
      <c r="F71" s="206"/>
      <c r="G71" s="206">
        <f>SUM(D71:F71)</f>
        <v>4500000</v>
      </c>
      <c r="H71" s="206"/>
      <c r="I71" s="206"/>
      <c r="J71" s="206"/>
      <c r="K71" s="206">
        <f>SUM(H71:J71)</f>
        <v>0</v>
      </c>
      <c r="L71" s="213"/>
      <c r="M71" s="206">
        <f>SUM(I71,E71)</f>
        <v>4500000</v>
      </c>
      <c r="N71" s="206"/>
      <c r="O71" s="206">
        <f>SUM(L71:N71)</f>
        <v>4500000</v>
      </c>
      <c r="P71" s="213"/>
      <c r="Q71" s="206"/>
      <c r="R71" s="206"/>
      <c r="S71" s="206">
        <f>SUM(P71:R71)</f>
        <v>0</v>
      </c>
      <c r="T71" s="213"/>
      <c r="U71" s="206">
        <v>4500000</v>
      </c>
      <c r="V71" s="206"/>
      <c r="W71" s="206">
        <f>SUM(T71:V71)</f>
        <v>4500000</v>
      </c>
      <c r="X71" s="213"/>
      <c r="Y71" s="206"/>
      <c r="Z71" s="206"/>
      <c r="AA71" s="206"/>
      <c r="AB71" s="213"/>
      <c r="AC71" s="206">
        <v>4500000</v>
      </c>
      <c r="AD71" s="206"/>
      <c r="AE71" s="206">
        <f>SUM(AB71:AD71)</f>
        <v>4500000</v>
      </c>
    </row>
    <row r="72" spans="1:31" ht="12" customHeight="1" x14ac:dyDescent="0.25">
      <c r="A72" s="1601" t="s">
        <v>679</v>
      </c>
      <c r="B72" s="1601"/>
      <c r="C72" s="210"/>
      <c r="D72" s="215">
        <f>SUM(D74:D77)</f>
        <v>359601632</v>
      </c>
      <c r="E72" s="215"/>
      <c r="F72" s="215"/>
      <c r="G72" s="215">
        <f>SUM(D72:F72)</f>
        <v>359601632</v>
      </c>
      <c r="H72" s="215">
        <f>SUM(H74:H77)</f>
        <v>838342</v>
      </c>
      <c r="I72" s="215"/>
      <c r="J72" s="215"/>
      <c r="K72" s="215">
        <f>SUM(H72:J72)</f>
        <v>838342</v>
      </c>
      <c r="L72" s="215">
        <f>SUM(L74:L77)</f>
        <v>360439974</v>
      </c>
      <c r="M72" s="215"/>
      <c r="N72" s="215"/>
      <c r="O72" s="215">
        <f>SUM(L72:N72)</f>
        <v>360439974</v>
      </c>
      <c r="P72" s="215">
        <f>SUM(P74:P77)</f>
        <v>0</v>
      </c>
      <c r="Q72" s="215"/>
      <c r="R72" s="215"/>
      <c r="S72" s="215">
        <f>SUM(P72:R72)</f>
        <v>0</v>
      </c>
      <c r="T72" s="215">
        <f>SUM(T74:T77)</f>
        <v>360439974</v>
      </c>
      <c r="U72" s="215"/>
      <c r="V72" s="215"/>
      <c r="W72" s="215">
        <f>SUM(T72:V72)</f>
        <v>360439974</v>
      </c>
      <c r="X72" s="215">
        <v>0</v>
      </c>
      <c r="Y72" s="215"/>
      <c r="Z72" s="215"/>
      <c r="AA72" s="215">
        <v>0</v>
      </c>
      <c r="AB72" s="215">
        <f>SUM(AB74:AB77)</f>
        <v>360439974</v>
      </c>
      <c r="AC72" s="215"/>
      <c r="AD72" s="215"/>
      <c r="AE72" s="215">
        <f>SUM(AB72:AD72)</f>
        <v>360439974</v>
      </c>
    </row>
    <row r="73" spans="1:31" ht="12" customHeight="1" x14ac:dyDescent="0.25">
      <c r="A73" s="203">
        <v>1</v>
      </c>
      <c r="B73" s="201" t="s">
        <v>680</v>
      </c>
      <c r="C73" s="201" t="s">
        <v>681</v>
      </c>
      <c r="D73" s="213">
        <f>SUM(D74:D77)</f>
        <v>359601632</v>
      </c>
      <c r="E73" s="213"/>
      <c r="F73" s="213"/>
      <c r="G73" s="213">
        <f>SUM(D73:F73)</f>
        <v>359601632</v>
      </c>
      <c r="H73" s="213">
        <f>SUM(H74:H77)</f>
        <v>838342</v>
      </c>
      <c r="I73" s="213"/>
      <c r="J73" s="213"/>
      <c r="K73" s="213">
        <f>SUM(H73:J73)</f>
        <v>838342</v>
      </c>
      <c r="L73" s="213">
        <f>SUM(H73,D73)</f>
        <v>360439974</v>
      </c>
      <c r="M73" s="213"/>
      <c r="N73" s="213"/>
      <c r="O73" s="213">
        <f>SUM(L73:N73)</f>
        <v>360439974</v>
      </c>
      <c r="P73" s="213"/>
      <c r="Q73" s="213"/>
      <c r="R73" s="213"/>
      <c r="S73" s="213">
        <f>SUM(P73:R73)</f>
        <v>0</v>
      </c>
      <c r="T73" s="213"/>
      <c r="U73" s="213"/>
      <c r="V73" s="213"/>
      <c r="W73" s="213">
        <f>SUM(T73:V73)</f>
        <v>0</v>
      </c>
      <c r="X73" s="213"/>
      <c r="Y73" s="213"/>
      <c r="Z73" s="213"/>
      <c r="AA73" s="213"/>
      <c r="AB73" s="213"/>
      <c r="AC73" s="213"/>
      <c r="AD73" s="213"/>
      <c r="AE73" s="213">
        <f>SUM(AB73:AD73)</f>
        <v>0</v>
      </c>
    </row>
    <row r="74" spans="1:31" ht="12" customHeight="1" x14ac:dyDescent="0.25">
      <c r="A74" s="203"/>
      <c r="B74" s="203" t="s">
        <v>682</v>
      </c>
      <c r="C74" s="203" t="s">
        <v>499</v>
      </c>
      <c r="D74" s="206"/>
      <c r="E74" s="206"/>
      <c r="F74" s="206"/>
      <c r="G74" s="206"/>
      <c r="H74" s="206"/>
      <c r="I74" s="206"/>
      <c r="J74" s="206"/>
      <c r="K74" s="206"/>
      <c r="L74" s="213">
        <f>SUM(H74,D74)</f>
        <v>0</v>
      </c>
      <c r="M74" s="206"/>
      <c r="N74" s="206"/>
      <c r="O74" s="206"/>
      <c r="P74" s="213">
        <f>SUM(L74,H74)</f>
        <v>0</v>
      </c>
      <c r="Q74" s="206"/>
      <c r="R74" s="206"/>
      <c r="S74" s="206"/>
      <c r="T74" s="213">
        <f>SUM(P74,L74)</f>
        <v>0</v>
      </c>
      <c r="U74" s="206"/>
      <c r="V74" s="206"/>
      <c r="W74" s="206"/>
      <c r="X74" s="213"/>
      <c r="Y74" s="206"/>
      <c r="Z74" s="206"/>
      <c r="AA74" s="206"/>
      <c r="AB74" s="213">
        <f>SUM(X74,T74)</f>
        <v>0</v>
      </c>
      <c r="AC74" s="206"/>
      <c r="AD74" s="206"/>
      <c r="AE74" s="206"/>
    </row>
    <row r="75" spans="1:31" ht="12" customHeight="1" x14ac:dyDescent="0.25">
      <c r="A75" s="203"/>
      <c r="B75" s="203" t="s">
        <v>683</v>
      </c>
      <c r="C75" s="203" t="s">
        <v>762</v>
      </c>
      <c r="D75" s="206">
        <v>8969730</v>
      </c>
      <c r="E75" s="206"/>
      <c r="F75" s="206"/>
      <c r="G75" s="206">
        <f>SUM(D75:F75)</f>
        <v>8969730</v>
      </c>
      <c r="H75" s="206"/>
      <c r="I75" s="206"/>
      <c r="J75" s="206"/>
      <c r="K75" s="206">
        <f>SUM(H75:J75)</f>
        <v>0</v>
      </c>
      <c r="L75" s="206">
        <f>SUM(H75,D75)</f>
        <v>8969730</v>
      </c>
      <c r="M75" s="206"/>
      <c r="N75" s="206"/>
      <c r="O75" s="206">
        <f>SUM(L75:N75)</f>
        <v>8969730</v>
      </c>
      <c r="P75" s="206"/>
      <c r="Q75" s="206"/>
      <c r="R75" s="206"/>
      <c r="S75" s="206">
        <f>SUM(P75:R75)</f>
        <v>0</v>
      </c>
      <c r="T75" s="206">
        <f>SUM(P75,L75)</f>
        <v>8969730</v>
      </c>
      <c r="U75" s="206"/>
      <c r="V75" s="206"/>
      <c r="W75" s="206">
        <f>SUM(T75:V75)</f>
        <v>8969730</v>
      </c>
      <c r="X75" s="206"/>
      <c r="Y75" s="206"/>
      <c r="Z75" s="206"/>
      <c r="AA75" s="206"/>
      <c r="AB75" s="206">
        <f>SUM(X75,T75)</f>
        <v>8969730</v>
      </c>
      <c r="AC75" s="206"/>
      <c r="AD75" s="206"/>
      <c r="AE75" s="206">
        <f>SUM(AB75:AD75)</f>
        <v>8969730</v>
      </c>
    </row>
    <row r="76" spans="1:31" ht="12" customHeight="1" x14ac:dyDescent="0.25">
      <c r="A76" s="196" t="s">
        <v>126</v>
      </c>
      <c r="B76" s="196" t="s">
        <v>684</v>
      </c>
      <c r="C76" s="196" t="s">
        <v>685</v>
      </c>
      <c r="D76" s="211">
        <v>348145282</v>
      </c>
      <c r="E76" s="211"/>
      <c r="F76" s="211"/>
      <c r="G76" s="211">
        <v>348145828</v>
      </c>
      <c r="H76" s="211">
        <v>838342</v>
      </c>
      <c r="I76" s="211"/>
      <c r="J76" s="211"/>
      <c r="K76" s="211">
        <f>SUM(H76:J76)</f>
        <v>838342</v>
      </c>
      <c r="L76" s="215">
        <f>SUM(H76,D76)</f>
        <v>348983624</v>
      </c>
      <c r="M76" s="211"/>
      <c r="N76" s="211"/>
      <c r="O76" s="215">
        <f>SUM(L76:N76)</f>
        <v>348983624</v>
      </c>
      <c r="P76" s="215"/>
      <c r="Q76" s="211"/>
      <c r="R76" s="211"/>
      <c r="S76" s="215">
        <f>SUM(P76:R76)</f>
        <v>0</v>
      </c>
      <c r="T76" s="215">
        <f>SUM(P76,L76)</f>
        <v>348983624</v>
      </c>
      <c r="U76" s="211"/>
      <c r="V76" s="211"/>
      <c r="W76" s="215">
        <f>SUM(T76:V76)</f>
        <v>348983624</v>
      </c>
      <c r="X76" s="215"/>
      <c r="Y76" s="211"/>
      <c r="Z76" s="211"/>
      <c r="AA76" s="215"/>
      <c r="AB76" s="215">
        <f>SUM(X76,T76)</f>
        <v>348983624</v>
      </c>
      <c r="AC76" s="211"/>
      <c r="AD76" s="211"/>
      <c r="AE76" s="215">
        <f>SUM(AB76:AD76)</f>
        <v>348983624</v>
      </c>
    </row>
    <row r="77" spans="1:31" ht="12" customHeight="1" x14ac:dyDescent="0.25">
      <c r="A77" s="203"/>
      <c r="B77" s="203" t="s">
        <v>690</v>
      </c>
      <c r="C77" s="203" t="s">
        <v>687</v>
      </c>
      <c r="D77" s="206">
        <v>2486620</v>
      </c>
      <c r="E77" s="206"/>
      <c r="F77" s="206"/>
      <c r="G77" s="206">
        <f>SUM(D77:F77)</f>
        <v>2486620</v>
      </c>
      <c r="H77" s="206"/>
      <c r="I77" s="206"/>
      <c r="J77" s="206"/>
      <c r="K77" s="206">
        <f>SUM(H77:J77)</f>
        <v>0</v>
      </c>
      <c r="L77" s="874">
        <f>SUM(H77,D77)</f>
        <v>2486620</v>
      </c>
      <c r="M77" s="206"/>
      <c r="N77" s="206"/>
      <c r="O77" s="206">
        <f>SUM(L77:N77)</f>
        <v>2486620</v>
      </c>
      <c r="P77" s="874"/>
      <c r="Q77" s="206"/>
      <c r="R77" s="206"/>
      <c r="S77" s="206">
        <f>SUM(P77:R77)</f>
        <v>0</v>
      </c>
      <c r="T77" s="874">
        <f>SUM(P77,L77)</f>
        <v>2486620</v>
      </c>
      <c r="U77" s="206"/>
      <c r="V77" s="206"/>
      <c r="W77" s="206">
        <f>SUM(T77:V77)</f>
        <v>2486620</v>
      </c>
      <c r="X77" s="874"/>
      <c r="Y77" s="206"/>
      <c r="Z77" s="206"/>
      <c r="AA77" s="206"/>
      <c r="AB77" s="874">
        <f>SUM(X77,T77)</f>
        <v>2486620</v>
      </c>
      <c r="AC77" s="206"/>
      <c r="AD77" s="206"/>
      <c r="AE77" s="206">
        <f>SUM(AB77:AD77)</f>
        <v>2486620</v>
      </c>
    </row>
  </sheetData>
  <mergeCells count="50">
    <mergeCell ref="T3:AE3"/>
    <mergeCell ref="U2:AE2"/>
    <mergeCell ref="AB6:AE6"/>
    <mergeCell ref="M2:O2"/>
    <mergeCell ref="H6:K6"/>
    <mergeCell ref="AB7:AB8"/>
    <mergeCell ref="AC7:AC8"/>
    <mergeCell ref="AD7:AD8"/>
    <mergeCell ref="AE7:AE8"/>
    <mergeCell ref="X6:AA6"/>
    <mergeCell ref="X7:X8"/>
    <mergeCell ref="Y7:Y8"/>
    <mergeCell ref="Z7:Z8"/>
    <mergeCell ref="AA7:AA8"/>
    <mergeCell ref="W7:W8"/>
    <mergeCell ref="P6:S6"/>
    <mergeCell ref="P7:P8"/>
    <mergeCell ref="Q7:Q8"/>
    <mergeCell ref="R7:R8"/>
    <mergeCell ref="S7:S8"/>
    <mergeCell ref="T6:W6"/>
    <mergeCell ref="T7:T8"/>
    <mergeCell ref="U7:U8"/>
    <mergeCell ref="V7:V8"/>
    <mergeCell ref="A4:A5"/>
    <mergeCell ref="E7:E8"/>
    <mergeCell ref="F7:F8"/>
    <mergeCell ref="D7:D8"/>
    <mergeCell ref="D6:G6"/>
    <mergeCell ref="B5:AE5"/>
    <mergeCell ref="B4:AE4"/>
    <mergeCell ref="H7:H8"/>
    <mergeCell ref="I7:I8"/>
    <mergeCell ref="J7:J8"/>
    <mergeCell ref="K7:K8"/>
    <mergeCell ref="L6:O6"/>
    <mergeCell ref="L7:L8"/>
    <mergeCell ref="M7:M8"/>
    <mergeCell ref="N7:N8"/>
    <mergeCell ref="O7:O8"/>
    <mergeCell ref="A9:B9"/>
    <mergeCell ref="A72:B72"/>
    <mergeCell ref="C6:C8"/>
    <mergeCell ref="A6:B8"/>
    <mergeCell ref="A51:G51"/>
    <mergeCell ref="A10:B10"/>
    <mergeCell ref="A40:B40"/>
    <mergeCell ref="A52:B52"/>
    <mergeCell ref="A53:B53"/>
    <mergeCell ref="G7:G8"/>
  </mergeCells>
  <phoneticPr fontId="3" type="noConversion"/>
  <pageMargins left="0.39370078740157483" right="0.39370078740157483" top="0" bottom="0" header="0.31496062992125984" footer="0.31496062992125984"/>
  <pageSetup paperSize="9" scale="58" orientation="landscape" r:id="rId1"/>
  <headerFooter alignWithMargins="0">
    <oddHeader>&amp;C&amp;"Times New Roman,Félkövér"&amp;9LETENYE VÁROS ÖNKORMÁNYZAT KÖLTSÉGVETÉSI SZERVEINEK 2018.ÉVI KIEMELT BEVÉTELI ÉS KIADÁSI ELŐIRÁNYZATA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57"/>
  <sheetViews>
    <sheetView topLeftCell="A37" zoomScale="90" zoomScaleNormal="90" workbookViewId="0">
      <selection activeCell="Z118" sqref="Z118"/>
    </sheetView>
  </sheetViews>
  <sheetFormatPr defaultColWidth="9.140625" defaultRowHeight="15" x14ac:dyDescent="0.25"/>
  <cols>
    <col min="1" max="1" width="6" style="192" customWidth="1"/>
    <col min="2" max="2" width="51" style="192" customWidth="1"/>
    <col min="3" max="3" width="5.85546875" style="192" customWidth="1"/>
    <col min="4" max="4" width="10.7109375" style="192" customWidth="1"/>
    <col min="5" max="5" width="10.5703125" style="192" customWidth="1"/>
    <col min="6" max="6" width="10.140625" style="192" customWidth="1"/>
    <col min="7" max="7" width="10.28515625" style="192" customWidth="1"/>
    <col min="8" max="8" width="10" style="192" hidden="1" customWidth="1"/>
    <col min="9" max="9" width="10.85546875" style="192" hidden="1" customWidth="1"/>
    <col min="10" max="10" width="9.85546875" style="192" hidden="1" customWidth="1"/>
    <col min="11" max="11" width="10.42578125" style="192" hidden="1" customWidth="1"/>
    <col min="12" max="12" width="10.7109375" style="192" hidden="1" customWidth="1"/>
    <col min="13" max="13" width="7.5703125" style="192" hidden="1" customWidth="1"/>
    <col min="14" max="14" width="8.140625" style="192" hidden="1" customWidth="1"/>
    <col min="15" max="15" width="10.42578125" style="192" hidden="1" customWidth="1"/>
    <col min="16" max="16" width="9.5703125" style="192" hidden="1" customWidth="1"/>
    <col min="17" max="17" width="7.140625" style="192" hidden="1" customWidth="1"/>
    <col min="18" max="18" width="8.28515625" style="192" hidden="1" customWidth="1"/>
    <col min="19" max="19" width="8.42578125" style="192" hidden="1" customWidth="1"/>
    <col min="20" max="20" width="10.28515625" style="192" customWidth="1"/>
    <col min="21" max="21" width="9.140625" style="192"/>
    <col min="22" max="22" width="9.85546875" style="192" customWidth="1"/>
    <col min="23" max="24" width="10.28515625" style="192" customWidth="1"/>
    <col min="25" max="26" width="9.140625" style="192"/>
    <col min="27" max="27" width="11.7109375" style="192" customWidth="1"/>
    <col min="28" max="28" width="10.28515625" style="192" customWidth="1"/>
    <col min="29" max="30" width="9.140625" style="192"/>
    <col min="31" max="31" width="10.5703125" style="192" customWidth="1"/>
    <col min="32" max="16384" width="9.140625" style="192"/>
  </cols>
  <sheetData>
    <row r="1" spans="1:31" x14ac:dyDescent="0.25">
      <c r="A1" s="1051"/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1051"/>
      <c r="M1" s="1630"/>
      <c r="N1" s="1630"/>
      <c r="O1" s="1630"/>
      <c r="T1" s="1629"/>
      <c r="U1" s="1629"/>
      <c r="V1" s="1629"/>
      <c r="W1" s="1629"/>
      <c r="X1" s="1629"/>
      <c r="Y1" s="1629"/>
      <c r="Z1" s="1629"/>
      <c r="AA1" s="1629"/>
      <c r="AB1" s="1629"/>
      <c r="AC1" s="1629"/>
      <c r="AD1" s="1629"/>
      <c r="AE1" s="1629"/>
    </row>
    <row r="2" spans="1:31" x14ac:dyDescent="0.25">
      <c r="G2" s="662"/>
      <c r="T2" s="1628" t="s">
        <v>1145</v>
      </c>
      <c r="U2" s="1628"/>
      <c r="V2" s="1628"/>
      <c r="W2" s="1628"/>
      <c r="X2" s="1628"/>
      <c r="Y2" s="1628"/>
      <c r="Z2" s="1628"/>
      <c r="AA2" s="1628"/>
      <c r="AB2" s="1628"/>
      <c r="AC2" s="1628"/>
      <c r="AD2" s="1628"/>
      <c r="AE2" s="1628"/>
    </row>
    <row r="3" spans="1:31" ht="15" customHeight="1" x14ac:dyDescent="0.25">
      <c r="A3" s="1640" t="s">
        <v>566</v>
      </c>
      <c r="B3" s="1646" t="s">
        <v>757</v>
      </c>
      <c r="C3" s="1647"/>
      <c r="D3" s="1647"/>
      <c r="E3" s="1647"/>
      <c r="F3" s="1647"/>
      <c r="G3" s="1647"/>
      <c r="H3" s="1647"/>
      <c r="I3" s="1647"/>
      <c r="J3" s="1647"/>
      <c r="K3" s="1647"/>
      <c r="L3" s="1647"/>
      <c r="M3" s="1647"/>
      <c r="N3" s="1647"/>
      <c r="O3" s="1647"/>
      <c r="P3" s="1647"/>
      <c r="Q3" s="1647"/>
      <c r="R3" s="1647"/>
      <c r="S3" s="1647"/>
      <c r="T3" s="1647"/>
      <c r="U3" s="1647"/>
      <c r="V3" s="1647"/>
      <c r="W3" s="1647"/>
      <c r="X3" s="1647"/>
      <c r="Y3" s="1647"/>
      <c r="Z3" s="1647"/>
      <c r="AA3" s="1647"/>
      <c r="AB3" s="1647"/>
      <c r="AC3" s="1647"/>
      <c r="AD3" s="1647"/>
      <c r="AE3" s="1647"/>
    </row>
    <row r="4" spans="1:31" ht="12.75" customHeight="1" x14ac:dyDescent="0.25">
      <c r="A4" s="1641"/>
      <c r="B4" s="1624" t="s">
        <v>872</v>
      </c>
      <c r="C4" s="1625"/>
      <c r="D4" s="1625"/>
      <c r="E4" s="1625"/>
      <c r="F4" s="1625"/>
      <c r="G4" s="1625"/>
      <c r="H4" s="1625"/>
      <c r="I4" s="1625"/>
      <c r="J4" s="1625"/>
      <c r="K4" s="1625"/>
      <c r="L4" s="1625"/>
      <c r="M4" s="1625"/>
      <c r="N4" s="1625"/>
      <c r="O4" s="1625"/>
      <c r="P4" s="1625"/>
      <c r="Q4" s="1625"/>
      <c r="R4" s="1625"/>
      <c r="S4" s="1625"/>
      <c r="T4" s="1625"/>
      <c r="U4" s="1625"/>
      <c r="V4" s="1625"/>
      <c r="W4" s="1625"/>
      <c r="X4" s="1625"/>
      <c r="Y4" s="1625"/>
      <c r="Z4" s="1625"/>
      <c r="AA4" s="1625"/>
      <c r="AB4" s="1625"/>
      <c r="AC4" s="1625"/>
      <c r="AD4" s="1625"/>
      <c r="AE4" s="1625"/>
    </row>
    <row r="5" spans="1:31" ht="15" customHeight="1" x14ac:dyDescent="0.25">
      <c r="A5" s="1642" t="s">
        <v>567</v>
      </c>
      <c r="B5" s="1642"/>
      <c r="C5" s="1631" t="s">
        <v>27</v>
      </c>
      <c r="D5" s="1633" t="s">
        <v>807</v>
      </c>
      <c r="E5" s="1634"/>
      <c r="F5" s="1634"/>
      <c r="G5" s="1635"/>
      <c r="H5" s="1633" t="s">
        <v>1054</v>
      </c>
      <c r="I5" s="1634"/>
      <c r="J5" s="1634"/>
      <c r="K5" s="1635"/>
      <c r="L5" s="1633" t="s">
        <v>1053</v>
      </c>
      <c r="M5" s="1634"/>
      <c r="N5" s="1634"/>
      <c r="O5" s="1635"/>
      <c r="P5" s="1633" t="s">
        <v>1094</v>
      </c>
      <c r="Q5" s="1634"/>
      <c r="R5" s="1634"/>
      <c r="S5" s="1635"/>
      <c r="T5" s="1633" t="s">
        <v>1053</v>
      </c>
      <c r="U5" s="1634"/>
      <c r="V5" s="1634"/>
      <c r="W5" s="1635"/>
      <c r="X5" s="1633" t="s">
        <v>1122</v>
      </c>
      <c r="Y5" s="1634"/>
      <c r="Z5" s="1634"/>
      <c r="AA5" s="1635"/>
      <c r="AB5" s="1633" t="s">
        <v>1053</v>
      </c>
      <c r="AC5" s="1634"/>
      <c r="AD5" s="1634"/>
      <c r="AE5" s="1635"/>
    </row>
    <row r="6" spans="1:31" ht="15" customHeight="1" x14ac:dyDescent="0.25">
      <c r="A6" s="1642"/>
      <c r="B6" s="1642"/>
      <c r="C6" s="1632"/>
      <c r="D6" s="1619" t="s">
        <v>508</v>
      </c>
      <c r="E6" s="1636" t="s">
        <v>509</v>
      </c>
      <c r="F6" s="1638" t="s">
        <v>568</v>
      </c>
      <c r="G6" s="1611" t="s">
        <v>510</v>
      </c>
      <c r="H6" s="1619" t="s">
        <v>508</v>
      </c>
      <c r="I6" s="1636" t="s">
        <v>509</v>
      </c>
      <c r="J6" s="1638" t="s">
        <v>568</v>
      </c>
      <c r="K6" s="1611" t="s">
        <v>510</v>
      </c>
      <c r="L6" s="1619" t="s">
        <v>508</v>
      </c>
      <c r="M6" s="1615" t="s">
        <v>509</v>
      </c>
      <c r="N6" s="1617" t="s">
        <v>568</v>
      </c>
      <c r="O6" s="1611" t="s">
        <v>510</v>
      </c>
      <c r="P6" s="1619" t="s">
        <v>508</v>
      </c>
      <c r="Q6" s="1615" t="s">
        <v>509</v>
      </c>
      <c r="R6" s="1617" t="s">
        <v>568</v>
      </c>
      <c r="S6" s="1611" t="s">
        <v>510</v>
      </c>
      <c r="T6" s="1619" t="s">
        <v>508</v>
      </c>
      <c r="U6" s="1615" t="s">
        <v>509</v>
      </c>
      <c r="V6" s="1617" t="s">
        <v>568</v>
      </c>
      <c r="W6" s="1611" t="s">
        <v>510</v>
      </c>
      <c r="X6" s="1619" t="s">
        <v>508</v>
      </c>
      <c r="Y6" s="1615" t="s">
        <v>509</v>
      </c>
      <c r="Z6" s="1617" t="s">
        <v>568</v>
      </c>
      <c r="AA6" s="1611" t="s">
        <v>510</v>
      </c>
      <c r="AB6" s="1619" t="s">
        <v>508</v>
      </c>
      <c r="AC6" s="1615" t="s">
        <v>509</v>
      </c>
      <c r="AD6" s="1617" t="s">
        <v>568</v>
      </c>
      <c r="AE6" s="1611" t="s">
        <v>510</v>
      </c>
    </row>
    <row r="7" spans="1:31" ht="14.25" customHeight="1" x14ac:dyDescent="0.25">
      <c r="A7" s="1642"/>
      <c r="B7" s="1642"/>
      <c r="C7" s="1611"/>
      <c r="D7" s="1620"/>
      <c r="E7" s="1637"/>
      <c r="F7" s="1639"/>
      <c r="G7" s="1612"/>
      <c r="H7" s="1620"/>
      <c r="I7" s="1637"/>
      <c r="J7" s="1639"/>
      <c r="K7" s="1612"/>
      <c r="L7" s="1620"/>
      <c r="M7" s="1616"/>
      <c r="N7" s="1618"/>
      <c r="O7" s="1612"/>
      <c r="P7" s="1620"/>
      <c r="Q7" s="1616"/>
      <c r="R7" s="1618"/>
      <c r="S7" s="1612"/>
      <c r="T7" s="1620"/>
      <c r="U7" s="1616"/>
      <c r="V7" s="1618"/>
      <c r="W7" s="1612"/>
      <c r="X7" s="1620"/>
      <c r="Y7" s="1616"/>
      <c r="Z7" s="1618"/>
      <c r="AA7" s="1612"/>
      <c r="AB7" s="1620"/>
      <c r="AC7" s="1616"/>
      <c r="AD7" s="1618"/>
      <c r="AE7" s="1612"/>
    </row>
    <row r="8" spans="1:31" ht="12" customHeight="1" x14ac:dyDescent="0.25">
      <c r="A8" s="1599" t="s">
        <v>25</v>
      </c>
      <c r="B8" s="1600"/>
      <c r="C8" s="193"/>
      <c r="D8" s="194">
        <f>SUM(D9,D29,D38)</f>
        <v>137529629</v>
      </c>
      <c r="E8" s="194">
        <f>SUM(E9,E29,E38)</f>
        <v>0</v>
      </c>
      <c r="F8" s="194">
        <f>SUM(F9,F29,F38)</f>
        <v>76000</v>
      </c>
      <c r="G8" s="217">
        <f t="shared" ref="G8:G15" si="0">SUM(D8:F8)</f>
        <v>137605629</v>
      </c>
      <c r="H8" s="194">
        <f>SUM(H9,H29,H38)</f>
        <v>9602767</v>
      </c>
      <c r="I8" s="194">
        <f>SUM(I9,I29,I38)</f>
        <v>0</v>
      </c>
      <c r="J8" s="194">
        <f>SUM(J9,J29,J38)</f>
        <v>0</v>
      </c>
      <c r="K8" s="217">
        <f t="shared" ref="K8:K15" si="1">SUM(H8:J8)</f>
        <v>9602767</v>
      </c>
      <c r="L8" s="194">
        <f>SUM(L9,L29,L38)</f>
        <v>147132396</v>
      </c>
      <c r="M8" s="194">
        <f>SUM(M9,M29,M38)</f>
        <v>0</v>
      </c>
      <c r="N8" s="194">
        <f>SUM(N9,N29,N38)</f>
        <v>76000</v>
      </c>
      <c r="O8" s="217">
        <f t="shared" ref="O8:O15" si="2">SUM(L8:N8)</f>
        <v>147208396</v>
      </c>
      <c r="P8" s="194">
        <f>SUM(P9,P29,P38)</f>
        <v>410920</v>
      </c>
      <c r="Q8" s="194">
        <f>SUM(Q9,Q29,Q38)</f>
        <v>0</v>
      </c>
      <c r="R8" s="194">
        <f>SUM(R9,R29,R38)</f>
        <v>20000</v>
      </c>
      <c r="S8" s="217">
        <f t="shared" ref="S8:S28" si="3">SUM(P8:R8)</f>
        <v>430920</v>
      </c>
      <c r="T8" s="194">
        <f>SUM(T9,T29,T38)</f>
        <v>147543316</v>
      </c>
      <c r="U8" s="194">
        <f>SUM(U9,U29,U38)</f>
        <v>96000</v>
      </c>
      <c r="V8" s="194">
        <f>SUM(V9,V29,V38)</f>
        <v>0</v>
      </c>
      <c r="W8" s="217">
        <f t="shared" ref="W8:W28" si="4">SUM(T8:V8)</f>
        <v>147639316</v>
      </c>
      <c r="X8" s="194">
        <v>0</v>
      </c>
      <c r="Y8" s="194"/>
      <c r="Z8" s="194"/>
      <c r="AA8" s="217">
        <v>0</v>
      </c>
      <c r="AB8" s="194">
        <f>SUM(AB9,AB29,AB38)</f>
        <v>147543316</v>
      </c>
      <c r="AC8" s="194">
        <f>SUM(AC9,AC29,AC38)</f>
        <v>96000</v>
      </c>
      <c r="AD8" s="194">
        <f>SUM(AD9,AD29,AD38)</f>
        <v>0</v>
      </c>
      <c r="AE8" s="217">
        <f t="shared" ref="AE8:AE28" si="5">SUM(AB8:AD8)</f>
        <v>147639316</v>
      </c>
    </row>
    <row r="9" spans="1:31" ht="12" customHeight="1" x14ac:dyDescent="0.25">
      <c r="A9" s="1608" t="s">
        <v>569</v>
      </c>
      <c r="B9" s="1601"/>
      <c r="C9" s="196"/>
      <c r="D9" s="197">
        <f>SUM(D29,D10)</f>
        <v>11953700</v>
      </c>
      <c r="E9" s="197">
        <f>SUM(E11,E13,E15,E27)</f>
        <v>0</v>
      </c>
      <c r="F9" s="197">
        <f>SUM(F11,F13,F15,F27)</f>
        <v>76000</v>
      </c>
      <c r="G9" s="197">
        <f t="shared" si="0"/>
        <v>12029700</v>
      </c>
      <c r="H9" s="197">
        <f>SUM(H29,H10)</f>
        <v>8785145</v>
      </c>
      <c r="I9" s="197">
        <f>SUM(I11,I13,I15,I27)</f>
        <v>0</v>
      </c>
      <c r="J9" s="197">
        <f>SUM(J11,J13,J15,J27)</f>
        <v>0</v>
      </c>
      <c r="K9" s="197">
        <f t="shared" si="1"/>
        <v>8785145</v>
      </c>
      <c r="L9" s="197">
        <f>SUM(L29,L10)</f>
        <v>20738845</v>
      </c>
      <c r="M9" s="197">
        <f>SUM(M11,M13,M15,M27)</f>
        <v>0</v>
      </c>
      <c r="N9" s="197">
        <f>SUM(N11,N13,N15,N27)</f>
        <v>76000</v>
      </c>
      <c r="O9" s="197">
        <f t="shared" si="2"/>
        <v>20814845</v>
      </c>
      <c r="P9" s="197">
        <f>SUM(P29,P10)</f>
        <v>410920</v>
      </c>
      <c r="Q9" s="197">
        <f>SUM(Q11,Q13,Q15,Q27)</f>
        <v>0</v>
      </c>
      <c r="R9" s="197">
        <f>SUM(R11,R13,R15,R27)</f>
        <v>20000</v>
      </c>
      <c r="S9" s="197">
        <f t="shared" si="3"/>
        <v>430920</v>
      </c>
      <c r="T9" s="197">
        <f>SUM(T29,T10)</f>
        <v>21149765</v>
      </c>
      <c r="U9" s="197">
        <f>SUM(U11,U13,U15,U27)</f>
        <v>96000</v>
      </c>
      <c r="V9" s="197">
        <f>SUM(V11,V13,V15,V27)</f>
        <v>0</v>
      </c>
      <c r="W9" s="197">
        <f t="shared" si="4"/>
        <v>21245765</v>
      </c>
      <c r="X9" s="197">
        <v>0</v>
      </c>
      <c r="Y9" s="197"/>
      <c r="Z9" s="197"/>
      <c r="AA9" s="197">
        <v>0</v>
      </c>
      <c r="AB9" s="197">
        <f>SUM(AB29,AB10)</f>
        <v>21149765</v>
      </c>
      <c r="AC9" s="197">
        <f>SUM(AC11,AC13,AC15,AC27)</f>
        <v>96000</v>
      </c>
      <c r="AD9" s="197">
        <f>SUM(AD11,AD13,AD15,AD27)</f>
        <v>0</v>
      </c>
      <c r="AE9" s="197">
        <f t="shared" si="5"/>
        <v>21245765</v>
      </c>
    </row>
    <row r="10" spans="1:31" ht="12" customHeight="1" x14ac:dyDescent="0.25">
      <c r="A10" s="198">
        <v>1</v>
      </c>
      <c r="B10" s="199" t="s">
        <v>570</v>
      </c>
      <c r="C10" s="196"/>
      <c r="D10" s="197">
        <f>SUM(D27,D15,D13,D11)</f>
        <v>11953700</v>
      </c>
      <c r="E10" s="197">
        <f>SUM(E27,E15,E13,E11)</f>
        <v>0</v>
      </c>
      <c r="F10" s="197">
        <f>SUM(F27,F15,F13,F11)</f>
        <v>76000</v>
      </c>
      <c r="G10" s="197">
        <f t="shared" si="0"/>
        <v>12029700</v>
      </c>
      <c r="H10" s="197">
        <f>SUM(H27,H15,H13,H11)</f>
        <v>8785145</v>
      </c>
      <c r="I10" s="197">
        <f>SUM(I27,I15,I13,I11)</f>
        <v>0</v>
      </c>
      <c r="J10" s="197">
        <f>SUM(J27,J15,J13,J11)</f>
        <v>0</v>
      </c>
      <c r="K10" s="197">
        <f t="shared" si="1"/>
        <v>8785145</v>
      </c>
      <c r="L10" s="197">
        <f>SUM(L27,L15,L13,L11)</f>
        <v>20738845</v>
      </c>
      <c r="M10" s="197">
        <f>SUM(M27,M15,M13,M11)</f>
        <v>0</v>
      </c>
      <c r="N10" s="197">
        <f>SUM(N27,N15,N13,N11)</f>
        <v>76000</v>
      </c>
      <c r="O10" s="197">
        <f t="shared" si="2"/>
        <v>20814845</v>
      </c>
      <c r="P10" s="197">
        <f>SUM(P27,P15,P13,P11)</f>
        <v>410920</v>
      </c>
      <c r="Q10" s="197">
        <f>SUM(Q27,Q15,Q13,Q11)</f>
        <v>0</v>
      </c>
      <c r="R10" s="197">
        <f>SUM(R27,R15,R13,R11)</f>
        <v>20000</v>
      </c>
      <c r="S10" s="197">
        <f t="shared" si="3"/>
        <v>430920</v>
      </c>
      <c r="T10" s="197">
        <f>SUM(T27,T15,T13,T11)</f>
        <v>21149765</v>
      </c>
      <c r="U10" s="197">
        <f>SUM(U27,U15,U13,U11)</f>
        <v>96000</v>
      </c>
      <c r="V10" s="197">
        <f>SUM(V27,V15,V13,V11)</f>
        <v>0</v>
      </c>
      <c r="W10" s="197">
        <f t="shared" si="4"/>
        <v>21245765</v>
      </c>
      <c r="X10" s="197">
        <v>0</v>
      </c>
      <c r="Y10" s="197"/>
      <c r="Z10" s="197"/>
      <c r="AA10" s="197">
        <v>0</v>
      </c>
      <c r="AB10" s="197">
        <f>SUM(AB27,AB15,AB13,AB11)</f>
        <v>21149765</v>
      </c>
      <c r="AC10" s="197">
        <f>SUM(AC27,AC15,AC13,AC11)</f>
        <v>96000</v>
      </c>
      <c r="AD10" s="197">
        <f>SUM(AD27,AD15,AD13,AD11)</f>
        <v>0</v>
      </c>
      <c r="AE10" s="197">
        <f t="shared" si="5"/>
        <v>21245765</v>
      </c>
    </row>
    <row r="11" spans="1:31" ht="12" customHeight="1" x14ac:dyDescent="0.25">
      <c r="A11" s="200"/>
      <c r="B11" s="201" t="s">
        <v>571</v>
      </c>
      <c r="C11" s="201" t="s">
        <v>159</v>
      </c>
      <c r="D11" s="202">
        <f>SUM(D12)</f>
        <v>6552000</v>
      </c>
      <c r="E11" s="202">
        <v>0</v>
      </c>
      <c r="F11" s="202">
        <v>0</v>
      </c>
      <c r="G11" s="202">
        <f t="shared" si="0"/>
        <v>6552000</v>
      </c>
      <c r="H11" s="202">
        <f>SUM(H12)</f>
        <v>8780145</v>
      </c>
      <c r="I11" s="202">
        <v>0</v>
      </c>
      <c r="J11" s="202">
        <v>0</v>
      </c>
      <c r="K11" s="202">
        <f t="shared" si="1"/>
        <v>8780145</v>
      </c>
      <c r="L11" s="202">
        <f>SUM(L12)</f>
        <v>15332145</v>
      </c>
      <c r="M11" s="202">
        <v>0</v>
      </c>
      <c r="N11" s="202">
        <v>0</v>
      </c>
      <c r="O11" s="202">
        <f t="shared" si="2"/>
        <v>15332145</v>
      </c>
      <c r="P11" s="202">
        <f>SUM(P12)</f>
        <v>430920</v>
      </c>
      <c r="Q11" s="202">
        <v>0</v>
      </c>
      <c r="R11" s="202">
        <v>0</v>
      </c>
      <c r="S11" s="202">
        <f t="shared" si="3"/>
        <v>430920</v>
      </c>
      <c r="T11" s="202">
        <f>SUM(T12)</f>
        <v>15763065</v>
      </c>
      <c r="U11" s="202">
        <v>0</v>
      </c>
      <c r="V11" s="202">
        <v>0</v>
      </c>
      <c r="W11" s="202">
        <f t="shared" si="4"/>
        <v>15763065</v>
      </c>
      <c r="X11" s="202">
        <v>0</v>
      </c>
      <c r="Y11" s="202"/>
      <c r="Z11" s="202"/>
      <c r="AA11" s="202">
        <v>0</v>
      </c>
      <c r="AB11" s="202">
        <f>SUM(AB12)</f>
        <v>15763065</v>
      </c>
      <c r="AC11" s="202">
        <v>0</v>
      </c>
      <c r="AD11" s="202">
        <v>0</v>
      </c>
      <c r="AE11" s="202">
        <f t="shared" si="5"/>
        <v>15763065</v>
      </c>
    </row>
    <row r="12" spans="1:31" ht="12" customHeight="1" x14ac:dyDescent="0.25">
      <c r="A12" s="200"/>
      <c r="B12" s="203" t="s">
        <v>572</v>
      </c>
      <c r="C12" s="203" t="s">
        <v>171</v>
      </c>
      <c r="D12" s="204">
        <v>6552000</v>
      </c>
      <c r="E12" s="204"/>
      <c r="F12" s="204"/>
      <c r="G12" s="204">
        <f t="shared" si="0"/>
        <v>6552000</v>
      </c>
      <c r="H12" s="204">
        <v>8780145</v>
      </c>
      <c r="I12" s="204"/>
      <c r="J12" s="204"/>
      <c r="K12" s="204">
        <f t="shared" si="1"/>
        <v>8780145</v>
      </c>
      <c r="L12" s="204">
        <f>SUM(H12,D12)</f>
        <v>15332145</v>
      </c>
      <c r="M12" s="204"/>
      <c r="N12" s="204"/>
      <c r="O12" s="204">
        <f t="shared" si="2"/>
        <v>15332145</v>
      </c>
      <c r="P12" s="204">
        <v>430920</v>
      </c>
      <c r="Q12" s="204"/>
      <c r="R12" s="204"/>
      <c r="S12" s="204">
        <f t="shared" si="3"/>
        <v>430920</v>
      </c>
      <c r="T12" s="204">
        <f>SUM(P12,L12)</f>
        <v>15763065</v>
      </c>
      <c r="U12" s="204"/>
      <c r="V12" s="204"/>
      <c r="W12" s="204">
        <f t="shared" si="4"/>
        <v>15763065</v>
      </c>
      <c r="X12" s="204"/>
      <c r="Y12" s="204"/>
      <c r="Z12" s="204"/>
      <c r="AA12" s="204"/>
      <c r="AB12" s="204">
        <f>SUM(X12,T12)</f>
        <v>15763065</v>
      </c>
      <c r="AC12" s="204"/>
      <c r="AD12" s="204"/>
      <c r="AE12" s="204">
        <f t="shared" si="5"/>
        <v>15763065</v>
      </c>
    </row>
    <row r="13" spans="1:31" ht="12" customHeight="1" x14ac:dyDescent="0.25">
      <c r="A13" s="205"/>
      <c r="B13" s="201" t="s">
        <v>573</v>
      </c>
      <c r="C13" s="201" t="s">
        <v>193</v>
      </c>
      <c r="D13" s="202">
        <v>0</v>
      </c>
      <c r="E13" s="202">
        <v>0</v>
      </c>
      <c r="F13" s="202">
        <v>0</v>
      </c>
      <c r="G13" s="202">
        <f t="shared" si="0"/>
        <v>0</v>
      </c>
      <c r="H13" s="202">
        <v>0</v>
      </c>
      <c r="I13" s="202">
        <v>0</v>
      </c>
      <c r="J13" s="202">
        <v>0</v>
      </c>
      <c r="K13" s="202">
        <f t="shared" si="1"/>
        <v>0</v>
      </c>
      <c r="L13" s="202">
        <v>0</v>
      </c>
      <c r="M13" s="202">
        <v>0</v>
      </c>
      <c r="N13" s="202">
        <v>0</v>
      </c>
      <c r="O13" s="202">
        <f t="shared" si="2"/>
        <v>0</v>
      </c>
      <c r="P13" s="202">
        <v>0</v>
      </c>
      <c r="Q13" s="202">
        <v>0</v>
      </c>
      <c r="R13" s="202">
        <v>0</v>
      </c>
      <c r="S13" s="202">
        <f t="shared" si="3"/>
        <v>0</v>
      </c>
      <c r="T13" s="202">
        <v>0</v>
      </c>
      <c r="U13" s="202">
        <v>0</v>
      </c>
      <c r="V13" s="202">
        <v>0</v>
      </c>
      <c r="W13" s="202">
        <f t="shared" si="4"/>
        <v>0</v>
      </c>
      <c r="X13" s="202">
        <v>0</v>
      </c>
      <c r="Y13" s="202"/>
      <c r="Z13" s="202"/>
      <c r="AA13" s="202">
        <v>0</v>
      </c>
      <c r="AB13" s="202">
        <v>0</v>
      </c>
      <c r="AC13" s="202">
        <v>0</v>
      </c>
      <c r="AD13" s="202">
        <v>0</v>
      </c>
      <c r="AE13" s="202">
        <f t="shared" si="5"/>
        <v>0</v>
      </c>
    </row>
    <row r="14" spans="1:31" ht="12" customHeight="1" x14ac:dyDescent="0.25">
      <c r="A14" s="200"/>
      <c r="B14" s="203" t="s">
        <v>574</v>
      </c>
      <c r="C14" s="203" t="s">
        <v>207</v>
      </c>
      <c r="D14" s="204"/>
      <c r="E14" s="204"/>
      <c r="F14" s="204"/>
      <c r="G14" s="204">
        <f t="shared" si="0"/>
        <v>0</v>
      </c>
      <c r="H14" s="204"/>
      <c r="I14" s="204"/>
      <c r="J14" s="204"/>
      <c r="K14" s="204">
        <f t="shared" si="1"/>
        <v>0</v>
      </c>
      <c r="L14" s="204"/>
      <c r="M14" s="204"/>
      <c r="N14" s="204"/>
      <c r="O14" s="204">
        <f t="shared" si="2"/>
        <v>0</v>
      </c>
      <c r="P14" s="204"/>
      <c r="Q14" s="204"/>
      <c r="R14" s="204"/>
      <c r="S14" s="204">
        <f t="shared" si="3"/>
        <v>0</v>
      </c>
      <c r="T14" s="204"/>
      <c r="U14" s="204"/>
      <c r="V14" s="204"/>
      <c r="W14" s="204">
        <f t="shared" si="4"/>
        <v>0</v>
      </c>
      <c r="X14" s="204"/>
      <c r="Y14" s="204"/>
      <c r="Z14" s="204"/>
      <c r="AA14" s="204"/>
      <c r="AB14" s="204"/>
      <c r="AC14" s="204"/>
      <c r="AD14" s="204"/>
      <c r="AE14" s="204">
        <f t="shared" si="5"/>
        <v>0</v>
      </c>
    </row>
    <row r="15" spans="1:31" ht="12" customHeight="1" x14ac:dyDescent="0.25">
      <c r="A15" s="200"/>
      <c r="B15" s="201" t="s">
        <v>575</v>
      </c>
      <c r="C15" s="201" t="s">
        <v>210</v>
      </c>
      <c r="D15" s="202">
        <f>SUM(D16:D26)</f>
        <v>5401700</v>
      </c>
      <c r="E15" s="202">
        <f>SUM(E16:E26)</f>
        <v>0</v>
      </c>
      <c r="F15" s="202">
        <f>SUM(F16:F26)</f>
        <v>76000</v>
      </c>
      <c r="G15" s="202">
        <f t="shared" si="0"/>
        <v>5477700</v>
      </c>
      <c r="H15" s="202">
        <f>SUM(H16:H26)</f>
        <v>5000</v>
      </c>
      <c r="I15" s="202">
        <f>SUM(I16:I26)</f>
        <v>0</v>
      </c>
      <c r="J15" s="202">
        <f>SUM(J16:J26)</f>
        <v>0</v>
      </c>
      <c r="K15" s="202">
        <f t="shared" si="1"/>
        <v>5000</v>
      </c>
      <c r="L15" s="202">
        <f>SUM(L16:L26)</f>
        <v>5406700</v>
      </c>
      <c r="M15" s="202">
        <f>SUM(M16:M26)</f>
        <v>0</v>
      </c>
      <c r="N15" s="202">
        <f>SUM(N16:N26)</f>
        <v>76000</v>
      </c>
      <c r="O15" s="202">
        <f t="shared" si="2"/>
        <v>5482700</v>
      </c>
      <c r="P15" s="202">
        <f>SUM(P16:P26)</f>
        <v>-20000</v>
      </c>
      <c r="Q15" s="202">
        <f>SUM(Q16:Q26)</f>
        <v>0</v>
      </c>
      <c r="R15" s="202">
        <f>SUM(R16:R26)</f>
        <v>20000</v>
      </c>
      <c r="S15" s="202">
        <f t="shared" si="3"/>
        <v>0</v>
      </c>
      <c r="T15" s="202">
        <f>SUM(T16:T26)</f>
        <v>5386700</v>
      </c>
      <c r="U15" s="202">
        <f>SUM(U16:U26)</f>
        <v>96000</v>
      </c>
      <c r="V15" s="202">
        <f>SUM(V16:V26)</f>
        <v>0</v>
      </c>
      <c r="W15" s="202">
        <f t="shared" si="4"/>
        <v>5482700</v>
      </c>
      <c r="X15" s="202">
        <v>0</v>
      </c>
      <c r="Y15" s="202"/>
      <c r="Z15" s="202"/>
      <c r="AA15" s="202">
        <v>0</v>
      </c>
      <c r="AB15" s="202">
        <f>SUM(AB16:AB26)</f>
        <v>5386700</v>
      </c>
      <c r="AC15" s="202">
        <f>SUM(AC16:AC26)</f>
        <v>96000</v>
      </c>
      <c r="AD15" s="202">
        <f>SUM(AD16:AD26)</f>
        <v>0</v>
      </c>
      <c r="AE15" s="202">
        <f t="shared" si="5"/>
        <v>5482700</v>
      </c>
    </row>
    <row r="16" spans="1:31" ht="12" customHeight="1" x14ac:dyDescent="0.25">
      <c r="A16" s="200"/>
      <c r="B16" s="203" t="s">
        <v>576</v>
      </c>
      <c r="C16" s="203" t="s">
        <v>213</v>
      </c>
      <c r="D16" s="206"/>
      <c r="E16" s="206"/>
      <c r="F16" s="206"/>
      <c r="G16" s="206">
        <f t="shared" ref="G16:G28" si="6">SUM(D16:F16)</f>
        <v>0</v>
      </c>
      <c r="H16" s="206"/>
      <c r="I16" s="206"/>
      <c r="J16" s="206" t="s">
        <v>126</v>
      </c>
      <c r="K16" s="206">
        <f t="shared" ref="K16:K28" si="7">SUM(H16:J16)</f>
        <v>0</v>
      </c>
      <c r="L16" s="206"/>
      <c r="M16" s="206"/>
      <c r="N16" s="206"/>
      <c r="O16" s="206">
        <f t="shared" ref="O16:O28" si="8">SUM(L16:N16)</f>
        <v>0</v>
      </c>
      <c r="P16" s="206"/>
      <c r="Q16" s="206"/>
      <c r="R16" s="206"/>
      <c r="S16" s="206">
        <f t="shared" si="3"/>
        <v>0</v>
      </c>
      <c r="T16" s="206"/>
      <c r="U16" s="206"/>
      <c r="V16" s="206"/>
      <c r="W16" s="206">
        <f t="shared" si="4"/>
        <v>0</v>
      </c>
      <c r="X16" s="206"/>
      <c r="Y16" s="206"/>
      <c r="Z16" s="206"/>
      <c r="AA16" s="206"/>
      <c r="AB16" s="206"/>
      <c r="AC16" s="206"/>
      <c r="AD16" s="206"/>
      <c r="AE16" s="206">
        <f t="shared" si="5"/>
        <v>0</v>
      </c>
    </row>
    <row r="17" spans="1:31" ht="12" customHeight="1" x14ac:dyDescent="0.25">
      <c r="A17" s="200"/>
      <c r="B17" s="203" t="s">
        <v>577</v>
      </c>
      <c r="C17" s="203" t="s">
        <v>216</v>
      </c>
      <c r="D17" s="206"/>
      <c r="E17" s="206"/>
      <c r="F17" s="206">
        <v>76000</v>
      </c>
      <c r="G17" s="206">
        <f t="shared" si="6"/>
        <v>76000</v>
      </c>
      <c r="H17" s="206"/>
      <c r="I17" s="206"/>
      <c r="J17" s="206"/>
      <c r="K17" s="206">
        <f t="shared" si="7"/>
        <v>0</v>
      </c>
      <c r="L17" s="206"/>
      <c r="M17" s="206"/>
      <c r="N17" s="206">
        <v>76000</v>
      </c>
      <c r="O17" s="206">
        <f t="shared" si="8"/>
        <v>76000</v>
      </c>
      <c r="P17" s="206"/>
      <c r="Q17" s="206"/>
      <c r="R17" s="206">
        <v>20000</v>
      </c>
      <c r="S17" s="206">
        <f t="shared" si="3"/>
        <v>20000</v>
      </c>
      <c r="T17" s="206"/>
      <c r="U17" s="206">
        <v>96000</v>
      </c>
      <c r="V17" s="206"/>
      <c r="W17" s="206">
        <f t="shared" si="4"/>
        <v>96000</v>
      </c>
      <c r="X17" s="206"/>
      <c r="Y17" s="206"/>
      <c r="Z17" s="206"/>
      <c r="AA17" s="206"/>
      <c r="AB17" s="206"/>
      <c r="AC17" s="206">
        <v>96000</v>
      </c>
      <c r="AD17" s="206"/>
      <c r="AE17" s="206">
        <f t="shared" si="5"/>
        <v>96000</v>
      </c>
    </row>
    <row r="18" spans="1:31" ht="12" customHeight="1" x14ac:dyDescent="0.25">
      <c r="A18" s="200"/>
      <c r="B18" s="203" t="s">
        <v>578</v>
      </c>
      <c r="C18" s="203" t="s">
        <v>219</v>
      </c>
      <c r="D18" s="206">
        <v>5400000</v>
      </c>
      <c r="E18" s="206"/>
      <c r="F18" s="206"/>
      <c r="G18" s="206">
        <f t="shared" si="6"/>
        <v>5400000</v>
      </c>
      <c r="H18" s="206"/>
      <c r="I18" s="206"/>
      <c r="J18" s="206"/>
      <c r="K18" s="206">
        <f t="shared" si="7"/>
        <v>0</v>
      </c>
      <c r="L18" s="206">
        <v>5400000</v>
      </c>
      <c r="M18" s="206"/>
      <c r="N18" s="206"/>
      <c r="O18" s="206">
        <f t="shared" si="8"/>
        <v>5400000</v>
      </c>
      <c r="P18" s="206">
        <v>-20000</v>
      </c>
      <c r="Q18" s="206"/>
      <c r="R18" s="206"/>
      <c r="S18" s="206">
        <f t="shared" si="3"/>
        <v>-20000</v>
      </c>
      <c r="T18" s="206">
        <f>SUM(P18,L18)</f>
        <v>5380000</v>
      </c>
      <c r="U18" s="206"/>
      <c r="V18" s="206"/>
      <c r="W18" s="206">
        <f t="shared" si="4"/>
        <v>5380000</v>
      </c>
      <c r="X18" s="206"/>
      <c r="Y18" s="206"/>
      <c r="Z18" s="206"/>
      <c r="AA18" s="206"/>
      <c r="AB18" s="206">
        <f>SUM(X18,T18)</f>
        <v>5380000</v>
      </c>
      <c r="AC18" s="206"/>
      <c r="AD18" s="206"/>
      <c r="AE18" s="206">
        <f t="shared" si="5"/>
        <v>5380000</v>
      </c>
    </row>
    <row r="19" spans="1:31" ht="12" customHeight="1" x14ac:dyDescent="0.25">
      <c r="A19" s="200"/>
      <c r="B19" s="203" t="s">
        <v>579</v>
      </c>
      <c r="C19" s="203" t="s">
        <v>222</v>
      </c>
      <c r="D19" s="206"/>
      <c r="E19" s="206"/>
      <c r="F19" s="206"/>
      <c r="G19" s="206">
        <f t="shared" si="6"/>
        <v>0</v>
      </c>
      <c r="H19" s="206"/>
      <c r="I19" s="206"/>
      <c r="J19" s="206"/>
      <c r="K19" s="206">
        <f t="shared" si="7"/>
        <v>0</v>
      </c>
      <c r="L19" s="206"/>
      <c r="M19" s="206"/>
      <c r="N19" s="206"/>
      <c r="O19" s="206">
        <f t="shared" si="8"/>
        <v>0</v>
      </c>
      <c r="P19" s="206"/>
      <c r="Q19" s="206"/>
      <c r="R19" s="206"/>
      <c r="S19" s="206">
        <f t="shared" si="3"/>
        <v>0</v>
      </c>
      <c r="T19" s="206"/>
      <c r="U19" s="206"/>
      <c r="V19" s="206"/>
      <c r="W19" s="206">
        <f t="shared" si="4"/>
        <v>0</v>
      </c>
      <c r="X19" s="206"/>
      <c r="Y19" s="206"/>
      <c r="Z19" s="206"/>
      <c r="AA19" s="206"/>
      <c r="AB19" s="206"/>
      <c r="AC19" s="206"/>
      <c r="AD19" s="206"/>
      <c r="AE19" s="206">
        <f t="shared" si="5"/>
        <v>0</v>
      </c>
    </row>
    <row r="20" spans="1:31" ht="12" customHeight="1" x14ac:dyDescent="0.25">
      <c r="A20" s="200"/>
      <c r="B20" s="203" t="s">
        <v>580</v>
      </c>
      <c r="C20" s="203" t="s">
        <v>225</v>
      </c>
      <c r="D20" s="206"/>
      <c r="E20" s="206"/>
      <c r="F20" s="206"/>
      <c r="G20" s="206">
        <f t="shared" si="6"/>
        <v>0</v>
      </c>
      <c r="H20" s="206"/>
      <c r="I20" s="206"/>
      <c r="J20" s="206"/>
      <c r="K20" s="206">
        <f t="shared" si="7"/>
        <v>0</v>
      </c>
      <c r="L20" s="206"/>
      <c r="M20" s="206"/>
      <c r="N20" s="206"/>
      <c r="O20" s="206">
        <f t="shared" si="8"/>
        <v>0</v>
      </c>
      <c r="P20" s="206"/>
      <c r="Q20" s="206"/>
      <c r="R20" s="206"/>
      <c r="S20" s="206">
        <f t="shared" si="3"/>
        <v>0</v>
      </c>
      <c r="T20" s="206"/>
      <c r="U20" s="206"/>
      <c r="V20" s="206"/>
      <c r="W20" s="206">
        <f t="shared" si="4"/>
        <v>0</v>
      </c>
      <c r="X20" s="206"/>
      <c r="Y20" s="206"/>
      <c r="Z20" s="206"/>
      <c r="AA20" s="206"/>
      <c r="AB20" s="206"/>
      <c r="AC20" s="206"/>
      <c r="AD20" s="206"/>
      <c r="AE20" s="206">
        <f t="shared" si="5"/>
        <v>0</v>
      </c>
    </row>
    <row r="21" spans="1:31" ht="12" customHeight="1" x14ac:dyDescent="0.25">
      <c r="A21" s="200"/>
      <c r="B21" s="203" t="s">
        <v>581</v>
      </c>
      <c r="C21" s="203" t="s">
        <v>228</v>
      </c>
      <c r="D21" s="206"/>
      <c r="E21" s="206"/>
      <c r="F21" s="206"/>
      <c r="G21" s="206">
        <f t="shared" si="6"/>
        <v>0</v>
      </c>
      <c r="H21" s="206">
        <v>5000</v>
      </c>
      <c r="I21" s="206"/>
      <c r="J21" s="206"/>
      <c r="K21" s="206">
        <f t="shared" si="7"/>
        <v>5000</v>
      </c>
      <c r="L21" s="206">
        <v>5000</v>
      </c>
      <c r="M21" s="206"/>
      <c r="N21" s="206"/>
      <c r="O21" s="206">
        <f t="shared" si="8"/>
        <v>5000</v>
      </c>
      <c r="P21" s="206"/>
      <c r="Q21" s="206"/>
      <c r="R21" s="206"/>
      <c r="S21" s="206">
        <f t="shared" si="3"/>
        <v>0</v>
      </c>
      <c r="T21" s="206">
        <v>5000</v>
      </c>
      <c r="U21" s="206"/>
      <c r="V21" s="206"/>
      <c r="W21" s="206">
        <f t="shared" si="4"/>
        <v>5000</v>
      </c>
      <c r="X21" s="206"/>
      <c r="Y21" s="206"/>
      <c r="Z21" s="206"/>
      <c r="AA21" s="206"/>
      <c r="AB21" s="206">
        <v>5000</v>
      </c>
      <c r="AC21" s="206"/>
      <c r="AD21" s="206"/>
      <c r="AE21" s="206">
        <f t="shared" si="5"/>
        <v>5000</v>
      </c>
    </row>
    <row r="22" spans="1:31" ht="12" customHeight="1" x14ac:dyDescent="0.25">
      <c r="A22" s="200"/>
      <c r="B22" s="203" t="s">
        <v>582</v>
      </c>
      <c r="C22" s="203" t="s">
        <v>231</v>
      </c>
      <c r="D22" s="206"/>
      <c r="E22" s="206"/>
      <c r="F22" s="206"/>
      <c r="G22" s="206">
        <f t="shared" si="6"/>
        <v>0</v>
      </c>
      <c r="H22" s="206"/>
      <c r="I22" s="206"/>
      <c r="J22" s="206"/>
      <c r="K22" s="206">
        <f t="shared" si="7"/>
        <v>0</v>
      </c>
      <c r="L22" s="206"/>
      <c r="M22" s="206"/>
      <c r="N22" s="206"/>
      <c r="O22" s="206">
        <f t="shared" si="8"/>
        <v>0</v>
      </c>
      <c r="P22" s="206"/>
      <c r="Q22" s="206"/>
      <c r="R22" s="206"/>
      <c r="S22" s="206">
        <f t="shared" si="3"/>
        <v>0</v>
      </c>
      <c r="T22" s="206"/>
      <c r="U22" s="206"/>
      <c r="V22" s="206"/>
      <c r="W22" s="206">
        <f t="shared" si="4"/>
        <v>0</v>
      </c>
      <c r="X22" s="206"/>
      <c r="Y22" s="206"/>
      <c r="Z22" s="206"/>
      <c r="AA22" s="206"/>
      <c r="AB22" s="206"/>
      <c r="AC22" s="206"/>
      <c r="AD22" s="206"/>
      <c r="AE22" s="206">
        <f t="shared" si="5"/>
        <v>0</v>
      </c>
    </row>
    <row r="23" spans="1:31" ht="12" customHeight="1" x14ac:dyDescent="0.25">
      <c r="A23" s="200"/>
      <c r="B23" s="203" t="s">
        <v>583</v>
      </c>
      <c r="C23" s="203" t="s">
        <v>234</v>
      </c>
      <c r="D23" s="206">
        <v>1200</v>
      </c>
      <c r="E23" s="206"/>
      <c r="F23" s="206"/>
      <c r="G23" s="206">
        <f t="shared" si="6"/>
        <v>1200</v>
      </c>
      <c r="H23" s="206"/>
      <c r="I23" s="206"/>
      <c r="J23" s="206"/>
      <c r="K23" s="206">
        <f t="shared" si="7"/>
        <v>0</v>
      </c>
      <c r="L23" s="206">
        <v>1200</v>
      </c>
      <c r="M23" s="206"/>
      <c r="N23" s="206"/>
      <c r="O23" s="206">
        <f t="shared" si="8"/>
        <v>1200</v>
      </c>
      <c r="P23" s="206"/>
      <c r="Q23" s="206"/>
      <c r="R23" s="206"/>
      <c r="S23" s="206">
        <f t="shared" si="3"/>
        <v>0</v>
      </c>
      <c r="T23" s="206">
        <v>1200</v>
      </c>
      <c r="U23" s="206"/>
      <c r="V23" s="206"/>
      <c r="W23" s="206">
        <f t="shared" si="4"/>
        <v>1200</v>
      </c>
      <c r="X23" s="206"/>
      <c r="Y23" s="206"/>
      <c r="Z23" s="206"/>
      <c r="AA23" s="206"/>
      <c r="AB23" s="206">
        <v>1200</v>
      </c>
      <c r="AC23" s="206"/>
      <c r="AD23" s="206"/>
      <c r="AE23" s="206">
        <f t="shared" si="5"/>
        <v>1200</v>
      </c>
    </row>
    <row r="24" spans="1:31" ht="12" customHeight="1" x14ac:dyDescent="0.25">
      <c r="A24" s="200"/>
      <c r="B24" s="203" t="s">
        <v>584</v>
      </c>
      <c r="C24" s="203" t="s">
        <v>237</v>
      </c>
      <c r="D24" s="206"/>
      <c r="E24" s="206"/>
      <c r="F24" s="206"/>
      <c r="G24" s="206">
        <f t="shared" si="6"/>
        <v>0</v>
      </c>
      <c r="H24" s="206"/>
      <c r="I24" s="206"/>
      <c r="J24" s="206"/>
      <c r="K24" s="206">
        <f t="shared" si="7"/>
        <v>0</v>
      </c>
      <c r="L24" s="206"/>
      <c r="M24" s="206"/>
      <c r="N24" s="206"/>
      <c r="O24" s="206">
        <f t="shared" si="8"/>
        <v>0</v>
      </c>
      <c r="P24" s="206"/>
      <c r="Q24" s="206"/>
      <c r="R24" s="206"/>
      <c r="S24" s="206">
        <f t="shared" si="3"/>
        <v>0</v>
      </c>
      <c r="T24" s="206"/>
      <c r="U24" s="206"/>
      <c r="V24" s="206"/>
      <c r="W24" s="206">
        <f t="shared" si="4"/>
        <v>0</v>
      </c>
      <c r="X24" s="206"/>
      <c r="Y24" s="206"/>
      <c r="Z24" s="206"/>
      <c r="AA24" s="206"/>
      <c r="AB24" s="206"/>
      <c r="AC24" s="206"/>
      <c r="AD24" s="206"/>
      <c r="AE24" s="206">
        <f t="shared" si="5"/>
        <v>0</v>
      </c>
    </row>
    <row r="25" spans="1:31" ht="12" customHeight="1" x14ac:dyDescent="0.25">
      <c r="A25" s="200"/>
      <c r="B25" s="203" t="s">
        <v>585</v>
      </c>
      <c r="C25" s="203" t="s">
        <v>240</v>
      </c>
      <c r="D25" s="206"/>
      <c r="E25" s="206"/>
      <c r="F25" s="206"/>
      <c r="G25" s="206">
        <f t="shared" si="6"/>
        <v>0</v>
      </c>
      <c r="H25" s="206"/>
      <c r="I25" s="206"/>
      <c r="J25" s="206"/>
      <c r="K25" s="206">
        <f t="shared" si="7"/>
        <v>0</v>
      </c>
      <c r="L25" s="206"/>
      <c r="M25" s="206"/>
      <c r="N25" s="206"/>
      <c r="O25" s="206">
        <f t="shared" si="8"/>
        <v>0</v>
      </c>
      <c r="P25" s="206"/>
      <c r="Q25" s="206"/>
      <c r="R25" s="206"/>
      <c r="S25" s="206">
        <f t="shared" si="3"/>
        <v>0</v>
      </c>
      <c r="T25" s="206"/>
      <c r="U25" s="206"/>
      <c r="V25" s="206"/>
      <c r="W25" s="206">
        <f t="shared" si="4"/>
        <v>0</v>
      </c>
      <c r="X25" s="206"/>
      <c r="Y25" s="206"/>
      <c r="Z25" s="206"/>
      <c r="AA25" s="206"/>
      <c r="AB25" s="206"/>
      <c r="AC25" s="206"/>
      <c r="AD25" s="206"/>
      <c r="AE25" s="206">
        <f t="shared" si="5"/>
        <v>0</v>
      </c>
    </row>
    <row r="26" spans="1:31" ht="12" customHeight="1" x14ac:dyDescent="0.25">
      <c r="A26" s="200"/>
      <c r="B26" s="203" t="s">
        <v>586</v>
      </c>
      <c r="C26" s="203" t="s">
        <v>587</v>
      </c>
      <c r="D26" s="206">
        <v>500</v>
      </c>
      <c r="E26" s="206"/>
      <c r="F26" s="206"/>
      <c r="G26" s="206">
        <f t="shared" si="6"/>
        <v>500</v>
      </c>
      <c r="H26" s="206"/>
      <c r="I26" s="206"/>
      <c r="J26" s="206"/>
      <c r="K26" s="206">
        <f t="shared" si="7"/>
        <v>0</v>
      </c>
      <c r="L26" s="206">
        <v>500</v>
      </c>
      <c r="M26" s="206"/>
      <c r="N26" s="206"/>
      <c r="O26" s="206">
        <f t="shared" si="8"/>
        <v>500</v>
      </c>
      <c r="P26" s="206"/>
      <c r="Q26" s="206"/>
      <c r="R26" s="206"/>
      <c r="S26" s="206">
        <f t="shared" si="3"/>
        <v>0</v>
      </c>
      <c r="T26" s="206">
        <v>500</v>
      </c>
      <c r="U26" s="206"/>
      <c r="V26" s="206"/>
      <c r="W26" s="206">
        <f t="shared" si="4"/>
        <v>500</v>
      </c>
      <c r="X26" s="206"/>
      <c r="Y26" s="206"/>
      <c r="Z26" s="206"/>
      <c r="AA26" s="206"/>
      <c r="AB26" s="206">
        <v>500</v>
      </c>
      <c r="AC26" s="206"/>
      <c r="AD26" s="206"/>
      <c r="AE26" s="206">
        <f t="shared" si="5"/>
        <v>500</v>
      </c>
    </row>
    <row r="27" spans="1:31" ht="12" customHeight="1" x14ac:dyDescent="0.25">
      <c r="A27" s="200"/>
      <c r="B27" s="201" t="s">
        <v>588</v>
      </c>
      <c r="C27" s="207" t="s">
        <v>255</v>
      </c>
      <c r="D27" s="208">
        <v>0</v>
      </c>
      <c r="E27" s="208">
        <v>0</v>
      </c>
      <c r="F27" s="208">
        <v>0</v>
      </c>
      <c r="G27" s="213">
        <f t="shared" si="6"/>
        <v>0</v>
      </c>
      <c r="H27" s="208">
        <v>0</v>
      </c>
      <c r="I27" s="208">
        <v>0</v>
      </c>
      <c r="J27" s="208">
        <v>0</v>
      </c>
      <c r="K27" s="213">
        <f t="shared" si="7"/>
        <v>0</v>
      </c>
      <c r="L27" s="208">
        <v>0</v>
      </c>
      <c r="M27" s="208">
        <v>0</v>
      </c>
      <c r="N27" s="208">
        <v>0</v>
      </c>
      <c r="O27" s="213">
        <f t="shared" si="8"/>
        <v>0</v>
      </c>
      <c r="P27" s="208">
        <v>0</v>
      </c>
      <c r="Q27" s="208">
        <v>0</v>
      </c>
      <c r="R27" s="208">
        <v>0</v>
      </c>
      <c r="S27" s="213">
        <f t="shared" si="3"/>
        <v>0</v>
      </c>
      <c r="T27" s="208">
        <v>0</v>
      </c>
      <c r="U27" s="208">
        <v>0</v>
      </c>
      <c r="V27" s="208">
        <v>0</v>
      </c>
      <c r="W27" s="213">
        <f t="shared" si="4"/>
        <v>0</v>
      </c>
      <c r="X27" s="208">
        <v>0</v>
      </c>
      <c r="Y27" s="208"/>
      <c r="Z27" s="208"/>
      <c r="AA27" s="213">
        <v>0</v>
      </c>
      <c r="AB27" s="208">
        <v>0</v>
      </c>
      <c r="AC27" s="208">
        <v>0</v>
      </c>
      <c r="AD27" s="208">
        <v>0</v>
      </c>
      <c r="AE27" s="213">
        <f t="shared" si="5"/>
        <v>0</v>
      </c>
    </row>
    <row r="28" spans="1:31" ht="12" customHeight="1" x14ac:dyDescent="0.25">
      <c r="A28" s="200"/>
      <c r="B28" s="209" t="s">
        <v>589</v>
      </c>
      <c r="C28" s="209" t="s">
        <v>590</v>
      </c>
      <c r="D28" s="206"/>
      <c r="E28" s="206"/>
      <c r="F28" s="206"/>
      <c r="G28" s="206">
        <f t="shared" si="6"/>
        <v>0</v>
      </c>
      <c r="H28" s="206"/>
      <c r="I28" s="206"/>
      <c r="J28" s="206"/>
      <c r="K28" s="206">
        <f t="shared" si="7"/>
        <v>0</v>
      </c>
      <c r="L28" s="206"/>
      <c r="M28" s="206"/>
      <c r="N28" s="206"/>
      <c r="O28" s="206">
        <f t="shared" si="8"/>
        <v>0</v>
      </c>
      <c r="P28" s="206"/>
      <c r="Q28" s="206"/>
      <c r="R28" s="206"/>
      <c r="S28" s="206">
        <f t="shared" si="3"/>
        <v>0</v>
      </c>
      <c r="T28" s="206"/>
      <c r="U28" s="206"/>
      <c r="V28" s="206"/>
      <c r="W28" s="206">
        <f t="shared" si="4"/>
        <v>0</v>
      </c>
      <c r="X28" s="206"/>
      <c r="Y28" s="206"/>
      <c r="Z28" s="206"/>
      <c r="AA28" s="206"/>
      <c r="AB28" s="206"/>
      <c r="AC28" s="206"/>
      <c r="AD28" s="206"/>
      <c r="AE28" s="206">
        <f t="shared" si="5"/>
        <v>0</v>
      </c>
    </row>
    <row r="29" spans="1:31" ht="12" customHeight="1" x14ac:dyDescent="0.25">
      <c r="A29" s="210">
        <v>2</v>
      </c>
      <c r="B29" s="210" t="s">
        <v>591</v>
      </c>
      <c r="C29" s="196"/>
      <c r="D29" s="211">
        <f t="shared" ref="D29:O29" si="9">SUM(D30,D32,D36)</f>
        <v>0</v>
      </c>
      <c r="E29" s="211">
        <f t="shared" si="9"/>
        <v>0</v>
      </c>
      <c r="F29" s="211">
        <f t="shared" si="9"/>
        <v>0</v>
      </c>
      <c r="G29" s="211">
        <f t="shared" si="9"/>
        <v>0</v>
      </c>
      <c r="H29" s="211">
        <f t="shared" si="9"/>
        <v>0</v>
      </c>
      <c r="I29" s="211">
        <f t="shared" si="9"/>
        <v>0</v>
      </c>
      <c r="J29" s="211">
        <f t="shared" si="9"/>
        <v>0</v>
      </c>
      <c r="K29" s="211">
        <f t="shared" si="9"/>
        <v>0</v>
      </c>
      <c r="L29" s="211">
        <f t="shared" si="9"/>
        <v>0</v>
      </c>
      <c r="M29" s="211">
        <f t="shared" si="9"/>
        <v>0</v>
      </c>
      <c r="N29" s="211">
        <f t="shared" si="9"/>
        <v>0</v>
      </c>
      <c r="O29" s="211">
        <f t="shared" si="9"/>
        <v>0</v>
      </c>
      <c r="P29" s="211">
        <f t="shared" ref="P29:S29" si="10">SUM(P30,P32,P36)</f>
        <v>0</v>
      </c>
      <c r="Q29" s="211">
        <f t="shared" si="10"/>
        <v>0</v>
      </c>
      <c r="R29" s="211">
        <f t="shared" si="10"/>
        <v>0</v>
      </c>
      <c r="S29" s="211">
        <f t="shared" si="10"/>
        <v>0</v>
      </c>
      <c r="T29" s="211">
        <f t="shared" ref="T29:W29" si="11">SUM(T30,T32,T36)</f>
        <v>0</v>
      </c>
      <c r="U29" s="211">
        <f t="shared" si="11"/>
        <v>0</v>
      </c>
      <c r="V29" s="211">
        <f t="shared" si="11"/>
        <v>0</v>
      </c>
      <c r="W29" s="211">
        <f t="shared" si="11"/>
        <v>0</v>
      </c>
      <c r="X29" s="211">
        <v>0</v>
      </c>
      <c r="Y29" s="211"/>
      <c r="Z29" s="211"/>
      <c r="AA29" s="211">
        <v>0</v>
      </c>
      <c r="AB29" s="211">
        <f t="shared" ref="AB29:AE29" si="12">SUM(AB30,AB32,AB36)</f>
        <v>0</v>
      </c>
      <c r="AC29" s="211">
        <f t="shared" si="12"/>
        <v>0</v>
      </c>
      <c r="AD29" s="211">
        <f t="shared" si="12"/>
        <v>0</v>
      </c>
      <c r="AE29" s="211">
        <f t="shared" si="12"/>
        <v>0</v>
      </c>
    </row>
    <row r="30" spans="1:31" ht="12" customHeight="1" x14ac:dyDescent="0.25">
      <c r="A30" s="203"/>
      <c r="B30" s="207" t="s">
        <v>592</v>
      </c>
      <c r="C30" s="201" t="s">
        <v>176</v>
      </c>
      <c r="D30" s="208">
        <v>0</v>
      </c>
      <c r="E30" s="208">
        <v>0</v>
      </c>
      <c r="F30" s="208">
        <v>0</v>
      </c>
      <c r="G30" s="208">
        <v>0</v>
      </c>
      <c r="H30" s="208">
        <v>0</v>
      </c>
      <c r="I30" s="208">
        <v>0</v>
      </c>
      <c r="J30" s="208">
        <v>0</v>
      </c>
      <c r="K30" s="208">
        <v>0</v>
      </c>
      <c r="L30" s="208">
        <v>0</v>
      </c>
      <c r="M30" s="208">
        <v>0</v>
      </c>
      <c r="N30" s="208">
        <v>0</v>
      </c>
      <c r="O30" s="208">
        <v>0</v>
      </c>
      <c r="P30" s="208">
        <v>0</v>
      </c>
      <c r="Q30" s="208">
        <v>0</v>
      </c>
      <c r="R30" s="208">
        <v>0</v>
      </c>
      <c r="S30" s="208">
        <v>0</v>
      </c>
      <c r="T30" s="208">
        <v>0</v>
      </c>
      <c r="U30" s="208">
        <v>0</v>
      </c>
      <c r="V30" s="208">
        <v>0</v>
      </c>
      <c r="W30" s="208">
        <v>0</v>
      </c>
      <c r="X30" s="208">
        <v>0</v>
      </c>
      <c r="Y30" s="208"/>
      <c r="Z30" s="208"/>
      <c r="AA30" s="208">
        <v>0</v>
      </c>
      <c r="AB30" s="208">
        <v>0</v>
      </c>
      <c r="AC30" s="208">
        <v>0</v>
      </c>
      <c r="AD30" s="208">
        <v>0</v>
      </c>
      <c r="AE30" s="208">
        <v>0</v>
      </c>
    </row>
    <row r="31" spans="1:31" ht="12" customHeight="1" x14ac:dyDescent="0.25">
      <c r="A31" s="203"/>
      <c r="B31" s="209" t="s">
        <v>593</v>
      </c>
      <c r="C31" s="209" t="s">
        <v>188</v>
      </c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</row>
    <row r="32" spans="1:31" ht="12" customHeight="1" x14ac:dyDescent="0.25">
      <c r="A32" s="203"/>
      <c r="B32" s="201" t="s">
        <v>594</v>
      </c>
      <c r="C32" s="212" t="s">
        <v>243</v>
      </c>
      <c r="D32" s="208">
        <v>0</v>
      </c>
      <c r="E32" s="208">
        <v>0</v>
      </c>
      <c r="F32" s="208">
        <v>0</v>
      </c>
      <c r="G32" s="208">
        <v>0</v>
      </c>
      <c r="H32" s="208">
        <v>0</v>
      </c>
      <c r="I32" s="208">
        <v>0</v>
      </c>
      <c r="J32" s="208">
        <v>0</v>
      </c>
      <c r="K32" s="208">
        <v>0</v>
      </c>
      <c r="L32" s="208">
        <v>0</v>
      </c>
      <c r="M32" s="208">
        <v>0</v>
      </c>
      <c r="N32" s="208">
        <v>0</v>
      </c>
      <c r="O32" s="208">
        <v>0</v>
      </c>
      <c r="P32" s="208">
        <v>0</v>
      </c>
      <c r="Q32" s="208">
        <v>0</v>
      </c>
      <c r="R32" s="208">
        <v>0</v>
      </c>
      <c r="S32" s="208">
        <v>0</v>
      </c>
      <c r="T32" s="208">
        <v>0</v>
      </c>
      <c r="U32" s="208">
        <v>0</v>
      </c>
      <c r="V32" s="208">
        <v>0</v>
      </c>
      <c r="W32" s="208">
        <v>0</v>
      </c>
      <c r="X32" s="208">
        <v>0</v>
      </c>
      <c r="Y32" s="208"/>
      <c r="Z32" s="208"/>
      <c r="AA32" s="208">
        <v>0</v>
      </c>
      <c r="AB32" s="208">
        <v>0</v>
      </c>
      <c r="AC32" s="208">
        <v>0</v>
      </c>
      <c r="AD32" s="208">
        <v>0</v>
      </c>
      <c r="AE32" s="208">
        <v>0</v>
      </c>
    </row>
    <row r="33" spans="1:31" ht="12" customHeight="1" x14ac:dyDescent="0.25">
      <c r="A33" s="203"/>
      <c r="B33" s="203" t="s">
        <v>595</v>
      </c>
      <c r="C33" s="203" t="s">
        <v>246</v>
      </c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</row>
    <row r="34" spans="1:31" ht="12" customHeight="1" x14ac:dyDescent="0.25">
      <c r="A34" s="203"/>
      <c r="B34" s="203" t="s">
        <v>596</v>
      </c>
      <c r="C34" s="203" t="s">
        <v>249</v>
      </c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</row>
    <row r="35" spans="1:31" ht="12" customHeight="1" x14ac:dyDescent="0.25">
      <c r="A35" s="203"/>
      <c r="B35" s="203" t="s">
        <v>597</v>
      </c>
      <c r="C35" s="203" t="s">
        <v>252</v>
      </c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</row>
    <row r="36" spans="1:31" ht="12" customHeight="1" x14ac:dyDescent="0.25">
      <c r="A36" s="203"/>
      <c r="B36" s="201" t="s">
        <v>598</v>
      </c>
      <c r="C36" s="201" t="s">
        <v>273</v>
      </c>
      <c r="D36" s="213">
        <v>0</v>
      </c>
      <c r="E36" s="213">
        <v>0</v>
      </c>
      <c r="F36" s="213">
        <v>0</v>
      </c>
      <c r="G36" s="213">
        <v>0</v>
      </c>
      <c r="H36" s="213">
        <v>0</v>
      </c>
      <c r="I36" s="213">
        <v>0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3">
        <v>0</v>
      </c>
      <c r="S36" s="213">
        <v>0</v>
      </c>
      <c r="T36" s="213">
        <v>0</v>
      </c>
      <c r="U36" s="213">
        <v>0</v>
      </c>
      <c r="V36" s="213">
        <v>0</v>
      </c>
      <c r="W36" s="213">
        <v>0</v>
      </c>
      <c r="X36" s="213">
        <v>0</v>
      </c>
      <c r="Y36" s="213"/>
      <c r="Z36" s="213"/>
      <c r="AA36" s="213">
        <v>0</v>
      </c>
      <c r="AB36" s="213">
        <v>0</v>
      </c>
      <c r="AC36" s="213">
        <v>0</v>
      </c>
      <c r="AD36" s="213">
        <v>0</v>
      </c>
      <c r="AE36" s="213">
        <v>0</v>
      </c>
    </row>
    <row r="37" spans="1:31" ht="12" customHeight="1" x14ac:dyDescent="0.25">
      <c r="A37" s="203"/>
      <c r="B37" s="203" t="s">
        <v>599</v>
      </c>
      <c r="C37" s="203" t="s">
        <v>600</v>
      </c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</row>
    <row r="38" spans="1:31" ht="12" customHeight="1" x14ac:dyDescent="0.25">
      <c r="A38" s="1601" t="s">
        <v>601</v>
      </c>
      <c r="B38" s="1601"/>
      <c r="C38" s="195" t="s">
        <v>310</v>
      </c>
      <c r="D38" s="214">
        <f>SUM(D39)</f>
        <v>125575929</v>
      </c>
      <c r="E38" s="214">
        <f>SUM(E39)</f>
        <v>0</v>
      </c>
      <c r="F38" s="214">
        <f>SUM(F39)</f>
        <v>0</v>
      </c>
      <c r="G38" s="214">
        <f>SUM(D38:F38)</f>
        <v>125575929</v>
      </c>
      <c r="H38" s="214">
        <f>SUM(H39)</f>
        <v>817622</v>
      </c>
      <c r="I38" s="214">
        <f>SUM(I39)</f>
        <v>0</v>
      </c>
      <c r="J38" s="214">
        <f>SUM(J39)</f>
        <v>0</v>
      </c>
      <c r="K38" s="214">
        <f>SUM(H38:J38)</f>
        <v>817622</v>
      </c>
      <c r="L38" s="214">
        <f>SUM(L39)</f>
        <v>126393551</v>
      </c>
      <c r="M38" s="214">
        <f>SUM(M39)</f>
        <v>0</v>
      </c>
      <c r="N38" s="214">
        <f>SUM(N39)</f>
        <v>0</v>
      </c>
      <c r="O38" s="214">
        <f>SUM(L38:N38)</f>
        <v>126393551</v>
      </c>
      <c r="P38" s="214">
        <f>SUM(P39)</f>
        <v>0</v>
      </c>
      <c r="Q38" s="214">
        <f>SUM(Q39)</f>
        <v>0</v>
      </c>
      <c r="R38" s="214">
        <f>SUM(R39)</f>
        <v>0</v>
      </c>
      <c r="S38" s="214">
        <f>SUM(P38:R38)</f>
        <v>0</v>
      </c>
      <c r="T38" s="214">
        <f>SUM(T39)</f>
        <v>126393551</v>
      </c>
      <c r="U38" s="214">
        <f>SUM(U39)</f>
        <v>0</v>
      </c>
      <c r="V38" s="214">
        <f>SUM(V39)</f>
        <v>0</v>
      </c>
      <c r="W38" s="214">
        <f>SUM(T38:V38)</f>
        <v>126393551</v>
      </c>
      <c r="X38" s="214">
        <v>0</v>
      </c>
      <c r="Y38" s="214"/>
      <c r="Z38" s="214"/>
      <c r="AA38" s="214">
        <v>0</v>
      </c>
      <c r="AB38" s="214">
        <f>SUM(AB39)</f>
        <v>126393551</v>
      </c>
      <c r="AC38" s="214">
        <f>SUM(AC39)</f>
        <v>0</v>
      </c>
      <c r="AD38" s="214">
        <f>SUM(AD39)</f>
        <v>0</v>
      </c>
      <c r="AE38" s="214">
        <f>SUM(AB38:AD38)</f>
        <v>126393551</v>
      </c>
    </row>
    <row r="39" spans="1:31" ht="12" customHeight="1" x14ac:dyDescent="0.25">
      <c r="A39" s="201">
        <v>1</v>
      </c>
      <c r="B39" s="201" t="s">
        <v>602</v>
      </c>
      <c r="C39" s="201" t="s">
        <v>603</v>
      </c>
      <c r="D39" s="206">
        <f>SUM(D47,D46,D41)</f>
        <v>125575929</v>
      </c>
      <c r="E39" s="206">
        <f>SUM(E47,E41)</f>
        <v>0</v>
      </c>
      <c r="F39" s="206">
        <f>SUM(F47,F41)</f>
        <v>0</v>
      </c>
      <c r="G39" s="206">
        <f>SUM(D39:F39)</f>
        <v>125575929</v>
      </c>
      <c r="H39" s="206">
        <f>SUM(H47,H46,H41)</f>
        <v>817622</v>
      </c>
      <c r="I39" s="206">
        <f>SUM(I47,I41)</f>
        <v>0</v>
      </c>
      <c r="J39" s="206">
        <f>SUM(J47,J41)</f>
        <v>0</v>
      </c>
      <c r="K39" s="206">
        <f>SUM(H39:J39)</f>
        <v>817622</v>
      </c>
      <c r="L39" s="206">
        <f>SUM(L47,L46,L41)</f>
        <v>126393551</v>
      </c>
      <c r="M39" s="206">
        <f>SUM(M47,M41)</f>
        <v>0</v>
      </c>
      <c r="N39" s="206">
        <f>SUM(N47,N41)</f>
        <v>0</v>
      </c>
      <c r="O39" s="206">
        <f>SUM(L39:N39)</f>
        <v>126393551</v>
      </c>
      <c r="P39" s="206"/>
      <c r="Q39" s="206">
        <f>SUM(Q47,Q41)</f>
        <v>0</v>
      </c>
      <c r="R39" s="206">
        <f>SUM(R47,R41)</f>
        <v>0</v>
      </c>
      <c r="S39" s="206">
        <f>SUM(P39:R39)</f>
        <v>0</v>
      </c>
      <c r="T39" s="206">
        <v>126393551</v>
      </c>
      <c r="U39" s="206">
        <f>SUM(U47,U41)</f>
        <v>0</v>
      </c>
      <c r="V39" s="206">
        <f>SUM(V47,V41)</f>
        <v>0</v>
      </c>
      <c r="W39" s="206">
        <f>SUM(T39:V39)</f>
        <v>126393551</v>
      </c>
      <c r="X39" s="206"/>
      <c r="Y39" s="206"/>
      <c r="Z39" s="206"/>
      <c r="AA39" s="206"/>
      <c r="AB39" s="206">
        <v>126393551</v>
      </c>
      <c r="AC39" s="206">
        <f>SUM(AC47,AC41)</f>
        <v>0</v>
      </c>
      <c r="AD39" s="206">
        <f>SUM(AD47,AD41)</f>
        <v>0</v>
      </c>
      <c r="AE39" s="206">
        <f>SUM(AB39:AD39)</f>
        <v>126393551</v>
      </c>
    </row>
    <row r="40" spans="1:31" ht="12" customHeight="1" x14ac:dyDescent="0.25">
      <c r="A40" s="203"/>
      <c r="B40" s="203" t="s">
        <v>604</v>
      </c>
      <c r="C40" s="203" t="s">
        <v>297</v>
      </c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</row>
    <row r="41" spans="1:31" ht="12" customHeight="1" x14ac:dyDescent="0.25">
      <c r="A41" s="203"/>
      <c r="B41" s="201" t="s">
        <v>605</v>
      </c>
      <c r="C41" s="201" t="s">
        <v>302</v>
      </c>
      <c r="D41" s="213">
        <f>SUM(D42)</f>
        <v>11053814</v>
      </c>
      <c r="E41" s="213">
        <v>0</v>
      </c>
      <c r="F41" s="213">
        <v>0</v>
      </c>
      <c r="G41" s="213">
        <f t="shared" ref="G41:G47" si="13">SUM(D41:F41)</f>
        <v>11053814</v>
      </c>
      <c r="H41" s="213">
        <f>SUM(H42)</f>
        <v>0</v>
      </c>
      <c r="I41" s="213">
        <v>0</v>
      </c>
      <c r="J41" s="213">
        <v>0</v>
      </c>
      <c r="K41" s="213">
        <f t="shared" ref="K41:K47" si="14">SUM(H41:J41)</f>
        <v>0</v>
      </c>
      <c r="L41" s="213">
        <f>SUM(L42)</f>
        <v>11053814</v>
      </c>
      <c r="M41" s="213">
        <v>0</v>
      </c>
      <c r="N41" s="213">
        <v>0</v>
      </c>
      <c r="O41" s="213">
        <f t="shared" ref="O41:O47" si="15">SUM(L41:N41)</f>
        <v>11053814</v>
      </c>
      <c r="P41" s="213">
        <f>SUM(P42)</f>
        <v>0</v>
      </c>
      <c r="Q41" s="213">
        <v>0</v>
      </c>
      <c r="R41" s="213">
        <v>0</v>
      </c>
      <c r="S41" s="213">
        <f t="shared" ref="S41:S47" si="16">SUM(P41:R41)</f>
        <v>0</v>
      </c>
      <c r="T41" s="213">
        <f>SUM(T42)</f>
        <v>11053814</v>
      </c>
      <c r="U41" s="213">
        <v>0</v>
      </c>
      <c r="V41" s="213">
        <v>0</v>
      </c>
      <c r="W41" s="213">
        <f t="shared" ref="W41:W47" si="17">SUM(T41:V41)</f>
        <v>11053814</v>
      </c>
      <c r="X41" s="213"/>
      <c r="Y41" s="213"/>
      <c r="Z41" s="213"/>
      <c r="AA41" s="213"/>
      <c r="AB41" s="213">
        <f>SUM(AB42)</f>
        <v>11053814</v>
      </c>
      <c r="AC41" s="213">
        <v>0</v>
      </c>
      <c r="AD41" s="213">
        <v>0</v>
      </c>
      <c r="AE41" s="213">
        <f t="shared" ref="AE41:AE47" si="18">SUM(AB41:AD41)</f>
        <v>11053814</v>
      </c>
    </row>
    <row r="42" spans="1:31" ht="12" customHeight="1" x14ac:dyDescent="0.25">
      <c r="A42" s="203"/>
      <c r="B42" s="201" t="s">
        <v>606</v>
      </c>
      <c r="C42" s="201" t="s">
        <v>305</v>
      </c>
      <c r="D42" s="213">
        <f>SUM(D43:D44)</f>
        <v>11053814</v>
      </c>
      <c r="E42" s="213"/>
      <c r="F42" s="213"/>
      <c r="G42" s="213">
        <f t="shared" si="13"/>
        <v>11053814</v>
      </c>
      <c r="H42" s="213">
        <f>SUM(H43:H44)</f>
        <v>0</v>
      </c>
      <c r="I42" s="213"/>
      <c r="J42" s="213"/>
      <c r="K42" s="213">
        <f t="shared" si="14"/>
        <v>0</v>
      </c>
      <c r="L42" s="213">
        <f>SUM(L43:L44)</f>
        <v>11053814</v>
      </c>
      <c r="M42" s="213"/>
      <c r="N42" s="213"/>
      <c r="O42" s="213">
        <f t="shared" si="15"/>
        <v>11053814</v>
      </c>
      <c r="P42" s="213">
        <f>SUM(P43:P44)</f>
        <v>0</v>
      </c>
      <c r="Q42" s="213"/>
      <c r="R42" s="213"/>
      <c r="S42" s="213">
        <f t="shared" si="16"/>
        <v>0</v>
      </c>
      <c r="T42" s="213">
        <f>SUM(T43:T44)</f>
        <v>11053814</v>
      </c>
      <c r="U42" s="213"/>
      <c r="V42" s="213"/>
      <c r="W42" s="213">
        <f t="shared" si="17"/>
        <v>11053814</v>
      </c>
      <c r="X42" s="213"/>
      <c r="Y42" s="213"/>
      <c r="Z42" s="213"/>
      <c r="AA42" s="213"/>
      <c r="AB42" s="213">
        <f>SUM(AB43:AB44)</f>
        <v>11053814</v>
      </c>
      <c r="AC42" s="213"/>
      <c r="AD42" s="213"/>
      <c r="AE42" s="213">
        <f t="shared" si="18"/>
        <v>11053814</v>
      </c>
    </row>
    <row r="43" spans="1:31" ht="12" customHeight="1" x14ac:dyDescent="0.25">
      <c r="A43" s="203"/>
      <c r="B43" s="203" t="s">
        <v>607</v>
      </c>
      <c r="C43" s="203" t="s">
        <v>305</v>
      </c>
      <c r="D43" s="206">
        <v>11053814</v>
      </c>
      <c r="E43" s="206"/>
      <c r="F43" s="206"/>
      <c r="G43" s="213">
        <f t="shared" si="13"/>
        <v>11053814</v>
      </c>
      <c r="H43" s="206"/>
      <c r="I43" s="206"/>
      <c r="J43" s="206"/>
      <c r="K43" s="213">
        <f t="shared" si="14"/>
        <v>0</v>
      </c>
      <c r="L43" s="206">
        <v>11053814</v>
      </c>
      <c r="M43" s="206"/>
      <c r="N43" s="206"/>
      <c r="O43" s="213">
        <f t="shared" si="15"/>
        <v>11053814</v>
      </c>
      <c r="P43" s="206"/>
      <c r="Q43" s="206"/>
      <c r="R43" s="206"/>
      <c r="S43" s="213">
        <f t="shared" si="16"/>
        <v>0</v>
      </c>
      <c r="T43" s="206">
        <v>11053814</v>
      </c>
      <c r="U43" s="206"/>
      <c r="V43" s="206"/>
      <c r="W43" s="213">
        <f t="shared" si="17"/>
        <v>11053814</v>
      </c>
      <c r="X43" s="206"/>
      <c r="Y43" s="206"/>
      <c r="Z43" s="206"/>
      <c r="AA43" s="213"/>
      <c r="AB43" s="206">
        <v>11053814</v>
      </c>
      <c r="AC43" s="206"/>
      <c r="AD43" s="206"/>
      <c r="AE43" s="213">
        <f t="shared" si="18"/>
        <v>11053814</v>
      </c>
    </row>
    <row r="44" spans="1:31" ht="12" hidden="1" customHeight="1" x14ac:dyDescent="0.25">
      <c r="A44" s="203"/>
      <c r="B44" s="203" t="s">
        <v>608</v>
      </c>
      <c r="C44" s="203" t="s">
        <v>305</v>
      </c>
      <c r="D44" s="206"/>
      <c r="E44" s="206"/>
      <c r="F44" s="206"/>
      <c r="G44" s="213">
        <f t="shared" si="13"/>
        <v>0</v>
      </c>
      <c r="H44" s="206"/>
      <c r="I44" s="206"/>
      <c r="J44" s="206"/>
      <c r="K44" s="213">
        <f t="shared" si="14"/>
        <v>0</v>
      </c>
      <c r="L44" s="206"/>
      <c r="M44" s="206"/>
      <c r="N44" s="206"/>
      <c r="O44" s="213">
        <f t="shared" si="15"/>
        <v>0</v>
      </c>
      <c r="P44" s="206"/>
      <c r="Q44" s="206"/>
      <c r="R44" s="206"/>
      <c r="S44" s="213">
        <f t="shared" si="16"/>
        <v>0</v>
      </c>
      <c r="T44" s="206"/>
      <c r="U44" s="206"/>
      <c r="V44" s="206"/>
      <c r="W44" s="213">
        <f t="shared" si="17"/>
        <v>0</v>
      </c>
      <c r="X44" s="206"/>
      <c r="Y44" s="206"/>
      <c r="Z44" s="206"/>
      <c r="AA44" s="213"/>
      <c r="AB44" s="206"/>
      <c r="AC44" s="206"/>
      <c r="AD44" s="206"/>
      <c r="AE44" s="213">
        <f t="shared" si="18"/>
        <v>0</v>
      </c>
    </row>
    <row r="45" spans="1:31" ht="12" customHeight="1" x14ac:dyDescent="0.25">
      <c r="A45" s="203"/>
      <c r="B45" s="203" t="s">
        <v>609</v>
      </c>
      <c r="C45" s="203" t="s">
        <v>308</v>
      </c>
      <c r="D45" s="206">
        <v>0</v>
      </c>
      <c r="E45" s="206">
        <v>0</v>
      </c>
      <c r="F45" s="206">
        <v>0</v>
      </c>
      <c r="G45" s="213">
        <f t="shared" si="13"/>
        <v>0</v>
      </c>
      <c r="H45" s="206">
        <v>0</v>
      </c>
      <c r="I45" s="206">
        <v>0</v>
      </c>
      <c r="J45" s="206">
        <v>0</v>
      </c>
      <c r="K45" s="213">
        <f t="shared" si="14"/>
        <v>0</v>
      </c>
      <c r="L45" s="206">
        <v>0</v>
      </c>
      <c r="M45" s="206">
        <v>0</v>
      </c>
      <c r="N45" s="206">
        <v>0</v>
      </c>
      <c r="O45" s="213">
        <f t="shared" si="15"/>
        <v>0</v>
      </c>
      <c r="P45" s="206">
        <v>0</v>
      </c>
      <c r="Q45" s="206">
        <v>0</v>
      </c>
      <c r="R45" s="206">
        <v>0</v>
      </c>
      <c r="S45" s="213">
        <f t="shared" si="16"/>
        <v>0</v>
      </c>
      <c r="T45" s="206">
        <v>0</v>
      </c>
      <c r="U45" s="206">
        <v>0</v>
      </c>
      <c r="V45" s="206">
        <v>0</v>
      </c>
      <c r="W45" s="213">
        <f t="shared" si="17"/>
        <v>0</v>
      </c>
      <c r="X45" s="206"/>
      <c r="Y45" s="206"/>
      <c r="Z45" s="206"/>
      <c r="AA45" s="213"/>
      <c r="AB45" s="206">
        <v>0</v>
      </c>
      <c r="AC45" s="206">
        <v>0</v>
      </c>
      <c r="AD45" s="206">
        <v>0</v>
      </c>
      <c r="AE45" s="213">
        <f t="shared" si="18"/>
        <v>0</v>
      </c>
    </row>
    <row r="46" spans="1:31" ht="12" customHeight="1" x14ac:dyDescent="0.25">
      <c r="A46" s="203"/>
      <c r="B46" s="203" t="s">
        <v>610</v>
      </c>
      <c r="C46" s="203" t="s">
        <v>611</v>
      </c>
      <c r="D46" s="206"/>
      <c r="E46" s="206"/>
      <c r="F46" s="206"/>
      <c r="G46" s="213">
        <f t="shared" si="13"/>
        <v>0</v>
      </c>
      <c r="H46" s="206"/>
      <c r="I46" s="206"/>
      <c r="J46" s="206"/>
      <c r="K46" s="213">
        <f t="shared" si="14"/>
        <v>0</v>
      </c>
      <c r="L46" s="206"/>
      <c r="M46" s="206"/>
      <c r="N46" s="206"/>
      <c r="O46" s="213">
        <f t="shared" si="15"/>
        <v>0</v>
      </c>
      <c r="P46" s="206"/>
      <c r="Q46" s="206"/>
      <c r="R46" s="206"/>
      <c r="S46" s="213">
        <f t="shared" si="16"/>
        <v>0</v>
      </c>
      <c r="T46" s="206"/>
      <c r="U46" s="206"/>
      <c r="V46" s="206"/>
      <c r="W46" s="213">
        <f t="shared" si="17"/>
        <v>0</v>
      </c>
      <c r="X46" s="206"/>
      <c r="Y46" s="206"/>
      <c r="Z46" s="206"/>
      <c r="AA46" s="213"/>
      <c r="AB46" s="206"/>
      <c r="AC46" s="206"/>
      <c r="AD46" s="206"/>
      <c r="AE46" s="213">
        <f t="shared" si="18"/>
        <v>0</v>
      </c>
    </row>
    <row r="47" spans="1:31" ht="12" customHeight="1" x14ac:dyDescent="0.25">
      <c r="A47" s="196"/>
      <c r="B47" s="210" t="s">
        <v>612</v>
      </c>
      <c r="C47" s="210" t="s">
        <v>613</v>
      </c>
      <c r="D47" s="215">
        <v>114522115</v>
      </c>
      <c r="E47" s="215">
        <v>0</v>
      </c>
      <c r="F47" s="215">
        <v>0</v>
      </c>
      <c r="G47" s="215">
        <f t="shared" si="13"/>
        <v>114522115</v>
      </c>
      <c r="H47" s="215">
        <v>817622</v>
      </c>
      <c r="I47" s="215"/>
      <c r="J47" s="215"/>
      <c r="K47" s="215">
        <f t="shared" si="14"/>
        <v>817622</v>
      </c>
      <c r="L47" s="215">
        <f>SUM(H47,D47)</f>
        <v>115339737</v>
      </c>
      <c r="M47" s="215"/>
      <c r="N47" s="215"/>
      <c r="O47" s="215">
        <f t="shared" si="15"/>
        <v>115339737</v>
      </c>
      <c r="P47" s="215"/>
      <c r="Q47" s="215"/>
      <c r="R47" s="215"/>
      <c r="S47" s="215">
        <f t="shared" si="16"/>
        <v>0</v>
      </c>
      <c r="T47" s="215">
        <v>115339737</v>
      </c>
      <c r="U47" s="215"/>
      <c r="V47" s="215"/>
      <c r="W47" s="215">
        <f t="shared" si="17"/>
        <v>115339737</v>
      </c>
      <c r="X47" s="215">
        <v>0</v>
      </c>
      <c r="Y47" s="215"/>
      <c r="Z47" s="215"/>
      <c r="AA47" s="215">
        <v>0</v>
      </c>
      <c r="AB47" s="215">
        <v>115339737</v>
      </c>
      <c r="AC47" s="215"/>
      <c r="AD47" s="215"/>
      <c r="AE47" s="215">
        <f t="shared" si="18"/>
        <v>115339737</v>
      </c>
    </row>
    <row r="48" spans="1:31" ht="12" hidden="1" customHeight="1" x14ac:dyDescent="0.25">
      <c r="A48" s="203"/>
      <c r="B48" s="203" t="s">
        <v>614</v>
      </c>
      <c r="C48" s="203" t="s">
        <v>615</v>
      </c>
      <c r="D48" s="206"/>
      <c r="E48" s="206"/>
      <c r="F48" s="206"/>
      <c r="G48" s="206"/>
      <c r="H48" s="206"/>
      <c r="I48" s="206"/>
      <c r="J48" s="206"/>
      <c r="K48" s="206"/>
    </row>
    <row r="49" spans="1:31" ht="12" customHeight="1" x14ac:dyDescent="0.25">
      <c r="A49" s="1606"/>
      <c r="B49" s="1606"/>
      <c r="C49" s="1607"/>
      <c r="D49" s="1606"/>
      <c r="E49" s="1606"/>
      <c r="F49" s="1606"/>
      <c r="G49" s="1606"/>
    </row>
    <row r="50" spans="1:31" ht="12" customHeight="1" x14ac:dyDescent="0.25">
      <c r="A50" s="1609" t="s">
        <v>26</v>
      </c>
      <c r="B50" s="1610"/>
      <c r="C50" s="210"/>
      <c r="D50" s="215">
        <f t="shared" ref="D50:AE50" si="19">SUM(D51)</f>
        <v>137605629</v>
      </c>
      <c r="E50" s="215">
        <f t="shared" si="19"/>
        <v>0</v>
      </c>
      <c r="F50" s="215">
        <f t="shared" si="19"/>
        <v>0</v>
      </c>
      <c r="G50" s="215">
        <f t="shared" si="19"/>
        <v>137605629</v>
      </c>
      <c r="H50" s="215">
        <f t="shared" si="19"/>
        <v>9602767</v>
      </c>
      <c r="I50" s="215">
        <f t="shared" si="19"/>
        <v>0</v>
      </c>
      <c r="J50" s="215">
        <f t="shared" si="19"/>
        <v>0</v>
      </c>
      <c r="K50" s="215">
        <f t="shared" si="19"/>
        <v>9602767</v>
      </c>
      <c r="L50" s="215">
        <f t="shared" si="19"/>
        <v>147208396</v>
      </c>
      <c r="M50" s="215">
        <f t="shared" si="19"/>
        <v>0</v>
      </c>
      <c r="N50" s="215">
        <f t="shared" si="19"/>
        <v>0</v>
      </c>
      <c r="O50" s="215">
        <f t="shared" si="19"/>
        <v>147208396</v>
      </c>
      <c r="P50" s="215">
        <f t="shared" si="19"/>
        <v>430920</v>
      </c>
      <c r="Q50" s="215">
        <f t="shared" si="19"/>
        <v>0</v>
      </c>
      <c r="R50" s="215">
        <f t="shared" si="19"/>
        <v>0</v>
      </c>
      <c r="S50" s="215">
        <f t="shared" si="19"/>
        <v>430920</v>
      </c>
      <c r="T50" s="215">
        <f t="shared" si="19"/>
        <v>147639316</v>
      </c>
      <c r="U50" s="215">
        <f t="shared" si="19"/>
        <v>0</v>
      </c>
      <c r="V50" s="215">
        <f t="shared" si="19"/>
        <v>0</v>
      </c>
      <c r="W50" s="215">
        <f t="shared" si="19"/>
        <v>147639316</v>
      </c>
      <c r="X50" s="215">
        <v>0</v>
      </c>
      <c r="Y50" s="215"/>
      <c r="Z50" s="215"/>
      <c r="AA50" s="215">
        <v>0</v>
      </c>
      <c r="AB50" s="215">
        <f t="shared" si="19"/>
        <v>147639316</v>
      </c>
      <c r="AC50" s="215">
        <f t="shared" si="19"/>
        <v>0</v>
      </c>
      <c r="AD50" s="215">
        <f t="shared" si="19"/>
        <v>0</v>
      </c>
      <c r="AE50" s="215">
        <f t="shared" si="19"/>
        <v>147639316</v>
      </c>
    </row>
    <row r="51" spans="1:31" ht="12" customHeight="1" x14ac:dyDescent="0.25">
      <c r="A51" s="1601" t="s">
        <v>616</v>
      </c>
      <c r="B51" s="1601"/>
      <c r="C51" s="196"/>
      <c r="D51" s="215">
        <f>SUM(D52,D63,D69)</f>
        <v>137605629</v>
      </c>
      <c r="E51" s="215">
        <f>SUM(E52,E63,E69)</f>
        <v>0</v>
      </c>
      <c r="F51" s="215">
        <f>SUM(F52,F63,F69)</f>
        <v>0</v>
      </c>
      <c r="G51" s="215">
        <f>SUM(D51:F51)</f>
        <v>137605629</v>
      </c>
      <c r="H51" s="215">
        <f>SUM(H52,H63,H69)</f>
        <v>9602767</v>
      </c>
      <c r="I51" s="215">
        <f>SUM(I52,I63,I69)</f>
        <v>0</v>
      </c>
      <c r="J51" s="215">
        <f>SUM(J52,J63,J69)</f>
        <v>0</v>
      </c>
      <c r="K51" s="215">
        <f>SUM(H51:J51)</f>
        <v>9602767</v>
      </c>
      <c r="L51" s="215">
        <f>SUM(L52,L63,L69)</f>
        <v>147208396</v>
      </c>
      <c r="M51" s="215">
        <f>SUM(M52,M63,M69)</f>
        <v>0</v>
      </c>
      <c r="N51" s="215">
        <f>SUM(N52,N63,N69)</f>
        <v>0</v>
      </c>
      <c r="O51" s="215">
        <f>SUM(L51:N51)</f>
        <v>147208396</v>
      </c>
      <c r="P51" s="215">
        <f>SUM(P52,P63,P69)</f>
        <v>430920</v>
      </c>
      <c r="Q51" s="215">
        <f>SUM(Q52,Q63,Q69)</f>
        <v>0</v>
      </c>
      <c r="R51" s="215">
        <f>SUM(R52,R63,R69)</f>
        <v>0</v>
      </c>
      <c r="S51" s="215">
        <f>SUM(P51:R51)</f>
        <v>430920</v>
      </c>
      <c r="T51" s="215">
        <f>SUM(T52,T63,T69)</f>
        <v>147639316</v>
      </c>
      <c r="U51" s="215">
        <f>SUM(U52,U63,U69)</f>
        <v>0</v>
      </c>
      <c r="V51" s="215">
        <f>SUM(V52,V63,V69)</f>
        <v>0</v>
      </c>
      <c r="W51" s="215">
        <f>SUM(T51:V51)</f>
        <v>147639316</v>
      </c>
      <c r="X51" s="215">
        <v>0</v>
      </c>
      <c r="Y51" s="215"/>
      <c r="Z51" s="215"/>
      <c r="AA51" s="215">
        <v>0</v>
      </c>
      <c r="AB51" s="215">
        <f>SUM(AB52,AB63,AB69)</f>
        <v>147639316</v>
      </c>
      <c r="AC51" s="215">
        <f>SUM(AC52,AC63,AC69)</f>
        <v>0</v>
      </c>
      <c r="AD51" s="215">
        <f>SUM(AD52,AD63,AD69)</f>
        <v>0</v>
      </c>
      <c r="AE51" s="215">
        <f>SUM(AB51:AD51)</f>
        <v>147639316</v>
      </c>
    </row>
    <row r="52" spans="1:31" ht="12" customHeight="1" x14ac:dyDescent="0.25">
      <c r="A52" s="198">
        <v>1</v>
      </c>
      <c r="B52" s="199" t="s">
        <v>617</v>
      </c>
      <c r="C52" s="210"/>
      <c r="D52" s="215">
        <f>SUM(D58,D55,D54,D53)</f>
        <v>136081629</v>
      </c>
      <c r="E52" s="215">
        <f>SUM(E58,E55,E54,E53)</f>
        <v>0</v>
      </c>
      <c r="F52" s="215">
        <f>SUM(F58,F55,F54,F53)</f>
        <v>0</v>
      </c>
      <c r="G52" s="215">
        <f>SUM(D52:F52)</f>
        <v>136081629</v>
      </c>
      <c r="H52" s="215">
        <f>SUM(H58,H55,H54,H53)</f>
        <v>9602767</v>
      </c>
      <c r="I52" s="215">
        <f>SUM(I58,I55,I54,I53)</f>
        <v>0</v>
      </c>
      <c r="J52" s="215">
        <f>SUM(J58,J55,J54,J53)</f>
        <v>0</v>
      </c>
      <c r="K52" s="215">
        <f>SUM(H52:J52)</f>
        <v>9602767</v>
      </c>
      <c r="L52" s="215">
        <f>SUM(L58,L55,L54,L53)</f>
        <v>145684396</v>
      </c>
      <c r="M52" s="215">
        <f>SUM(M58,M55,M54,M53)</f>
        <v>0</v>
      </c>
      <c r="N52" s="215">
        <f>SUM(N58,N55,N54,N53)</f>
        <v>0</v>
      </c>
      <c r="O52" s="215">
        <f>SUM(L52:N52)</f>
        <v>145684396</v>
      </c>
      <c r="P52" s="215">
        <f>SUM(P58,P55,P54,P53)</f>
        <v>430920</v>
      </c>
      <c r="Q52" s="215">
        <f>SUM(Q58,Q55,Q54,Q53)</f>
        <v>0</v>
      </c>
      <c r="R52" s="215">
        <f>SUM(R58,R55,R54,R53)</f>
        <v>0</v>
      </c>
      <c r="S52" s="215">
        <f>SUM(P52:R52)</f>
        <v>430920</v>
      </c>
      <c r="T52" s="215">
        <f>SUM(T58,T55,T54,T53)</f>
        <v>146115316</v>
      </c>
      <c r="U52" s="215">
        <f>SUM(U58,U55,U54,U53)</f>
        <v>0</v>
      </c>
      <c r="V52" s="215">
        <f>SUM(V58,V55,V54,V53)</f>
        <v>0</v>
      </c>
      <c r="W52" s="215">
        <f>SUM(T52:V52)</f>
        <v>146115316</v>
      </c>
      <c r="X52" s="215">
        <v>0</v>
      </c>
      <c r="Y52" s="215"/>
      <c r="Z52" s="215"/>
      <c r="AA52" s="215">
        <v>0</v>
      </c>
      <c r="AB52" s="215">
        <f>SUM(AB58,AB55,AB54,AB53)</f>
        <v>146115316</v>
      </c>
      <c r="AC52" s="215">
        <f>SUM(AC58,AC55,AC54,AC53)</f>
        <v>0</v>
      </c>
      <c r="AD52" s="215">
        <f>SUM(AD58,AD55,AD54,AD53)</f>
        <v>0</v>
      </c>
      <c r="AE52" s="215">
        <f>SUM(AB52:AD52)</f>
        <v>146115316</v>
      </c>
    </row>
    <row r="53" spans="1:31" ht="12" customHeight="1" x14ac:dyDescent="0.25">
      <c r="A53" s="203"/>
      <c r="B53" s="201" t="s">
        <v>618</v>
      </c>
      <c r="C53" s="201" t="s">
        <v>332</v>
      </c>
      <c r="D53" s="213">
        <v>92862252</v>
      </c>
      <c r="E53" s="213">
        <v>0</v>
      </c>
      <c r="F53" s="213"/>
      <c r="G53" s="213">
        <f>SUM(D53:F53)</f>
        <v>92862252</v>
      </c>
      <c r="H53" s="213">
        <v>8551359</v>
      </c>
      <c r="I53" s="213"/>
      <c r="J53" s="213"/>
      <c r="K53" s="213">
        <f>SUM(H53:J53)</f>
        <v>8551359</v>
      </c>
      <c r="L53" s="213">
        <f>SUM(H53,D53)</f>
        <v>101413611</v>
      </c>
      <c r="M53" s="213"/>
      <c r="N53" s="213"/>
      <c r="O53" s="213">
        <f>SUM(L53:N53)</f>
        <v>101413611</v>
      </c>
      <c r="P53" s="213">
        <v>359100</v>
      </c>
      <c r="Q53" s="213"/>
      <c r="R53" s="213"/>
      <c r="S53" s="213">
        <f>SUM(P53:R53)</f>
        <v>359100</v>
      </c>
      <c r="T53" s="213">
        <f>SUM(P53,L53)</f>
        <v>101772711</v>
      </c>
      <c r="U53" s="213"/>
      <c r="V53" s="213"/>
      <c r="W53" s="213">
        <f>SUM(T53:V53)</f>
        <v>101772711</v>
      </c>
      <c r="X53" s="213"/>
      <c r="Y53" s="213"/>
      <c r="Z53" s="213"/>
      <c r="AA53" s="213"/>
      <c r="AB53" s="213">
        <f>SUM(X53,T53)</f>
        <v>101772711</v>
      </c>
      <c r="AC53" s="213"/>
      <c r="AD53" s="213"/>
      <c r="AE53" s="213">
        <f>SUM(AB53:AD53)</f>
        <v>101772711</v>
      </c>
    </row>
    <row r="54" spans="1:31" ht="12" customHeight="1" x14ac:dyDescent="0.25">
      <c r="A54" s="203" t="s">
        <v>126</v>
      </c>
      <c r="B54" s="201" t="s">
        <v>619</v>
      </c>
      <c r="C54" s="201" t="s">
        <v>334</v>
      </c>
      <c r="D54" s="213">
        <v>19975252</v>
      </c>
      <c r="E54" s="213">
        <v>0</v>
      </c>
      <c r="F54" s="213"/>
      <c r="G54" s="213">
        <f t="shared" ref="G54:G62" si="20">SUM(D54:F54)</f>
        <v>19975252</v>
      </c>
      <c r="H54" s="213">
        <v>1166408</v>
      </c>
      <c r="I54" s="213"/>
      <c r="J54" s="213"/>
      <c r="K54" s="213">
        <f t="shared" ref="K54:K62" si="21">SUM(H54:J54)</f>
        <v>1166408</v>
      </c>
      <c r="L54" s="213">
        <f>SUM(H54,D54)</f>
        <v>21141660</v>
      </c>
      <c r="M54" s="213"/>
      <c r="N54" s="213"/>
      <c r="O54" s="213">
        <f t="shared" ref="O54:O62" si="22">SUM(L54:N54)</f>
        <v>21141660</v>
      </c>
      <c r="P54" s="213">
        <v>71820</v>
      </c>
      <c r="Q54" s="213"/>
      <c r="R54" s="213"/>
      <c r="S54" s="213">
        <f t="shared" ref="S54:S62" si="23">SUM(P54:R54)</f>
        <v>71820</v>
      </c>
      <c r="T54" s="213">
        <f>SUM(P54,L54)</f>
        <v>21213480</v>
      </c>
      <c r="U54" s="213"/>
      <c r="V54" s="213"/>
      <c r="W54" s="213">
        <f t="shared" ref="W54:W62" si="24">SUM(T54:V54)</f>
        <v>21213480</v>
      </c>
      <c r="X54" s="213"/>
      <c r="Y54" s="213"/>
      <c r="Z54" s="213"/>
      <c r="AA54" s="213"/>
      <c r="AB54" s="213">
        <f>SUM(X54,T54)</f>
        <v>21213480</v>
      </c>
      <c r="AC54" s="213"/>
      <c r="AD54" s="213"/>
      <c r="AE54" s="213">
        <f t="shared" ref="AE54:AE62" si="25">SUM(AB54:AD54)</f>
        <v>21213480</v>
      </c>
    </row>
    <row r="55" spans="1:31" ht="12" customHeight="1" x14ac:dyDescent="0.25">
      <c r="A55" s="203"/>
      <c r="B55" s="201" t="s">
        <v>620</v>
      </c>
      <c r="C55" s="201" t="s">
        <v>336</v>
      </c>
      <c r="D55" s="213">
        <v>23244125</v>
      </c>
      <c r="E55" s="213">
        <v>0</v>
      </c>
      <c r="F55" s="213"/>
      <c r="G55" s="213">
        <f t="shared" si="20"/>
        <v>23244125</v>
      </c>
      <c r="H55" s="213">
        <v>-115000</v>
      </c>
      <c r="I55" s="213"/>
      <c r="J55" s="213"/>
      <c r="K55" s="213">
        <f t="shared" si="21"/>
        <v>-115000</v>
      </c>
      <c r="L55" s="213">
        <f>SUM(H55,D55)</f>
        <v>23129125</v>
      </c>
      <c r="M55" s="213"/>
      <c r="N55" s="213"/>
      <c r="O55" s="213">
        <f t="shared" si="22"/>
        <v>23129125</v>
      </c>
      <c r="P55" s="213"/>
      <c r="Q55" s="213"/>
      <c r="R55" s="213"/>
      <c r="S55" s="213">
        <f t="shared" si="23"/>
        <v>0</v>
      </c>
      <c r="T55" s="213">
        <f>SUM(P55,L55)</f>
        <v>23129125</v>
      </c>
      <c r="U55" s="213"/>
      <c r="V55" s="213"/>
      <c r="W55" s="213">
        <f t="shared" si="24"/>
        <v>23129125</v>
      </c>
      <c r="X55" s="213"/>
      <c r="Y55" s="213"/>
      <c r="Z55" s="213"/>
      <c r="AA55" s="213"/>
      <c r="AB55" s="213">
        <f>SUM(X55,T55)</f>
        <v>23129125</v>
      </c>
      <c r="AC55" s="213"/>
      <c r="AD55" s="213"/>
      <c r="AE55" s="213">
        <f t="shared" si="25"/>
        <v>23129125</v>
      </c>
    </row>
    <row r="56" spans="1:31" ht="12" customHeight="1" x14ac:dyDescent="0.25">
      <c r="A56" s="203"/>
      <c r="B56" s="203" t="s">
        <v>621</v>
      </c>
      <c r="C56" s="203" t="s">
        <v>28</v>
      </c>
      <c r="D56" s="206"/>
      <c r="E56" s="206"/>
      <c r="F56" s="206"/>
      <c r="G56" s="213">
        <f t="shared" si="20"/>
        <v>0</v>
      </c>
      <c r="H56" s="206"/>
      <c r="I56" s="206"/>
      <c r="J56" s="206"/>
      <c r="K56" s="213">
        <f t="shared" si="21"/>
        <v>0</v>
      </c>
      <c r="L56" s="206"/>
      <c r="M56" s="206"/>
      <c r="N56" s="206"/>
      <c r="O56" s="213">
        <f t="shared" si="22"/>
        <v>0</v>
      </c>
      <c r="P56" s="206"/>
      <c r="Q56" s="206"/>
      <c r="R56" s="206"/>
      <c r="S56" s="213">
        <f t="shared" si="23"/>
        <v>0</v>
      </c>
      <c r="T56" s="206"/>
      <c r="U56" s="206"/>
      <c r="V56" s="206"/>
      <c r="W56" s="213">
        <f t="shared" si="24"/>
        <v>0</v>
      </c>
      <c r="X56" s="206"/>
      <c r="Y56" s="206"/>
      <c r="Z56" s="206"/>
      <c r="AA56" s="213"/>
      <c r="AB56" s="206"/>
      <c r="AC56" s="206"/>
      <c r="AD56" s="206"/>
      <c r="AE56" s="213">
        <f t="shared" si="25"/>
        <v>0</v>
      </c>
    </row>
    <row r="57" spans="1:31" ht="12" customHeight="1" x14ac:dyDescent="0.25">
      <c r="A57" s="203"/>
      <c r="B57" s="201" t="s">
        <v>622</v>
      </c>
      <c r="C57" s="201" t="s">
        <v>338</v>
      </c>
      <c r="D57" s="213"/>
      <c r="E57" s="213"/>
      <c r="F57" s="213"/>
      <c r="G57" s="213">
        <f t="shared" si="20"/>
        <v>0</v>
      </c>
      <c r="H57" s="213"/>
      <c r="I57" s="213"/>
      <c r="J57" s="213"/>
      <c r="K57" s="213">
        <f t="shared" si="21"/>
        <v>0</v>
      </c>
      <c r="L57" s="213"/>
      <c r="M57" s="213"/>
      <c r="N57" s="213"/>
      <c r="O57" s="213">
        <f t="shared" si="22"/>
        <v>0</v>
      </c>
      <c r="P57" s="213"/>
      <c r="Q57" s="213"/>
      <c r="R57" s="213"/>
      <c r="S57" s="213">
        <f t="shared" si="23"/>
        <v>0</v>
      </c>
      <c r="T57" s="213"/>
      <c r="U57" s="213"/>
      <c r="V57" s="213"/>
      <c r="W57" s="213">
        <f t="shared" si="24"/>
        <v>0</v>
      </c>
      <c r="X57" s="213"/>
      <c r="Y57" s="213"/>
      <c r="Z57" s="213"/>
      <c r="AA57" s="213"/>
      <c r="AB57" s="213"/>
      <c r="AC57" s="213"/>
      <c r="AD57" s="213"/>
      <c r="AE57" s="213">
        <f t="shared" si="25"/>
        <v>0</v>
      </c>
    </row>
    <row r="58" spans="1:31" ht="12" customHeight="1" x14ac:dyDescent="0.25">
      <c r="A58" s="203"/>
      <c r="B58" s="201" t="s">
        <v>623</v>
      </c>
      <c r="C58" s="201" t="s">
        <v>341</v>
      </c>
      <c r="D58" s="213"/>
      <c r="E58" s="213"/>
      <c r="F58" s="213"/>
      <c r="G58" s="213">
        <f t="shared" si="20"/>
        <v>0</v>
      </c>
      <c r="H58" s="213"/>
      <c r="I58" s="213"/>
      <c r="J58" s="213"/>
      <c r="K58" s="213">
        <f t="shared" si="21"/>
        <v>0</v>
      </c>
      <c r="L58" s="213"/>
      <c r="M58" s="213"/>
      <c r="N58" s="213"/>
      <c r="O58" s="213">
        <f t="shared" si="22"/>
        <v>0</v>
      </c>
      <c r="P58" s="213"/>
      <c r="Q58" s="213"/>
      <c r="R58" s="213"/>
      <c r="S58" s="213">
        <f t="shared" si="23"/>
        <v>0</v>
      </c>
      <c r="T58" s="213"/>
      <c r="U58" s="213"/>
      <c r="V58" s="213"/>
      <c r="W58" s="213">
        <f t="shared" si="24"/>
        <v>0</v>
      </c>
      <c r="X58" s="213"/>
      <c r="Y58" s="213"/>
      <c r="Z58" s="213"/>
      <c r="AA58" s="213"/>
      <c r="AB58" s="213"/>
      <c r="AC58" s="213"/>
      <c r="AD58" s="213"/>
      <c r="AE58" s="213">
        <f t="shared" si="25"/>
        <v>0</v>
      </c>
    </row>
    <row r="59" spans="1:31" ht="12" customHeight="1" x14ac:dyDescent="0.25">
      <c r="A59" s="203"/>
      <c r="B59" s="203" t="s">
        <v>624</v>
      </c>
      <c r="C59" s="203" t="s">
        <v>343</v>
      </c>
      <c r="D59" s="206"/>
      <c r="E59" s="206"/>
      <c r="F59" s="206"/>
      <c r="G59" s="213">
        <f t="shared" si="20"/>
        <v>0</v>
      </c>
      <c r="H59" s="206"/>
      <c r="I59" s="206"/>
      <c r="J59" s="206"/>
      <c r="K59" s="213">
        <f t="shared" si="21"/>
        <v>0</v>
      </c>
      <c r="L59" s="206"/>
      <c r="M59" s="206"/>
      <c r="N59" s="206"/>
      <c r="O59" s="213">
        <f t="shared" si="22"/>
        <v>0</v>
      </c>
      <c r="P59" s="206"/>
      <c r="Q59" s="206"/>
      <c r="R59" s="206"/>
      <c r="S59" s="213">
        <f t="shared" si="23"/>
        <v>0</v>
      </c>
      <c r="T59" s="206"/>
      <c r="U59" s="206"/>
      <c r="V59" s="206"/>
      <c r="W59" s="213">
        <f t="shared" si="24"/>
        <v>0</v>
      </c>
      <c r="X59" s="206"/>
      <c r="Y59" s="206"/>
      <c r="Z59" s="206"/>
      <c r="AA59" s="213"/>
      <c r="AB59" s="206"/>
      <c r="AC59" s="206"/>
      <c r="AD59" s="206"/>
      <c r="AE59" s="213">
        <f t="shared" si="25"/>
        <v>0</v>
      </c>
    </row>
    <row r="60" spans="1:31" ht="12" customHeight="1" x14ac:dyDescent="0.25">
      <c r="A60" s="203"/>
      <c r="B60" s="203" t="s">
        <v>669</v>
      </c>
      <c r="C60" s="203" t="s">
        <v>352</v>
      </c>
      <c r="D60" s="206"/>
      <c r="E60" s="206"/>
      <c r="F60" s="206"/>
      <c r="G60" s="213">
        <f t="shared" si="20"/>
        <v>0</v>
      </c>
      <c r="H60" s="206"/>
      <c r="I60" s="206"/>
      <c r="J60" s="206"/>
      <c r="K60" s="213">
        <f t="shared" si="21"/>
        <v>0</v>
      </c>
      <c r="L60" s="206"/>
      <c r="M60" s="206"/>
      <c r="N60" s="206"/>
      <c r="O60" s="213">
        <f t="shared" si="22"/>
        <v>0</v>
      </c>
      <c r="P60" s="206"/>
      <c r="Q60" s="206"/>
      <c r="R60" s="206"/>
      <c r="S60" s="213">
        <f t="shared" si="23"/>
        <v>0</v>
      </c>
      <c r="T60" s="206"/>
      <c r="U60" s="206"/>
      <c r="V60" s="206"/>
      <c r="W60" s="213">
        <f t="shared" si="24"/>
        <v>0</v>
      </c>
      <c r="X60" s="206"/>
      <c r="Y60" s="206"/>
      <c r="Z60" s="206"/>
      <c r="AA60" s="213"/>
      <c r="AB60" s="206"/>
      <c r="AC60" s="206"/>
      <c r="AD60" s="206"/>
      <c r="AE60" s="213">
        <f t="shared" si="25"/>
        <v>0</v>
      </c>
    </row>
    <row r="61" spans="1:31" ht="12" customHeight="1" x14ac:dyDescent="0.25">
      <c r="A61" s="203"/>
      <c r="B61" s="203" t="s">
        <v>670</v>
      </c>
      <c r="C61" s="203" t="s">
        <v>401</v>
      </c>
      <c r="D61" s="206"/>
      <c r="E61" s="206"/>
      <c r="F61" s="206"/>
      <c r="G61" s="213">
        <f t="shared" si="20"/>
        <v>0</v>
      </c>
      <c r="H61" s="206"/>
      <c r="I61" s="206"/>
      <c r="J61" s="206"/>
      <c r="K61" s="213">
        <f t="shared" si="21"/>
        <v>0</v>
      </c>
      <c r="L61" s="206"/>
      <c r="M61" s="206"/>
      <c r="N61" s="206"/>
      <c r="O61" s="213">
        <f t="shared" si="22"/>
        <v>0</v>
      </c>
      <c r="P61" s="206"/>
      <c r="Q61" s="206"/>
      <c r="R61" s="206"/>
      <c r="S61" s="213">
        <f t="shared" si="23"/>
        <v>0</v>
      </c>
      <c r="T61" s="206"/>
      <c r="U61" s="206"/>
      <c r="V61" s="206"/>
      <c r="W61" s="213">
        <f t="shared" si="24"/>
        <v>0</v>
      </c>
      <c r="X61" s="206"/>
      <c r="Y61" s="206"/>
      <c r="Z61" s="206"/>
      <c r="AA61" s="213"/>
      <c r="AB61" s="206"/>
      <c r="AC61" s="206"/>
      <c r="AD61" s="206"/>
      <c r="AE61" s="213">
        <f t="shared" si="25"/>
        <v>0</v>
      </c>
    </row>
    <row r="62" spans="1:31" ht="12" customHeight="1" x14ac:dyDescent="0.25">
      <c r="A62" s="203"/>
      <c r="B62" s="203" t="s">
        <v>671</v>
      </c>
      <c r="C62" s="203" t="s">
        <v>341</v>
      </c>
      <c r="D62" s="206"/>
      <c r="E62" s="206"/>
      <c r="F62" s="206"/>
      <c r="G62" s="213">
        <f t="shared" si="20"/>
        <v>0</v>
      </c>
      <c r="H62" s="206"/>
      <c r="I62" s="206"/>
      <c r="J62" s="206"/>
      <c r="K62" s="213">
        <f t="shared" si="21"/>
        <v>0</v>
      </c>
      <c r="L62" s="206"/>
      <c r="M62" s="206"/>
      <c r="N62" s="206"/>
      <c r="O62" s="213">
        <f t="shared" si="22"/>
        <v>0</v>
      </c>
      <c r="P62" s="206"/>
      <c r="Q62" s="206"/>
      <c r="R62" s="206"/>
      <c r="S62" s="213">
        <f t="shared" si="23"/>
        <v>0</v>
      </c>
      <c r="T62" s="206"/>
      <c r="U62" s="206"/>
      <c r="V62" s="206"/>
      <c r="W62" s="213">
        <f t="shared" si="24"/>
        <v>0</v>
      </c>
      <c r="X62" s="206"/>
      <c r="Y62" s="206"/>
      <c r="Z62" s="206"/>
      <c r="AA62" s="213"/>
      <c r="AB62" s="206"/>
      <c r="AC62" s="206"/>
      <c r="AD62" s="206"/>
      <c r="AE62" s="213">
        <f t="shared" si="25"/>
        <v>0</v>
      </c>
    </row>
    <row r="63" spans="1:31" ht="12" customHeight="1" x14ac:dyDescent="0.25">
      <c r="A63" s="210">
        <v>2</v>
      </c>
      <c r="B63" s="210" t="s">
        <v>672</v>
      </c>
      <c r="C63" s="210"/>
      <c r="D63" s="215">
        <f t="shared" ref="D63:O63" si="26">SUM(D64:D66)</f>
        <v>1524000</v>
      </c>
      <c r="E63" s="215">
        <f t="shared" si="26"/>
        <v>0</v>
      </c>
      <c r="F63" s="215">
        <f t="shared" si="26"/>
        <v>0</v>
      </c>
      <c r="G63" s="215">
        <f t="shared" si="26"/>
        <v>1524000</v>
      </c>
      <c r="H63" s="215">
        <f t="shared" si="26"/>
        <v>0</v>
      </c>
      <c r="I63" s="215">
        <f t="shared" si="26"/>
        <v>0</v>
      </c>
      <c r="J63" s="215">
        <f t="shared" si="26"/>
        <v>0</v>
      </c>
      <c r="K63" s="215">
        <f t="shared" si="26"/>
        <v>0</v>
      </c>
      <c r="L63" s="215">
        <f t="shared" si="26"/>
        <v>1524000</v>
      </c>
      <c r="M63" s="215">
        <f t="shared" si="26"/>
        <v>0</v>
      </c>
      <c r="N63" s="215">
        <f t="shared" si="26"/>
        <v>0</v>
      </c>
      <c r="O63" s="215">
        <f t="shared" si="26"/>
        <v>1524000</v>
      </c>
      <c r="P63" s="215">
        <f t="shared" ref="P63:S63" si="27">SUM(P64:P66)</f>
        <v>0</v>
      </c>
      <c r="Q63" s="215">
        <f t="shared" si="27"/>
        <v>0</v>
      </c>
      <c r="R63" s="215">
        <f t="shared" si="27"/>
        <v>0</v>
      </c>
      <c r="S63" s="215">
        <f t="shared" si="27"/>
        <v>0</v>
      </c>
      <c r="T63" s="215">
        <f t="shared" ref="T63:W63" si="28">SUM(T64:T66)</f>
        <v>1524000</v>
      </c>
      <c r="U63" s="215">
        <f t="shared" si="28"/>
        <v>0</v>
      </c>
      <c r="V63" s="215">
        <f t="shared" si="28"/>
        <v>0</v>
      </c>
      <c r="W63" s="215">
        <f t="shared" si="28"/>
        <v>1524000</v>
      </c>
      <c r="X63" s="215">
        <v>0</v>
      </c>
      <c r="Y63" s="215"/>
      <c r="Z63" s="215"/>
      <c r="AA63" s="215">
        <v>0</v>
      </c>
      <c r="AB63" s="215">
        <f t="shared" ref="AB63:AE63" si="29">SUM(AB64:AB66)</f>
        <v>1524000</v>
      </c>
      <c r="AC63" s="215">
        <f t="shared" si="29"/>
        <v>0</v>
      </c>
      <c r="AD63" s="215">
        <f t="shared" si="29"/>
        <v>0</v>
      </c>
      <c r="AE63" s="215">
        <f t="shared" si="29"/>
        <v>1524000</v>
      </c>
    </row>
    <row r="64" spans="1:31" ht="12" customHeight="1" x14ac:dyDescent="0.25">
      <c r="A64" s="203"/>
      <c r="B64" s="201" t="s">
        <v>673</v>
      </c>
      <c r="C64" s="201" t="s">
        <v>361</v>
      </c>
      <c r="D64" s="213">
        <v>1524000</v>
      </c>
      <c r="E64" s="213">
        <v>0</v>
      </c>
      <c r="F64" s="213"/>
      <c r="G64" s="213">
        <f>SUM(D64:F64)</f>
        <v>1524000</v>
      </c>
      <c r="H64" s="213"/>
      <c r="I64" s="213"/>
      <c r="J64" s="213"/>
      <c r="K64" s="213">
        <f>SUM(H64:J64)</f>
        <v>0</v>
      </c>
      <c r="L64" s="213">
        <v>1524000</v>
      </c>
      <c r="M64" s="213"/>
      <c r="N64" s="213"/>
      <c r="O64" s="213">
        <f>SUM(L64:N64)</f>
        <v>1524000</v>
      </c>
      <c r="P64" s="213"/>
      <c r="Q64" s="213"/>
      <c r="R64" s="213"/>
      <c r="S64" s="213">
        <f>SUM(P64:R64)</f>
        <v>0</v>
      </c>
      <c r="T64" s="213">
        <v>1524000</v>
      </c>
      <c r="U64" s="213"/>
      <c r="V64" s="213"/>
      <c r="W64" s="213">
        <f>SUM(T64:V64)</f>
        <v>1524000</v>
      </c>
      <c r="X64" s="213"/>
      <c r="Y64" s="213"/>
      <c r="Z64" s="213"/>
      <c r="AA64" s="213"/>
      <c r="AB64" s="213">
        <v>1524000</v>
      </c>
      <c r="AC64" s="213"/>
      <c r="AD64" s="213"/>
      <c r="AE64" s="213">
        <f>SUM(AB64:AD64)</f>
        <v>1524000</v>
      </c>
    </row>
    <row r="65" spans="1:31" ht="12" customHeight="1" x14ac:dyDescent="0.25">
      <c r="A65" s="203"/>
      <c r="B65" s="201" t="s">
        <v>674</v>
      </c>
      <c r="C65" s="201" t="s">
        <v>369</v>
      </c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</row>
    <row r="66" spans="1:31" ht="12" customHeight="1" x14ac:dyDescent="0.25">
      <c r="A66" s="203"/>
      <c r="B66" s="201" t="s">
        <v>675</v>
      </c>
      <c r="C66" s="201" t="s">
        <v>381</v>
      </c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</row>
    <row r="67" spans="1:31" ht="12" customHeight="1" x14ac:dyDescent="0.25">
      <c r="A67" s="203"/>
      <c r="B67" s="203" t="s">
        <v>676</v>
      </c>
      <c r="C67" s="203" t="s">
        <v>390</v>
      </c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</row>
    <row r="68" spans="1:31" ht="12" customHeight="1" x14ac:dyDescent="0.25">
      <c r="A68" s="203"/>
      <c r="B68" s="203" t="s">
        <v>677</v>
      </c>
      <c r="C68" s="203" t="s">
        <v>678</v>
      </c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</row>
    <row r="69" spans="1:31" ht="12" customHeight="1" x14ac:dyDescent="0.25">
      <c r="A69" s="1601" t="s">
        <v>679</v>
      </c>
      <c r="B69" s="1601"/>
      <c r="C69" s="210"/>
      <c r="D69" s="215">
        <v>0</v>
      </c>
      <c r="E69" s="215">
        <v>0</v>
      </c>
      <c r="F69" s="215">
        <v>0</v>
      </c>
      <c r="G69" s="215">
        <v>0</v>
      </c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>
        <v>0</v>
      </c>
      <c r="U69" s="215">
        <v>0</v>
      </c>
      <c r="V69" s="215">
        <v>0</v>
      </c>
      <c r="W69" s="215">
        <v>0</v>
      </c>
      <c r="X69" s="215">
        <v>0</v>
      </c>
      <c r="Y69" s="215">
        <v>0</v>
      </c>
      <c r="Z69" s="215">
        <v>0</v>
      </c>
      <c r="AA69" s="215">
        <v>0</v>
      </c>
      <c r="AB69" s="215">
        <v>0</v>
      </c>
      <c r="AC69" s="215">
        <v>0</v>
      </c>
      <c r="AD69" s="215">
        <v>0</v>
      </c>
      <c r="AE69" s="215">
        <v>0</v>
      </c>
    </row>
    <row r="70" spans="1:31" ht="12" customHeight="1" x14ac:dyDescent="0.25">
      <c r="A70" s="203">
        <v>1</v>
      </c>
      <c r="B70" s="201" t="s">
        <v>680</v>
      </c>
      <c r="C70" s="201" t="s">
        <v>681</v>
      </c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</row>
    <row r="71" spans="1:31" ht="12" customHeight="1" x14ac:dyDescent="0.25">
      <c r="A71" s="203"/>
      <c r="B71" s="203" t="s">
        <v>682</v>
      </c>
      <c r="C71" s="203" t="s">
        <v>499</v>
      </c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</row>
    <row r="72" spans="1:31" ht="12" customHeight="1" x14ac:dyDescent="0.25">
      <c r="A72" s="203"/>
      <c r="B72" s="203" t="s">
        <v>683</v>
      </c>
      <c r="C72" s="203" t="s">
        <v>762</v>
      </c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</row>
    <row r="73" spans="1:31" ht="12" customHeight="1" x14ac:dyDescent="0.25">
      <c r="A73" s="196" t="s">
        <v>126</v>
      </c>
      <c r="B73" s="196" t="s">
        <v>684</v>
      </c>
      <c r="C73" s="196" t="s">
        <v>685</v>
      </c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</row>
    <row r="74" spans="1:31" ht="12" hidden="1" customHeight="1" x14ac:dyDescent="0.25">
      <c r="A74" s="203"/>
      <c r="B74" s="203" t="s">
        <v>686</v>
      </c>
      <c r="C74" s="203" t="s">
        <v>687</v>
      </c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</row>
    <row r="75" spans="1:31" ht="12" customHeight="1" x14ac:dyDescent="0.25">
      <c r="A75" s="639"/>
      <c r="B75" s="639"/>
      <c r="C75" s="639"/>
      <c r="D75" s="657"/>
      <c r="E75" s="657"/>
      <c r="F75" s="657"/>
      <c r="G75" s="657"/>
    </row>
    <row r="76" spans="1:31" ht="12" customHeight="1" x14ac:dyDescent="0.25">
      <c r="A76" s="639"/>
      <c r="B76" s="639"/>
      <c r="C76" s="639"/>
      <c r="D76" s="657"/>
      <c r="E76" s="657"/>
      <c r="F76" s="657"/>
      <c r="G76" s="657"/>
    </row>
    <row r="77" spans="1:31" ht="12" hidden="1" customHeight="1" x14ac:dyDescent="0.25">
      <c r="A77" s="639"/>
      <c r="B77" s="639"/>
      <c r="C77" s="639"/>
      <c r="D77" s="657"/>
      <c r="E77" s="657"/>
      <c r="F77" s="657"/>
      <c r="G77" s="657"/>
    </row>
    <row r="78" spans="1:31" ht="12" hidden="1" customHeight="1" x14ac:dyDescent="0.25">
      <c r="A78" s="639"/>
      <c r="B78" s="639"/>
      <c r="C78" s="639"/>
      <c r="D78" s="657"/>
      <c r="E78" s="657"/>
      <c r="F78" s="657"/>
      <c r="G78" s="657"/>
    </row>
    <row r="79" spans="1:31" ht="12" hidden="1" customHeight="1" x14ac:dyDescent="0.25">
      <c r="A79" s="639"/>
      <c r="B79" s="639"/>
      <c r="C79" s="639"/>
      <c r="D79" s="657"/>
      <c r="E79" s="657"/>
      <c r="F79" s="657"/>
      <c r="G79" s="657"/>
    </row>
    <row r="80" spans="1:31" ht="12" hidden="1" customHeight="1" x14ac:dyDescent="0.25">
      <c r="A80" s="639"/>
      <c r="B80" s="639"/>
      <c r="C80" s="639"/>
      <c r="D80" s="657"/>
      <c r="E80" s="657"/>
      <c r="F80" s="657"/>
      <c r="G80" s="657"/>
    </row>
    <row r="81" spans="1:7" ht="12" hidden="1" customHeight="1" x14ac:dyDescent="0.25">
      <c r="A81" s="639"/>
      <c r="B81" s="639"/>
      <c r="C81" s="639"/>
      <c r="D81" s="657"/>
      <c r="E81" s="657"/>
      <c r="F81" s="657"/>
      <c r="G81" s="657"/>
    </row>
    <row r="82" spans="1:7" ht="12" hidden="1" customHeight="1" x14ac:dyDescent="0.25">
      <c r="A82" s="639"/>
      <c r="B82" s="639"/>
      <c r="C82" s="639"/>
      <c r="D82" s="657"/>
      <c r="E82" s="657"/>
      <c r="F82" s="657"/>
      <c r="G82" s="657"/>
    </row>
    <row r="83" spans="1:7" ht="12" hidden="1" customHeight="1" x14ac:dyDescent="0.25">
      <c r="A83" s="639"/>
      <c r="B83" s="639"/>
      <c r="C83" s="639"/>
      <c r="D83" s="657"/>
      <c r="E83" s="657"/>
      <c r="F83" s="657"/>
      <c r="G83" s="657"/>
    </row>
    <row r="84" spans="1:7" ht="12" hidden="1" customHeight="1" x14ac:dyDescent="0.25">
      <c r="A84" s="639"/>
      <c r="B84" s="639"/>
      <c r="C84" s="639"/>
      <c r="D84" s="657"/>
      <c r="E84" s="657"/>
      <c r="F84" s="657"/>
      <c r="G84" s="657"/>
    </row>
    <row r="85" spans="1:7" ht="12" hidden="1" customHeight="1" x14ac:dyDescent="0.25">
      <c r="A85" s="639"/>
      <c r="B85" s="639"/>
      <c r="C85" s="639"/>
      <c r="D85" s="657"/>
      <c r="E85" s="657"/>
      <c r="F85" s="657"/>
      <c r="G85" s="657"/>
    </row>
    <row r="86" spans="1:7" ht="12" hidden="1" customHeight="1" x14ac:dyDescent="0.25">
      <c r="A86" s="639"/>
      <c r="B86" s="639"/>
      <c r="C86" s="639"/>
      <c r="D86" s="657"/>
      <c r="E86" s="657"/>
      <c r="F86" s="657"/>
      <c r="G86" s="657"/>
    </row>
    <row r="87" spans="1:7" ht="12" hidden="1" customHeight="1" x14ac:dyDescent="0.25">
      <c r="A87" s="639"/>
      <c r="B87" s="639"/>
      <c r="C87" s="639"/>
      <c r="D87" s="657"/>
      <c r="E87" s="657"/>
      <c r="F87" s="657"/>
      <c r="G87" s="657"/>
    </row>
    <row r="88" spans="1:7" ht="12" hidden="1" customHeight="1" x14ac:dyDescent="0.25">
      <c r="A88" s="639"/>
      <c r="B88" s="639"/>
      <c r="C88" s="639"/>
      <c r="D88" s="657"/>
      <c r="E88" s="657"/>
      <c r="F88" s="657"/>
      <c r="G88" s="657"/>
    </row>
    <row r="89" spans="1:7" ht="12" hidden="1" customHeight="1" x14ac:dyDescent="0.25">
      <c r="A89" s="639"/>
      <c r="B89" s="639"/>
      <c r="C89" s="639"/>
      <c r="D89" s="657"/>
      <c r="E89" s="657"/>
      <c r="F89" s="657"/>
      <c r="G89" s="657"/>
    </row>
    <row r="90" spans="1:7" ht="12" hidden="1" customHeight="1" x14ac:dyDescent="0.25">
      <c r="A90" s="639"/>
      <c r="B90" s="639"/>
      <c r="C90" s="639"/>
      <c r="D90" s="657"/>
      <c r="E90" s="657"/>
      <c r="F90" s="657"/>
      <c r="G90" s="657"/>
    </row>
    <row r="91" spans="1:7" ht="12" hidden="1" customHeight="1" x14ac:dyDescent="0.25">
      <c r="A91" s="639"/>
      <c r="B91" s="639"/>
      <c r="C91" s="639"/>
      <c r="D91" s="657"/>
      <c r="E91" s="657"/>
      <c r="F91" s="657"/>
      <c r="G91" s="657"/>
    </row>
    <row r="92" spans="1:7" ht="12" hidden="1" customHeight="1" x14ac:dyDescent="0.25">
      <c r="A92" s="639"/>
      <c r="B92" s="639"/>
      <c r="C92" s="639"/>
      <c r="D92" s="657"/>
      <c r="E92" s="657"/>
      <c r="F92" s="657"/>
      <c r="G92" s="657"/>
    </row>
    <row r="93" spans="1:7" ht="12" hidden="1" customHeight="1" x14ac:dyDescent="0.25">
      <c r="A93" s="639"/>
      <c r="B93" s="639"/>
      <c r="C93" s="639"/>
      <c r="D93" s="657"/>
      <c r="E93" s="657"/>
      <c r="F93" s="657"/>
      <c r="G93" s="657"/>
    </row>
    <row r="94" spans="1:7" ht="12.75" hidden="1" customHeight="1" x14ac:dyDescent="0.25"/>
    <row r="95" spans="1:7" ht="12.75" hidden="1" customHeight="1" x14ac:dyDescent="0.25"/>
    <row r="96" spans="1:7" ht="12.75" hidden="1" customHeight="1" x14ac:dyDescent="0.25"/>
    <row r="97" spans="1:22" ht="12.75" hidden="1" customHeight="1" x14ac:dyDescent="0.25"/>
    <row r="98" spans="1:22" ht="12.75" customHeight="1" x14ac:dyDescent="0.25"/>
    <row r="99" spans="1:22" ht="12.75" customHeight="1" x14ac:dyDescent="0.25"/>
    <row r="100" spans="1:22" ht="12.75" customHeight="1" x14ac:dyDescent="0.25">
      <c r="T100" s="1643" t="s">
        <v>986</v>
      </c>
      <c r="U100" s="1643"/>
      <c r="V100" s="1643"/>
    </row>
    <row r="101" spans="1:22" ht="12.75" customHeight="1" x14ac:dyDescent="0.25">
      <c r="E101" s="1651" t="s">
        <v>872</v>
      </c>
      <c r="F101" s="1651"/>
      <c r="G101" s="1651"/>
      <c r="H101" s="1651"/>
      <c r="I101" s="1651"/>
      <c r="J101" s="1651"/>
      <c r="K101" s="1651"/>
      <c r="L101" s="1651"/>
      <c r="M101" s="1651"/>
      <c r="N101" s="1651"/>
      <c r="O101" s="1651"/>
      <c r="P101" s="1651"/>
      <c r="Q101" s="1651"/>
      <c r="R101" s="1651"/>
      <c r="S101" s="1651"/>
      <c r="T101" s="1651"/>
      <c r="U101" s="1651"/>
      <c r="V101" s="1651"/>
    </row>
    <row r="102" spans="1:22" ht="12.75" customHeight="1" x14ac:dyDescent="0.25">
      <c r="A102" s="665"/>
      <c r="B102" s="1648" t="s">
        <v>790</v>
      </c>
      <c r="C102" s="1649"/>
      <c r="D102" s="1649"/>
      <c r="E102" s="1649"/>
      <c r="F102" s="1649"/>
      <c r="G102" s="1649"/>
      <c r="H102" s="1649"/>
      <c r="I102" s="1649"/>
      <c r="J102" s="1649"/>
      <c r="K102" s="1649"/>
      <c r="L102" s="1649"/>
      <c r="M102" s="1649"/>
      <c r="N102" s="1649"/>
      <c r="O102" s="1649"/>
      <c r="P102" s="1649"/>
      <c r="Q102" s="1649"/>
      <c r="R102" s="1649"/>
      <c r="S102" s="1649"/>
      <c r="T102" s="1649"/>
      <c r="U102" s="1649"/>
      <c r="V102" s="1650"/>
    </row>
    <row r="103" spans="1:22" ht="36" customHeight="1" x14ac:dyDescent="0.25">
      <c r="A103" s="663" t="s">
        <v>806</v>
      </c>
      <c r="B103" s="1644" t="s">
        <v>866</v>
      </c>
      <c r="C103" s="1645"/>
      <c r="D103" s="664" t="s">
        <v>807</v>
      </c>
      <c r="E103" s="664" t="s">
        <v>1054</v>
      </c>
      <c r="F103" s="664" t="s">
        <v>1059</v>
      </c>
      <c r="G103" s="664" t="s">
        <v>1094</v>
      </c>
      <c r="H103" s="664" t="s">
        <v>1059</v>
      </c>
      <c r="I103" s="664" t="s">
        <v>1059</v>
      </c>
      <c r="J103" s="664" t="s">
        <v>1059</v>
      </c>
      <c r="K103" s="664" t="s">
        <v>1059</v>
      </c>
      <c r="L103" s="664" t="s">
        <v>1059</v>
      </c>
      <c r="T103" s="664" t="s">
        <v>1059</v>
      </c>
      <c r="U103" s="664" t="s">
        <v>1120</v>
      </c>
      <c r="V103" s="664" t="s">
        <v>1059</v>
      </c>
    </row>
    <row r="104" spans="1:22" s="615" customFormat="1" ht="11.25" x14ac:dyDescent="0.2">
      <c r="A104" s="611" t="s">
        <v>61</v>
      </c>
      <c r="B104" s="612" t="s">
        <v>865</v>
      </c>
      <c r="C104" s="613"/>
      <c r="D104" s="1069"/>
      <c r="E104" s="614"/>
      <c r="F104" s="614"/>
      <c r="G104" s="614"/>
      <c r="H104" s="614"/>
      <c r="I104" s="614"/>
      <c r="J104" s="614"/>
      <c r="K104" s="614"/>
      <c r="L104" s="614"/>
      <c r="T104" s="614"/>
      <c r="U104" s="614"/>
      <c r="V104" s="614"/>
    </row>
    <row r="105" spans="1:22" s="615" customFormat="1" ht="11.25" x14ac:dyDescent="0.2">
      <c r="A105" s="616"/>
      <c r="B105" s="1476" t="s">
        <v>530</v>
      </c>
      <c r="C105" s="1494"/>
      <c r="D105" s="1069">
        <v>71985189</v>
      </c>
      <c r="E105" s="1486">
        <v>1482604</v>
      </c>
      <c r="F105" s="618">
        <f>SUM(D105:E105)</f>
        <v>73467793</v>
      </c>
      <c r="G105" s="618">
        <f>+L105-F105</f>
        <v>194100</v>
      </c>
      <c r="H105" s="618"/>
      <c r="I105" s="618"/>
      <c r="J105" s="618"/>
      <c r="K105" s="618"/>
      <c r="L105" s="618">
        <v>73661893</v>
      </c>
      <c r="T105" s="618">
        <v>73661893</v>
      </c>
      <c r="U105" s="618">
        <f>+V105-T105</f>
        <v>-134751</v>
      </c>
      <c r="V105" s="618">
        <v>73527142</v>
      </c>
    </row>
    <row r="106" spans="1:22" s="615" customFormat="1" ht="11.25" x14ac:dyDescent="0.2">
      <c r="A106" s="616"/>
      <c r="B106" s="1476" t="s">
        <v>797</v>
      </c>
      <c r="C106" s="1494"/>
      <c r="D106" s="1069">
        <v>15865838</v>
      </c>
      <c r="E106" s="1486">
        <v>-108212</v>
      </c>
      <c r="F106" s="618">
        <f>SUM(D106:E106)</f>
        <v>15757626</v>
      </c>
      <c r="G106" s="618">
        <v>71820</v>
      </c>
      <c r="H106" s="618"/>
      <c r="I106" s="618"/>
      <c r="J106" s="618"/>
      <c r="K106" s="618"/>
      <c r="L106" s="618">
        <f>SUM(F106:G106)</f>
        <v>15829446</v>
      </c>
      <c r="O106" s="615" t="s">
        <v>126</v>
      </c>
      <c r="T106" s="618">
        <v>15829446</v>
      </c>
      <c r="U106" s="618">
        <f t="shared" ref="U106:U108" si="30">+V106-T106</f>
        <v>0</v>
      </c>
      <c r="V106" s="618">
        <v>15829446</v>
      </c>
    </row>
    <row r="107" spans="1:22" s="615" customFormat="1" ht="11.25" x14ac:dyDescent="0.2">
      <c r="A107" s="619"/>
      <c r="B107" s="1477" t="s">
        <v>128</v>
      </c>
      <c r="C107" s="1494"/>
      <c r="D107" s="1069">
        <v>18246625</v>
      </c>
      <c r="E107" s="1486">
        <v>-381050</v>
      </c>
      <c r="F107" s="618">
        <f>SUM(D107:E107)</f>
        <v>17865575</v>
      </c>
      <c r="G107" s="618">
        <f>+L107-F107</f>
        <v>-119412</v>
      </c>
      <c r="H107" s="618"/>
      <c r="I107" s="618"/>
      <c r="J107" s="618"/>
      <c r="K107" s="618"/>
      <c r="L107" s="618">
        <v>17746163</v>
      </c>
      <c r="T107" s="618">
        <v>17746163</v>
      </c>
      <c r="U107" s="618">
        <f t="shared" si="30"/>
        <v>166407</v>
      </c>
      <c r="V107" s="618">
        <v>17912570</v>
      </c>
    </row>
    <row r="108" spans="1:22" s="615" customFormat="1" ht="11.25" x14ac:dyDescent="0.2">
      <c r="A108" s="619"/>
      <c r="B108" s="1477" t="s">
        <v>532</v>
      </c>
      <c r="C108" s="1494"/>
      <c r="D108" s="1069">
        <v>1524000</v>
      </c>
      <c r="E108" s="1486"/>
      <c r="F108" s="618">
        <v>1524000</v>
      </c>
      <c r="G108" s="618"/>
      <c r="H108" s="618"/>
      <c r="I108" s="618"/>
      <c r="J108" s="618"/>
      <c r="K108" s="618"/>
      <c r="L108" s="618">
        <f>SUM(F108:G108)</f>
        <v>1524000</v>
      </c>
      <c r="T108" s="618">
        <v>1524000</v>
      </c>
      <c r="U108" s="618">
        <f t="shared" si="30"/>
        <v>0</v>
      </c>
      <c r="V108" s="618">
        <v>1524000</v>
      </c>
    </row>
    <row r="109" spans="1:22" s="615" customFormat="1" ht="11.25" x14ac:dyDescent="0.2">
      <c r="A109" s="616"/>
      <c r="B109" s="1476" t="s">
        <v>798</v>
      </c>
      <c r="C109" s="1494"/>
      <c r="D109" s="1069">
        <v>24</v>
      </c>
      <c r="E109" s="1486"/>
      <c r="F109" s="618">
        <v>24</v>
      </c>
      <c r="G109" s="618"/>
      <c r="H109" s="618"/>
      <c r="I109" s="618"/>
      <c r="J109" s="618"/>
      <c r="K109" s="618"/>
      <c r="L109" s="618">
        <v>24</v>
      </c>
      <c r="T109" s="618">
        <v>24</v>
      </c>
      <c r="U109" s="618"/>
      <c r="V109" s="618">
        <f>+T109</f>
        <v>24</v>
      </c>
    </row>
    <row r="110" spans="1:22" s="615" customFormat="1" ht="11.25" x14ac:dyDescent="0.2">
      <c r="A110" s="616"/>
      <c r="B110" s="1478" t="s">
        <v>847</v>
      </c>
      <c r="C110" s="1495"/>
      <c r="D110" s="1067">
        <f>SUM(D105:D108)</f>
        <v>107621652</v>
      </c>
      <c r="E110" s="1487">
        <f>SUM(E105:E109)</f>
        <v>993342</v>
      </c>
      <c r="F110" s="632">
        <f>SUM(F105:F108)</f>
        <v>108614994</v>
      </c>
      <c r="G110" s="632">
        <f>SUM(G105:G108)</f>
        <v>146508</v>
      </c>
      <c r="H110" s="632">
        <f t="shared" ref="H110:L110" si="31">SUM(H105:H108)</f>
        <v>0</v>
      </c>
      <c r="I110" s="632">
        <f t="shared" si="31"/>
        <v>0</v>
      </c>
      <c r="J110" s="632">
        <f t="shared" si="31"/>
        <v>0</v>
      </c>
      <c r="K110" s="632">
        <f t="shared" si="31"/>
        <v>0</v>
      </c>
      <c r="L110" s="632">
        <f t="shared" si="31"/>
        <v>108761502</v>
      </c>
      <c r="T110" s="632">
        <v>108761502</v>
      </c>
      <c r="U110" s="632">
        <f>+U107+U105</f>
        <v>31656</v>
      </c>
      <c r="V110" s="632">
        <f>+V108+V107+V106+V105</f>
        <v>108793158</v>
      </c>
    </row>
    <row r="111" spans="1:22" s="615" customFormat="1" ht="11.25" x14ac:dyDescent="0.2">
      <c r="A111" s="611" t="s">
        <v>837</v>
      </c>
      <c r="B111" s="633" t="s">
        <v>843</v>
      </c>
      <c r="C111" s="1495"/>
      <c r="D111" s="1067"/>
      <c r="E111" s="634"/>
      <c r="F111" s="634"/>
      <c r="G111" s="634"/>
      <c r="H111" s="634"/>
      <c r="I111" s="634"/>
      <c r="J111" s="634"/>
      <c r="K111" s="634"/>
      <c r="L111" s="634"/>
      <c r="T111" s="634"/>
      <c r="U111" s="634"/>
      <c r="V111" s="634"/>
    </row>
    <row r="112" spans="1:22" s="615" customFormat="1" ht="11.25" x14ac:dyDescent="0.2">
      <c r="A112" s="616"/>
      <c r="B112" s="1476" t="s">
        <v>530</v>
      </c>
      <c r="C112" s="1494"/>
      <c r="D112" s="1069">
        <v>4858018</v>
      </c>
      <c r="E112" s="1486">
        <v>37931</v>
      </c>
      <c r="F112" s="618">
        <f>SUM(D112:E112)</f>
        <v>4895949</v>
      </c>
      <c r="G112" s="618"/>
      <c r="H112" s="618"/>
      <c r="I112" s="618"/>
      <c r="J112" s="618"/>
      <c r="K112" s="618"/>
      <c r="L112" s="618">
        <v>4895949</v>
      </c>
      <c r="T112" s="618">
        <v>4895949</v>
      </c>
      <c r="U112" s="618">
        <f>+V112-T112</f>
        <v>0</v>
      </c>
      <c r="V112" s="618">
        <v>4895949</v>
      </c>
    </row>
    <row r="113" spans="1:22" s="615" customFormat="1" ht="11.25" x14ac:dyDescent="0.2">
      <c r="A113" s="616"/>
      <c r="B113" s="1476" t="s">
        <v>797</v>
      </c>
      <c r="C113" s="1494"/>
      <c r="D113" s="1069">
        <v>980605</v>
      </c>
      <c r="E113" s="1486"/>
      <c r="F113" s="618">
        <v>980605</v>
      </c>
      <c r="G113" s="618"/>
      <c r="H113" s="618"/>
      <c r="I113" s="618"/>
      <c r="J113" s="618"/>
      <c r="K113" s="618"/>
      <c r="L113" s="618">
        <f>SUM(F113:K113)</f>
        <v>980605</v>
      </c>
      <c r="T113" s="618">
        <v>980605</v>
      </c>
      <c r="U113" s="618">
        <f t="shared" ref="U113:U114" si="32">+V113-T113</f>
        <v>0</v>
      </c>
      <c r="V113" s="618">
        <v>980605</v>
      </c>
    </row>
    <row r="114" spans="1:22" s="615" customFormat="1" ht="11.25" x14ac:dyDescent="0.2">
      <c r="A114" s="619"/>
      <c r="B114" s="1477" t="s">
        <v>128</v>
      </c>
      <c r="C114" s="1494"/>
      <c r="D114" s="1069">
        <v>0</v>
      </c>
      <c r="E114" s="1486">
        <v>15000</v>
      </c>
      <c r="F114" s="618">
        <v>15000</v>
      </c>
      <c r="G114" s="618">
        <f>+L114-F114</f>
        <v>9800</v>
      </c>
      <c r="H114" s="618"/>
      <c r="I114" s="618"/>
      <c r="J114" s="618"/>
      <c r="K114" s="618"/>
      <c r="L114" s="618">
        <v>24800</v>
      </c>
      <c r="T114" s="618">
        <v>24800</v>
      </c>
      <c r="U114" s="618">
        <f t="shared" si="32"/>
        <v>0</v>
      </c>
      <c r="V114" s="618">
        <v>24800</v>
      </c>
    </row>
    <row r="115" spans="1:22" s="615" customFormat="1" ht="11.25" x14ac:dyDescent="0.2">
      <c r="A115" s="616"/>
      <c r="B115" s="1479" t="s">
        <v>798</v>
      </c>
      <c r="C115" s="1494"/>
      <c r="D115" s="1069">
        <v>2</v>
      </c>
      <c r="E115" s="1486"/>
      <c r="F115" s="618">
        <v>2</v>
      </c>
      <c r="G115" s="618"/>
      <c r="H115" s="618"/>
      <c r="I115" s="618"/>
      <c r="J115" s="618"/>
      <c r="K115" s="618"/>
      <c r="L115" s="618">
        <v>2</v>
      </c>
      <c r="T115" s="618">
        <v>2</v>
      </c>
      <c r="U115" s="618"/>
      <c r="V115" s="618">
        <v>2</v>
      </c>
    </row>
    <row r="116" spans="1:22" s="615" customFormat="1" ht="11.25" x14ac:dyDescent="0.2">
      <c r="A116" s="635"/>
      <c r="B116" s="1480" t="s">
        <v>846</v>
      </c>
      <c r="C116" s="1495"/>
      <c r="D116" s="1067">
        <f>SUM(D112:D114)</f>
        <v>5838623</v>
      </c>
      <c r="E116" s="1488">
        <f>SUM(E112:E115)</f>
        <v>52931</v>
      </c>
      <c r="F116" s="636">
        <f>SUM(F112:F114)</f>
        <v>5891554</v>
      </c>
      <c r="G116" s="636">
        <f>SUM(G112:G114)</f>
        <v>9800</v>
      </c>
      <c r="H116" s="636">
        <f t="shared" ref="H116:L116" si="33">SUM(H112:H114)</f>
        <v>0</v>
      </c>
      <c r="I116" s="636">
        <f t="shared" si="33"/>
        <v>0</v>
      </c>
      <c r="J116" s="636">
        <f t="shared" si="33"/>
        <v>0</v>
      </c>
      <c r="K116" s="636">
        <f t="shared" si="33"/>
        <v>0</v>
      </c>
      <c r="L116" s="636">
        <f t="shared" si="33"/>
        <v>5901354</v>
      </c>
      <c r="T116" s="636">
        <v>5901354</v>
      </c>
      <c r="U116" s="636">
        <v>0</v>
      </c>
      <c r="V116" s="636">
        <f>+V112+V113+V114</f>
        <v>5901354</v>
      </c>
    </row>
    <row r="117" spans="1:22" s="615" customFormat="1" ht="11.25" x14ac:dyDescent="0.2">
      <c r="A117" s="621" t="s">
        <v>839</v>
      </c>
      <c r="B117" s="622" t="s">
        <v>840</v>
      </c>
      <c r="C117" s="1495"/>
      <c r="D117" s="1067"/>
      <c r="E117" s="623"/>
      <c r="F117" s="623"/>
      <c r="G117" s="623"/>
      <c r="H117" s="623"/>
      <c r="I117" s="623"/>
      <c r="J117" s="623"/>
      <c r="K117" s="623"/>
      <c r="L117" s="623"/>
      <c r="T117" s="623"/>
      <c r="U117" s="623"/>
      <c r="V117" s="623"/>
    </row>
    <row r="118" spans="1:22" s="615" customFormat="1" ht="11.25" x14ac:dyDescent="0.2">
      <c r="A118" s="616"/>
      <c r="B118" s="1476" t="s">
        <v>530</v>
      </c>
      <c r="C118" s="1494"/>
      <c r="D118" s="1069">
        <v>10338627</v>
      </c>
      <c r="E118" s="1486">
        <v>113793</v>
      </c>
      <c r="F118" s="618">
        <f>SUM(D118:E118)</f>
        <v>10452420</v>
      </c>
      <c r="G118" s="618">
        <f>+L118-F118</f>
        <v>200000</v>
      </c>
      <c r="H118" s="618"/>
      <c r="I118" s="618"/>
      <c r="J118" s="618"/>
      <c r="K118" s="618"/>
      <c r="L118" s="618">
        <v>10652420</v>
      </c>
      <c r="T118" s="618">
        <v>10652420</v>
      </c>
      <c r="U118" s="618">
        <f>+V118-T118</f>
        <v>0</v>
      </c>
      <c r="V118" s="618">
        <v>10652420</v>
      </c>
    </row>
    <row r="119" spans="1:22" s="615" customFormat="1" ht="11.25" x14ac:dyDescent="0.2">
      <c r="A119" s="616"/>
      <c r="B119" s="1476" t="s">
        <v>797</v>
      </c>
      <c r="C119" s="1494"/>
      <c r="D119" s="1069">
        <v>2000725</v>
      </c>
      <c r="E119" s="1486"/>
      <c r="F119" s="618">
        <v>2000725</v>
      </c>
      <c r="G119" s="618"/>
      <c r="H119" s="618"/>
      <c r="I119" s="618"/>
      <c r="J119" s="618"/>
      <c r="K119" s="618"/>
      <c r="L119" s="618">
        <f>SUM(F119:K119)</f>
        <v>2000725</v>
      </c>
      <c r="T119" s="618">
        <v>2000725</v>
      </c>
      <c r="U119" s="618">
        <f t="shared" ref="U119:U120" si="34">+V119-T119</f>
        <v>-72680</v>
      </c>
      <c r="V119" s="618">
        <v>1928045</v>
      </c>
    </row>
    <row r="120" spans="1:22" s="615" customFormat="1" ht="11.25" x14ac:dyDescent="0.2">
      <c r="A120" s="619"/>
      <c r="B120" s="1477" t="s">
        <v>128</v>
      </c>
      <c r="C120" s="1494"/>
      <c r="D120" s="1069">
        <v>4927500</v>
      </c>
      <c r="E120" s="1486"/>
      <c r="F120" s="618">
        <v>4927500</v>
      </c>
      <c r="G120" s="618"/>
      <c r="H120" s="618"/>
      <c r="I120" s="618"/>
      <c r="J120" s="618"/>
      <c r="K120" s="618"/>
      <c r="L120" s="618">
        <f>SUM(F120:K120)</f>
        <v>4927500</v>
      </c>
      <c r="T120" s="618">
        <v>4927500</v>
      </c>
      <c r="U120" s="618">
        <f t="shared" si="34"/>
        <v>-166407</v>
      </c>
      <c r="V120" s="618">
        <v>4761093</v>
      </c>
    </row>
    <row r="121" spans="1:22" s="615" customFormat="1" ht="11.25" x14ac:dyDescent="0.2">
      <c r="A121" s="616"/>
      <c r="B121" s="1479" t="s">
        <v>798</v>
      </c>
      <c r="C121" s="1494"/>
      <c r="D121" s="1069">
        <v>3</v>
      </c>
      <c r="E121" s="1486"/>
      <c r="F121" s="618">
        <v>3</v>
      </c>
      <c r="G121" s="618"/>
      <c r="H121" s="618"/>
      <c r="I121" s="618"/>
      <c r="J121" s="618"/>
      <c r="K121" s="618"/>
      <c r="L121" s="618">
        <v>3</v>
      </c>
      <c r="T121" s="618">
        <v>3</v>
      </c>
      <c r="U121" s="618"/>
      <c r="V121" s="618">
        <v>3</v>
      </c>
    </row>
    <row r="122" spans="1:22" s="615" customFormat="1" ht="11.25" x14ac:dyDescent="0.2">
      <c r="A122" s="616"/>
      <c r="B122" s="1481" t="s">
        <v>845</v>
      </c>
      <c r="C122" s="1495"/>
      <c r="D122" s="1067">
        <f>SUM(D118:D120)</f>
        <v>17266852</v>
      </c>
      <c r="E122" s="1487">
        <f>SUM(E118:E120)</f>
        <v>113793</v>
      </c>
      <c r="F122" s="632">
        <f>SUM(F118:F120)</f>
        <v>17380645</v>
      </c>
      <c r="G122" s="632">
        <f>SUM(G118:G120)</f>
        <v>200000</v>
      </c>
      <c r="H122" s="632">
        <f t="shared" ref="H122:L122" si="35">SUM(H118:H120)</f>
        <v>0</v>
      </c>
      <c r="I122" s="632">
        <f t="shared" si="35"/>
        <v>0</v>
      </c>
      <c r="J122" s="632">
        <f t="shared" si="35"/>
        <v>0</v>
      </c>
      <c r="K122" s="632">
        <f t="shared" si="35"/>
        <v>0</v>
      </c>
      <c r="L122" s="632">
        <f t="shared" si="35"/>
        <v>17580645</v>
      </c>
      <c r="T122" s="632">
        <v>17580645</v>
      </c>
      <c r="U122" s="632">
        <f>+U120+U119</f>
        <v>-239087</v>
      </c>
      <c r="V122" s="632">
        <f>+V118+V119+V120</f>
        <v>17341558</v>
      </c>
    </row>
    <row r="123" spans="1:22" s="615" customFormat="1" ht="11.25" x14ac:dyDescent="0.2">
      <c r="A123" s="611" t="s">
        <v>841</v>
      </c>
      <c r="B123" s="633" t="s">
        <v>842</v>
      </c>
      <c r="C123" s="1495"/>
      <c r="D123" s="1067"/>
      <c r="E123" s="634"/>
      <c r="F123" s="634"/>
      <c r="G123" s="634"/>
      <c r="H123" s="634"/>
      <c r="I123" s="634"/>
      <c r="J123" s="634"/>
      <c r="K123" s="634"/>
      <c r="L123" s="634"/>
      <c r="T123" s="634"/>
      <c r="U123" s="634"/>
      <c r="V123" s="634"/>
    </row>
    <row r="124" spans="1:22" s="615" customFormat="1" ht="11.25" x14ac:dyDescent="0.2">
      <c r="A124" s="616"/>
      <c r="B124" s="1476" t="s">
        <v>530</v>
      </c>
      <c r="C124" s="1494"/>
      <c r="D124" s="1069">
        <v>3315409</v>
      </c>
      <c r="E124" s="1486">
        <v>582931</v>
      </c>
      <c r="F124" s="618">
        <f>SUM(D124:E124)</f>
        <v>3898340</v>
      </c>
      <c r="G124" s="618">
        <f>+L124-F124</f>
        <v>-35000</v>
      </c>
      <c r="H124" s="618"/>
      <c r="I124" s="618"/>
      <c r="J124" s="618"/>
      <c r="K124" s="618"/>
      <c r="L124" s="618">
        <v>3863340</v>
      </c>
      <c r="T124" s="618">
        <v>3863340</v>
      </c>
      <c r="U124" s="618">
        <f>+V124-T124</f>
        <v>134751</v>
      </c>
      <c r="V124" s="618">
        <v>3998091</v>
      </c>
    </row>
    <row r="125" spans="1:22" s="615" customFormat="1" ht="11.25" x14ac:dyDescent="0.2">
      <c r="A125" s="616"/>
      <c r="B125" s="1476" t="s">
        <v>797</v>
      </c>
      <c r="C125" s="1494"/>
      <c r="D125" s="1069">
        <v>665082</v>
      </c>
      <c r="E125" s="1486"/>
      <c r="F125" s="618">
        <f>SUM(D125:E125)</f>
        <v>665082</v>
      </c>
      <c r="G125" s="618"/>
      <c r="H125" s="618"/>
      <c r="I125" s="618"/>
      <c r="J125" s="618"/>
      <c r="K125" s="618"/>
      <c r="L125" s="618">
        <f>SUM(F125:G125)</f>
        <v>665082</v>
      </c>
      <c r="T125" s="618">
        <v>665082</v>
      </c>
      <c r="U125" s="618">
        <f t="shared" ref="U125:U126" si="36">+V125-T125</f>
        <v>72680</v>
      </c>
      <c r="V125" s="618">
        <v>737762</v>
      </c>
    </row>
    <row r="126" spans="1:22" s="615" customFormat="1" ht="11.25" x14ac:dyDescent="0.2">
      <c r="A126" s="619"/>
      <c r="B126" s="1477" t="s">
        <v>128</v>
      </c>
      <c r="C126" s="1494"/>
      <c r="D126" s="1069">
        <v>70000</v>
      </c>
      <c r="E126" s="1486">
        <v>35000</v>
      </c>
      <c r="F126" s="618">
        <f>SUM(D126:E126)</f>
        <v>105000</v>
      </c>
      <c r="G126" s="618"/>
      <c r="H126" s="618"/>
      <c r="I126" s="618"/>
      <c r="J126" s="618"/>
      <c r="K126" s="618"/>
      <c r="L126" s="618">
        <f>SUM(F126:G126)</f>
        <v>105000</v>
      </c>
      <c r="T126" s="618">
        <v>105000</v>
      </c>
      <c r="U126" s="618">
        <f t="shared" si="36"/>
        <v>0</v>
      </c>
      <c r="V126" s="618">
        <v>105000</v>
      </c>
    </row>
    <row r="127" spans="1:22" s="615" customFormat="1" ht="11.25" x14ac:dyDescent="0.2">
      <c r="A127" s="616"/>
      <c r="B127" s="1476" t="s">
        <v>798</v>
      </c>
      <c r="C127" s="1494"/>
      <c r="D127" s="1069">
        <v>1</v>
      </c>
      <c r="E127" s="1486"/>
      <c r="F127" s="618">
        <v>1</v>
      </c>
      <c r="G127" s="618"/>
      <c r="H127" s="618"/>
      <c r="I127" s="618"/>
      <c r="J127" s="618"/>
      <c r="K127" s="618"/>
      <c r="L127" s="618">
        <v>1</v>
      </c>
      <c r="T127" s="618">
        <v>1</v>
      </c>
      <c r="U127" s="618"/>
      <c r="V127" s="618">
        <v>1</v>
      </c>
    </row>
    <row r="128" spans="1:22" s="615" customFormat="1" ht="11.25" x14ac:dyDescent="0.2">
      <c r="A128" s="635"/>
      <c r="B128" s="638" t="s">
        <v>844</v>
      </c>
      <c r="C128" s="1495"/>
      <c r="D128" s="1067">
        <f>SUM(D124:D126)</f>
        <v>4050491</v>
      </c>
      <c r="E128" s="1488">
        <f>SUM(E124:E126)</f>
        <v>617931</v>
      </c>
      <c r="F128" s="636">
        <f>SUM(F124:F126)</f>
        <v>4668422</v>
      </c>
      <c r="G128" s="636">
        <f>SUM(G124:G126)</f>
        <v>-35000</v>
      </c>
      <c r="H128" s="636">
        <f t="shared" ref="H128:L128" si="37">SUM(H124:H126)</f>
        <v>0</v>
      </c>
      <c r="I128" s="636">
        <f t="shared" si="37"/>
        <v>0</v>
      </c>
      <c r="J128" s="636">
        <f t="shared" si="37"/>
        <v>0</v>
      </c>
      <c r="K128" s="636">
        <f t="shared" si="37"/>
        <v>0</v>
      </c>
      <c r="L128" s="636">
        <f t="shared" si="37"/>
        <v>4633422</v>
      </c>
      <c r="T128" s="636">
        <v>4633422</v>
      </c>
      <c r="U128" s="636">
        <f>+U125+U124</f>
        <v>207431</v>
      </c>
      <c r="V128" s="636">
        <f>+V126+V125+V124</f>
        <v>4840853</v>
      </c>
    </row>
    <row r="129" spans="1:22" s="615" customFormat="1" ht="11.25" x14ac:dyDescent="0.2">
      <c r="A129" s="611" t="s">
        <v>1057</v>
      </c>
      <c r="B129" s="633" t="s">
        <v>1058</v>
      </c>
      <c r="C129" s="1495"/>
      <c r="D129" s="1067"/>
      <c r="E129" s="634"/>
      <c r="F129" s="634"/>
      <c r="G129" s="634"/>
      <c r="H129" s="634"/>
      <c r="I129" s="634"/>
      <c r="J129" s="634"/>
      <c r="K129" s="634"/>
      <c r="L129" s="634"/>
      <c r="T129" s="634"/>
      <c r="U129" s="634"/>
      <c r="V129" s="634"/>
    </row>
    <row r="130" spans="1:22" s="615" customFormat="1" ht="11.25" x14ac:dyDescent="0.2">
      <c r="A130" s="616"/>
      <c r="B130" s="1476" t="s">
        <v>530</v>
      </c>
      <c r="C130" s="1494"/>
      <c r="D130" s="1069"/>
      <c r="E130" s="1486">
        <v>1934000</v>
      </c>
      <c r="F130" s="618">
        <v>1934000</v>
      </c>
      <c r="G130" s="618"/>
      <c r="H130" s="618"/>
      <c r="I130" s="618"/>
      <c r="J130" s="618"/>
      <c r="K130" s="618"/>
      <c r="L130" s="618">
        <f>SUM(F130:G130)</f>
        <v>1934000</v>
      </c>
      <c r="T130" s="618">
        <v>1934000</v>
      </c>
      <c r="U130" s="618">
        <f>+V130-T130</f>
        <v>0</v>
      </c>
      <c r="V130" s="618">
        <v>1934000</v>
      </c>
    </row>
    <row r="131" spans="1:22" s="615" customFormat="1" ht="11.25" x14ac:dyDescent="0.2">
      <c r="A131" s="616"/>
      <c r="B131" s="1476" t="s">
        <v>797</v>
      </c>
      <c r="C131" s="1494"/>
      <c r="D131" s="1069"/>
      <c r="E131" s="1486">
        <v>374720</v>
      </c>
      <c r="F131" s="618">
        <v>374720</v>
      </c>
      <c r="G131" s="618"/>
      <c r="H131" s="618"/>
      <c r="I131" s="618"/>
      <c r="J131" s="618"/>
      <c r="K131" s="618"/>
      <c r="L131" s="618">
        <f>SUM(F131:G131)</f>
        <v>374720</v>
      </c>
      <c r="T131" s="618">
        <v>374720</v>
      </c>
      <c r="U131" s="618">
        <f t="shared" ref="U131:U132" si="38">+V131-T131</f>
        <v>0</v>
      </c>
      <c r="V131" s="618">
        <v>374720</v>
      </c>
    </row>
    <row r="132" spans="1:22" s="615" customFormat="1" ht="11.25" x14ac:dyDescent="0.2">
      <c r="A132" s="619"/>
      <c r="B132" s="1477" t="s">
        <v>128</v>
      </c>
      <c r="C132" s="1494"/>
      <c r="D132" s="1069"/>
      <c r="E132" s="1486">
        <v>216050</v>
      </c>
      <c r="F132" s="618">
        <v>216050</v>
      </c>
      <c r="G132" s="618"/>
      <c r="H132" s="618"/>
      <c r="I132" s="618"/>
      <c r="J132" s="618"/>
      <c r="K132" s="618"/>
      <c r="L132" s="618">
        <f>SUM(F132:G132)</f>
        <v>216050</v>
      </c>
      <c r="T132" s="618">
        <v>216050</v>
      </c>
      <c r="U132" s="618">
        <f t="shared" si="38"/>
        <v>0</v>
      </c>
      <c r="V132" s="618">
        <v>216050</v>
      </c>
    </row>
    <row r="133" spans="1:22" s="615" customFormat="1" ht="11.25" x14ac:dyDescent="0.2">
      <c r="A133" s="616"/>
      <c r="B133" s="1476" t="s">
        <v>798</v>
      </c>
      <c r="C133" s="1494"/>
      <c r="D133" s="1069"/>
      <c r="E133" s="1486"/>
      <c r="F133" s="618"/>
      <c r="G133" s="618"/>
      <c r="H133" s="618"/>
      <c r="I133" s="618"/>
      <c r="J133" s="618"/>
      <c r="K133" s="618"/>
      <c r="L133" s="618"/>
      <c r="T133" s="618"/>
      <c r="U133" s="618"/>
      <c r="V133" s="618"/>
    </row>
    <row r="134" spans="1:22" s="615" customFormat="1" ht="11.25" x14ac:dyDescent="0.2">
      <c r="A134" s="635"/>
      <c r="B134" s="638" t="s">
        <v>1058</v>
      </c>
      <c r="C134" s="1495"/>
      <c r="D134" s="1067">
        <f>SUM(D130:D132)</f>
        <v>0</v>
      </c>
      <c r="E134" s="1488">
        <f>SUM(E130:E133)</f>
        <v>2524770</v>
      </c>
      <c r="F134" s="636">
        <f>SUM(F130:F132)</f>
        <v>2524770</v>
      </c>
      <c r="G134" s="636">
        <f>SUM(G130:G132)</f>
        <v>0</v>
      </c>
      <c r="H134" s="636">
        <f t="shared" ref="H134:L134" si="39">SUM(H130:H132)</f>
        <v>0</v>
      </c>
      <c r="I134" s="636">
        <f t="shared" si="39"/>
        <v>0</v>
      </c>
      <c r="J134" s="636">
        <f t="shared" si="39"/>
        <v>0</v>
      </c>
      <c r="K134" s="636">
        <f t="shared" si="39"/>
        <v>0</v>
      </c>
      <c r="L134" s="636">
        <f t="shared" si="39"/>
        <v>2524770</v>
      </c>
      <c r="T134" s="636">
        <v>2524770</v>
      </c>
      <c r="U134" s="636">
        <v>0</v>
      </c>
      <c r="V134" s="636">
        <f>+V132+V131+V130</f>
        <v>2524770</v>
      </c>
    </row>
    <row r="135" spans="1:22" s="615" customFormat="1" ht="12.75" customHeight="1" x14ac:dyDescent="0.2">
      <c r="A135" s="1068" t="s">
        <v>63</v>
      </c>
      <c r="B135" s="622" t="s">
        <v>1111</v>
      </c>
      <c r="C135" s="1495"/>
      <c r="D135" s="1067"/>
      <c r="E135" s="1489"/>
      <c r="F135" s="1067"/>
      <c r="G135" s="1067"/>
      <c r="H135" s="1067"/>
      <c r="I135" s="1067"/>
      <c r="J135" s="1067"/>
      <c r="K135" s="1067"/>
      <c r="L135" s="1067"/>
      <c r="T135" s="1067"/>
      <c r="U135" s="1067"/>
      <c r="V135" s="1067"/>
    </row>
    <row r="136" spans="1:22" s="615" customFormat="1" ht="11.25" x14ac:dyDescent="0.2">
      <c r="A136" s="616"/>
      <c r="B136" s="1476" t="s">
        <v>530</v>
      </c>
      <c r="C136" s="1495"/>
      <c r="D136" s="1067"/>
      <c r="E136" s="1489"/>
      <c r="F136" s="1067"/>
      <c r="G136" s="1067"/>
      <c r="H136" s="1067"/>
      <c r="I136" s="1067"/>
      <c r="J136" s="1067"/>
      <c r="K136" s="1067"/>
      <c r="L136" s="1067"/>
      <c r="T136" s="1067"/>
      <c r="U136" s="1067"/>
      <c r="V136" s="1067"/>
    </row>
    <row r="137" spans="1:22" s="615" customFormat="1" ht="11.25" x14ac:dyDescent="0.2">
      <c r="A137" s="616"/>
      <c r="B137" s="1476" t="s">
        <v>797</v>
      </c>
      <c r="C137" s="1495"/>
      <c r="D137" s="1067"/>
      <c r="E137" s="1489"/>
      <c r="F137" s="1067"/>
      <c r="G137" s="1067"/>
      <c r="H137" s="1067"/>
      <c r="I137" s="1067"/>
      <c r="J137" s="1067"/>
      <c r="K137" s="1067"/>
      <c r="L137" s="1067"/>
      <c r="T137" s="1067"/>
      <c r="U137" s="1067"/>
      <c r="V137" s="1067"/>
    </row>
    <row r="138" spans="1:22" s="615" customFormat="1" ht="11.25" x14ac:dyDescent="0.2">
      <c r="A138" s="616"/>
      <c r="B138" s="1477" t="s">
        <v>128</v>
      </c>
      <c r="C138" s="1495"/>
      <c r="D138" s="1067"/>
      <c r="E138" s="1489"/>
      <c r="F138" s="1067"/>
      <c r="G138" s="1069">
        <v>96658</v>
      </c>
      <c r="H138" s="1069"/>
      <c r="I138" s="1069"/>
      <c r="J138" s="1069"/>
      <c r="K138" s="1069"/>
      <c r="L138" s="1069">
        <f>+F138+G138</f>
        <v>96658</v>
      </c>
      <c r="T138" s="1069">
        <v>96658</v>
      </c>
      <c r="U138" s="1069">
        <v>0</v>
      </c>
      <c r="V138" s="1069">
        <v>96658</v>
      </c>
    </row>
    <row r="139" spans="1:22" s="615" customFormat="1" ht="11.25" x14ac:dyDescent="0.2">
      <c r="A139" s="616"/>
      <c r="B139" s="1476" t="s">
        <v>798</v>
      </c>
      <c r="C139" s="1495"/>
      <c r="D139" s="1067"/>
      <c r="E139" s="1489"/>
      <c r="F139" s="1067"/>
      <c r="G139" s="1067"/>
      <c r="H139" s="1067"/>
      <c r="I139" s="1067"/>
      <c r="J139" s="1067"/>
      <c r="K139" s="1067"/>
      <c r="L139" s="1067"/>
      <c r="T139" s="1067"/>
      <c r="U139" s="1067"/>
      <c r="V139" s="1067"/>
    </row>
    <row r="140" spans="1:22" s="615" customFormat="1" ht="12" customHeight="1" x14ac:dyDescent="0.2">
      <c r="A140" s="616"/>
      <c r="B140" s="1480" t="s">
        <v>1111</v>
      </c>
      <c r="C140" s="1495"/>
      <c r="D140" s="1067">
        <v>0</v>
      </c>
      <c r="E140" s="1489">
        <f>SUM(E136:E139)</f>
        <v>0</v>
      </c>
      <c r="F140" s="1067">
        <f t="shared" ref="F140:L140" si="40">SUM(F136:F139)</f>
        <v>0</v>
      </c>
      <c r="G140" s="1067">
        <f t="shared" si="40"/>
        <v>96658</v>
      </c>
      <c r="H140" s="1067">
        <f t="shared" si="40"/>
        <v>0</v>
      </c>
      <c r="I140" s="1067">
        <f t="shared" si="40"/>
        <v>0</v>
      </c>
      <c r="J140" s="1067">
        <f t="shared" si="40"/>
        <v>0</v>
      </c>
      <c r="K140" s="1067">
        <f t="shared" si="40"/>
        <v>0</v>
      </c>
      <c r="L140" s="1067">
        <f t="shared" si="40"/>
        <v>96658</v>
      </c>
      <c r="T140" s="1067">
        <v>96658</v>
      </c>
      <c r="U140" s="1067">
        <v>0</v>
      </c>
      <c r="V140" s="1067">
        <f>+V138</f>
        <v>96658</v>
      </c>
    </row>
    <row r="141" spans="1:22" s="615" customFormat="1" ht="12" customHeight="1" x14ac:dyDescent="0.2">
      <c r="A141" s="1071" t="s">
        <v>64</v>
      </c>
      <c r="B141" s="633" t="s">
        <v>1112</v>
      </c>
      <c r="C141" s="1495"/>
      <c r="D141" s="1067"/>
      <c r="E141" s="634"/>
      <c r="F141" s="634"/>
      <c r="G141" s="634"/>
      <c r="H141" s="634"/>
      <c r="I141" s="634"/>
      <c r="J141" s="634"/>
      <c r="K141" s="634"/>
      <c r="L141" s="634"/>
      <c r="T141" s="634"/>
      <c r="U141" s="634"/>
      <c r="V141" s="634"/>
    </row>
    <row r="142" spans="1:22" s="615" customFormat="1" ht="12" customHeight="1" x14ac:dyDescent="0.2">
      <c r="A142" s="616"/>
      <c r="B142" s="1476" t="s">
        <v>530</v>
      </c>
      <c r="C142" s="1495"/>
      <c r="D142" s="1067"/>
      <c r="E142" s="634"/>
      <c r="F142" s="634"/>
      <c r="G142" s="634"/>
      <c r="H142" s="634"/>
      <c r="I142" s="634"/>
      <c r="J142" s="634"/>
      <c r="K142" s="634"/>
      <c r="L142" s="634"/>
      <c r="T142" s="634"/>
      <c r="U142" s="634"/>
      <c r="V142" s="634"/>
    </row>
    <row r="143" spans="1:22" s="615" customFormat="1" ht="12" customHeight="1" x14ac:dyDescent="0.2">
      <c r="A143" s="616"/>
      <c r="B143" s="1476" t="s">
        <v>797</v>
      </c>
      <c r="C143" s="1495"/>
      <c r="D143" s="1067"/>
      <c r="E143" s="634"/>
      <c r="F143" s="634"/>
      <c r="G143" s="634"/>
      <c r="H143" s="634"/>
      <c r="I143" s="634"/>
      <c r="J143" s="634"/>
      <c r="K143" s="634"/>
      <c r="L143" s="634"/>
      <c r="T143" s="634"/>
      <c r="U143" s="634"/>
      <c r="V143" s="634"/>
    </row>
    <row r="144" spans="1:22" s="615" customFormat="1" ht="12" customHeight="1" x14ac:dyDescent="0.2">
      <c r="A144" s="616"/>
      <c r="B144" s="1477" t="s">
        <v>128</v>
      </c>
      <c r="C144" s="1495"/>
      <c r="D144" s="1067"/>
      <c r="E144" s="634"/>
      <c r="F144" s="634"/>
      <c r="G144" s="614">
        <v>12954</v>
      </c>
      <c r="H144" s="614"/>
      <c r="I144" s="614"/>
      <c r="J144" s="614"/>
      <c r="K144" s="614"/>
      <c r="L144" s="614">
        <f>+G144+F144</f>
        <v>12954</v>
      </c>
      <c r="T144" s="614">
        <v>12954</v>
      </c>
      <c r="U144" s="614">
        <v>0</v>
      </c>
      <c r="V144" s="614">
        <v>12954</v>
      </c>
    </row>
    <row r="145" spans="1:22" s="615" customFormat="1" ht="12" customHeight="1" x14ac:dyDescent="0.2">
      <c r="A145" s="616"/>
      <c r="B145" s="1476" t="s">
        <v>798</v>
      </c>
      <c r="C145" s="1495"/>
      <c r="D145" s="1067"/>
      <c r="E145" s="634"/>
      <c r="F145" s="634"/>
      <c r="G145" s="634"/>
      <c r="H145" s="634"/>
      <c r="I145" s="634"/>
      <c r="J145" s="634"/>
      <c r="K145" s="634"/>
      <c r="L145" s="634"/>
      <c r="T145" s="634"/>
      <c r="U145" s="634"/>
      <c r="V145" s="634"/>
    </row>
    <row r="146" spans="1:22" s="615" customFormat="1" ht="12" customHeight="1" x14ac:dyDescent="0.2">
      <c r="A146" s="616"/>
      <c r="B146" s="633" t="s">
        <v>1112</v>
      </c>
      <c r="C146" s="1495"/>
      <c r="D146" s="1067">
        <f>SUM(D142:D145)</f>
        <v>0</v>
      </c>
      <c r="E146" s="634">
        <f t="shared" ref="E146:L146" si="41">SUM(E142:E145)</f>
        <v>0</v>
      </c>
      <c r="F146" s="1070">
        <f t="shared" si="41"/>
        <v>0</v>
      </c>
      <c r="G146" s="1070">
        <f t="shared" si="41"/>
        <v>12954</v>
      </c>
      <c r="H146" s="1070">
        <f t="shared" si="41"/>
        <v>0</v>
      </c>
      <c r="I146" s="1070">
        <f t="shared" si="41"/>
        <v>0</v>
      </c>
      <c r="J146" s="1070">
        <f t="shared" si="41"/>
        <v>0</v>
      </c>
      <c r="K146" s="1070">
        <f t="shared" si="41"/>
        <v>0</v>
      </c>
      <c r="L146" s="1070">
        <f t="shared" si="41"/>
        <v>12954</v>
      </c>
      <c r="T146" s="1070">
        <v>12954</v>
      </c>
      <c r="U146" s="1070">
        <v>0</v>
      </c>
      <c r="V146" s="1070">
        <f>+V144</f>
        <v>12954</v>
      </c>
    </row>
    <row r="147" spans="1:22" s="615" customFormat="1" ht="11.25" x14ac:dyDescent="0.2">
      <c r="A147" s="611" t="s">
        <v>817</v>
      </c>
      <c r="B147" s="633" t="s">
        <v>1091</v>
      </c>
      <c r="C147" s="1495"/>
      <c r="D147" s="1067"/>
      <c r="E147" s="634"/>
      <c r="F147" s="634"/>
      <c r="G147" s="634"/>
      <c r="H147" s="634"/>
      <c r="I147" s="634"/>
      <c r="J147" s="634"/>
      <c r="K147" s="634"/>
      <c r="L147" s="634"/>
      <c r="T147" s="634"/>
      <c r="U147" s="634"/>
      <c r="V147" s="634"/>
    </row>
    <row r="148" spans="1:22" s="615" customFormat="1" ht="11.25" x14ac:dyDescent="0.2">
      <c r="A148" s="616"/>
      <c r="B148" s="1476" t="s">
        <v>530</v>
      </c>
      <c r="C148" s="1494"/>
      <c r="D148" s="1069">
        <v>2365009</v>
      </c>
      <c r="E148" s="1486">
        <v>4400100</v>
      </c>
      <c r="F148" s="618">
        <f>SUM(D148:E148)</f>
        <v>6765109</v>
      </c>
      <c r="G148" s="618"/>
      <c r="H148" s="618"/>
      <c r="I148" s="618"/>
      <c r="J148" s="618"/>
      <c r="K148" s="618"/>
      <c r="L148" s="618">
        <f>SUM(F148:G148)</f>
        <v>6765109</v>
      </c>
      <c r="T148" s="618">
        <v>6765109</v>
      </c>
      <c r="U148" s="618">
        <v>0</v>
      </c>
      <c r="V148" s="618">
        <v>6765109</v>
      </c>
    </row>
    <row r="149" spans="1:22" s="615" customFormat="1" ht="11.25" x14ac:dyDescent="0.2">
      <c r="A149" s="616"/>
      <c r="B149" s="1476" t="s">
        <v>797</v>
      </c>
      <c r="C149" s="1494"/>
      <c r="D149" s="1069">
        <v>463002</v>
      </c>
      <c r="E149" s="1486">
        <v>899900</v>
      </c>
      <c r="F149" s="618">
        <f>SUM(D149:E149)</f>
        <v>1362902</v>
      </c>
      <c r="G149" s="618"/>
      <c r="H149" s="618"/>
      <c r="I149" s="618"/>
      <c r="J149" s="618"/>
      <c r="K149" s="618"/>
      <c r="L149" s="618">
        <f>SUM(F149:G149)</f>
        <v>1362902</v>
      </c>
      <c r="T149" s="618">
        <v>1362902</v>
      </c>
      <c r="U149" s="618">
        <v>0</v>
      </c>
      <c r="V149" s="618">
        <v>1362902</v>
      </c>
    </row>
    <row r="150" spans="1:22" s="615" customFormat="1" ht="11.25" x14ac:dyDescent="0.2">
      <c r="A150" s="619"/>
      <c r="B150" s="1477" t="s">
        <v>128</v>
      </c>
      <c r="C150" s="1494"/>
      <c r="D150" s="1069"/>
      <c r="E150" s="1486"/>
      <c r="F150" s="618"/>
      <c r="G150" s="618"/>
      <c r="H150" s="618"/>
      <c r="I150" s="618"/>
      <c r="J150" s="618"/>
      <c r="K150" s="618"/>
      <c r="L150" s="618"/>
      <c r="T150" s="618"/>
      <c r="U150" s="618"/>
      <c r="V150" s="618"/>
    </row>
    <row r="151" spans="1:22" s="615" customFormat="1" ht="11.25" x14ac:dyDescent="0.2">
      <c r="A151" s="616"/>
      <c r="B151" s="1476" t="s">
        <v>798</v>
      </c>
      <c r="C151" s="1494"/>
      <c r="D151" s="1069">
        <v>1</v>
      </c>
      <c r="E151" s="1486"/>
      <c r="F151" s="618">
        <v>1</v>
      </c>
      <c r="G151" s="618"/>
      <c r="H151" s="618"/>
      <c r="I151" s="618"/>
      <c r="J151" s="618"/>
      <c r="K151" s="618"/>
      <c r="L151" s="618">
        <v>1</v>
      </c>
      <c r="T151" s="618">
        <v>1</v>
      </c>
      <c r="U151" s="618"/>
      <c r="V151" s="618">
        <v>1</v>
      </c>
    </row>
    <row r="152" spans="1:22" s="615" customFormat="1" ht="11.25" x14ac:dyDescent="0.2">
      <c r="A152" s="635"/>
      <c r="B152" s="638" t="str">
        <f>+B147</f>
        <v>Településfejlesztési projektek</v>
      </c>
      <c r="C152" s="1495"/>
      <c r="D152" s="1067">
        <f>SUM(D148:D150)</f>
        <v>2828011</v>
      </c>
      <c r="E152" s="1488">
        <f>SUM(E148:E151)</f>
        <v>5300000</v>
      </c>
      <c r="F152" s="636">
        <f>SUM(F148:F150)</f>
        <v>8128011</v>
      </c>
      <c r="G152" s="636">
        <f>SUM(G148:G150)</f>
        <v>0</v>
      </c>
      <c r="H152" s="636">
        <f t="shared" ref="H152:L152" si="42">SUM(H148:H150)</f>
        <v>0</v>
      </c>
      <c r="I152" s="636">
        <f t="shared" si="42"/>
        <v>0</v>
      </c>
      <c r="J152" s="636">
        <f t="shared" si="42"/>
        <v>0</v>
      </c>
      <c r="K152" s="636">
        <f t="shared" si="42"/>
        <v>0</v>
      </c>
      <c r="L152" s="636">
        <f t="shared" si="42"/>
        <v>8128011</v>
      </c>
      <c r="T152" s="636">
        <v>8128011</v>
      </c>
      <c r="U152" s="636">
        <v>0</v>
      </c>
      <c r="V152" s="636">
        <f>+V148+V149</f>
        <v>8128011</v>
      </c>
    </row>
    <row r="153" spans="1:22" s="615" customFormat="1" ht="11.25" x14ac:dyDescent="0.2">
      <c r="A153" s="624"/>
      <c r="B153" s="1482" t="s">
        <v>838</v>
      </c>
      <c r="C153" s="1496"/>
      <c r="D153" s="1499">
        <f>SUM(D110,D116,D122,D128,D152)</f>
        <v>137605629</v>
      </c>
      <c r="E153" s="1490">
        <f>SUM(E152,E134,E128,E122,E116,E110)</f>
        <v>9602767</v>
      </c>
      <c r="F153" s="637">
        <f>SUM(F152,F134,F128,F122,F116,F110)</f>
        <v>147208396</v>
      </c>
      <c r="G153" s="637">
        <f>SUM(G152,G134,G128,G122,G116,G110,G140,G146)</f>
        <v>430920</v>
      </c>
      <c r="H153" s="637">
        <f>SUM(H152,H134,H128,H122,H116,H110)</f>
        <v>0</v>
      </c>
      <c r="I153" s="637">
        <f>SUM(I152,I134,I128,I122,I116,I110)</f>
        <v>0</v>
      </c>
      <c r="J153" s="637">
        <f>SUM(J152,J134,J128,J122,J116,J110)</f>
        <v>0</v>
      </c>
      <c r="K153" s="637">
        <f>SUM(K152,K134,K128,K122,K116,K110)</f>
        <v>0</v>
      </c>
      <c r="L153" s="637">
        <f>SUM(L152,L134,L128,L122,L116,L110,L140,L146)</f>
        <v>147639316</v>
      </c>
      <c r="T153" s="637">
        <f>+T152+T146+T140+T134+T128+T122+T116+T110</f>
        <v>147639316</v>
      </c>
      <c r="U153" s="637">
        <f>+U152+U146+U140+U134+U128+U122+U110+U116</f>
        <v>0</v>
      </c>
      <c r="V153" s="637">
        <f>+V152+V146+V140+V134+V128+V122+V116+V110</f>
        <v>147639316</v>
      </c>
    </row>
    <row r="154" spans="1:22" s="615" customFormat="1" ht="11.25" hidden="1" x14ac:dyDescent="0.2">
      <c r="A154" s="616"/>
      <c r="B154" s="1483"/>
      <c r="C154" s="1495"/>
      <c r="D154" s="1067"/>
      <c r="E154" s="1491"/>
      <c r="F154" s="620"/>
      <c r="G154" s="620"/>
      <c r="H154" s="620"/>
      <c r="I154" s="620"/>
      <c r="J154" s="620"/>
      <c r="K154" s="620"/>
      <c r="L154" s="620"/>
      <c r="T154" s="620"/>
      <c r="U154" s="620"/>
      <c r="V154" s="620"/>
    </row>
    <row r="155" spans="1:22" s="615" customFormat="1" ht="11.25" x14ac:dyDescent="0.2">
      <c r="A155" s="625"/>
      <c r="B155" s="1484" t="s">
        <v>805</v>
      </c>
      <c r="C155" s="1494"/>
      <c r="D155" s="1069">
        <f t="shared" ref="D155:L155" si="43">SUM(D108)</f>
        <v>1524000</v>
      </c>
      <c r="E155" s="1486">
        <f t="shared" si="43"/>
        <v>0</v>
      </c>
      <c r="F155" s="618">
        <f t="shared" si="43"/>
        <v>1524000</v>
      </c>
      <c r="G155" s="618">
        <f t="shared" si="43"/>
        <v>0</v>
      </c>
      <c r="H155" s="618">
        <f t="shared" si="43"/>
        <v>0</v>
      </c>
      <c r="I155" s="618">
        <f t="shared" si="43"/>
        <v>0</v>
      </c>
      <c r="J155" s="618">
        <f t="shared" si="43"/>
        <v>0</v>
      </c>
      <c r="K155" s="618">
        <f t="shared" si="43"/>
        <v>0</v>
      </c>
      <c r="L155" s="618">
        <f t="shared" si="43"/>
        <v>1524000</v>
      </c>
      <c r="T155" s="618">
        <v>1524000</v>
      </c>
      <c r="U155" s="618">
        <v>0</v>
      </c>
      <c r="V155" s="618">
        <f>+V108</f>
        <v>1524000</v>
      </c>
    </row>
    <row r="156" spans="1:22" s="615" customFormat="1" ht="11.25" x14ac:dyDescent="0.2">
      <c r="A156" s="626"/>
      <c r="B156" s="1485" t="s">
        <v>127</v>
      </c>
      <c r="C156" s="1497"/>
      <c r="D156" s="1500">
        <f>SUM(D105:D107,D112:D113,D118:D120,D124:D126,D148:D149)</f>
        <v>136081629</v>
      </c>
      <c r="E156" s="1492">
        <f t="shared" ref="E156:L156" si="44">SUM(E105:E107,E112:E114,E118:E120,E124:E126,E130:E132,E148:E149)</f>
        <v>9602767</v>
      </c>
      <c r="F156" s="628">
        <f t="shared" si="44"/>
        <v>145684396</v>
      </c>
      <c r="G156" s="628">
        <f t="shared" si="44"/>
        <v>321308</v>
      </c>
      <c r="H156" s="628">
        <f t="shared" si="44"/>
        <v>0</v>
      </c>
      <c r="I156" s="628">
        <f t="shared" si="44"/>
        <v>0</v>
      </c>
      <c r="J156" s="628">
        <f t="shared" si="44"/>
        <v>0</v>
      </c>
      <c r="K156" s="628">
        <f t="shared" si="44"/>
        <v>0</v>
      </c>
      <c r="L156" s="628">
        <f t="shared" si="44"/>
        <v>146005704</v>
      </c>
      <c r="T156" s="628">
        <v>146005704</v>
      </c>
      <c r="U156" s="628">
        <v>0</v>
      </c>
      <c r="V156" s="628">
        <f>+V105+V106+V107+V112+V113+V114+V118+V119+V120+V124+V125+V126+V131+V130+V132+V138+V144+V148+V149</f>
        <v>146115316</v>
      </c>
    </row>
    <row r="157" spans="1:22" s="615" customFormat="1" ht="11.25" x14ac:dyDescent="0.2">
      <c r="A157" s="629"/>
      <c r="B157" s="655" t="s">
        <v>798</v>
      </c>
      <c r="C157" s="1498"/>
      <c r="D157" s="631">
        <f>SUM(D127,D121,D115,D109)</f>
        <v>30</v>
      </c>
      <c r="E157" s="1493">
        <f>SUM(E127,E121,E115,E109)</f>
        <v>0</v>
      </c>
      <c r="F157" s="631">
        <v>30</v>
      </c>
      <c r="G157" s="631"/>
      <c r="H157" s="631">
        <v>32</v>
      </c>
      <c r="I157" s="631">
        <v>33</v>
      </c>
      <c r="J157" s="631">
        <v>34</v>
      </c>
      <c r="K157" s="631">
        <v>35</v>
      </c>
      <c r="L157" s="631"/>
      <c r="T157" s="631">
        <v>30</v>
      </c>
      <c r="U157" s="631"/>
      <c r="V157" s="631">
        <v>30</v>
      </c>
    </row>
  </sheetData>
  <mergeCells count="54">
    <mergeCell ref="T100:V100"/>
    <mergeCell ref="B103:C103"/>
    <mergeCell ref="B3:AE3"/>
    <mergeCell ref="T2:AE2"/>
    <mergeCell ref="T1:AE1"/>
    <mergeCell ref="B102:V102"/>
    <mergeCell ref="E101:V101"/>
    <mergeCell ref="AB5:AE5"/>
    <mergeCell ref="AB6:AB7"/>
    <mergeCell ref="AC6:AC7"/>
    <mergeCell ref="AD6:AD7"/>
    <mergeCell ref="AE6:AE7"/>
    <mergeCell ref="X5:AA5"/>
    <mergeCell ref="X6:X7"/>
    <mergeCell ref="Y6:Y7"/>
    <mergeCell ref="Z6:Z7"/>
    <mergeCell ref="AA6:AA7"/>
    <mergeCell ref="T5:W5"/>
    <mergeCell ref="T6:T7"/>
    <mergeCell ref="U6:U7"/>
    <mergeCell ref="V6:V7"/>
    <mergeCell ref="W6:W7"/>
    <mergeCell ref="P5:S5"/>
    <mergeCell ref="P6:P7"/>
    <mergeCell ref="Q6:Q7"/>
    <mergeCell ref="R6:R7"/>
    <mergeCell ref="S6:S7"/>
    <mergeCell ref="M1:O1"/>
    <mergeCell ref="A51:B51"/>
    <mergeCell ref="G6:G7"/>
    <mergeCell ref="A3:A4"/>
    <mergeCell ref="E6:E7"/>
    <mergeCell ref="F6:F7"/>
    <mergeCell ref="D6:D7"/>
    <mergeCell ref="D5:G5"/>
    <mergeCell ref="A5:B7"/>
    <mergeCell ref="A49:G49"/>
    <mergeCell ref="A9:B9"/>
    <mergeCell ref="A38:B38"/>
    <mergeCell ref="A50:B50"/>
    <mergeCell ref="L5:O5"/>
    <mergeCell ref="L6:L7"/>
    <mergeCell ref="B4:AE4"/>
    <mergeCell ref="M6:M7"/>
    <mergeCell ref="A8:B8"/>
    <mergeCell ref="A69:B69"/>
    <mergeCell ref="C5:C7"/>
    <mergeCell ref="O6:O7"/>
    <mergeCell ref="H5:K5"/>
    <mergeCell ref="H6:H7"/>
    <mergeCell ref="I6:I7"/>
    <mergeCell ref="J6:J7"/>
    <mergeCell ref="K6:K7"/>
    <mergeCell ref="N6:N7"/>
  </mergeCells>
  <phoneticPr fontId="3" type="noConversion"/>
  <pageMargins left="0.39370078740157483" right="0.39370078740157483" top="0" bottom="0" header="0.31496062992125984" footer="0.31496062992125984"/>
  <pageSetup paperSize="9" scale="63" orientation="landscape" r:id="rId1"/>
  <headerFooter alignWithMargins="0">
    <oddHeader>&amp;C&amp;"Times New Roman,Félkövér"&amp;9LETENYE VÁROS ÖNKORMÁNYZAT KÖLTSÉGVETÉSI SZERVEINEK 2018.ÉVI KIEMELT BEVÉTELI ÉS KIADÁSI ELŐIRÁNYZATA</oddHeader>
  </headerFooter>
  <rowBreaks count="1" manualBreakCount="1">
    <brk id="7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149"/>
  <sheetViews>
    <sheetView topLeftCell="A63" zoomScaleNormal="100" workbookViewId="0">
      <selection activeCell="AH17" sqref="AH17"/>
    </sheetView>
  </sheetViews>
  <sheetFormatPr defaultColWidth="9.140625" defaultRowHeight="15" x14ac:dyDescent="0.25"/>
  <cols>
    <col min="1" max="1" width="6" style="192" customWidth="1"/>
    <col min="2" max="2" width="50.5703125" style="192" customWidth="1"/>
    <col min="3" max="3" width="5.85546875" style="192" customWidth="1"/>
    <col min="4" max="4" width="11.140625" style="192" customWidth="1"/>
    <col min="5" max="5" width="9.85546875" style="192" customWidth="1"/>
    <col min="6" max="6" width="9.28515625" style="192" customWidth="1"/>
    <col min="7" max="7" width="10.85546875" style="192" customWidth="1"/>
    <col min="8" max="8" width="9.85546875" style="192" hidden="1" customWidth="1"/>
    <col min="9" max="9" width="10.28515625" style="192" hidden="1" customWidth="1"/>
    <col min="10" max="10" width="9.85546875" style="192" hidden="1" customWidth="1"/>
    <col min="11" max="11" width="10.140625" style="192" hidden="1" customWidth="1"/>
    <col min="12" max="12" width="11.28515625" style="192" hidden="1" customWidth="1"/>
    <col min="13" max="13" width="0" style="192" hidden="1" customWidth="1"/>
    <col min="14" max="14" width="8" style="192" hidden="1" customWidth="1"/>
    <col min="15" max="15" width="11.5703125" style="192" hidden="1" customWidth="1"/>
    <col min="16" max="16" width="9.7109375" style="192" hidden="1" customWidth="1"/>
    <col min="17" max="18" width="0" style="192" hidden="1" customWidth="1"/>
    <col min="19" max="19" width="8.42578125" style="192" hidden="1" customWidth="1"/>
    <col min="20" max="20" width="11" style="192" customWidth="1"/>
    <col min="21" max="21" width="9.140625" style="192"/>
    <col min="22" max="22" width="9.5703125" style="192" bestFit="1" customWidth="1"/>
    <col min="23" max="23" width="10.85546875" style="192" customWidth="1"/>
    <col min="24" max="24" width="9.5703125" style="192" customWidth="1"/>
    <col min="25" max="26" width="7.42578125" style="192" customWidth="1"/>
    <col min="27" max="27" width="8.7109375" style="192" customWidth="1"/>
    <col min="28" max="28" width="10.85546875" style="192" customWidth="1"/>
    <col min="29" max="30" width="9.140625" style="192"/>
    <col min="31" max="31" width="10.85546875" style="192" customWidth="1"/>
    <col min="32" max="16384" width="9.140625" style="192"/>
  </cols>
  <sheetData>
    <row r="1" spans="1:31" hidden="1" x14ac:dyDescent="0.25"/>
    <row r="2" spans="1:31" hidden="1" x14ac:dyDescent="0.25"/>
    <row r="3" spans="1:31" hidden="1" x14ac:dyDescent="0.25"/>
    <row r="4" spans="1:31" hidden="1" x14ac:dyDescent="0.25"/>
    <row r="5" spans="1:31" hidden="1" x14ac:dyDescent="0.25"/>
    <row r="6" spans="1:31" hidden="1" x14ac:dyDescent="0.25"/>
    <row r="7" spans="1:31" x14ac:dyDescent="0.25">
      <c r="M7" s="1630"/>
      <c r="N7" s="1630"/>
      <c r="O7" s="1630"/>
      <c r="U7" s="1629"/>
      <c r="V7" s="1629"/>
      <c r="W7" s="1629"/>
      <c r="X7" s="1629"/>
      <c r="Y7" s="1629"/>
      <c r="Z7" s="1629"/>
      <c r="AA7" s="1629"/>
      <c r="AB7" s="1629"/>
      <c r="AC7" s="1629"/>
      <c r="AD7" s="1629"/>
      <c r="AE7" s="1629"/>
    </row>
    <row r="8" spans="1:31" ht="15" customHeight="1" x14ac:dyDescent="0.25">
      <c r="G8" s="662"/>
      <c r="T8" s="1628" t="s">
        <v>1146</v>
      </c>
      <c r="U8" s="1628"/>
      <c r="V8" s="1628"/>
      <c r="W8" s="1628"/>
      <c r="X8" s="1628"/>
      <c r="Y8" s="1628"/>
      <c r="Z8" s="1628"/>
      <c r="AA8" s="1628"/>
      <c r="AB8" s="1628"/>
      <c r="AC8" s="1628"/>
      <c r="AD8" s="1628"/>
      <c r="AE8" s="1628"/>
    </row>
    <row r="9" spans="1:31" ht="15" customHeight="1" x14ac:dyDescent="0.25">
      <c r="A9" s="1640" t="s">
        <v>566</v>
      </c>
      <c r="B9" s="1646" t="s">
        <v>758</v>
      </c>
      <c r="C9" s="1647"/>
      <c r="D9" s="1647"/>
      <c r="E9" s="1647"/>
      <c r="F9" s="1647"/>
      <c r="G9" s="1647"/>
      <c r="H9" s="1647"/>
      <c r="I9" s="1647"/>
      <c r="J9" s="1647"/>
      <c r="K9" s="1647"/>
      <c r="L9" s="1647"/>
      <c r="M9" s="1647"/>
      <c r="N9" s="1647"/>
      <c r="O9" s="1647"/>
      <c r="P9" s="1647"/>
      <c r="Q9" s="1647"/>
      <c r="R9" s="1647"/>
      <c r="S9" s="1647"/>
      <c r="T9" s="1647"/>
      <c r="U9" s="1647"/>
      <c r="V9" s="1647"/>
      <c r="W9" s="1647"/>
      <c r="X9" s="1647"/>
      <c r="Y9" s="1647"/>
      <c r="Z9" s="1647"/>
      <c r="AA9" s="1647"/>
      <c r="AB9" s="1647"/>
      <c r="AC9" s="1647"/>
      <c r="AD9" s="1647"/>
      <c r="AE9" s="1647"/>
    </row>
    <row r="10" spans="1:31" ht="12.75" customHeight="1" x14ac:dyDescent="0.25">
      <c r="A10" s="1641"/>
      <c r="B10" s="1652" t="s">
        <v>872</v>
      </c>
      <c r="C10" s="1653"/>
      <c r="D10" s="1653"/>
      <c r="E10" s="1653"/>
      <c r="F10" s="1653"/>
      <c r="G10" s="1653"/>
      <c r="H10" s="1653"/>
      <c r="I10" s="1653"/>
      <c r="J10" s="1653"/>
      <c r="K10" s="1653"/>
      <c r="L10" s="1653"/>
      <c r="M10" s="1653"/>
      <c r="N10" s="1653"/>
      <c r="O10" s="1653"/>
      <c r="P10" s="1653"/>
      <c r="Q10" s="1653"/>
      <c r="R10" s="1653"/>
      <c r="S10" s="1653"/>
      <c r="T10" s="1653"/>
      <c r="U10" s="1653"/>
      <c r="V10" s="1653"/>
      <c r="W10" s="1653"/>
      <c r="X10" s="1653"/>
      <c r="Y10" s="1653"/>
      <c r="Z10" s="1653"/>
      <c r="AA10" s="1653"/>
      <c r="AB10" s="1653"/>
      <c r="AC10" s="1653"/>
      <c r="AD10" s="1653"/>
      <c r="AE10" s="1653"/>
    </row>
    <row r="11" spans="1:31" ht="15" customHeight="1" x14ac:dyDescent="0.25">
      <c r="A11" s="1642" t="s">
        <v>567</v>
      </c>
      <c r="B11" s="1642"/>
      <c r="C11" s="1631" t="s">
        <v>27</v>
      </c>
      <c r="D11" s="1633" t="s">
        <v>807</v>
      </c>
      <c r="E11" s="1634"/>
      <c r="F11" s="1634"/>
      <c r="G11" s="1635"/>
      <c r="H11" s="1633" t="s">
        <v>1054</v>
      </c>
      <c r="I11" s="1634"/>
      <c r="J11" s="1634"/>
      <c r="K11" s="1635"/>
      <c r="L11" s="1633" t="s">
        <v>1053</v>
      </c>
      <c r="M11" s="1634"/>
      <c r="N11" s="1634"/>
      <c r="O11" s="1635"/>
      <c r="P11" s="1633" t="s">
        <v>1094</v>
      </c>
      <c r="Q11" s="1634"/>
      <c r="R11" s="1634"/>
      <c r="S11" s="1635"/>
      <c r="T11" s="1633" t="s">
        <v>1053</v>
      </c>
      <c r="U11" s="1634"/>
      <c r="V11" s="1634"/>
      <c r="W11" s="1635"/>
      <c r="X11" s="1633" t="s">
        <v>1122</v>
      </c>
      <c r="Y11" s="1634"/>
      <c r="Z11" s="1634"/>
      <c r="AA11" s="1635"/>
      <c r="AB11" s="1633" t="s">
        <v>1053</v>
      </c>
      <c r="AC11" s="1634"/>
      <c r="AD11" s="1634"/>
      <c r="AE11" s="1635"/>
    </row>
    <row r="12" spans="1:31" ht="15" customHeight="1" x14ac:dyDescent="0.25">
      <c r="A12" s="1642"/>
      <c r="B12" s="1642"/>
      <c r="C12" s="1632"/>
      <c r="D12" s="1619" t="s">
        <v>867</v>
      </c>
      <c r="E12" s="1636" t="s">
        <v>1109</v>
      </c>
      <c r="F12" s="1617" t="s">
        <v>568</v>
      </c>
      <c r="G12" s="1611" t="s">
        <v>510</v>
      </c>
      <c r="H12" s="1619" t="s">
        <v>867</v>
      </c>
      <c r="I12" s="1636" t="s">
        <v>509</v>
      </c>
      <c r="J12" s="1617" t="s">
        <v>568</v>
      </c>
      <c r="K12" s="1611" t="s">
        <v>510</v>
      </c>
      <c r="L12" s="1619" t="s">
        <v>867</v>
      </c>
      <c r="M12" s="1636" t="s">
        <v>1109</v>
      </c>
      <c r="N12" s="1617" t="s">
        <v>568</v>
      </c>
      <c r="O12" s="1611" t="s">
        <v>510</v>
      </c>
      <c r="P12" s="1619" t="s">
        <v>867</v>
      </c>
      <c r="Q12" s="1636" t="s">
        <v>1110</v>
      </c>
      <c r="R12" s="1617" t="s">
        <v>568</v>
      </c>
      <c r="S12" s="1611" t="s">
        <v>510</v>
      </c>
      <c r="T12" s="1619" t="s">
        <v>867</v>
      </c>
      <c r="U12" s="1636" t="s">
        <v>509</v>
      </c>
      <c r="V12" s="1617" t="s">
        <v>568</v>
      </c>
      <c r="W12" s="1611" t="s">
        <v>510</v>
      </c>
      <c r="X12" s="1619" t="s">
        <v>867</v>
      </c>
      <c r="Y12" s="1636" t="s">
        <v>509</v>
      </c>
      <c r="Z12" s="1617" t="s">
        <v>568</v>
      </c>
      <c r="AA12" s="1611" t="s">
        <v>510</v>
      </c>
      <c r="AB12" s="1619" t="s">
        <v>867</v>
      </c>
      <c r="AC12" s="1636" t="s">
        <v>509</v>
      </c>
      <c r="AD12" s="1617" t="s">
        <v>568</v>
      </c>
      <c r="AE12" s="1611" t="s">
        <v>510</v>
      </c>
    </row>
    <row r="13" spans="1:31" ht="11.25" customHeight="1" x14ac:dyDescent="0.25">
      <c r="A13" s="1642"/>
      <c r="B13" s="1642"/>
      <c r="C13" s="1611"/>
      <c r="D13" s="1620"/>
      <c r="E13" s="1637"/>
      <c r="F13" s="1618"/>
      <c r="G13" s="1612"/>
      <c r="H13" s="1620"/>
      <c r="I13" s="1637"/>
      <c r="J13" s="1618"/>
      <c r="K13" s="1612"/>
      <c r="L13" s="1620"/>
      <c r="M13" s="1637"/>
      <c r="N13" s="1618"/>
      <c r="O13" s="1612"/>
      <c r="P13" s="1620"/>
      <c r="Q13" s="1637"/>
      <c r="R13" s="1618"/>
      <c r="S13" s="1612"/>
      <c r="T13" s="1620"/>
      <c r="U13" s="1637"/>
      <c r="V13" s="1618"/>
      <c r="W13" s="1612"/>
      <c r="X13" s="1620"/>
      <c r="Y13" s="1637"/>
      <c r="Z13" s="1618"/>
      <c r="AA13" s="1612"/>
      <c r="AB13" s="1620"/>
      <c r="AC13" s="1637"/>
      <c r="AD13" s="1618"/>
      <c r="AE13" s="1612"/>
    </row>
    <row r="14" spans="1:31" ht="17.25" customHeight="1" x14ac:dyDescent="0.25">
      <c r="A14" s="1599" t="s">
        <v>25</v>
      </c>
      <c r="B14" s="1600"/>
      <c r="C14" s="193"/>
      <c r="D14" s="194">
        <f t="shared" ref="D14:O14" si="0">SUM(D15,D35,D44)</f>
        <v>171368191</v>
      </c>
      <c r="E14" s="194">
        <f t="shared" si="0"/>
        <v>0</v>
      </c>
      <c r="F14" s="194">
        <f t="shared" si="0"/>
        <v>0</v>
      </c>
      <c r="G14" s="217">
        <f t="shared" si="0"/>
        <v>171368191</v>
      </c>
      <c r="H14" s="194">
        <f t="shared" si="0"/>
        <v>402200</v>
      </c>
      <c r="I14" s="194">
        <f t="shared" si="0"/>
        <v>0</v>
      </c>
      <c r="J14" s="194">
        <f t="shared" si="0"/>
        <v>0</v>
      </c>
      <c r="K14" s="217">
        <f t="shared" si="0"/>
        <v>402200</v>
      </c>
      <c r="L14" s="194">
        <f t="shared" si="0"/>
        <v>171770391</v>
      </c>
      <c r="M14" s="194">
        <f t="shared" si="0"/>
        <v>0</v>
      </c>
      <c r="N14" s="194">
        <f t="shared" si="0"/>
        <v>0</v>
      </c>
      <c r="O14" s="217">
        <f t="shared" si="0"/>
        <v>171770391</v>
      </c>
      <c r="P14" s="194">
        <f t="shared" ref="P14:S14" si="1">SUM(P15,P35,P44)</f>
        <v>0</v>
      </c>
      <c r="Q14" s="194">
        <f t="shared" si="1"/>
        <v>0</v>
      </c>
      <c r="R14" s="194">
        <f t="shared" si="1"/>
        <v>0</v>
      </c>
      <c r="S14" s="217">
        <f t="shared" si="1"/>
        <v>0</v>
      </c>
      <c r="T14" s="194">
        <f t="shared" ref="T14:W14" si="2">SUM(T15,T35,T44)</f>
        <v>171770391</v>
      </c>
      <c r="U14" s="194">
        <f t="shared" si="2"/>
        <v>0</v>
      </c>
      <c r="V14" s="194">
        <f t="shared" si="2"/>
        <v>0</v>
      </c>
      <c r="W14" s="217">
        <f t="shared" si="2"/>
        <v>171770391</v>
      </c>
      <c r="X14" s="194">
        <v>0</v>
      </c>
      <c r="Y14" s="194"/>
      <c r="Z14" s="194"/>
      <c r="AA14" s="217">
        <v>0</v>
      </c>
      <c r="AB14" s="194">
        <f t="shared" ref="AB14:AE14" si="3">SUM(AB15,AB35,AB44)</f>
        <v>171770391</v>
      </c>
      <c r="AC14" s="194">
        <f t="shared" si="3"/>
        <v>0</v>
      </c>
      <c r="AD14" s="194">
        <f t="shared" si="3"/>
        <v>0</v>
      </c>
      <c r="AE14" s="217">
        <f t="shared" si="3"/>
        <v>171770391</v>
      </c>
    </row>
    <row r="15" spans="1:31" ht="12" customHeight="1" x14ac:dyDescent="0.25">
      <c r="A15" s="1608" t="s">
        <v>569</v>
      </c>
      <c r="B15" s="1601"/>
      <c r="C15" s="196"/>
      <c r="D15" s="197">
        <f t="shared" ref="D15:O15" si="4">SUM(D17,D19,D21,D33)</f>
        <v>15487255</v>
      </c>
      <c r="E15" s="197">
        <f t="shared" si="4"/>
        <v>0</v>
      </c>
      <c r="F15" s="197">
        <f t="shared" si="4"/>
        <v>0</v>
      </c>
      <c r="G15" s="197">
        <f t="shared" si="4"/>
        <v>15487255</v>
      </c>
      <c r="H15" s="197">
        <f t="shared" si="4"/>
        <v>-450000</v>
      </c>
      <c r="I15" s="197">
        <f t="shared" si="4"/>
        <v>0</v>
      </c>
      <c r="J15" s="197">
        <f t="shared" si="4"/>
        <v>0</v>
      </c>
      <c r="K15" s="197">
        <f t="shared" si="4"/>
        <v>-450000</v>
      </c>
      <c r="L15" s="197">
        <f t="shared" si="4"/>
        <v>15037255</v>
      </c>
      <c r="M15" s="197">
        <f t="shared" si="4"/>
        <v>0</v>
      </c>
      <c r="N15" s="197">
        <f t="shared" si="4"/>
        <v>0</v>
      </c>
      <c r="O15" s="197">
        <f t="shared" si="4"/>
        <v>15037255</v>
      </c>
      <c r="P15" s="197">
        <f t="shared" ref="P15:S15" si="5">SUM(P17,P19,P21,P33)</f>
        <v>0</v>
      </c>
      <c r="Q15" s="197">
        <f t="shared" si="5"/>
        <v>0</v>
      </c>
      <c r="R15" s="197">
        <f t="shared" si="5"/>
        <v>0</v>
      </c>
      <c r="S15" s="197">
        <f t="shared" si="5"/>
        <v>0</v>
      </c>
      <c r="T15" s="197">
        <f t="shared" ref="T15:W15" si="6">SUM(T17,T19,T21,T33)</f>
        <v>15037255</v>
      </c>
      <c r="U15" s="197">
        <f t="shared" si="6"/>
        <v>0</v>
      </c>
      <c r="V15" s="197">
        <f t="shared" si="6"/>
        <v>0</v>
      </c>
      <c r="W15" s="197">
        <f t="shared" si="6"/>
        <v>15037255</v>
      </c>
      <c r="X15" s="197">
        <v>0</v>
      </c>
      <c r="Y15" s="197"/>
      <c r="Z15" s="197"/>
      <c r="AA15" s="197">
        <v>0</v>
      </c>
      <c r="AB15" s="197">
        <f t="shared" ref="AB15:AE15" si="7">SUM(AB17,AB19,AB21,AB33)</f>
        <v>15037255</v>
      </c>
      <c r="AC15" s="197">
        <f t="shared" si="7"/>
        <v>0</v>
      </c>
      <c r="AD15" s="197">
        <f t="shared" si="7"/>
        <v>0</v>
      </c>
      <c r="AE15" s="197">
        <f t="shared" si="7"/>
        <v>15037255</v>
      </c>
    </row>
    <row r="16" spans="1:31" ht="12" customHeight="1" x14ac:dyDescent="0.25">
      <c r="A16" s="198">
        <v>1</v>
      </c>
      <c r="B16" s="199" t="s">
        <v>570</v>
      </c>
      <c r="C16" s="196"/>
      <c r="D16" s="197">
        <f>SUM(D33,D21,D19,D17)</f>
        <v>15487255</v>
      </c>
      <c r="E16" s="197"/>
      <c r="F16" s="197"/>
      <c r="G16" s="197">
        <f>SUM(D16:F16)</f>
        <v>15487255</v>
      </c>
      <c r="H16" s="197">
        <f>SUM(H33,H21,H19,H17)</f>
        <v>-450000</v>
      </c>
      <c r="I16" s="197"/>
      <c r="J16" s="197"/>
      <c r="K16" s="197">
        <f>SUM(H16:J16)</f>
        <v>-450000</v>
      </c>
      <c r="L16" s="197">
        <f>SUM(L33,L21,L19,L17)</f>
        <v>15037255</v>
      </c>
      <c r="M16" s="197"/>
      <c r="N16" s="197"/>
      <c r="O16" s="197">
        <f>SUM(L16:N16)</f>
        <v>15037255</v>
      </c>
      <c r="P16" s="197">
        <f>SUM(P33,P21,P19,P17)</f>
        <v>0</v>
      </c>
      <c r="Q16" s="197"/>
      <c r="R16" s="197"/>
      <c r="S16" s="197">
        <f>SUM(P16:R16)</f>
        <v>0</v>
      </c>
      <c r="T16" s="197">
        <f>SUM(T33,T21,T19,T17)</f>
        <v>15037255</v>
      </c>
      <c r="U16" s="197"/>
      <c r="V16" s="197"/>
      <c r="W16" s="197">
        <f>SUM(T16:V16)</f>
        <v>15037255</v>
      </c>
      <c r="X16" s="197">
        <v>0</v>
      </c>
      <c r="Y16" s="197"/>
      <c r="Z16" s="197"/>
      <c r="AA16" s="197">
        <v>0</v>
      </c>
      <c r="AB16" s="197">
        <f>SUM(AB33,AB21,AB19,AB17)</f>
        <v>15037255</v>
      </c>
      <c r="AC16" s="197"/>
      <c r="AD16" s="197"/>
      <c r="AE16" s="197">
        <f>SUM(AB16:AD16)</f>
        <v>15037255</v>
      </c>
    </row>
    <row r="17" spans="1:31" ht="12" customHeight="1" x14ac:dyDescent="0.25">
      <c r="A17" s="200"/>
      <c r="B17" s="201" t="s">
        <v>571</v>
      </c>
      <c r="C17" s="201" t="s">
        <v>159</v>
      </c>
      <c r="D17" s="202">
        <f>SUM(D18)</f>
        <v>0</v>
      </c>
      <c r="E17" s="202">
        <v>0</v>
      </c>
      <c r="F17" s="202">
        <v>0</v>
      </c>
      <c r="G17" s="202">
        <v>0</v>
      </c>
      <c r="H17" s="202">
        <f>SUM(H18)</f>
        <v>0</v>
      </c>
      <c r="I17" s="202">
        <v>0</v>
      </c>
      <c r="J17" s="202">
        <v>0</v>
      </c>
      <c r="K17" s="202">
        <v>0</v>
      </c>
      <c r="L17" s="202">
        <f>SUM(L18)</f>
        <v>0</v>
      </c>
      <c r="M17" s="202">
        <v>0</v>
      </c>
      <c r="N17" s="202">
        <v>0</v>
      </c>
      <c r="O17" s="202">
        <v>0</v>
      </c>
      <c r="P17" s="202">
        <f>SUM(P18)</f>
        <v>0</v>
      </c>
      <c r="Q17" s="202">
        <v>0</v>
      </c>
      <c r="R17" s="202">
        <v>0</v>
      </c>
      <c r="S17" s="202">
        <v>0</v>
      </c>
      <c r="T17" s="202">
        <f>SUM(T18)</f>
        <v>0</v>
      </c>
      <c r="U17" s="202">
        <v>0</v>
      </c>
      <c r="V17" s="202">
        <v>0</v>
      </c>
      <c r="W17" s="202">
        <v>0</v>
      </c>
      <c r="X17" s="202">
        <v>0</v>
      </c>
      <c r="Y17" s="202"/>
      <c r="Z17" s="202"/>
      <c r="AA17" s="202">
        <v>0</v>
      </c>
      <c r="AB17" s="202">
        <f>SUM(AB18)</f>
        <v>0</v>
      </c>
      <c r="AC17" s="202">
        <v>0</v>
      </c>
      <c r="AD17" s="202">
        <v>0</v>
      </c>
      <c r="AE17" s="202">
        <v>0</v>
      </c>
    </row>
    <row r="18" spans="1:31" ht="12" customHeight="1" x14ac:dyDescent="0.25">
      <c r="A18" s="200"/>
      <c r="B18" s="203" t="s">
        <v>572</v>
      </c>
      <c r="C18" s="203" t="s">
        <v>171</v>
      </c>
      <c r="D18" s="204"/>
      <c r="E18" s="204"/>
      <c r="F18" s="204"/>
      <c r="G18" s="206">
        <f t="shared" ref="G18:G33" si="8">SUM(D18:F18)</f>
        <v>0</v>
      </c>
      <c r="H18" s="204"/>
      <c r="I18" s="204"/>
      <c r="J18" s="204"/>
      <c r="K18" s="206">
        <f>SUM(H18:J18)</f>
        <v>0</v>
      </c>
      <c r="L18" s="204"/>
      <c r="M18" s="204"/>
      <c r="N18" s="204"/>
      <c r="O18" s="206">
        <f>SUM(L18:N18)</f>
        <v>0</v>
      </c>
      <c r="P18" s="204"/>
      <c r="Q18" s="204"/>
      <c r="R18" s="204"/>
      <c r="S18" s="206">
        <f>SUM(P18:R18)</f>
        <v>0</v>
      </c>
      <c r="T18" s="204"/>
      <c r="U18" s="204"/>
      <c r="V18" s="204"/>
      <c r="W18" s="206">
        <f>SUM(T18:V18)</f>
        <v>0</v>
      </c>
      <c r="X18" s="204"/>
      <c r="Y18" s="204"/>
      <c r="Z18" s="204"/>
      <c r="AA18" s="206"/>
      <c r="AB18" s="204"/>
      <c r="AC18" s="204"/>
      <c r="AD18" s="204"/>
      <c r="AE18" s="206">
        <f>SUM(AB18:AD18)</f>
        <v>0</v>
      </c>
    </row>
    <row r="19" spans="1:31" ht="12" customHeight="1" x14ac:dyDescent="0.25">
      <c r="A19" s="205"/>
      <c r="B19" s="201" t="s">
        <v>573</v>
      </c>
      <c r="C19" s="201" t="s">
        <v>193</v>
      </c>
      <c r="D19" s="202">
        <v>0</v>
      </c>
      <c r="E19" s="202">
        <v>0</v>
      </c>
      <c r="F19" s="202">
        <v>0</v>
      </c>
      <c r="G19" s="202">
        <v>0</v>
      </c>
      <c r="H19" s="202">
        <v>0</v>
      </c>
      <c r="I19" s="202">
        <v>0</v>
      </c>
      <c r="J19" s="202">
        <v>0</v>
      </c>
      <c r="K19" s="202">
        <v>0</v>
      </c>
      <c r="L19" s="202">
        <v>0</v>
      </c>
      <c r="M19" s="202">
        <v>0</v>
      </c>
      <c r="N19" s="202">
        <v>0</v>
      </c>
      <c r="O19" s="202">
        <v>0</v>
      </c>
      <c r="P19" s="202">
        <v>0</v>
      </c>
      <c r="Q19" s="202">
        <v>0</v>
      </c>
      <c r="R19" s="202">
        <v>0</v>
      </c>
      <c r="S19" s="202">
        <v>0</v>
      </c>
      <c r="T19" s="202">
        <v>0</v>
      </c>
      <c r="U19" s="202">
        <v>0</v>
      </c>
      <c r="V19" s="202">
        <v>0</v>
      </c>
      <c r="W19" s="202">
        <v>0</v>
      </c>
      <c r="X19" s="202">
        <v>0</v>
      </c>
      <c r="Y19" s="202"/>
      <c r="Z19" s="202"/>
      <c r="AA19" s="202">
        <v>0</v>
      </c>
      <c r="AB19" s="202">
        <v>0</v>
      </c>
      <c r="AC19" s="202">
        <v>0</v>
      </c>
      <c r="AD19" s="202">
        <v>0</v>
      </c>
      <c r="AE19" s="202">
        <v>0</v>
      </c>
    </row>
    <row r="20" spans="1:31" ht="12" customHeight="1" x14ac:dyDescent="0.25">
      <c r="A20" s="200"/>
      <c r="B20" s="203" t="s">
        <v>574</v>
      </c>
      <c r="C20" s="203" t="s">
        <v>207</v>
      </c>
      <c r="D20" s="204"/>
      <c r="E20" s="204"/>
      <c r="F20" s="204"/>
      <c r="G20" s="206">
        <f t="shared" si="8"/>
        <v>0</v>
      </c>
      <c r="H20" s="204"/>
      <c r="I20" s="204"/>
      <c r="J20" s="204"/>
      <c r="K20" s="206">
        <f>SUM(H20:J20)</f>
        <v>0</v>
      </c>
      <c r="L20" s="204"/>
      <c r="M20" s="204"/>
      <c r="N20" s="204"/>
      <c r="O20" s="206">
        <f>SUM(L20:N20)</f>
        <v>0</v>
      </c>
      <c r="P20" s="204"/>
      <c r="Q20" s="204"/>
      <c r="R20" s="204"/>
      <c r="S20" s="206">
        <f>SUM(P20:R20)</f>
        <v>0</v>
      </c>
      <c r="T20" s="204"/>
      <c r="U20" s="204"/>
      <c r="V20" s="204"/>
      <c r="W20" s="206">
        <f>SUM(T20:V20)</f>
        <v>0</v>
      </c>
      <c r="X20" s="204"/>
      <c r="Y20" s="204"/>
      <c r="Z20" s="204"/>
      <c r="AA20" s="206"/>
      <c r="AB20" s="204"/>
      <c r="AC20" s="204"/>
      <c r="AD20" s="204"/>
      <c r="AE20" s="206">
        <f>SUM(AB20:AD20)</f>
        <v>0</v>
      </c>
    </row>
    <row r="21" spans="1:31" ht="12" customHeight="1" x14ac:dyDescent="0.25">
      <c r="A21" s="200"/>
      <c r="B21" s="201" t="s">
        <v>575</v>
      </c>
      <c r="C21" s="201" t="s">
        <v>210</v>
      </c>
      <c r="D21" s="202">
        <f t="shared" ref="D21:O21" si="9">SUM(D22:D32)</f>
        <v>15037255</v>
      </c>
      <c r="E21" s="202">
        <f t="shared" si="9"/>
        <v>0</v>
      </c>
      <c r="F21" s="202">
        <f t="shared" si="9"/>
        <v>0</v>
      </c>
      <c r="G21" s="202">
        <f t="shared" si="9"/>
        <v>15037255</v>
      </c>
      <c r="H21" s="202">
        <f t="shared" si="9"/>
        <v>0</v>
      </c>
      <c r="I21" s="202">
        <f t="shared" si="9"/>
        <v>0</v>
      </c>
      <c r="J21" s="202">
        <f t="shared" si="9"/>
        <v>0</v>
      </c>
      <c r="K21" s="202">
        <f t="shared" si="9"/>
        <v>0</v>
      </c>
      <c r="L21" s="202">
        <f t="shared" si="9"/>
        <v>15037255</v>
      </c>
      <c r="M21" s="202">
        <f t="shared" si="9"/>
        <v>0</v>
      </c>
      <c r="N21" s="202">
        <f t="shared" si="9"/>
        <v>0</v>
      </c>
      <c r="O21" s="202">
        <f t="shared" si="9"/>
        <v>15037255</v>
      </c>
      <c r="P21" s="202">
        <f t="shared" ref="P21:S21" si="10">SUM(P22:P32)</f>
        <v>0</v>
      </c>
      <c r="Q21" s="202">
        <f t="shared" si="10"/>
        <v>0</v>
      </c>
      <c r="R21" s="202">
        <f t="shared" si="10"/>
        <v>0</v>
      </c>
      <c r="S21" s="202">
        <f t="shared" si="10"/>
        <v>0</v>
      </c>
      <c r="T21" s="202">
        <f t="shared" ref="T21:W21" si="11">SUM(T22:T32)</f>
        <v>15037255</v>
      </c>
      <c r="U21" s="202">
        <f t="shared" si="11"/>
        <v>0</v>
      </c>
      <c r="V21" s="202">
        <f t="shared" si="11"/>
        <v>0</v>
      </c>
      <c r="W21" s="202">
        <f t="shared" si="11"/>
        <v>15037255</v>
      </c>
      <c r="X21" s="202">
        <f>+X22+X27</f>
        <v>0</v>
      </c>
      <c r="Y21" s="202"/>
      <c r="Z21" s="202"/>
      <c r="AA21" s="202">
        <v>0</v>
      </c>
      <c r="AB21" s="202">
        <f t="shared" ref="AB21:AE21" si="12">SUM(AB22:AB32)</f>
        <v>15037255</v>
      </c>
      <c r="AC21" s="202">
        <f t="shared" si="12"/>
        <v>0</v>
      </c>
      <c r="AD21" s="202">
        <f t="shared" si="12"/>
        <v>0</v>
      </c>
      <c r="AE21" s="202">
        <f t="shared" si="12"/>
        <v>15037255</v>
      </c>
    </row>
    <row r="22" spans="1:31" ht="12" customHeight="1" x14ac:dyDescent="0.25">
      <c r="A22" s="200"/>
      <c r="B22" s="203" t="s">
        <v>576</v>
      </c>
      <c r="C22" s="203" t="s">
        <v>213</v>
      </c>
      <c r="D22" s="206">
        <v>10000</v>
      </c>
      <c r="E22" s="206"/>
      <c r="F22" s="206"/>
      <c r="G22" s="206">
        <f t="shared" si="8"/>
        <v>10000</v>
      </c>
      <c r="H22" s="206"/>
      <c r="I22" s="206"/>
      <c r="J22" s="206"/>
      <c r="K22" s="206">
        <f t="shared" ref="K22:K33" si="13">SUM(H22:J22)</f>
        <v>0</v>
      </c>
      <c r="L22" s="206">
        <v>10000</v>
      </c>
      <c r="M22" s="206"/>
      <c r="N22" s="206"/>
      <c r="O22" s="206">
        <f t="shared" ref="O22:O33" si="14">SUM(L22:N22)</f>
        <v>10000</v>
      </c>
      <c r="P22" s="206"/>
      <c r="Q22" s="206"/>
      <c r="R22" s="206"/>
      <c r="S22" s="206">
        <f t="shared" ref="S22:S33" si="15">SUM(P22:R22)</f>
        <v>0</v>
      </c>
      <c r="T22" s="206">
        <f>SUM(L22)</f>
        <v>10000</v>
      </c>
      <c r="U22" s="206"/>
      <c r="V22" s="206"/>
      <c r="W22" s="206">
        <f t="shared" ref="W22:W33" si="16">SUM(T22:V22)</f>
        <v>10000</v>
      </c>
      <c r="X22" s="206">
        <v>725</v>
      </c>
      <c r="Y22" s="206"/>
      <c r="Z22" s="206"/>
      <c r="AA22" s="206">
        <f>+X22</f>
        <v>725</v>
      </c>
      <c r="AB22" s="206">
        <f>+W22+X22</f>
        <v>10725</v>
      </c>
      <c r="AC22" s="206"/>
      <c r="AD22" s="206"/>
      <c r="AE22" s="206">
        <f t="shared" ref="AE22:AE33" si="17">SUM(AB22:AD22)</f>
        <v>10725</v>
      </c>
    </row>
    <row r="23" spans="1:31" ht="12" customHeight="1" x14ac:dyDescent="0.25">
      <c r="A23" s="200"/>
      <c r="B23" s="203" t="s">
        <v>577</v>
      </c>
      <c r="C23" s="203" t="s">
        <v>216</v>
      </c>
      <c r="D23" s="206">
        <v>20000</v>
      </c>
      <c r="E23" s="206"/>
      <c r="F23" s="206"/>
      <c r="G23" s="206">
        <f t="shared" si="8"/>
        <v>20000</v>
      </c>
      <c r="H23" s="206">
        <v>6100000</v>
      </c>
      <c r="I23" s="206"/>
      <c r="J23" s="206"/>
      <c r="K23" s="206">
        <f t="shared" si="13"/>
        <v>6100000</v>
      </c>
      <c r="L23" s="206">
        <f>+D23+H23</f>
        <v>6120000</v>
      </c>
      <c r="M23" s="206"/>
      <c r="N23" s="206"/>
      <c r="O23" s="206">
        <f t="shared" si="14"/>
        <v>6120000</v>
      </c>
      <c r="P23" s="206">
        <v>20000</v>
      </c>
      <c r="Q23" s="206"/>
      <c r="R23" s="206"/>
      <c r="S23" s="206">
        <f t="shared" si="15"/>
        <v>20000</v>
      </c>
      <c r="T23" s="206">
        <v>6140000</v>
      </c>
      <c r="U23" s="206"/>
      <c r="V23" s="206"/>
      <c r="W23" s="206">
        <f t="shared" si="16"/>
        <v>6140000</v>
      </c>
      <c r="X23" s="206"/>
      <c r="Y23" s="206"/>
      <c r="Z23" s="206"/>
      <c r="AA23" s="206"/>
      <c r="AB23" s="206">
        <v>6140000</v>
      </c>
      <c r="AC23" s="206"/>
      <c r="AD23" s="206"/>
      <c r="AE23" s="206">
        <f t="shared" si="17"/>
        <v>6140000</v>
      </c>
    </row>
    <row r="24" spans="1:31" ht="12" customHeight="1" x14ac:dyDescent="0.25">
      <c r="A24" s="200"/>
      <c r="B24" s="203" t="s">
        <v>578</v>
      </c>
      <c r="C24" s="203" t="s">
        <v>219</v>
      </c>
      <c r="D24" s="206"/>
      <c r="E24" s="206"/>
      <c r="F24" s="206"/>
      <c r="G24" s="206">
        <f t="shared" si="8"/>
        <v>0</v>
      </c>
      <c r="H24" s="206"/>
      <c r="I24" s="206"/>
      <c r="J24" s="206"/>
      <c r="K24" s="206">
        <f t="shared" si="13"/>
        <v>0</v>
      </c>
      <c r="L24" s="206"/>
      <c r="M24" s="206"/>
      <c r="N24" s="206"/>
      <c r="O24" s="206">
        <f t="shared" si="14"/>
        <v>0</v>
      </c>
      <c r="P24" s="206"/>
      <c r="Q24" s="206"/>
      <c r="R24" s="206"/>
      <c r="S24" s="206">
        <f t="shared" si="15"/>
        <v>0</v>
      </c>
      <c r="T24" s="206"/>
      <c r="U24" s="206"/>
      <c r="V24" s="206"/>
      <c r="W24" s="206">
        <f t="shared" si="16"/>
        <v>0</v>
      </c>
      <c r="X24" s="206"/>
      <c r="Y24" s="206"/>
      <c r="Z24" s="206"/>
      <c r="AA24" s="206"/>
      <c r="AB24" s="206"/>
      <c r="AC24" s="206"/>
      <c r="AD24" s="206"/>
      <c r="AE24" s="206">
        <f t="shared" si="17"/>
        <v>0</v>
      </c>
    </row>
    <row r="25" spans="1:31" ht="12" customHeight="1" x14ac:dyDescent="0.25">
      <c r="A25" s="200"/>
      <c r="B25" s="203" t="s">
        <v>579</v>
      </c>
      <c r="C25" s="203" t="s">
        <v>222</v>
      </c>
      <c r="D25" s="206">
        <v>20000</v>
      </c>
      <c r="E25" s="206"/>
      <c r="F25" s="206"/>
      <c r="G25" s="206">
        <f t="shared" si="8"/>
        <v>20000</v>
      </c>
      <c r="H25" s="206"/>
      <c r="I25" s="206"/>
      <c r="J25" s="206"/>
      <c r="K25" s="206">
        <f t="shared" si="13"/>
        <v>0</v>
      </c>
      <c r="L25" s="206">
        <v>20000</v>
      </c>
      <c r="M25" s="206"/>
      <c r="N25" s="206"/>
      <c r="O25" s="206">
        <f t="shared" si="14"/>
        <v>20000</v>
      </c>
      <c r="P25" s="206">
        <v>-20000</v>
      </c>
      <c r="Q25" s="206"/>
      <c r="R25" s="206"/>
      <c r="S25" s="206">
        <f t="shared" si="15"/>
        <v>-20000</v>
      </c>
      <c r="T25" s="206"/>
      <c r="U25" s="206"/>
      <c r="V25" s="206"/>
      <c r="W25" s="206">
        <f t="shared" si="16"/>
        <v>0</v>
      </c>
      <c r="X25" s="206"/>
      <c r="Y25" s="206"/>
      <c r="Z25" s="206"/>
      <c r="AA25" s="206"/>
      <c r="AB25" s="206"/>
      <c r="AC25" s="206"/>
      <c r="AD25" s="206"/>
      <c r="AE25" s="206">
        <f t="shared" si="17"/>
        <v>0</v>
      </c>
    </row>
    <row r="26" spans="1:31" ht="12" customHeight="1" x14ac:dyDescent="0.25">
      <c r="A26" s="200"/>
      <c r="B26" s="203" t="s">
        <v>580</v>
      </c>
      <c r="C26" s="203" t="s">
        <v>225</v>
      </c>
      <c r="D26" s="206">
        <v>11796650</v>
      </c>
      <c r="E26" s="206"/>
      <c r="F26" s="206"/>
      <c r="G26" s="206">
        <f t="shared" si="8"/>
        <v>11796650</v>
      </c>
      <c r="H26" s="206">
        <v>-6100000</v>
      </c>
      <c r="I26" s="206"/>
      <c r="J26" s="206"/>
      <c r="K26" s="206">
        <f t="shared" si="13"/>
        <v>-6100000</v>
      </c>
      <c r="L26" s="206">
        <f>+D26+H26</f>
        <v>5696650</v>
      </c>
      <c r="M26" s="206"/>
      <c r="N26" s="206"/>
      <c r="O26" s="206">
        <f t="shared" si="14"/>
        <v>5696650</v>
      </c>
      <c r="P26" s="206"/>
      <c r="Q26" s="206"/>
      <c r="R26" s="206"/>
      <c r="S26" s="206">
        <f t="shared" si="15"/>
        <v>0</v>
      </c>
      <c r="T26" s="206">
        <v>5696650</v>
      </c>
      <c r="U26" s="206"/>
      <c r="V26" s="206"/>
      <c r="W26" s="206">
        <f t="shared" si="16"/>
        <v>5696650</v>
      </c>
      <c r="X26" s="206"/>
      <c r="Y26" s="206"/>
      <c r="Z26" s="206"/>
      <c r="AA26" s="206"/>
      <c r="AB26" s="206">
        <v>5696650</v>
      </c>
      <c r="AC26" s="206"/>
      <c r="AD26" s="206"/>
      <c r="AE26" s="206">
        <f t="shared" si="17"/>
        <v>5696650</v>
      </c>
    </row>
    <row r="27" spans="1:31" ht="12" customHeight="1" x14ac:dyDescent="0.25">
      <c r="A27" s="200"/>
      <c r="B27" s="203" t="s">
        <v>581</v>
      </c>
      <c r="C27" s="203" t="s">
        <v>228</v>
      </c>
      <c r="D27" s="206">
        <v>3190495</v>
      </c>
      <c r="E27" s="206"/>
      <c r="F27" s="206"/>
      <c r="G27" s="206">
        <f t="shared" si="8"/>
        <v>3190495</v>
      </c>
      <c r="H27" s="206"/>
      <c r="I27" s="206"/>
      <c r="J27" s="206"/>
      <c r="K27" s="206">
        <f t="shared" si="13"/>
        <v>0</v>
      </c>
      <c r="L27" s="206">
        <v>3190495</v>
      </c>
      <c r="M27" s="206"/>
      <c r="N27" s="206"/>
      <c r="O27" s="206">
        <f t="shared" si="14"/>
        <v>3190495</v>
      </c>
      <c r="P27" s="206"/>
      <c r="Q27" s="206"/>
      <c r="R27" s="206"/>
      <c r="S27" s="206">
        <f t="shared" si="15"/>
        <v>0</v>
      </c>
      <c r="T27" s="206">
        <v>3190495</v>
      </c>
      <c r="U27" s="206"/>
      <c r="V27" s="206"/>
      <c r="W27" s="206">
        <f t="shared" si="16"/>
        <v>3190495</v>
      </c>
      <c r="X27" s="206">
        <v>-725</v>
      </c>
      <c r="Y27" s="206"/>
      <c r="Z27" s="206"/>
      <c r="AA27" s="206">
        <f>+X27</f>
        <v>-725</v>
      </c>
      <c r="AB27" s="206">
        <f>+W27+X27</f>
        <v>3189770</v>
      </c>
      <c r="AC27" s="206"/>
      <c r="AD27" s="206"/>
      <c r="AE27" s="206">
        <f t="shared" si="17"/>
        <v>3189770</v>
      </c>
    </row>
    <row r="28" spans="1:31" ht="12" customHeight="1" x14ac:dyDescent="0.25">
      <c r="A28" s="200"/>
      <c r="B28" s="203" t="s">
        <v>582</v>
      </c>
      <c r="C28" s="203" t="s">
        <v>231</v>
      </c>
      <c r="D28" s="206"/>
      <c r="E28" s="206"/>
      <c r="F28" s="206"/>
      <c r="G28" s="206">
        <f t="shared" si="8"/>
        <v>0</v>
      </c>
      <c r="H28" s="206"/>
      <c r="I28" s="206"/>
      <c r="J28" s="206"/>
      <c r="K28" s="206">
        <f t="shared" si="13"/>
        <v>0</v>
      </c>
      <c r="L28" s="206"/>
      <c r="M28" s="206"/>
      <c r="N28" s="206"/>
      <c r="O28" s="206">
        <f t="shared" si="14"/>
        <v>0</v>
      </c>
      <c r="P28" s="206"/>
      <c r="Q28" s="206"/>
      <c r="R28" s="206"/>
      <c r="S28" s="206">
        <f t="shared" si="15"/>
        <v>0</v>
      </c>
      <c r="T28" s="206"/>
      <c r="U28" s="206"/>
      <c r="V28" s="206"/>
      <c r="W28" s="206">
        <f t="shared" si="16"/>
        <v>0</v>
      </c>
      <c r="X28" s="206"/>
      <c r="Y28" s="206"/>
      <c r="Z28" s="206"/>
      <c r="AA28" s="206"/>
      <c r="AB28" s="206"/>
      <c r="AC28" s="206"/>
      <c r="AD28" s="206"/>
      <c r="AE28" s="206">
        <f t="shared" si="17"/>
        <v>0</v>
      </c>
    </row>
    <row r="29" spans="1:31" ht="12" customHeight="1" x14ac:dyDescent="0.25">
      <c r="A29" s="200"/>
      <c r="B29" s="203" t="s">
        <v>583</v>
      </c>
      <c r="C29" s="203" t="s">
        <v>234</v>
      </c>
      <c r="D29" s="206">
        <v>100</v>
      </c>
      <c r="E29" s="206"/>
      <c r="F29" s="206"/>
      <c r="G29" s="206">
        <f t="shared" si="8"/>
        <v>100</v>
      </c>
      <c r="H29" s="206"/>
      <c r="I29" s="206"/>
      <c r="J29" s="206"/>
      <c r="K29" s="206">
        <f t="shared" si="13"/>
        <v>0</v>
      </c>
      <c r="L29" s="206">
        <v>100</v>
      </c>
      <c r="M29" s="206"/>
      <c r="N29" s="206"/>
      <c r="O29" s="206">
        <f t="shared" si="14"/>
        <v>100</v>
      </c>
      <c r="P29" s="206"/>
      <c r="Q29" s="206"/>
      <c r="R29" s="206"/>
      <c r="S29" s="206">
        <f t="shared" si="15"/>
        <v>0</v>
      </c>
      <c r="T29" s="206">
        <v>100</v>
      </c>
      <c r="U29" s="206"/>
      <c r="V29" s="206"/>
      <c r="W29" s="206">
        <f t="shared" si="16"/>
        <v>100</v>
      </c>
      <c r="X29" s="206"/>
      <c r="Y29" s="206"/>
      <c r="Z29" s="206"/>
      <c r="AA29" s="206"/>
      <c r="AB29" s="206">
        <v>100</v>
      </c>
      <c r="AC29" s="206"/>
      <c r="AD29" s="206"/>
      <c r="AE29" s="206">
        <f t="shared" si="17"/>
        <v>100</v>
      </c>
    </row>
    <row r="30" spans="1:31" ht="12" customHeight="1" x14ac:dyDescent="0.25">
      <c r="A30" s="200"/>
      <c r="B30" s="203" t="s">
        <v>584</v>
      </c>
      <c r="C30" s="203" t="s">
        <v>237</v>
      </c>
      <c r="D30" s="206"/>
      <c r="E30" s="206"/>
      <c r="F30" s="206"/>
      <c r="G30" s="206">
        <f t="shared" si="8"/>
        <v>0</v>
      </c>
      <c r="H30" s="206"/>
      <c r="I30" s="206"/>
      <c r="J30" s="206"/>
      <c r="K30" s="206">
        <f t="shared" si="13"/>
        <v>0</v>
      </c>
      <c r="L30" s="206"/>
      <c r="M30" s="206"/>
      <c r="N30" s="206"/>
      <c r="O30" s="206">
        <f t="shared" si="14"/>
        <v>0</v>
      </c>
      <c r="P30" s="206"/>
      <c r="Q30" s="206"/>
      <c r="R30" s="206"/>
      <c r="S30" s="206">
        <f t="shared" si="15"/>
        <v>0</v>
      </c>
      <c r="T30" s="206"/>
      <c r="U30" s="206"/>
      <c r="V30" s="206"/>
      <c r="W30" s="206">
        <f t="shared" si="16"/>
        <v>0</v>
      </c>
      <c r="X30" s="206"/>
      <c r="Y30" s="206"/>
      <c r="Z30" s="206"/>
      <c r="AA30" s="206"/>
      <c r="AB30" s="206"/>
      <c r="AC30" s="206"/>
      <c r="AD30" s="206"/>
      <c r="AE30" s="206">
        <f t="shared" si="17"/>
        <v>0</v>
      </c>
    </row>
    <row r="31" spans="1:31" ht="12" customHeight="1" x14ac:dyDescent="0.25">
      <c r="A31" s="200"/>
      <c r="B31" s="203" t="s">
        <v>585</v>
      </c>
      <c r="C31" s="203" t="s">
        <v>240</v>
      </c>
      <c r="D31" s="206"/>
      <c r="E31" s="206"/>
      <c r="F31" s="206"/>
      <c r="G31" s="206">
        <f t="shared" si="8"/>
        <v>0</v>
      </c>
      <c r="H31" s="206"/>
      <c r="I31" s="206"/>
      <c r="J31" s="206"/>
      <c r="K31" s="206">
        <f t="shared" si="13"/>
        <v>0</v>
      </c>
      <c r="L31" s="206"/>
      <c r="M31" s="206"/>
      <c r="N31" s="206"/>
      <c r="O31" s="206">
        <f t="shared" si="14"/>
        <v>0</v>
      </c>
      <c r="P31" s="206"/>
      <c r="Q31" s="206"/>
      <c r="R31" s="206"/>
      <c r="S31" s="206">
        <f t="shared" si="15"/>
        <v>0</v>
      </c>
      <c r="T31" s="206"/>
      <c r="U31" s="206"/>
      <c r="V31" s="206"/>
      <c r="W31" s="206">
        <f t="shared" si="16"/>
        <v>0</v>
      </c>
      <c r="X31" s="206"/>
      <c r="Y31" s="206"/>
      <c r="Z31" s="206"/>
      <c r="AA31" s="206"/>
      <c r="AB31" s="206"/>
      <c r="AC31" s="206"/>
      <c r="AD31" s="206"/>
      <c r="AE31" s="206">
        <f t="shared" si="17"/>
        <v>0</v>
      </c>
    </row>
    <row r="32" spans="1:31" ht="12" customHeight="1" x14ac:dyDescent="0.25">
      <c r="A32" s="200"/>
      <c r="B32" s="203" t="s">
        <v>586</v>
      </c>
      <c r="C32" s="203" t="s">
        <v>587</v>
      </c>
      <c r="D32" s="206">
        <v>10</v>
      </c>
      <c r="E32" s="206"/>
      <c r="F32" s="206"/>
      <c r="G32" s="206">
        <f t="shared" si="8"/>
        <v>10</v>
      </c>
      <c r="H32" s="206"/>
      <c r="I32" s="206"/>
      <c r="J32" s="206"/>
      <c r="K32" s="206">
        <f t="shared" si="13"/>
        <v>0</v>
      </c>
      <c r="L32" s="206">
        <v>10</v>
      </c>
      <c r="M32" s="206"/>
      <c r="N32" s="206"/>
      <c r="O32" s="206">
        <f t="shared" si="14"/>
        <v>10</v>
      </c>
      <c r="P32" s="206"/>
      <c r="Q32" s="206"/>
      <c r="R32" s="206"/>
      <c r="S32" s="206">
        <f t="shared" si="15"/>
        <v>0</v>
      </c>
      <c r="T32" s="206">
        <v>10</v>
      </c>
      <c r="U32" s="206"/>
      <c r="V32" s="206"/>
      <c r="W32" s="206">
        <f t="shared" si="16"/>
        <v>10</v>
      </c>
      <c r="X32" s="206"/>
      <c r="Y32" s="206"/>
      <c r="Z32" s="206"/>
      <c r="AA32" s="206"/>
      <c r="AB32" s="206">
        <v>10</v>
      </c>
      <c r="AC32" s="206"/>
      <c r="AD32" s="206"/>
      <c r="AE32" s="206">
        <f t="shared" si="17"/>
        <v>10</v>
      </c>
    </row>
    <row r="33" spans="1:31" ht="12" customHeight="1" x14ac:dyDescent="0.25">
      <c r="A33" s="200"/>
      <c r="B33" s="201" t="s">
        <v>588</v>
      </c>
      <c r="C33" s="207" t="s">
        <v>255</v>
      </c>
      <c r="D33" s="208">
        <v>450000</v>
      </c>
      <c r="E33" s="208">
        <v>0</v>
      </c>
      <c r="F33" s="208">
        <v>0</v>
      </c>
      <c r="G33" s="213">
        <f t="shared" si="8"/>
        <v>450000</v>
      </c>
      <c r="H33" s="208">
        <v>-450000</v>
      </c>
      <c r="I33" s="208"/>
      <c r="J33" s="208"/>
      <c r="K33" s="213">
        <f t="shared" si="13"/>
        <v>-450000</v>
      </c>
      <c r="L33" s="208">
        <v>0</v>
      </c>
      <c r="M33" s="208"/>
      <c r="N33" s="208"/>
      <c r="O33" s="213">
        <f t="shared" si="14"/>
        <v>0</v>
      </c>
      <c r="P33" s="208">
        <v>0</v>
      </c>
      <c r="Q33" s="208"/>
      <c r="R33" s="208"/>
      <c r="S33" s="213">
        <f t="shared" si="15"/>
        <v>0</v>
      </c>
      <c r="T33" s="208">
        <v>0</v>
      </c>
      <c r="U33" s="208"/>
      <c r="V33" s="208"/>
      <c r="W33" s="213">
        <f t="shared" si="16"/>
        <v>0</v>
      </c>
      <c r="X33" s="208">
        <v>0</v>
      </c>
      <c r="Y33" s="208"/>
      <c r="Z33" s="208"/>
      <c r="AA33" s="213">
        <v>0</v>
      </c>
      <c r="AB33" s="208">
        <v>0</v>
      </c>
      <c r="AC33" s="208"/>
      <c r="AD33" s="208"/>
      <c r="AE33" s="213">
        <f t="shared" si="17"/>
        <v>0</v>
      </c>
    </row>
    <row r="34" spans="1:31" ht="12" customHeight="1" x14ac:dyDescent="0.25">
      <c r="A34" s="200"/>
      <c r="B34" s="209" t="s">
        <v>589</v>
      </c>
      <c r="C34" s="209" t="s">
        <v>590</v>
      </c>
      <c r="D34" s="206">
        <v>450000</v>
      </c>
      <c r="E34" s="206"/>
      <c r="F34" s="206"/>
      <c r="G34" s="206">
        <f>SUM(D34:F34)</f>
        <v>450000</v>
      </c>
      <c r="H34" s="206">
        <v>-450000</v>
      </c>
      <c r="I34" s="206"/>
      <c r="J34" s="206"/>
      <c r="K34" s="206">
        <f>SUM(H34:J34)</f>
        <v>-450000</v>
      </c>
      <c r="L34" s="206">
        <v>0</v>
      </c>
      <c r="M34" s="206"/>
      <c r="N34" s="206"/>
      <c r="O34" s="206">
        <f>SUM(L34:N34)</f>
        <v>0</v>
      </c>
      <c r="P34" s="206">
        <v>0</v>
      </c>
      <c r="Q34" s="206"/>
      <c r="R34" s="206"/>
      <c r="S34" s="206">
        <f>SUM(P34:R34)</f>
        <v>0</v>
      </c>
      <c r="T34" s="206">
        <v>0</v>
      </c>
      <c r="U34" s="206"/>
      <c r="V34" s="206"/>
      <c r="W34" s="206">
        <f>SUM(T34:V34)</f>
        <v>0</v>
      </c>
      <c r="X34" s="206"/>
      <c r="Y34" s="206"/>
      <c r="Z34" s="206"/>
      <c r="AA34" s="206"/>
      <c r="AB34" s="206">
        <v>0</v>
      </c>
      <c r="AC34" s="206"/>
      <c r="AD34" s="206"/>
      <c r="AE34" s="206">
        <f>SUM(AB34:AD34)</f>
        <v>0</v>
      </c>
    </row>
    <row r="35" spans="1:31" ht="12" customHeight="1" x14ac:dyDescent="0.25">
      <c r="A35" s="210">
        <v>2</v>
      </c>
      <c r="B35" s="210" t="s">
        <v>591</v>
      </c>
      <c r="C35" s="196"/>
      <c r="D35" s="211">
        <f t="shared" ref="D35:O35" si="18">SUM(D36,D38,D42)</f>
        <v>0</v>
      </c>
      <c r="E35" s="211">
        <f t="shared" si="18"/>
        <v>0</v>
      </c>
      <c r="F35" s="211">
        <f t="shared" si="18"/>
        <v>0</v>
      </c>
      <c r="G35" s="211">
        <f t="shared" si="18"/>
        <v>0</v>
      </c>
      <c r="H35" s="211">
        <f t="shared" si="18"/>
        <v>0</v>
      </c>
      <c r="I35" s="211">
        <f t="shared" si="18"/>
        <v>0</v>
      </c>
      <c r="J35" s="211">
        <f t="shared" si="18"/>
        <v>0</v>
      </c>
      <c r="K35" s="211">
        <f t="shared" si="18"/>
        <v>0</v>
      </c>
      <c r="L35" s="211">
        <f t="shared" si="18"/>
        <v>0</v>
      </c>
      <c r="M35" s="211">
        <f t="shared" si="18"/>
        <v>0</v>
      </c>
      <c r="N35" s="211">
        <f t="shared" si="18"/>
        <v>0</v>
      </c>
      <c r="O35" s="211">
        <f t="shared" si="18"/>
        <v>0</v>
      </c>
      <c r="P35" s="211">
        <f t="shared" ref="P35:S35" si="19">SUM(P36,P38,P42)</f>
        <v>0</v>
      </c>
      <c r="Q35" s="211">
        <f t="shared" si="19"/>
        <v>0</v>
      </c>
      <c r="R35" s="211">
        <f t="shared" si="19"/>
        <v>0</v>
      </c>
      <c r="S35" s="211">
        <f t="shared" si="19"/>
        <v>0</v>
      </c>
      <c r="T35" s="211">
        <f t="shared" ref="T35:W35" si="20">SUM(T36,T38,T42)</f>
        <v>0</v>
      </c>
      <c r="U35" s="211">
        <f t="shared" si="20"/>
        <v>0</v>
      </c>
      <c r="V35" s="211">
        <f t="shared" si="20"/>
        <v>0</v>
      </c>
      <c r="W35" s="211">
        <f t="shared" si="20"/>
        <v>0</v>
      </c>
      <c r="X35" s="211">
        <v>0</v>
      </c>
      <c r="Y35" s="211"/>
      <c r="Z35" s="211"/>
      <c r="AA35" s="211">
        <v>0</v>
      </c>
      <c r="AB35" s="211">
        <f t="shared" ref="AB35:AE35" si="21">SUM(AB36,AB38,AB42)</f>
        <v>0</v>
      </c>
      <c r="AC35" s="211">
        <f t="shared" si="21"/>
        <v>0</v>
      </c>
      <c r="AD35" s="211">
        <f t="shared" si="21"/>
        <v>0</v>
      </c>
      <c r="AE35" s="211">
        <f t="shared" si="21"/>
        <v>0</v>
      </c>
    </row>
    <row r="36" spans="1:31" ht="12" customHeight="1" x14ac:dyDescent="0.25">
      <c r="A36" s="203"/>
      <c r="B36" s="207" t="s">
        <v>592</v>
      </c>
      <c r="C36" s="201" t="s">
        <v>176</v>
      </c>
      <c r="D36" s="208">
        <v>0</v>
      </c>
      <c r="E36" s="208">
        <v>0</v>
      </c>
      <c r="F36" s="208">
        <v>0</v>
      </c>
      <c r="G36" s="208">
        <v>0</v>
      </c>
      <c r="H36" s="208">
        <v>0</v>
      </c>
      <c r="I36" s="208">
        <v>0</v>
      </c>
      <c r="J36" s="208">
        <v>0</v>
      </c>
      <c r="K36" s="208">
        <v>0</v>
      </c>
      <c r="L36" s="208">
        <v>0</v>
      </c>
      <c r="M36" s="208">
        <v>0</v>
      </c>
      <c r="N36" s="208">
        <v>0</v>
      </c>
      <c r="O36" s="208">
        <v>0</v>
      </c>
      <c r="P36" s="208">
        <v>0</v>
      </c>
      <c r="Q36" s="208">
        <v>0</v>
      </c>
      <c r="R36" s="208">
        <v>0</v>
      </c>
      <c r="S36" s="208">
        <v>0</v>
      </c>
      <c r="T36" s="208">
        <v>0</v>
      </c>
      <c r="U36" s="208">
        <v>0</v>
      </c>
      <c r="V36" s="208">
        <v>0</v>
      </c>
      <c r="W36" s="208">
        <v>0</v>
      </c>
      <c r="X36" s="208"/>
      <c r="Y36" s="208"/>
      <c r="Z36" s="208"/>
      <c r="AA36" s="208"/>
      <c r="AB36" s="208">
        <v>0</v>
      </c>
      <c r="AC36" s="208">
        <v>0</v>
      </c>
      <c r="AD36" s="208">
        <v>0</v>
      </c>
      <c r="AE36" s="208">
        <v>0</v>
      </c>
    </row>
    <row r="37" spans="1:31" ht="12" customHeight="1" x14ac:dyDescent="0.25">
      <c r="A37" s="203"/>
      <c r="B37" s="209" t="s">
        <v>593</v>
      </c>
      <c r="C37" s="209" t="s">
        <v>188</v>
      </c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</row>
    <row r="38" spans="1:31" ht="12" customHeight="1" x14ac:dyDescent="0.25">
      <c r="A38" s="203"/>
      <c r="B38" s="201" t="s">
        <v>594</v>
      </c>
      <c r="C38" s="212" t="s">
        <v>243</v>
      </c>
      <c r="D38" s="208">
        <v>0</v>
      </c>
      <c r="E38" s="208">
        <v>0</v>
      </c>
      <c r="F38" s="208">
        <v>0</v>
      </c>
      <c r="G38" s="208">
        <v>0</v>
      </c>
      <c r="H38" s="208">
        <v>0</v>
      </c>
      <c r="I38" s="208">
        <v>0</v>
      </c>
      <c r="J38" s="208">
        <v>0</v>
      </c>
      <c r="K38" s="208">
        <v>0</v>
      </c>
      <c r="L38" s="208">
        <v>0</v>
      </c>
      <c r="M38" s="208">
        <v>0</v>
      </c>
      <c r="N38" s="208">
        <v>0</v>
      </c>
      <c r="O38" s="208">
        <v>0</v>
      </c>
      <c r="P38" s="208">
        <v>0</v>
      </c>
      <c r="Q38" s="208">
        <v>0</v>
      </c>
      <c r="R38" s="208">
        <v>0</v>
      </c>
      <c r="S38" s="208">
        <v>0</v>
      </c>
      <c r="T38" s="208">
        <v>0</v>
      </c>
      <c r="U38" s="208">
        <v>0</v>
      </c>
      <c r="V38" s="208">
        <v>0</v>
      </c>
      <c r="W38" s="208">
        <v>0</v>
      </c>
      <c r="X38" s="208"/>
      <c r="Y38" s="208"/>
      <c r="Z38" s="208"/>
      <c r="AA38" s="208"/>
      <c r="AB38" s="208">
        <v>0</v>
      </c>
      <c r="AC38" s="208">
        <v>0</v>
      </c>
      <c r="AD38" s="208">
        <v>0</v>
      </c>
      <c r="AE38" s="208">
        <v>0</v>
      </c>
    </row>
    <row r="39" spans="1:31" ht="12" customHeight="1" x14ac:dyDescent="0.25">
      <c r="A39" s="203"/>
      <c r="B39" s="203" t="s">
        <v>595</v>
      </c>
      <c r="C39" s="203" t="s">
        <v>246</v>
      </c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</row>
    <row r="40" spans="1:31" ht="12" customHeight="1" x14ac:dyDescent="0.25">
      <c r="A40" s="203"/>
      <c r="B40" s="203" t="s">
        <v>596</v>
      </c>
      <c r="C40" s="203" t="s">
        <v>249</v>
      </c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</row>
    <row r="41" spans="1:31" ht="12" customHeight="1" x14ac:dyDescent="0.25">
      <c r="A41" s="203"/>
      <c r="B41" s="203" t="s">
        <v>597</v>
      </c>
      <c r="C41" s="203" t="s">
        <v>252</v>
      </c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</row>
    <row r="42" spans="1:31" ht="12" customHeight="1" x14ac:dyDescent="0.25">
      <c r="A42" s="203"/>
      <c r="B42" s="201" t="s">
        <v>598</v>
      </c>
      <c r="C42" s="201" t="s">
        <v>273</v>
      </c>
      <c r="D42" s="213">
        <v>0</v>
      </c>
      <c r="E42" s="213">
        <v>0</v>
      </c>
      <c r="F42" s="213">
        <v>0</v>
      </c>
      <c r="G42" s="213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0</v>
      </c>
      <c r="P42" s="213">
        <v>0</v>
      </c>
      <c r="Q42" s="213">
        <v>0</v>
      </c>
      <c r="R42" s="213">
        <v>0</v>
      </c>
      <c r="S42" s="213">
        <v>0</v>
      </c>
      <c r="T42" s="213">
        <v>0</v>
      </c>
      <c r="U42" s="213">
        <v>0</v>
      </c>
      <c r="V42" s="213">
        <v>0</v>
      </c>
      <c r="W42" s="213">
        <v>0</v>
      </c>
      <c r="X42" s="213"/>
      <c r="Y42" s="213"/>
      <c r="Z42" s="213"/>
      <c r="AA42" s="213"/>
      <c r="AB42" s="213">
        <v>0</v>
      </c>
      <c r="AC42" s="213">
        <v>0</v>
      </c>
      <c r="AD42" s="213">
        <v>0</v>
      </c>
      <c r="AE42" s="213">
        <v>0</v>
      </c>
    </row>
    <row r="43" spans="1:31" ht="12" customHeight="1" x14ac:dyDescent="0.25">
      <c r="A43" s="203"/>
      <c r="B43" s="203" t="s">
        <v>599</v>
      </c>
      <c r="C43" s="203" t="s">
        <v>600</v>
      </c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</row>
    <row r="44" spans="1:31" ht="12" customHeight="1" x14ac:dyDescent="0.25">
      <c r="A44" s="1601" t="s">
        <v>601</v>
      </c>
      <c r="B44" s="1601"/>
      <c r="C44" s="195" t="s">
        <v>310</v>
      </c>
      <c r="D44" s="214">
        <f>SUM(D48,D47,D45)</f>
        <v>155880936</v>
      </c>
      <c r="E44" s="214">
        <f>SUM(E45)</f>
        <v>0</v>
      </c>
      <c r="F44" s="214">
        <f>SUM(F45)</f>
        <v>0</v>
      </c>
      <c r="G44" s="214">
        <f>SUM(G45)</f>
        <v>155880936</v>
      </c>
      <c r="H44" s="214">
        <f>SUM(H48,H47,H45)</f>
        <v>852200</v>
      </c>
      <c r="I44" s="214">
        <f>SUM(I45)</f>
        <v>0</v>
      </c>
      <c r="J44" s="214">
        <f>SUM(J45)</f>
        <v>0</v>
      </c>
      <c r="K44" s="214">
        <f>SUM(K45)</f>
        <v>852200</v>
      </c>
      <c r="L44" s="214">
        <f>SUM(L48,L47,L45)</f>
        <v>156733136</v>
      </c>
      <c r="M44" s="214">
        <f>SUM(M45)</f>
        <v>0</v>
      </c>
      <c r="N44" s="214">
        <f>SUM(N45)</f>
        <v>0</v>
      </c>
      <c r="O44" s="214">
        <f>SUM(O45)</f>
        <v>156733136</v>
      </c>
      <c r="P44" s="214">
        <f>SUM(P48,P47,P45)</f>
        <v>0</v>
      </c>
      <c r="Q44" s="214">
        <f>SUM(Q45)</f>
        <v>0</v>
      </c>
      <c r="R44" s="214">
        <f>SUM(R45)</f>
        <v>0</v>
      </c>
      <c r="S44" s="214">
        <f>SUM(S45)</f>
        <v>0</v>
      </c>
      <c r="T44" s="214">
        <f>SUM(T48,T47,T45)</f>
        <v>156733136</v>
      </c>
      <c r="U44" s="214">
        <f>SUM(U45)</f>
        <v>0</v>
      </c>
      <c r="V44" s="214">
        <f>SUM(V45)</f>
        <v>0</v>
      </c>
      <c r="W44" s="214">
        <f>SUM(W45)</f>
        <v>156733136</v>
      </c>
      <c r="X44" s="214">
        <v>0</v>
      </c>
      <c r="Y44" s="214"/>
      <c r="Z44" s="214"/>
      <c r="AA44" s="214">
        <v>0</v>
      </c>
      <c r="AB44" s="214">
        <f>SUM(AB48,AB47,AB45)</f>
        <v>156733136</v>
      </c>
      <c r="AC44" s="214">
        <f>SUM(AC45)</f>
        <v>0</v>
      </c>
      <c r="AD44" s="214">
        <f>SUM(AD45)</f>
        <v>0</v>
      </c>
      <c r="AE44" s="214">
        <f>SUM(AE45)</f>
        <v>156733136</v>
      </c>
    </row>
    <row r="45" spans="1:31" ht="12" customHeight="1" x14ac:dyDescent="0.25">
      <c r="A45" s="201">
        <v>1</v>
      </c>
      <c r="B45" s="201" t="s">
        <v>602</v>
      </c>
      <c r="C45" s="201" t="s">
        <v>603</v>
      </c>
      <c r="D45" s="206">
        <f>SUM(D53,D47)</f>
        <v>155880936</v>
      </c>
      <c r="E45" s="206">
        <f>SUM(E53,E47)</f>
        <v>0</v>
      </c>
      <c r="F45" s="206">
        <f>SUM(F53,F47)</f>
        <v>0</v>
      </c>
      <c r="G45" s="206">
        <f>SUM(D45:F45)</f>
        <v>155880936</v>
      </c>
      <c r="H45" s="206">
        <v>852200</v>
      </c>
      <c r="I45" s="206">
        <f>SUM(I53,I47)</f>
        <v>0</v>
      </c>
      <c r="J45" s="206">
        <f>SUM(J53,J47)</f>
        <v>0</v>
      </c>
      <c r="K45" s="206">
        <f>SUM(H45:J45)</f>
        <v>852200</v>
      </c>
      <c r="L45" s="206">
        <f>SUM(H45,D45)</f>
        <v>156733136</v>
      </c>
      <c r="M45" s="206">
        <f>SUM(M53,M47)</f>
        <v>0</v>
      </c>
      <c r="N45" s="206">
        <f>SUM(N53,N47)</f>
        <v>0</v>
      </c>
      <c r="O45" s="206">
        <f>SUM(L45:N45)</f>
        <v>156733136</v>
      </c>
      <c r="P45" s="206"/>
      <c r="Q45" s="206">
        <f>SUM(Q53,Q47)</f>
        <v>0</v>
      </c>
      <c r="R45" s="206">
        <f>SUM(R53,R47)</f>
        <v>0</v>
      </c>
      <c r="S45" s="206">
        <f>SUM(P45:R45)</f>
        <v>0</v>
      </c>
      <c r="T45" s="206">
        <v>156733136</v>
      </c>
      <c r="U45" s="206">
        <f>SUM(U53,U47)</f>
        <v>0</v>
      </c>
      <c r="V45" s="206">
        <f>SUM(V53,V47)</f>
        <v>0</v>
      </c>
      <c r="W45" s="206">
        <f>SUM(T45:V45)</f>
        <v>156733136</v>
      </c>
      <c r="X45" s="206"/>
      <c r="Y45" s="206"/>
      <c r="Z45" s="206"/>
      <c r="AA45" s="206"/>
      <c r="AB45" s="206">
        <v>156733136</v>
      </c>
      <c r="AC45" s="206">
        <f>SUM(AC53,AC47)</f>
        <v>0</v>
      </c>
      <c r="AD45" s="206">
        <f>SUM(AD53,AD47)</f>
        <v>0</v>
      </c>
      <c r="AE45" s="206">
        <f>SUM(AB45:AD45)</f>
        <v>156733136</v>
      </c>
    </row>
    <row r="46" spans="1:31" ht="12" customHeight="1" x14ac:dyDescent="0.25">
      <c r="A46" s="203"/>
      <c r="B46" s="203" t="s">
        <v>604</v>
      </c>
      <c r="C46" s="203" t="s">
        <v>297</v>
      </c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</row>
    <row r="47" spans="1:31" ht="12" customHeight="1" x14ac:dyDescent="0.25">
      <c r="A47" s="203"/>
      <c r="B47" s="201" t="s">
        <v>605</v>
      </c>
      <c r="C47" s="201" t="s">
        <v>302</v>
      </c>
      <c r="D47" s="213">
        <v>0</v>
      </c>
      <c r="E47" s="213">
        <v>0</v>
      </c>
      <c r="F47" s="213">
        <v>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0</v>
      </c>
      <c r="S47" s="213">
        <v>0</v>
      </c>
      <c r="T47" s="213">
        <v>0</v>
      </c>
      <c r="U47" s="213">
        <v>0</v>
      </c>
      <c r="V47" s="213">
        <v>0</v>
      </c>
      <c r="W47" s="213">
        <v>0</v>
      </c>
      <c r="X47" s="213"/>
      <c r="Y47" s="213"/>
      <c r="Z47" s="213"/>
      <c r="AA47" s="213"/>
      <c r="AB47" s="213">
        <v>0</v>
      </c>
      <c r="AC47" s="213">
        <v>0</v>
      </c>
      <c r="AD47" s="213">
        <v>0</v>
      </c>
      <c r="AE47" s="213">
        <v>0</v>
      </c>
    </row>
    <row r="48" spans="1:31" ht="12" customHeight="1" x14ac:dyDescent="0.25">
      <c r="A48" s="203"/>
      <c r="B48" s="201" t="s">
        <v>606</v>
      </c>
      <c r="C48" s="201" t="s">
        <v>305</v>
      </c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</row>
    <row r="49" spans="1:31" ht="12" customHeight="1" x14ac:dyDescent="0.25">
      <c r="A49" s="203"/>
      <c r="B49" s="203" t="s">
        <v>607</v>
      </c>
      <c r="C49" s="203" t="s">
        <v>305</v>
      </c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</row>
    <row r="50" spans="1:31" ht="12" hidden="1" customHeight="1" x14ac:dyDescent="0.25">
      <c r="A50" s="203"/>
      <c r="B50" s="203" t="s">
        <v>608</v>
      </c>
      <c r="C50" s="203" t="s">
        <v>305</v>
      </c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</row>
    <row r="51" spans="1:31" ht="12" customHeight="1" x14ac:dyDescent="0.25">
      <c r="A51" s="203"/>
      <c r="B51" s="203" t="s">
        <v>609</v>
      </c>
      <c r="C51" s="203" t="s">
        <v>308</v>
      </c>
      <c r="D51" s="206">
        <v>0</v>
      </c>
      <c r="E51" s="206">
        <v>0</v>
      </c>
      <c r="F51" s="206">
        <v>0</v>
      </c>
      <c r="G51" s="206">
        <v>0</v>
      </c>
      <c r="H51" s="206">
        <v>0</v>
      </c>
      <c r="I51" s="206">
        <v>0</v>
      </c>
      <c r="J51" s="206">
        <v>0</v>
      </c>
      <c r="K51" s="206">
        <v>0</v>
      </c>
      <c r="L51" s="206">
        <v>0</v>
      </c>
      <c r="M51" s="206">
        <v>0</v>
      </c>
      <c r="N51" s="206">
        <v>0</v>
      </c>
      <c r="O51" s="206">
        <v>0</v>
      </c>
      <c r="P51" s="206">
        <v>0</v>
      </c>
      <c r="Q51" s="206">
        <v>0</v>
      </c>
      <c r="R51" s="206">
        <v>0</v>
      </c>
      <c r="S51" s="206">
        <v>0</v>
      </c>
      <c r="T51" s="206">
        <v>0</v>
      </c>
      <c r="U51" s="206">
        <v>0</v>
      </c>
      <c r="V51" s="206">
        <v>0</v>
      </c>
      <c r="W51" s="206">
        <v>0</v>
      </c>
      <c r="X51" s="206"/>
      <c r="Y51" s="206"/>
      <c r="Z51" s="206"/>
      <c r="AA51" s="206"/>
      <c r="AB51" s="206">
        <v>0</v>
      </c>
      <c r="AC51" s="206">
        <v>0</v>
      </c>
      <c r="AD51" s="206">
        <v>0</v>
      </c>
      <c r="AE51" s="206">
        <v>0</v>
      </c>
    </row>
    <row r="52" spans="1:31" ht="12" customHeight="1" x14ac:dyDescent="0.25">
      <c r="A52" s="203"/>
      <c r="B52" s="203" t="s">
        <v>610</v>
      </c>
      <c r="C52" s="203" t="s">
        <v>611</v>
      </c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</row>
    <row r="53" spans="1:31" ht="12" customHeight="1" x14ac:dyDescent="0.25">
      <c r="A53" s="196"/>
      <c r="B53" s="210" t="s">
        <v>612</v>
      </c>
      <c r="C53" s="210" t="s">
        <v>613</v>
      </c>
      <c r="D53" s="215">
        <v>155880936</v>
      </c>
      <c r="E53" s="215">
        <v>0</v>
      </c>
      <c r="F53" s="215">
        <v>0</v>
      </c>
      <c r="G53" s="215">
        <f>SUM(D53:F53)</f>
        <v>155880936</v>
      </c>
      <c r="H53" s="215">
        <v>852200</v>
      </c>
      <c r="I53" s="215"/>
      <c r="J53" s="215"/>
      <c r="K53" s="215">
        <f>SUM(H53:J53)</f>
        <v>852200</v>
      </c>
      <c r="L53" s="215">
        <f>SUM(H53,D53)</f>
        <v>156733136</v>
      </c>
      <c r="M53" s="215"/>
      <c r="N53" s="215"/>
      <c r="O53" s="215">
        <f>SUM(L53:N53)</f>
        <v>156733136</v>
      </c>
      <c r="P53" s="215"/>
      <c r="Q53" s="215"/>
      <c r="R53" s="215"/>
      <c r="S53" s="215">
        <f>SUM(P53:R53)</f>
        <v>0</v>
      </c>
      <c r="T53" s="215">
        <f>+T45</f>
        <v>156733136</v>
      </c>
      <c r="U53" s="215"/>
      <c r="V53" s="215"/>
      <c r="W53" s="215">
        <f>SUM(T53:V53)</f>
        <v>156733136</v>
      </c>
      <c r="X53" s="215">
        <v>0</v>
      </c>
      <c r="Y53" s="215"/>
      <c r="Z53" s="215"/>
      <c r="AA53" s="215">
        <v>0</v>
      </c>
      <c r="AB53" s="215">
        <f>+W53+AA53</f>
        <v>156733136</v>
      </c>
      <c r="AC53" s="215"/>
      <c r="AD53" s="215"/>
      <c r="AE53" s="215">
        <f>SUM(AB53:AD53)</f>
        <v>156733136</v>
      </c>
    </row>
    <row r="54" spans="1:31" ht="12" hidden="1" customHeight="1" x14ac:dyDescent="0.25">
      <c r="A54" s="203"/>
      <c r="B54" s="203" t="s">
        <v>614</v>
      </c>
      <c r="C54" s="203" t="s">
        <v>615</v>
      </c>
      <c r="D54" s="206"/>
      <c r="E54" s="206"/>
      <c r="F54" s="206"/>
      <c r="G54" s="206"/>
    </row>
    <row r="55" spans="1:31" ht="12" customHeight="1" x14ac:dyDescent="0.25">
      <c r="A55" s="1606"/>
      <c r="B55" s="1606"/>
      <c r="C55" s="1607"/>
      <c r="D55" s="1606"/>
      <c r="E55" s="1606"/>
      <c r="F55" s="1606"/>
      <c r="G55" s="1606"/>
    </row>
    <row r="56" spans="1:31" ht="12" customHeight="1" x14ac:dyDescent="0.25">
      <c r="A56" s="1609" t="s">
        <v>26</v>
      </c>
      <c r="B56" s="1610"/>
      <c r="C56" s="210"/>
      <c r="D56" s="215">
        <f>SUM(D57,D75)</f>
        <v>171368191</v>
      </c>
      <c r="E56" s="215">
        <v>0</v>
      </c>
      <c r="F56" s="215">
        <v>0</v>
      </c>
      <c r="G56" s="215">
        <f>SUM(D56:F56)</f>
        <v>171368191</v>
      </c>
      <c r="H56" s="215">
        <f>SUM(H57,H75)</f>
        <v>402200</v>
      </c>
      <c r="I56" s="215"/>
      <c r="J56" s="215"/>
      <c r="K56" s="215">
        <f>SUM(H56:J56)</f>
        <v>402200</v>
      </c>
      <c r="L56" s="215">
        <f>SUM(L57,L75)</f>
        <v>171770391</v>
      </c>
      <c r="M56" s="215"/>
      <c r="N56" s="215"/>
      <c r="O56" s="215">
        <f>SUM(L56:N56)</f>
        <v>171770391</v>
      </c>
      <c r="P56" s="215">
        <f>SUM(P57,P75)</f>
        <v>0</v>
      </c>
      <c r="Q56" s="215"/>
      <c r="R56" s="215"/>
      <c r="S56" s="215">
        <f>SUM(P56:R56)</f>
        <v>0</v>
      </c>
      <c r="T56" s="215">
        <f>SUM(T57,T75)</f>
        <v>171770391</v>
      </c>
      <c r="U56" s="215">
        <v>0</v>
      </c>
      <c r="V56" s="215">
        <v>0</v>
      </c>
      <c r="W56" s="215">
        <f>SUM(T56:V56)</f>
        <v>171770391</v>
      </c>
      <c r="X56" s="215">
        <v>0</v>
      </c>
      <c r="Y56" s="215"/>
      <c r="Z56" s="215"/>
      <c r="AA56" s="215">
        <v>0</v>
      </c>
      <c r="AB56" s="215">
        <f>SUM(AB57,AB75)</f>
        <v>171770391</v>
      </c>
      <c r="AC56" s="215">
        <v>0</v>
      </c>
      <c r="AD56" s="215">
        <v>0</v>
      </c>
      <c r="AE56" s="215">
        <f>SUM(AB56:AD56)</f>
        <v>171770391</v>
      </c>
    </row>
    <row r="57" spans="1:31" ht="12" customHeight="1" x14ac:dyDescent="0.25">
      <c r="A57" s="1601" t="s">
        <v>616</v>
      </c>
      <c r="B57" s="1601"/>
      <c r="C57" s="196"/>
      <c r="D57" s="215">
        <f t="shared" ref="D57:O57" si="22">SUM(D58,D69,D75)</f>
        <v>171368191</v>
      </c>
      <c r="E57" s="215">
        <f t="shared" si="22"/>
        <v>0</v>
      </c>
      <c r="F57" s="215">
        <f t="shared" si="22"/>
        <v>0</v>
      </c>
      <c r="G57" s="215">
        <f t="shared" si="22"/>
        <v>171368191</v>
      </c>
      <c r="H57" s="215">
        <f t="shared" si="22"/>
        <v>402200</v>
      </c>
      <c r="I57" s="215">
        <f t="shared" si="22"/>
        <v>0</v>
      </c>
      <c r="J57" s="215">
        <f t="shared" si="22"/>
        <v>0</v>
      </c>
      <c r="K57" s="215">
        <f t="shared" si="22"/>
        <v>402200</v>
      </c>
      <c r="L57" s="215">
        <f t="shared" si="22"/>
        <v>171770391</v>
      </c>
      <c r="M57" s="215">
        <f t="shared" si="22"/>
        <v>0</v>
      </c>
      <c r="N57" s="215">
        <f t="shared" si="22"/>
        <v>0</v>
      </c>
      <c r="O57" s="215">
        <f t="shared" si="22"/>
        <v>171770391</v>
      </c>
      <c r="P57" s="215">
        <f t="shared" ref="P57:S57" si="23">SUM(P58,P69,P75)</f>
        <v>0</v>
      </c>
      <c r="Q57" s="215">
        <f t="shared" si="23"/>
        <v>0</v>
      </c>
      <c r="R57" s="215">
        <f t="shared" si="23"/>
        <v>0</v>
      </c>
      <c r="S57" s="215">
        <f t="shared" si="23"/>
        <v>0</v>
      </c>
      <c r="T57" s="215">
        <f t="shared" ref="T57:W57" si="24">SUM(T58,T69,T75)</f>
        <v>171770391</v>
      </c>
      <c r="U57" s="215">
        <f t="shared" si="24"/>
        <v>0</v>
      </c>
      <c r="V57" s="215">
        <f t="shared" si="24"/>
        <v>0</v>
      </c>
      <c r="W57" s="215">
        <f t="shared" si="24"/>
        <v>171770391</v>
      </c>
      <c r="X57" s="215">
        <v>0</v>
      </c>
      <c r="Y57" s="215"/>
      <c r="Z57" s="215"/>
      <c r="AA57" s="215">
        <v>0</v>
      </c>
      <c r="AB57" s="215">
        <f t="shared" ref="AB57:AE57" si="25">SUM(AB58,AB69,AB75)</f>
        <v>171770391</v>
      </c>
      <c r="AC57" s="215">
        <f t="shared" si="25"/>
        <v>0</v>
      </c>
      <c r="AD57" s="215">
        <f t="shared" si="25"/>
        <v>0</v>
      </c>
      <c r="AE57" s="215">
        <f t="shared" si="25"/>
        <v>171770391</v>
      </c>
    </row>
    <row r="58" spans="1:31" ht="12" customHeight="1" x14ac:dyDescent="0.25">
      <c r="A58" s="198">
        <v>1</v>
      </c>
      <c r="B58" s="199" t="s">
        <v>617</v>
      </c>
      <c r="C58" s="210"/>
      <c r="D58" s="215">
        <f t="shared" ref="D58:O58" si="26">SUM(D64,D61,D60,D59)</f>
        <v>171054691</v>
      </c>
      <c r="E58" s="215">
        <f t="shared" si="26"/>
        <v>0</v>
      </c>
      <c r="F58" s="215">
        <f t="shared" si="26"/>
        <v>0</v>
      </c>
      <c r="G58" s="215">
        <f t="shared" si="26"/>
        <v>171054691</v>
      </c>
      <c r="H58" s="215">
        <f t="shared" si="26"/>
        <v>402200</v>
      </c>
      <c r="I58" s="215">
        <f t="shared" si="26"/>
        <v>0</v>
      </c>
      <c r="J58" s="215">
        <f t="shared" si="26"/>
        <v>0</v>
      </c>
      <c r="K58" s="215">
        <f t="shared" si="26"/>
        <v>402200</v>
      </c>
      <c r="L58" s="215">
        <f t="shared" si="26"/>
        <v>171456891</v>
      </c>
      <c r="M58" s="215">
        <f t="shared" si="26"/>
        <v>0</v>
      </c>
      <c r="N58" s="215">
        <f t="shared" si="26"/>
        <v>0</v>
      </c>
      <c r="O58" s="215">
        <f t="shared" si="26"/>
        <v>171456891</v>
      </c>
      <c r="P58" s="215">
        <f t="shared" ref="P58:S58" si="27">SUM(P64,P61,P60,P59)</f>
        <v>-194260</v>
      </c>
      <c r="Q58" s="215">
        <f t="shared" si="27"/>
        <v>0</v>
      </c>
      <c r="R58" s="215">
        <f t="shared" si="27"/>
        <v>0</v>
      </c>
      <c r="S58" s="215">
        <f t="shared" si="27"/>
        <v>-194260</v>
      </c>
      <c r="T58" s="215">
        <f t="shared" ref="T58:W58" si="28">SUM(T64,T61,T60,T59)</f>
        <v>171262631</v>
      </c>
      <c r="U58" s="215">
        <f t="shared" si="28"/>
        <v>0</v>
      </c>
      <c r="V58" s="215">
        <f t="shared" si="28"/>
        <v>0</v>
      </c>
      <c r="W58" s="215">
        <f t="shared" si="28"/>
        <v>171262631</v>
      </c>
      <c r="X58" s="215">
        <v>0</v>
      </c>
      <c r="Y58" s="215"/>
      <c r="Z58" s="215"/>
      <c r="AA58" s="215">
        <v>0</v>
      </c>
      <c r="AB58" s="215">
        <f t="shared" ref="AB58:AE58" si="29">SUM(AB64,AB61,AB60,AB59)</f>
        <v>171262631</v>
      </c>
      <c r="AC58" s="215">
        <f t="shared" si="29"/>
        <v>0</v>
      </c>
      <c r="AD58" s="215">
        <f t="shared" si="29"/>
        <v>0</v>
      </c>
      <c r="AE58" s="215">
        <f t="shared" si="29"/>
        <v>171262631</v>
      </c>
    </row>
    <row r="59" spans="1:31" ht="12" customHeight="1" x14ac:dyDescent="0.25">
      <c r="A59" s="203"/>
      <c r="B59" s="201" t="s">
        <v>618</v>
      </c>
      <c r="C59" s="201" t="s">
        <v>332</v>
      </c>
      <c r="D59" s="213">
        <v>107066991</v>
      </c>
      <c r="E59" s="213"/>
      <c r="F59" s="213"/>
      <c r="G59" s="213">
        <f>SUM(D59:F59)</f>
        <v>107066991</v>
      </c>
      <c r="H59" s="213">
        <v>1944400</v>
      </c>
      <c r="I59" s="213"/>
      <c r="J59" s="213"/>
      <c r="K59" s="213">
        <f>SUM(H59:J59)</f>
        <v>1944400</v>
      </c>
      <c r="L59" s="213">
        <f>SUM(H59,D59)</f>
        <v>109011391</v>
      </c>
      <c r="M59" s="213"/>
      <c r="N59" s="213"/>
      <c r="O59" s="213">
        <f>SUM(L59:N59)</f>
        <v>109011391</v>
      </c>
      <c r="P59" s="213"/>
      <c r="Q59" s="213"/>
      <c r="R59" s="213"/>
      <c r="S59" s="213">
        <f>SUM(P59:R59)</f>
        <v>0</v>
      </c>
      <c r="T59" s="213">
        <v>109011391</v>
      </c>
      <c r="U59" s="213"/>
      <c r="V59" s="213"/>
      <c r="W59" s="213">
        <f>SUM(T59:V59)</f>
        <v>109011391</v>
      </c>
      <c r="X59" s="213"/>
      <c r="Y59" s="213"/>
      <c r="Z59" s="213"/>
      <c r="AA59" s="213"/>
      <c r="AB59" s="213">
        <v>109011391</v>
      </c>
      <c r="AC59" s="213"/>
      <c r="AD59" s="213"/>
      <c r="AE59" s="213">
        <f>SUM(AB59:AD59)</f>
        <v>109011391</v>
      </c>
    </row>
    <row r="60" spans="1:31" ht="12" customHeight="1" x14ac:dyDescent="0.25">
      <c r="A60" s="203" t="s">
        <v>126</v>
      </c>
      <c r="B60" s="201" t="s">
        <v>619</v>
      </c>
      <c r="C60" s="201" t="s">
        <v>334</v>
      </c>
      <c r="D60" s="213">
        <v>23735400</v>
      </c>
      <c r="E60" s="213"/>
      <c r="F60" s="213"/>
      <c r="G60" s="213">
        <f>SUM(D60:F60)</f>
        <v>23735400</v>
      </c>
      <c r="H60" s="213">
        <v>112800</v>
      </c>
      <c r="I60" s="213"/>
      <c r="J60" s="213"/>
      <c r="K60" s="213">
        <f>SUM(H60:J60)</f>
        <v>112800</v>
      </c>
      <c r="L60" s="213">
        <f>SUM(H60,D60)</f>
        <v>23848200</v>
      </c>
      <c r="M60" s="213"/>
      <c r="N60" s="213"/>
      <c r="O60" s="213">
        <f>SUM(L60:N60)</f>
        <v>23848200</v>
      </c>
      <c r="P60" s="213"/>
      <c r="Q60" s="213"/>
      <c r="R60" s="213"/>
      <c r="S60" s="213">
        <f>SUM(P60:R60)</f>
        <v>0</v>
      </c>
      <c r="T60" s="213">
        <v>23848200</v>
      </c>
      <c r="U60" s="213"/>
      <c r="V60" s="213"/>
      <c r="W60" s="213">
        <f>SUM(T60:V60)</f>
        <v>23848200</v>
      </c>
      <c r="X60" s="213"/>
      <c r="Y60" s="213"/>
      <c r="Z60" s="213"/>
      <c r="AA60" s="213"/>
      <c r="AB60" s="213">
        <v>23848200</v>
      </c>
      <c r="AC60" s="213"/>
      <c r="AD60" s="213"/>
      <c r="AE60" s="213">
        <f>SUM(AB60:AD60)</f>
        <v>23848200</v>
      </c>
    </row>
    <row r="61" spans="1:31" ht="12" customHeight="1" x14ac:dyDescent="0.25">
      <c r="A61" s="203"/>
      <c r="B61" s="201" t="s">
        <v>620</v>
      </c>
      <c r="C61" s="201" t="s">
        <v>336</v>
      </c>
      <c r="D61" s="213">
        <v>40252300</v>
      </c>
      <c r="E61" s="213"/>
      <c r="F61" s="213"/>
      <c r="G61" s="213">
        <f>SUM(D61:F61)</f>
        <v>40252300</v>
      </c>
      <c r="H61" s="213">
        <v>-1655000</v>
      </c>
      <c r="I61" s="213"/>
      <c r="J61" s="213"/>
      <c r="K61" s="213">
        <f>SUM(H61:J61)</f>
        <v>-1655000</v>
      </c>
      <c r="L61" s="213">
        <f>SUM(H61,D61)</f>
        <v>38597300</v>
      </c>
      <c r="M61" s="213"/>
      <c r="N61" s="213"/>
      <c r="O61" s="213">
        <f>SUM(L61:N61)</f>
        <v>38597300</v>
      </c>
      <c r="P61" s="213">
        <v>-194260</v>
      </c>
      <c r="Q61" s="213"/>
      <c r="R61" s="213"/>
      <c r="S61" s="213">
        <f>SUM(P61:R61)</f>
        <v>-194260</v>
      </c>
      <c r="T61" s="213">
        <f>SUM(P61,L61)</f>
        <v>38403040</v>
      </c>
      <c r="U61" s="213"/>
      <c r="V61" s="213"/>
      <c r="W61" s="213">
        <f>SUM(T61:V61)</f>
        <v>38403040</v>
      </c>
      <c r="X61" s="213"/>
      <c r="Y61" s="213"/>
      <c r="Z61" s="213"/>
      <c r="AA61" s="213"/>
      <c r="AB61" s="213">
        <f>SUM(X61,T61)</f>
        <v>38403040</v>
      </c>
      <c r="AC61" s="213"/>
      <c r="AD61" s="213"/>
      <c r="AE61" s="213">
        <f>SUM(AB61:AD61)</f>
        <v>38403040</v>
      </c>
    </row>
    <row r="62" spans="1:31" ht="12" customHeight="1" x14ac:dyDescent="0.25">
      <c r="A62" s="203"/>
      <c r="B62" s="203" t="s">
        <v>621</v>
      </c>
      <c r="C62" s="203" t="s">
        <v>28</v>
      </c>
      <c r="D62" s="206"/>
      <c r="E62" s="206"/>
      <c r="F62" s="206"/>
      <c r="G62" s="213">
        <f t="shared" ref="G62:G80" si="30">SUM(D62:F62)</f>
        <v>0</v>
      </c>
      <c r="H62" s="206"/>
      <c r="I62" s="206"/>
      <c r="J62" s="206"/>
      <c r="K62" s="213">
        <f t="shared" ref="K62:K74" si="31">SUM(H62:J62)</f>
        <v>0</v>
      </c>
      <c r="L62" s="206"/>
      <c r="M62" s="206"/>
      <c r="N62" s="206"/>
      <c r="O62" s="213">
        <f t="shared" ref="O62:O74" si="32">SUM(L62:N62)</f>
        <v>0</v>
      </c>
      <c r="P62" s="206"/>
      <c r="Q62" s="206"/>
      <c r="R62" s="206"/>
      <c r="S62" s="213">
        <f t="shared" ref="S62:S74" si="33">SUM(P62:R62)</f>
        <v>0</v>
      </c>
      <c r="T62" s="206"/>
      <c r="U62" s="206"/>
      <c r="V62" s="206"/>
      <c r="W62" s="213">
        <f t="shared" ref="W62:W74" si="34">SUM(T62:V62)</f>
        <v>0</v>
      </c>
      <c r="X62" s="206"/>
      <c r="Y62" s="206"/>
      <c r="Z62" s="206"/>
      <c r="AA62" s="213"/>
      <c r="AB62" s="206"/>
      <c r="AC62" s="206"/>
      <c r="AD62" s="206"/>
      <c r="AE62" s="213">
        <f t="shared" ref="AE62:AE74" si="35">SUM(AB62:AD62)</f>
        <v>0</v>
      </c>
    </row>
    <row r="63" spans="1:31" ht="12" customHeight="1" x14ac:dyDescent="0.25">
      <c r="A63" s="203"/>
      <c r="B63" s="201" t="s">
        <v>622</v>
      </c>
      <c r="C63" s="201" t="s">
        <v>338</v>
      </c>
      <c r="D63" s="213"/>
      <c r="E63" s="213"/>
      <c r="F63" s="213"/>
      <c r="G63" s="213">
        <f t="shared" si="30"/>
        <v>0</v>
      </c>
      <c r="H63" s="213"/>
      <c r="I63" s="213"/>
      <c r="J63" s="213"/>
      <c r="K63" s="213">
        <f t="shared" si="31"/>
        <v>0</v>
      </c>
      <c r="L63" s="213"/>
      <c r="M63" s="213"/>
      <c r="N63" s="213"/>
      <c r="O63" s="213">
        <f t="shared" si="32"/>
        <v>0</v>
      </c>
      <c r="P63" s="213"/>
      <c r="Q63" s="213"/>
      <c r="R63" s="213"/>
      <c r="S63" s="213">
        <f t="shared" si="33"/>
        <v>0</v>
      </c>
      <c r="T63" s="213"/>
      <c r="U63" s="213"/>
      <c r="V63" s="213"/>
      <c r="W63" s="213">
        <f t="shared" si="34"/>
        <v>0</v>
      </c>
      <c r="X63" s="213"/>
      <c r="Y63" s="213"/>
      <c r="Z63" s="213"/>
      <c r="AA63" s="213"/>
      <c r="AB63" s="213"/>
      <c r="AC63" s="213"/>
      <c r="AD63" s="213"/>
      <c r="AE63" s="213">
        <f t="shared" si="35"/>
        <v>0</v>
      </c>
    </row>
    <row r="64" spans="1:31" ht="12" customHeight="1" x14ac:dyDescent="0.25">
      <c r="A64" s="203"/>
      <c r="B64" s="201" t="s">
        <v>623</v>
      </c>
      <c r="C64" s="201" t="s">
        <v>341</v>
      </c>
      <c r="D64" s="213"/>
      <c r="E64" s="213"/>
      <c r="F64" s="213"/>
      <c r="G64" s="213">
        <f t="shared" si="30"/>
        <v>0</v>
      </c>
      <c r="H64" s="213"/>
      <c r="I64" s="213"/>
      <c r="J64" s="213"/>
      <c r="K64" s="213">
        <f t="shared" si="31"/>
        <v>0</v>
      </c>
      <c r="L64" s="213"/>
      <c r="M64" s="213"/>
      <c r="N64" s="213"/>
      <c r="O64" s="213">
        <f t="shared" si="32"/>
        <v>0</v>
      </c>
      <c r="P64" s="213"/>
      <c r="Q64" s="213"/>
      <c r="R64" s="213"/>
      <c r="S64" s="213">
        <f t="shared" si="33"/>
        <v>0</v>
      </c>
      <c r="T64" s="213"/>
      <c r="U64" s="213"/>
      <c r="V64" s="213"/>
      <c r="W64" s="213">
        <f t="shared" si="34"/>
        <v>0</v>
      </c>
      <c r="X64" s="213"/>
      <c r="Y64" s="213"/>
      <c r="Z64" s="213"/>
      <c r="AA64" s="213"/>
      <c r="AB64" s="213"/>
      <c r="AC64" s="213"/>
      <c r="AD64" s="213"/>
      <c r="AE64" s="213">
        <f t="shared" si="35"/>
        <v>0</v>
      </c>
    </row>
    <row r="65" spans="1:31" ht="12" customHeight="1" x14ac:dyDescent="0.25">
      <c r="A65" s="203"/>
      <c r="B65" s="203" t="s">
        <v>624</v>
      </c>
      <c r="C65" s="203" t="s">
        <v>343</v>
      </c>
      <c r="D65" s="206"/>
      <c r="E65" s="206"/>
      <c r="F65" s="206"/>
      <c r="G65" s="213">
        <f t="shared" si="30"/>
        <v>0</v>
      </c>
      <c r="H65" s="206"/>
      <c r="I65" s="206"/>
      <c r="J65" s="206"/>
      <c r="K65" s="213">
        <f t="shared" si="31"/>
        <v>0</v>
      </c>
      <c r="L65" s="206"/>
      <c r="M65" s="206"/>
      <c r="N65" s="206"/>
      <c r="O65" s="213">
        <f t="shared" si="32"/>
        <v>0</v>
      </c>
      <c r="P65" s="206"/>
      <c r="Q65" s="206"/>
      <c r="R65" s="206"/>
      <c r="S65" s="213">
        <f t="shared" si="33"/>
        <v>0</v>
      </c>
      <c r="T65" s="206"/>
      <c r="U65" s="206"/>
      <c r="V65" s="206"/>
      <c r="W65" s="213">
        <f t="shared" si="34"/>
        <v>0</v>
      </c>
      <c r="X65" s="206"/>
      <c r="Y65" s="206"/>
      <c r="Z65" s="206"/>
      <c r="AA65" s="213"/>
      <c r="AB65" s="206"/>
      <c r="AC65" s="206"/>
      <c r="AD65" s="206"/>
      <c r="AE65" s="213">
        <f t="shared" si="35"/>
        <v>0</v>
      </c>
    </row>
    <row r="66" spans="1:31" ht="12" customHeight="1" x14ac:dyDescent="0.25">
      <c r="A66" s="203"/>
      <c r="B66" s="203" t="s">
        <v>669</v>
      </c>
      <c r="C66" s="203" t="s">
        <v>352</v>
      </c>
      <c r="D66" s="206"/>
      <c r="E66" s="206"/>
      <c r="F66" s="206"/>
      <c r="G66" s="213">
        <f t="shared" si="30"/>
        <v>0</v>
      </c>
      <c r="H66" s="206"/>
      <c r="I66" s="206"/>
      <c r="J66" s="206"/>
      <c r="K66" s="213">
        <f t="shared" si="31"/>
        <v>0</v>
      </c>
      <c r="L66" s="206"/>
      <c r="M66" s="206"/>
      <c r="N66" s="206"/>
      <c r="O66" s="213">
        <f t="shared" si="32"/>
        <v>0</v>
      </c>
      <c r="P66" s="206"/>
      <c r="Q66" s="206"/>
      <c r="R66" s="206"/>
      <c r="S66" s="213">
        <f t="shared" si="33"/>
        <v>0</v>
      </c>
      <c r="T66" s="206"/>
      <c r="U66" s="206"/>
      <c r="V66" s="206"/>
      <c r="W66" s="213">
        <f t="shared" si="34"/>
        <v>0</v>
      </c>
      <c r="X66" s="206"/>
      <c r="Y66" s="206"/>
      <c r="Z66" s="206"/>
      <c r="AA66" s="213"/>
      <c r="AB66" s="206"/>
      <c r="AC66" s="206"/>
      <c r="AD66" s="206"/>
      <c r="AE66" s="213">
        <f t="shared" si="35"/>
        <v>0</v>
      </c>
    </row>
    <row r="67" spans="1:31" ht="12" customHeight="1" x14ac:dyDescent="0.25">
      <c r="A67" s="203"/>
      <c r="B67" s="203" t="s">
        <v>670</v>
      </c>
      <c r="C67" s="203" t="s">
        <v>401</v>
      </c>
      <c r="D67" s="206"/>
      <c r="E67" s="206"/>
      <c r="F67" s="206"/>
      <c r="G67" s="213">
        <f t="shared" si="30"/>
        <v>0</v>
      </c>
      <c r="H67" s="206"/>
      <c r="I67" s="206"/>
      <c r="J67" s="206"/>
      <c r="K67" s="213">
        <f t="shared" si="31"/>
        <v>0</v>
      </c>
      <c r="L67" s="206"/>
      <c r="M67" s="206"/>
      <c r="N67" s="206"/>
      <c r="O67" s="213">
        <f t="shared" si="32"/>
        <v>0</v>
      </c>
      <c r="P67" s="206"/>
      <c r="Q67" s="206"/>
      <c r="R67" s="206"/>
      <c r="S67" s="213">
        <f t="shared" si="33"/>
        <v>0</v>
      </c>
      <c r="T67" s="206"/>
      <c r="U67" s="206"/>
      <c r="V67" s="206"/>
      <c r="W67" s="213">
        <f t="shared" si="34"/>
        <v>0</v>
      </c>
      <c r="X67" s="206"/>
      <c r="Y67" s="206"/>
      <c r="Z67" s="206"/>
      <c r="AA67" s="213"/>
      <c r="AB67" s="206"/>
      <c r="AC67" s="206"/>
      <c r="AD67" s="206"/>
      <c r="AE67" s="213">
        <f t="shared" si="35"/>
        <v>0</v>
      </c>
    </row>
    <row r="68" spans="1:31" ht="12" customHeight="1" x14ac:dyDescent="0.25">
      <c r="A68" s="203"/>
      <c r="B68" s="203" t="s">
        <v>671</v>
      </c>
      <c r="C68" s="203" t="s">
        <v>341</v>
      </c>
      <c r="D68" s="206"/>
      <c r="E68" s="206"/>
      <c r="F68" s="206"/>
      <c r="G68" s="213">
        <f t="shared" si="30"/>
        <v>0</v>
      </c>
      <c r="H68" s="206"/>
      <c r="I68" s="206"/>
      <c r="J68" s="206"/>
      <c r="K68" s="213">
        <f t="shared" si="31"/>
        <v>0</v>
      </c>
      <c r="L68" s="206"/>
      <c r="M68" s="206"/>
      <c r="N68" s="206"/>
      <c r="O68" s="213">
        <f t="shared" si="32"/>
        <v>0</v>
      </c>
      <c r="P68" s="206"/>
      <c r="Q68" s="206"/>
      <c r="R68" s="206"/>
      <c r="S68" s="213">
        <f t="shared" si="33"/>
        <v>0</v>
      </c>
      <c r="T68" s="206"/>
      <c r="U68" s="206"/>
      <c r="V68" s="206"/>
      <c r="W68" s="213">
        <f t="shared" si="34"/>
        <v>0</v>
      </c>
      <c r="X68" s="206"/>
      <c r="Y68" s="206"/>
      <c r="Z68" s="206"/>
      <c r="AA68" s="213"/>
      <c r="AB68" s="206"/>
      <c r="AC68" s="206"/>
      <c r="AD68" s="206"/>
      <c r="AE68" s="213">
        <f t="shared" si="35"/>
        <v>0</v>
      </c>
    </row>
    <row r="69" spans="1:31" ht="12" customHeight="1" x14ac:dyDescent="0.25">
      <c r="A69" s="210">
        <v>2</v>
      </c>
      <c r="B69" s="210" t="s">
        <v>672</v>
      </c>
      <c r="C69" s="210"/>
      <c r="D69" s="215">
        <f>SUM(D70:D72)</f>
        <v>313500</v>
      </c>
      <c r="E69" s="215">
        <v>0</v>
      </c>
      <c r="F69" s="215">
        <v>0</v>
      </c>
      <c r="G69" s="606">
        <f t="shared" si="30"/>
        <v>313500</v>
      </c>
      <c r="H69" s="215">
        <f>SUM(H70:H72)</f>
        <v>0</v>
      </c>
      <c r="I69" s="215"/>
      <c r="J69" s="215"/>
      <c r="K69" s="606">
        <f t="shared" si="31"/>
        <v>0</v>
      </c>
      <c r="L69" s="215">
        <f>SUM(L70:L72)</f>
        <v>313500</v>
      </c>
      <c r="M69" s="215"/>
      <c r="N69" s="215"/>
      <c r="O69" s="606">
        <f t="shared" si="32"/>
        <v>313500</v>
      </c>
      <c r="P69" s="215">
        <f>SUM(P70:P72)</f>
        <v>194260</v>
      </c>
      <c r="Q69" s="215"/>
      <c r="R69" s="215"/>
      <c r="S69" s="606">
        <f t="shared" si="33"/>
        <v>194260</v>
      </c>
      <c r="T69" s="215">
        <f>SUM(T70:T72)</f>
        <v>507760</v>
      </c>
      <c r="U69" s="215">
        <v>0</v>
      </c>
      <c r="V69" s="215">
        <v>0</v>
      </c>
      <c r="W69" s="606">
        <f t="shared" si="34"/>
        <v>507760</v>
      </c>
      <c r="X69" s="215">
        <v>0</v>
      </c>
      <c r="Y69" s="215"/>
      <c r="Z69" s="215"/>
      <c r="AA69" s="606">
        <v>0</v>
      </c>
      <c r="AB69" s="215">
        <f>SUM(AB70:AB72)</f>
        <v>507760</v>
      </c>
      <c r="AC69" s="215">
        <v>0</v>
      </c>
      <c r="AD69" s="215">
        <v>0</v>
      </c>
      <c r="AE69" s="606">
        <f t="shared" si="35"/>
        <v>507760</v>
      </c>
    </row>
    <row r="70" spans="1:31" ht="12" customHeight="1" x14ac:dyDescent="0.25">
      <c r="A70" s="203"/>
      <c r="B70" s="203" t="s">
        <v>673</v>
      </c>
      <c r="C70" s="203" t="s">
        <v>361</v>
      </c>
      <c r="D70" s="206">
        <v>313500</v>
      </c>
      <c r="E70" s="206"/>
      <c r="F70" s="206"/>
      <c r="G70" s="213">
        <f t="shared" si="30"/>
        <v>313500</v>
      </c>
      <c r="H70" s="206"/>
      <c r="I70" s="206"/>
      <c r="J70" s="206"/>
      <c r="K70" s="213">
        <f t="shared" si="31"/>
        <v>0</v>
      </c>
      <c r="L70" s="206">
        <v>313500</v>
      </c>
      <c r="M70" s="206"/>
      <c r="N70" s="206"/>
      <c r="O70" s="213">
        <f t="shared" si="32"/>
        <v>313500</v>
      </c>
      <c r="P70" s="206">
        <v>194260</v>
      </c>
      <c r="Q70" s="206"/>
      <c r="R70" s="206"/>
      <c r="S70" s="213">
        <f t="shared" si="33"/>
        <v>194260</v>
      </c>
      <c r="T70" s="206">
        <f>SUM(P70,L70)</f>
        <v>507760</v>
      </c>
      <c r="U70" s="206"/>
      <c r="V70" s="206"/>
      <c r="W70" s="213">
        <f t="shared" si="34"/>
        <v>507760</v>
      </c>
      <c r="X70" s="206"/>
      <c r="Y70" s="206"/>
      <c r="Z70" s="206"/>
      <c r="AA70" s="213"/>
      <c r="AB70" s="206">
        <f>SUM(X70,T70)</f>
        <v>507760</v>
      </c>
      <c r="AC70" s="206"/>
      <c r="AD70" s="206"/>
      <c r="AE70" s="213">
        <f t="shared" si="35"/>
        <v>507760</v>
      </c>
    </row>
    <row r="71" spans="1:31" ht="12" customHeight="1" x14ac:dyDescent="0.25">
      <c r="A71" s="203"/>
      <c r="B71" s="203" t="s">
        <v>674</v>
      </c>
      <c r="C71" s="203" t="s">
        <v>369</v>
      </c>
      <c r="D71" s="206"/>
      <c r="E71" s="206"/>
      <c r="F71" s="206"/>
      <c r="G71" s="213">
        <f t="shared" si="30"/>
        <v>0</v>
      </c>
      <c r="H71" s="206"/>
      <c r="I71" s="206"/>
      <c r="J71" s="206"/>
      <c r="K71" s="213">
        <f t="shared" si="31"/>
        <v>0</v>
      </c>
      <c r="L71" s="206"/>
      <c r="M71" s="206"/>
      <c r="N71" s="206"/>
      <c r="O71" s="213">
        <f t="shared" si="32"/>
        <v>0</v>
      </c>
      <c r="P71" s="206"/>
      <c r="Q71" s="206"/>
      <c r="R71" s="206"/>
      <c r="S71" s="213">
        <f t="shared" si="33"/>
        <v>0</v>
      </c>
      <c r="T71" s="206"/>
      <c r="U71" s="206"/>
      <c r="V71" s="206"/>
      <c r="W71" s="213">
        <f t="shared" si="34"/>
        <v>0</v>
      </c>
      <c r="X71" s="206"/>
      <c r="Y71" s="206"/>
      <c r="Z71" s="206"/>
      <c r="AA71" s="213"/>
      <c r="AB71" s="206"/>
      <c r="AC71" s="206"/>
      <c r="AD71" s="206"/>
      <c r="AE71" s="213">
        <f t="shared" si="35"/>
        <v>0</v>
      </c>
    </row>
    <row r="72" spans="1:31" ht="12" customHeight="1" x14ac:dyDescent="0.25">
      <c r="A72" s="203"/>
      <c r="B72" s="201" t="s">
        <v>675</v>
      </c>
      <c r="C72" s="201" t="s">
        <v>381</v>
      </c>
      <c r="D72" s="213"/>
      <c r="E72" s="213"/>
      <c r="F72" s="213"/>
      <c r="G72" s="213">
        <f t="shared" si="30"/>
        <v>0</v>
      </c>
      <c r="H72" s="213"/>
      <c r="I72" s="213"/>
      <c r="J72" s="213"/>
      <c r="K72" s="213">
        <f t="shared" si="31"/>
        <v>0</v>
      </c>
      <c r="L72" s="213"/>
      <c r="M72" s="213"/>
      <c r="N72" s="213"/>
      <c r="O72" s="213">
        <f t="shared" si="32"/>
        <v>0</v>
      </c>
      <c r="P72" s="213"/>
      <c r="Q72" s="213"/>
      <c r="R72" s="213"/>
      <c r="S72" s="213">
        <f t="shared" si="33"/>
        <v>0</v>
      </c>
      <c r="T72" s="213"/>
      <c r="U72" s="213"/>
      <c r="V72" s="213"/>
      <c r="W72" s="213">
        <f t="shared" si="34"/>
        <v>0</v>
      </c>
      <c r="X72" s="213"/>
      <c r="Y72" s="213"/>
      <c r="Z72" s="213"/>
      <c r="AA72" s="213"/>
      <c r="AB72" s="213"/>
      <c r="AC72" s="213"/>
      <c r="AD72" s="213"/>
      <c r="AE72" s="213">
        <f t="shared" si="35"/>
        <v>0</v>
      </c>
    </row>
    <row r="73" spans="1:31" ht="12" customHeight="1" x14ac:dyDescent="0.25">
      <c r="A73" s="203"/>
      <c r="B73" s="203" t="s">
        <v>676</v>
      </c>
      <c r="C73" s="203" t="s">
        <v>390</v>
      </c>
      <c r="D73" s="206"/>
      <c r="E73" s="206"/>
      <c r="F73" s="206"/>
      <c r="G73" s="213">
        <f t="shared" si="30"/>
        <v>0</v>
      </c>
      <c r="H73" s="206"/>
      <c r="I73" s="206"/>
      <c r="J73" s="206"/>
      <c r="K73" s="213">
        <f t="shared" si="31"/>
        <v>0</v>
      </c>
      <c r="L73" s="206"/>
      <c r="M73" s="206"/>
      <c r="N73" s="206"/>
      <c r="O73" s="213">
        <f t="shared" si="32"/>
        <v>0</v>
      </c>
      <c r="P73" s="206"/>
      <c r="Q73" s="206"/>
      <c r="R73" s="206"/>
      <c r="S73" s="213">
        <f t="shared" si="33"/>
        <v>0</v>
      </c>
      <c r="T73" s="206"/>
      <c r="U73" s="206"/>
      <c r="V73" s="206"/>
      <c r="W73" s="213">
        <f t="shared" si="34"/>
        <v>0</v>
      </c>
      <c r="X73" s="206"/>
      <c r="Y73" s="206"/>
      <c r="Z73" s="206"/>
      <c r="AA73" s="213"/>
      <c r="AB73" s="206"/>
      <c r="AC73" s="206"/>
      <c r="AD73" s="206"/>
      <c r="AE73" s="213">
        <f t="shared" si="35"/>
        <v>0</v>
      </c>
    </row>
    <row r="74" spans="1:31" ht="12" customHeight="1" x14ac:dyDescent="0.25">
      <c r="A74" s="203"/>
      <c r="B74" s="203" t="s">
        <v>677</v>
      </c>
      <c r="C74" s="203" t="s">
        <v>678</v>
      </c>
      <c r="D74" s="206"/>
      <c r="E74" s="206"/>
      <c r="F74" s="206"/>
      <c r="G74" s="213">
        <f t="shared" si="30"/>
        <v>0</v>
      </c>
      <c r="H74" s="206"/>
      <c r="I74" s="206"/>
      <c r="J74" s="206"/>
      <c r="K74" s="213">
        <f t="shared" si="31"/>
        <v>0</v>
      </c>
      <c r="L74" s="206"/>
      <c r="M74" s="206"/>
      <c r="N74" s="206"/>
      <c r="O74" s="213">
        <f t="shared" si="32"/>
        <v>0</v>
      </c>
      <c r="P74" s="206"/>
      <c r="Q74" s="206"/>
      <c r="R74" s="206"/>
      <c r="S74" s="213">
        <f t="shared" si="33"/>
        <v>0</v>
      </c>
      <c r="T74" s="206"/>
      <c r="U74" s="206"/>
      <c r="V74" s="206"/>
      <c r="W74" s="213">
        <f t="shared" si="34"/>
        <v>0</v>
      </c>
      <c r="X74" s="206"/>
      <c r="Y74" s="206"/>
      <c r="Z74" s="206"/>
      <c r="AA74" s="213"/>
      <c r="AB74" s="206"/>
      <c r="AC74" s="206"/>
      <c r="AD74" s="206"/>
      <c r="AE74" s="213">
        <f t="shared" si="35"/>
        <v>0</v>
      </c>
    </row>
    <row r="75" spans="1:31" ht="12" customHeight="1" x14ac:dyDescent="0.25">
      <c r="A75" s="1601" t="s">
        <v>679</v>
      </c>
      <c r="B75" s="1601"/>
      <c r="C75" s="210"/>
      <c r="D75" s="215">
        <v>0</v>
      </c>
      <c r="E75" s="215">
        <v>0</v>
      </c>
      <c r="F75" s="215">
        <v>0</v>
      </c>
      <c r="G75" s="215">
        <v>0</v>
      </c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>
        <v>0</v>
      </c>
      <c r="U75" s="215">
        <v>0</v>
      </c>
      <c r="V75" s="215">
        <v>0</v>
      </c>
      <c r="W75" s="215">
        <v>0</v>
      </c>
      <c r="X75" s="215">
        <v>0</v>
      </c>
      <c r="Y75" s="215"/>
      <c r="Z75" s="215"/>
      <c r="AA75" s="215">
        <v>0</v>
      </c>
      <c r="AB75" s="215">
        <v>0</v>
      </c>
      <c r="AC75" s="215">
        <v>0</v>
      </c>
      <c r="AD75" s="215">
        <v>0</v>
      </c>
      <c r="AE75" s="215">
        <v>0</v>
      </c>
    </row>
    <row r="76" spans="1:31" ht="12" customHeight="1" x14ac:dyDescent="0.25">
      <c r="A76" s="203">
        <v>1</v>
      </c>
      <c r="B76" s="201" t="s">
        <v>680</v>
      </c>
      <c r="C76" s="201" t="s">
        <v>681</v>
      </c>
      <c r="D76" s="213"/>
      <c r="E76" s="213"/>
      <c r="F76" s="213"/>
      <c r="G76" s="213">
        <f t="shared" si="30"/>
        <v>0</v>
      </c>
      <c r="H76" s="213"/>
      <c r="I76" s="213"/>
      <c r="J76" s="213"/>
      <c r="K76" s="213">
        <f>SUM(H76:J76)</f>
        <v>0</v>
      </c>
      <c r="L76" s="213"/>
      <c r="M76" s="213"/>
      <c r="N76" s="213"/>
      <c r="O76" s="213">
        <f>SUM(L76:N76)</f>
        <v>0</v>
      </c>
      <c r="P76" s="213"/>
      <c r="Q76" s="213"/>
      <c r="R76" s="213"/>
      <c r="S76" s="213">
        <f>SUM(P76:R76)</f>
        <v>0</v>
      </c>
      <c r="T76" s="213"/>
      <c r="U76" s="213"/>
      <c r="V76" s="213"/>
      <c r="W76" s="213">
        <f>SUM(T76:V76)</f>
        <v>0</v>
      </c>
      <c r="X76" s="213"/>
      <c r="Y76" s="213"/>
      <c r="Z76" s="213"/>
      <c r="AA76" s="213"/>
      <c r="AB76" s="213"/>
      <c r="AC76" s="213"/>
      <c r="AD76" s="213"/>
      <c r="AE76" s="213">
        <f>SUM(AB76:AD76)</f>
        <v>0</v>
      </c>
    </row>
    <row r="77" spans="1:31" ht="12" customHeight="1" x14ac:dyDescent="0.25">
      <c r="A77" s="203"/>
      <c r="B77" s="203" t="s">
        <v>682</v>
      </c>
      <c r="C77" s="203" t="s">
        <v>499</v>
      </c>
      <c r="D77" s="206"/>
      <c r="E77" s="206"/>
      <c r="F77" s="206"/>
      <c r="G77" s="213">
        <f t="shared" si="30"/>
        <v>0</v>
      </c>
      <c r="H77" s="206"/>
      <c r="I77" s="206"/>
      <c r="J77" s="206"/>
      <c r="K77" s="213">
        <f>SUM(H77:J77)</f>
        <v>0</v>
      </c>
      <c r="L77" s="206"/>
      <c r="M77" s="206"/>
      <c r="N77" s="206"/>
      <c r="O77" s="213">
        <f>SUM(L77:N77)</f>
        <v>0</v>
      </c>
      <c r="P77" s="206"/>
      <c r="Q77" s="206"/>
      <c r="R77" s="206"/>
      <c r="S77" s="213">
        <f>SUM(P77:R77)</f>
        <v>0</v>
      </c>
      <c r="T77" s="206"/>
      <c r="U77" s="206"/>
      <c r="V77" s="206"/>
      <c r="W77" s="213">
        <f>SUM(T77:V77)</f>
        <v>0</v>
      </c>
      <c r="X77" s="206"/>
      <c r="Y77" s="206"/>
      <c r="Z77" s="206"/>
      <c r="AA77" s="213"/>
      <c r="AB77" s="206"/>
      <c r="AC77" s="206"/>
      <c r="AD77" s="206"/>
      <c r="AE77" s="213">
        <f>SUM(AB77:AD77)</f>
        <v>0</v>
      </c>
    </row>
    <row r="78" spans="1:31" ht="12" customHeight="1" x14ac:dyDescent="0.25">
      <c r="A78" s="203"/>
      <c r="B78" s="203" t="s">
        <v>683</v>
      </c>
      <c r="C78" s="203" t="s">
        <v>762</v>
      </c>
      <c r="D78" s="206"/>
      <c r="E78" s="206"/>
      <c r="F78" s="206"/>
      <c r="G78" s="213">
        <f t="shared" si="30"/>
        <v>0</v>
      </c>
      <c r="H78" s="206"/>
      <c r="I78" s="206"/>
      <c r="J78" s="206"/>
      <c r="K78" s="213">
        <f>SUM(H78:J78)</f>
        <v>0</v>
      </c>
      <c r="L78" s="206"/>
      <c r="M78" s="206"/>
      <c r="N78" s="206"/>
      <c r="O78" s="213">
        <f>SUM(L78:N78)</f>
        <v>0</v>
      </c>
      <c r="P78" s="206"/>
      <c r="Q78" s="206"/>
      <c r="R78" s="206"/>
      <c r="S78" s="213">
        <f>SUM(P78:R78)</f>
        <v>0</v>
      </c>
      <c r="T78" s="206"/>
      <c r="U78" s="206"/>
      <c r="V78" s="206"/>
      <c r="W78" s="213">
        <f>SUM(T78:V78)</f>
        <v>0</v>
      </c>
      <c r="X78" s="206"/>
      <c r="Y78" s="206"/>
      <c r="Z78" s="206"/>
      <c r="AA78" s="213"/>
      <c r="AB78" s="206"/>
      <c r="AC78" s="206"/>
      <c r="AD78" s="206"/>
      <c r="AE78" s="213">
        <f>SUM(AB78:AD78)</f>
        <v>0</v>
      </c>
    </row>
    <row r="79" spans="1:31" ht="12" customHeight="1" x14ac:dyDescent="0.25">
      <c r="A79" s="196" t="s">
        <v>126</v>
      </c>
      <c r="B79" s="196" t="s">
        <v>684</v>
      </c>
      <c r="C79" s="196" t="s">
        <v>685</v>
      </c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</row>
    <row r="80" spans="1:31" ht="12" hidden="1" customHeight="1" x14ac:dyDescent="0.25">
      <c r="A80" s="203"/>
      <c r="B80" s="203" t="s">
        <v>686</v>
      </c>
      <c r="C80" s="203" t="s">
        <v>687</v>
      </c>
      <c r="D80" s="206"/>
      <c r="E80" s="206"/>
      <c r="F80" s="206"/>
      <c r="G80" s="213">
        <f t="shared" si="30"/>
        <v>0</v>
      </c>
      <c r="H80" s="206"/>
      <c r="I80" s="206"/>
      <c r="J80" s="206"/>
      <c r="K80" s="213">
        <f>SUM(H80:J80)</f>
        <v>0</v>
      </c>
      <c r="L80" s="206"/>
      <c r="M80" s="206"/>
      <c r="N80" s="206"/>
      <c r="O80" s="213">
        <f>SUM(L80:N80)</f>
        <v>0</v>
      </c>
    </row>
    <row r="81" spans="1:7" ht="12" customHeight="1" x14ac:dyDescent="0.25">
      <c r="A81" s="639"/>
      <c r="B81" s="639"/>
      <c r="C81" s="639"/>
      <c r="D81" s="657"/>
      <c r="E81" s="657"/>
      <c r="F81" s="657"/>
      <c r="G81" s="658"/>
    </row>
    <row r="82" spans="1:7" ht="12" hidden="1" customHeight="1" x14ac:dyDescent="0.25">
      <c r="A82" s="639"/>
      <c r="B82" s="639"/>
      <c r="C82" s="639"/>
      <c r="D82" s="657"/>
      <c r="E82" s="657"/>
      <c r="F82" s="657"/>
      <c r="G82" s="658"/>
    </row>
    <row r="83" spans="1:7" ht="12" hidden="1" customHeight="1" x14ac:dyDescent="0.25">
      <c r="A83" s="639"/>
      <c r="B83" s="639"/>
      <c r="C83" s="639"/>
      <c r="D83" s="657"/>
      <c r="E83" s="657"/>
      <c r="F83" s="657"/>
      <c r="G83" s="658"/>
    </row>
    <row r="84" spans="1:7" ht="12" hidden="1" customHeight="1" x14ac:dyDescent="0.25">
      <c r="A84" s="639"/>
      <c r="B84" s="639"/>
      <c r="C84" s="639"/>
      <c r="D84" s="657"/>
      <c r="E84" s="657"/>
      <c r="F84" s="657"/>
      <c r="G84" s="658"/>
    </row>
    <row r="85" spans="1:7" ht="12" hidden="1" customHeight="1" x14ac:dyDescent="0.25">
      <c r="A85" s="639"/>
      <c r="B85" s="639"/>
      <c r="C85" s="639"/>
      <c r="D85" s="657"/>
      <c r="E85" s="657"/>
      <c r="F85" s="657"/>
      <c r="G85" s="658"/>
    </row>
    <row r="86" spans="1:7" ht="12" hidden="1" customHeight="1" x14ac:dyDescent="0.25">
      <c r="A86" s="639"/>
      <c r="B86" s="639"/>
      <c r="C86" s="639"/>
      <c r="D86" s="657"/>
      <c r="E86" s="657"/>
      <c r="F86" s="657"/>
      <c r="G86" s="658"/>
    </row>
    <row r="87" spans="1:7" ht="12" hidden="1" customHeight="1" x14ac:dyDescent="0.25">
      <c r="A87" s="639"/>
      <c r="B87" s="639"/>
      <c r="C87" s="639"/>
      <c r="D87" s="657"/>
      <c r="E87" s="657"/>
      <c r="F87" s="657"/>
      <c r="G87" s="658"/>
    </row>
    <row r="88" spans="1:7" ht="12" hidden="1" customHeight="1" x14ac:dyDescent="0.25">
      <c r="A88" s="639"/>
      <c r="B88" s="639"/>
      <c r="C88" s="639"/>
      <c r="D88" s="657"/>
      <c r="E88" s="657"/>
      <c r="F88" s="657"/>
      <c r="G88" s="658"/>
    </row>
    <row r="89" spans="1:7" ht="12" hidden="1" customHeight="1" x14ac:dyDescent="0.25">
      <c r="A89" s="639"/>
      <c r="B89" s="639"/>
      <c r="C89" s="639"/>
      <c r="D89" s="657"/>
      <c r="E89" s="657"/>
      <c r="F89" s="657"/>
      <c r="G89" s="658"/>
    </row>
    <row r="90" spans="1:7" ht="12" hidden="1" customHeight="1" x14ac:dyDescent="0.25">
      <c r="A90" s="639"/>
      <c r="B90" s="639"/>
      <c r="C90" s="639"/>
      <c r="D90" s="657"/>
      <c r="E90" s="657"/>
      <c r="F90" s="657"/>
      <c r="G90" s="658"/>
    </row>
    <row r="91" spans="1:7" ht="12" hidden="1" customHeight="1" x14ac:dyDescent="0.25">
      <c r="A91" s="639"/>
      <c r="B91" s="639"/>
      <c r="C91" s="639"/>
      <c r="D91" s="657"/>
      <c r="E91" s="657"/>
      <c r="F91" s="657"/>
      <c r="G91" s="658"/>
    </row>
    <row r="92" spans="1:7" ht="12" hidden="1" customHeight="1" x14ac:dyDescent="0.25">
      <c r="A92" s="639"/>
      <c r="B92" s="639"/>
      <c r="C92" s="639"/>
      <c r="D92" s="657"/>
      <c r="E92" s="657"/>
      <c r="F92" s="657"/>
      <c r="G92" s="658"/>
    </row>
    <row r="93" spans="1:7" ht="12" hidden="1" customHeight="1" x14ac:dyDescent="0.25">
      <c r="A93" s="639"/>
      <c r="B93" s="639"/>
      <c r="C93" s="639"/>
      <c r="D93" s="657"/>
      <c r="E93" s="657"/>
      <c r="F93" s="657"/>
      <c r="G93" s="658"/>
    </row>
    <row r="94" spans="1:7" ht="12" hidden="1" customHeight="1" x14ac:dyDescent="0.25">
      <c r="A94" s="639"/>
      <c r="B94" s="639"/>
      <c r="C94" s="639"/>
      <c r="D94" s="657"/>
      <c r="E94" s="657"/>
      <c r="F94" s="657"/>
      <c r="G94" s="658"/>
    </row>
    <row r="95" spans="1:7" ht="12" hidden="1" customHeight="1" x14ac:dyDescent="0.25">
      <c r="A95" s="639"/>
      <c r="B95" s="639"/>
      <c r="C95" s="639"/>
      <c r="D95" s="657"/>
      <c r="E95" s="657"/>
      <c r="F95" s="657"/>
      <c r="G95" s="658"/>
    </row>
    <row r="96" spans="1:7" ht="12" hidden="1" customHeight="1" x14ac:dyDescent="0.25">
      <c r="A96" s="639"/>
      <c r="B96" s="639"/>
      <c r="C96" s="639"/>
      <c r="D96" s="657"/>
      <c r="E96" s="657"/>
      <c r="F96" s="657"/>
      <c r="G96" s="658"/>
    </row>
    <row r="97" spans="1:22" ht="12" hidden="1" customHeight="1" x14ac:dyDescent="0.25">
      <c r="A97" s="639"/>
      <c r="B97" s="639"/>
      <c r="C97" s="639"/>
      <c r="D97" s="657"/>
      <c r="E97" s="657"/>
      <c r="F97" s="657"/>
      <c r="G97" s="658"/>
    </row>
    <row r="98" spans="1:22" ht="12" hidden="1" customHeight="1" x14ac:dyDescent="0.25">
      <c r="A98" s="639"/>
      <c r="B98" s="639"/>
      <c r="C98" s="639"/>
      <c r="D98" s="657"/>
      <c r="E98" s="657"/>
      <c r="F98" s="657"/>
      <c r="G98" s="658"/>
    </row>
    <row r="99" spans="1:22" ht="12" hidden="1" customHeight="1" x14ac:dyDescent="0.25">
      <c r="A99" s="639"/>
      <c r="B99" s="639"/>
      <c r="C99" s="639"/>
      <c r="D99" s="657"/>
      <c r="E99" s="657"/>
      <c r="F99" s="657"/>
      <c r="G99" s="658"/>
    </row>
    <row r="100" spans="1:22" ht="12" hidden="1" customHeight="1" x14ac:dyDescent="0.25">
      <c r="A100" s="639"/>
      <c r="B100" s="639"/>
      <c r="C100" s="639"/>
      <c r="D100" s="657"/>
      <c r="E100" s="657"/>
      <c r="F100" s="657"/>
      <c r="G100" s="658"/>
    </row>
    <row r="101" spans="1:22" ht="12" hidden="1" customHeight="1" x14ac:dyDescent="0.25">
      <c r="A101" s="639"/>
      <c r="B101" s="639"/>
      <c r="C101" s="639"/>
      <c r="D101" s="657"/>
      <c r="E101" s="657"/>
      <c r="F101" s="657"/>
      <c r="G101" s="658"/>
    </row>
    <row r="102" spans="1:22" ht="12" hidden="1" customHeight="1" x14ac:dyDescent="0.25">
      <c r="A102" s="639"/>
      <c r="B102" s="639"/>
      <c r="C102" s="639"/>
      <c r="D102" s="657"/>
      <c r="E102" s="657"/>
      <c r="F102" s="657"/>
      <c r="G102" s="658"/>
    </row>
    <row r="103" spans="1:22" ht="12" hidden="1" customHeight="1" x14ac:dyDescent="0.25">
      <c r="A103" s="639"/>
      <c r="B103" s="639"/>
      <c r="C103" s="639"/>
      <c r="D103" s="657"/>
      <c r="E103" s="657"/>
      <c r="F103" s="657"/>
      <c r="G103" s="658"/>
    </row>
    <row r="104" spans="1:22" ht="12" hidden="1" customHeight="1" x14ac:dyDescent="0.25">
      <c r="A104" s="639"/>
      <c r="B104" s="639"/>
      <c r="C104" s="639"/>
      <c r="D104" s="657"/>
      <c r="E104" s="657"/>
      <c r="F104" s="657"/>
      <c r="G104" s="658"/>
    </row>
    <row r="105" spans="1:22" ht="12" hidden="1" customHeight="1" x14ac:dyDescent="0.25">
      <c r="A105" s="639"/>
      <c r="B105" s="639"/>
      <c r="C105" s="639"/>
      <c r="D105" s="657"/>
      <c r="E105" s="657"/>
      <c r="F105" s="657"/>
      <c r="G105" s="658"/>
    </row>
    <row r="106" spans="1:22" ht="12" hidden="1" customHeight="1" x14ac:dyDescent="0.25">
      <c r="A106" s="639"/>
      <c r="B106" s="639"/>
      <c r="C106" s="639"/>
      <c r="D106" s="657"/>
      <c r="E106" s="657"/>
      <c r="F106" s="657"/>
      <c r="G106" s="658"/>
    </row>
    <row r="107" spans="1:22" ht="12" hidden="1" customHeight="1" x14ac:dyDescent="0.25">
      <c r="A107" s="639"/>
      <c r="B107" s="639"/>
      <c r="C107" s="639"/>
      <c r="D107" s="657"/>
      <c r="E107" s="657"/>
      <c r="F107" s="657"/>
      <c r="G107" s="658"/>
    </row>
    <row r="108" spans="1:22" ht="12" hidden="1" customHeight="1" x14ac:dyDescent="0.25">
      <c r="A108" s="639"/>
      <c r="B108" s="639"/>
      <c r="C108" s="639"/>
      <c r="D108" s="657"/>
      <c r="E108" s="657"/>
      <c r="F108" s="657"/>
      <c r="G108" s="658"/>
    </row>
    <row r="109" spans="1:22" ht="14.25" customHeight="1" x14ac:dyDescent="0.25"/>
    <row r="110" spans="1:22" ht="15.75" customHeight="1" x14ac:dyDescent="0.25">
      <c r="U110" s="1656" t="s">
        <v>987</v>
      </c>
      <c r="V110" s="1656"/>
    </row>
    <row r="111" spans="1:22" x14ac:dyDescent="0.25">
      <c r="E111" s="1628" t="s">
        <v>872</v>
      </c>
      <c r="F111" s="1628"/>
      <c r="G111" s="1628"/>
      <c r="H111" s="1628"/>
      <c r="I111" s="1628"/>
      <c r="J111" s="1628"/>
      <c r="K111" s="1628"/>
      <c r="L111" s="1628"/>
      <c r="M111" s="1628"/>
      <c r="N111" s="1628"/>
      <c r="O111" s="1628"/>
      <c r="P111" s="1628"/>
      <c r="Q111" s="1628"/>
      <c r="R111" s="1628"/>
      <c r="S111" s="1628"/>
      <c r="T111" s="1628"/>
      <c r="U111" s="1628"/>
      <c r="V111" s="1628"/>
    </row>
    <row r="112" spans="1:22" x14ac:dyDescent="0.25">
      <c r="A112" s="1502"/>
      <c r="B112" s="1657" t="s">
        <v>758</v>
      </c>
      <c r="C112" s="1658"/>
      <c r="D112" s="1657"/>
      <c r="E112" s="1657"/>
      <c r="F112" s="1657"/>
      <c r="G112" s="1657"/>
      <c r="H112" s="1657"/>
      <c r="I112" s="1657"/>
      <c r="J112" s="1657"/>
      <c r="K112" s="1657"/>
      <c r="L112" s="1657"/>
      <c r="M112" s="1657"/>
      <c r="N112" s="1657"/>
      <c r="O112" s="1657"/>
      <c r="P112" s="1657"/>
      <c r="Q112" s="1657"/>
      <c r="R112" s="1657"/>
      <c r="S112" s="1657"/>
      <c r="T112" s="1657"/>
      <c r="U112" s="1657"/>
      <c r="V112" s="1657"/>
    </row>
    <row r="113" spans="1:22" ht="36" x14ac:dyDescent="0.25">
      <c r="A113" s="666" t="s">
        <v>806</v>
      </c>
      <c r="B113" s="1654" t="s">
        <v>866</v>
      </c>
      <c r="C113" s="1655"/>
      <c r="D113" s="1508" t="s">
        <v>807</v>
      </c>
      <c r="E113" s="1501" t="s">
        <v>1054</v>
      </c>
      <c r="F113" s="1501" t="s">
        <v>1056</v>
      </c>
      <c r="G113" s="1501" t="s">
        <v>1094</v>
      </c>
      <c r="H113" s="1501" t="s">
        <v>1094</v>
      </c>
      <c r="I113" s="1501" t="s">
        <v>1094</v>
      </c>
      <c r="J113" s="1501" t="s">
        <v>1094</v>
      </c>
      <c r="K113" s="1501" t="s">
        <v>1094</v>
      </c>
      <c r="L113" s="1501" t="s">
        <v>1056</v>
      </c>
      <c r="T113" s="1501" t="s">
        <v>1056</v>
      </c>
      <c r="U113" s="1501" t="s">
        <v>1120</v>
      </c>
      <c r="V113" s="1501" t="s">
        <v>1056</v>
      </c>
    </row>
    <row r="114" spans="1:22" x14ac:dyDescent="0.25">
      <c r="A114" s="640" t="s">
        <v>827</v>
      </c>
      <c r="B114" s="1503" t="s">
        <v>832</v>
      </c>
      <c r="C114" s="1520"/>
      <c r="D114" s="1509"/>
      <c r="E114" s="857"/>
      <c r="F114" s="857"/>
      <c r="G114" s="857"/>
      <c r="H114" s="857"/>
      <c r="I114" s="857"/>
      <c r="J114" s="857"/>
      <c r="K114" s="857"/>
      <c r="L114" s="857"/>
      <c r="T114" s="857"/>
      <c r="U114" s="857"/>
      <c r="V114" s="857"/>
    </row>
    <row r="115" spans="1:22" x14ac:dyDescent="0.25">
      <c r="A115" s="641"/>
      <c r="B115" s="1477" t="s">
        <v>530</v>
      </c>
      <c r="C115" s="1521"/>
      <c r="D115" s="1510">
        <v>74472671</v>
      </c>
      <c r="E115" s="617">
        <v>912400</v>
      </c>
      <c r="F115" s="617">
        <f>+D115+E115</f>
        <v>75385071</v>
      </c>
      <c r="G115" s="617"/>
      <c r="H115" s="617">
        <f t="shared" ref="H115:K115" si="36">+F115+G115</f>
        <v>75385071</v>
      </c>
      <c r="I115" s="617">
        <f t="shared" si="36"/>
        <v>75385071</v>
      </c>
      <c r="J115" s="617">
        <f t="shared" si="36"/>
        <v>150770142</v>
      </c>
      <c r="K115" s="617">
        <f t="shared" si="36"/>
        <v>226155213</v>
      </c>
      <c r="L115" s="617">
        <f>SUM(F115:G115)</f>
        <v>75385071</v>
      </c>
      <c r="T115" s="617">
        <v>75385071</v>
      </c>
      <c r="U115" s="617">
        <f>+V115-T115</f>
        <v>-53048</v>
      </c>
      <c r="V115" s="617">
        <v>75332023</v>
      </c>
    </row>
    <row r="116" spans="1:22" x14ac:dyDescent="0.25">
      <c r="A116" s="641"/>
      <c r="B116" s="1477" t="s">
        <v>797</v>
      </c>
      <c r="C116" s="1521"/>
      <c r="D116" s="1510">
        <v>15824535</v>
      </c>
      <c r="E116" s="617">
        <v>112800</v>
      </c>
      <c r="F116" s="617">
        <f>+D116+E116</f>
        <v>15937335</v>
      </c>
      <c r="G116" s="617"/>
      <c r="H116" s="617">
        <f t="shared" ref="H116:K116" si="37">+F116+G116</f>
        <v>15937335</v>
      </c>
      <c r="I116" s="617">
        <f t="shared" si="37"/>
        <v>15937335</v>
      </c>
      <c r="J116" s="617">
        <f t="shared" si="37"/>
        <v>31874670</v>
      </c>
      <c r="K116" s="617">
        <f t="shared" si="37"/>
        <v>47812005</v>
      </c>
      <c r="L116" s="617">
        <f>SUM(F116:G116)</f>
        <v>15937335</v>
      </c>
      <c r="T116" s="617">
        <v>15937335</v>
      </c>
      <c r="U116" s="617">
        <f>+V116-T116</f>
        <v>-24311</v>
      </c>
      <c r="V116" s="617">
        <v>15913024</v>
      </c>
    </row>
    <row r="117" spans="1:22" x14ac:dyDescent="0.25">
      <c r="A117" s="641"/>
      <c r="B117" s="1477" t="s">
        <v>128</v>
      </c>
      <c r="C117" s="1521"/>
      <c r="D117" s="1511">
        <v>100000</v>
      </c>
      <c r="E117" s="642"/>
      <c r="F117" s="617">
        <f>+D117+E117</f>
        <v>100000</v>
      </c>
      <c r="G117" s="617"/>
      <c r="H117" s="617">
        <f t="shared" ref="H117:K117" si="38">+F117+G117</f>
        <v>100000</v>
      </c>
      <c r="I117" s="617">
        <f t="shared" si="38"/>
        <v>100000</v>
      </c>
      <c r="J117" s="617">
        <f t="shared" si="38"/>
        <v>200000</v>
      </c>
      <c r="K117" s="617">
        <f t="shared" si="38"/>
        <v>300000</v>
      </c>
      <c r="L117" s="617">
        <f>SUM(F117:G117)</f>
        <v>100000</v>
      </c>
      <c r="T117" s="617">
        <v>100000</v>
      </c>
      <c r="U117" s="617">
        <v>0</v>
      </c>
      <c r="V117" s="617">
        <v>100000</v>
      </c>
    </row>
    <row r="118" spans="1:22" x14ac:dyDescent="0.25">
      <c r="A118" s="641"/>
      <c r="B118" s="1477" t="s">
        <v>798</v>
      </c>
      <c r="C118" s="1521"/>
      <c r="D118" s="1512">
        <v>20.5</v>
      </c>
      <c r="E118" s="643"/>
      <c r="F118" s="643">
        <v>20.5</v>
      </c>
      <c r="G118" s="643"/>
      <c r="H118" s="643">
        <v>22.5</v>
      </c>
      <c r="I118" s="643">
        <v>23.5</v>
      </c>
      <c r="J118" s="643">
        <v>24.5</v>
      </c>
      <c r="K118" s="643">
        <v>25.5</v>
      </c>
      <c r="L118" s="643">
        <v>20.5</v>
      </c>
      <c r="T118" s="643">
        <v>20.5</v>
      </c>
      <c r="U118" s="643"/>
      <c r="V118" s="643">
        <v>20.5</v>
      </c>
    </row>
    <row r="119" spans="1:22" x14ac:dyDescent="0.25">
      <c r="A119" s="641"/>
      <c r="B119" s="1504" t="s">
        <v>823</v>
      </c>
      <c r="C119" s="1522"/>
      <c r="D119" s="1513">
        <f>D115+D116+D117</f>
        <v>90397206</v>
      </c>
      <c r="E119" s="627">
        <f>E115+E116+E117</f>
        <v>1025200</v>
      </c>
      <c r="F119" s="627">
        <f>F115+F116+F117</f>
        <v>91422406</v>
      </c>
      <c r="G119" s="627">
        <f>G115+G116+G117</f>
        <v>0</v>
      </c>
      <c r="H119" s="627">
        <f t="shared" ref="H119:L119" si="39">H115+H116+H117</f>
        <v>91422406</v>
      </c>
      <c r="I119" s="627">
        <f t="shared" si="39"/>
        <v>91422406</v>
      </c>
      <c r="J119" s="627">
        <f t="shared" si="39"/>
        <v>182844812</v>
      </c>
      <c r="K119" s="627">
        <f t="shared" si="39"/>
        <v>274267218</v>
      </c>
      <c r="L119" s="627">
        <f t="shared" si="39"/>
        <v>91422406</v>
      </c>
      <c r="T119" s="627">
        <v>91422406</v>
      </c>
      <c r="U119" s="627">
        <f>+U115+U116</f>
        <v>-77359</v>
      </c>
      <c r="V119" s="627">
        <f>+V117+V116+V115</f>
        <v>91345047</v>
      </c>
    </row>
    <row r="120" spans="1:22" x14ac:dyDescent="0.25">
      <c r="A120" s="644" t="s">
        <v>824</v>
      </c>
      <c r="B120" s="1505" t="s">
        <v>835</v>
      </c>
      <c r="C120" s="1521"/>
      <c r="D120" s="1514"/>
      <c r="E120" s="645"/>
      <c r="F120" s="645"/>
      <c r="G120" s="645"/>
      <c r="H120" s="645"/>
      <c r="I120" s="645"/>
      <c r="J120" s="645"/>
      <c r="K120" s="645"/>
      <c r="L120" s="645"/>
      <c r="T120" s="645"/>
      <c r="U120" s="645"/>
      <c r="V120" s="645"/>
    </row>
    <row r="121" spans="1:22" x14ac:dyDescent="0.25">
      <c r="A121" s="641"/>
      <c r="B121" s="1477" t="s">
        <v>530</v>
      </c>
      <c r="C121" s="1521"/>
      <c r="D121" s="1515">
        <v>23696800</v>
      </c>
      <c r="E121" s="646">
        <v>891600</v>
      </c>
      <c r="F121" s="646">
        <f>+D121+E121</f>
        <v>24588400</v>
      </c>
      <c r="G121" s="646"/>
      <c r="H121" s="646">
        <f t="shared" ref="H121:K121" si="40">+F121+G121</f>
        <v>24588400</v>
      </c>
      <c r="I121" s="646">
        <f t="shared" si="40"/>
        <v>24588400</v>
      </c>
      <c r="J121" s="646">
        <f t="shared" si="40"/>
        <v>49176800</v>
      </c>
      <c r="K121" s="646">
        <f t="shared" si="40"/>
        <v>73765200</v>
      </c>
      <c r="L121" s="646">
        <f>SUM(F121:G121)</f>
        <v>24588400</v>
      </c>
      <c r="T121" s="646">
        <v>24588400</v>
      </c>
      <c r="U121" s="646">
        <f>+V121-T121</f>
        <v>0</v>
      </c>
      <c r="V121" s="646">
        <v>24588400</v>
      </c>
    </row>
    <row r="122" spans="1:22" x14ac:dyDescent="0.25">
      <c r="A122" s="641"/>
      <c r="B122" s="1477" t="s">
        <v>797</v>
      </c>
      <c r="C122" s="1521"/>
      <c r="D122" s="1515">
        <v>4817360</v>
      </c>
      <c r="E122" s="646"/>
      <c r="F122" s="646">
        <f>+D122+E122</f>
        <v>4817360</v>
      </c>
      <c r="G122" s="646"/>
      <c r="H122" s="646">
        <f t="shared" ref="H122:K122" si="41">+F122+G122</f>
        <v>4817360</v>
      </c>
      <c r="I122" s="646">
        <f t="shared" si="41"/>
        <v>4817360</v>
      </c>
      <c r="J122" s="646">
        <f t="shared" si="41"/>
        <v>9634720</v>
      </c>
      <c r="K122" s="646">
        <f t="shared" si="41"/>
        <v>14452080</v>
      </c>
      <c r="L122" s="646">
        <f>SUM(F122:G122)</f>
        <v>4817360</v>
      </c>
      <c r="T122" s="646">
        <v>4817360</v>
      </c>
      <c r="U122" s="646">
        <f>+V122-T122</f>
        <v>0</v>
      </c>
      <c r="V122" s="646">
        <v>4817360</v>
      </c>
    </row>
    <row r="123" spans="1:22" x14ac:dyDescent="0.25">
      <c r="A123" s="641"/>
      <c r="B123" s="1477" t="s">
        <v>128</v>
      </c>
      <c r="C123" s="1521"/>
      <c r="D123" s="1515">
        <v>26034000</v>
      </c>
      <c r="E123" s="646">
        <v>-1705000</v>
      </c>
      <c r="F123" s="646">
        <f>+D123+E123</f>
        <v>24329000</v>
      </c>
      <c r="G123" s="646">
        <v>88000</v>
      </c>
      <c r="H123" s="646">
        <f t="shared" ref="H123:K123" si="42">+F123+G123</f>
        <v>24417000</v>
      </c>
      <c r="I123" s="646">
        <f t="shared" si="42"/>
        <v>24505000</v>
      </c>
      <c r="J123" s="646">
        <f t="shared" si="42"/>
        <v>48922000</v>
      </c>
      <c r="K123" s="646">
        <f t="shared" si="42"/>
        <v>73427000</v>
      </c>
      <c r="L123" s="646">
        <f>SUM(F123:G123)</f>
        <v>24417000</v>
      </c>
      <c r="T123" s="646">
        <v>24417000</v>
      </c>
      <c r="U123" s="646">
        <f>+V123-T123</f>
        <v>-562172</v>
      </c>
      <c r="V123" s="646">
        <v>23854828</v>
      </c>
    </row>
    <row r="124" spans="1:22" x14ac:dyDescent="0.25">
      <c r="A124" s="641"/>
      <c r="B124" s="647" t="s">
        <v>532</v>
      </c>
      <c r="C124" s="1521"/>
      <c r="D124" s="1515">
        <v>250000</v>
      </c>
      <c r="E124" s="646"/>
      <c r="F124" s="646">
        <f>+D124+E124</f>
        <v>250000</v>
      </c>
      <c r="G124" s="646">
        <v>-28500</v>
      </c>
      <c r="H124" s="646">
        <f t="shared" ref="H124:K124" si="43">+F124+G124</f>
        <v>221500</v>
      </c>
      <c r="I124" s="646">
        <f t="shared" si="43"/>
        <v>193000</v>
      </c>
      <c r="J124" s="646">
        <f t="shared" si="43"/>
        <v>414500</v>
      </c>
      <c r="K124" s="646">
        <f t="shared" si="43"/>
        <v>607500</v>
      </c>
      <c r="L124" s="646">
        <f>SUM(F124:G124)</f>
        <v>221500</v>
      </c>
      <c r="T124" s="646">
        <v>221500</v>
      </c>
      <c r="U124" s="646">
        <f>+V124-T124</f>
        <v>0</v>
      </c>
      <c r="V124" s="646">
        <v>221500</v>
      </c>
    </row>
    <row r="125" spans="1:22" x14ac:dyDescent="0.25">
      <c r="A125" s="641"/>
      <c r="B125" s="1477" t="s">
        <v>798</v>
      </c>
      <c r="C125" s="1521"/>
      <c r="D125" s="1515">
        <v>11</v>
      </c>
      <c r="E125" s="646"/>
      <c r="F125" s="646">
        <v>11</v>
      </c>
      <c r="G125" s="646"/>
      <c r="H125" s="646">
        <v>13</v>
      </c>
      <c r="I125" s="646">
        <v>14</v>
      </c>
      <c r="J125" s="646">
        <v>15</v>
      </c>
      <c r="K125" s="646">
        <v>16</v>
      </c>
      <c r="L125" s="646">
        <v>11</v>
      </c>
      <c r="T125" s="646">
        <v>11</v>
      </c>
      <c r="U125" s="646"/>
      <c r="V125" s="646">
        <v>11</v>
      </c>
    </row>
    <row r="126" spans="1:22" x14ac:dyDescent="0.25">
      <c r="A126" s="648"/>
      <c r="B126" s="1506" t="s">
        <v>825</v>
      </c>
      <c r="C126" s="1522"/>
      <c r="D126" s="1516">
        <f>SUM(D121:D124)</f>
        <v>54798160</v>
      </c>
      <c r="E126" s="649">
        <f>SUM(E121:E124)</f>
        <v>-813400</v>
      </c>
      <c r="F126" s="649">
        <f>SUM(F121:F124)</f>
        <v>53984760</v>
      </c>
      <c r="G126" s="649">
        <f>SUM(G121:G124)</f>
        <v>59500</v>
      </c>
      <c r="H126" s="649">
        <f t="shared" ref="H126:K126" si="44">SUM(H121:H124)</f>
        <v>54044260</v>
      </c>
      <c r="I126" s="649">
        <f t="shared" si="44"/>
        <v>54103760</v>
      </c>
      <c r="J126" s="649">
        <f t="shared" si="44"/>
        <v>108148020</v>
      </c>
      <c r="K126" s="649">
        <f t="shared" si="44"/>
        <v>162251780</v>
      </c>
      <c r="L126" s="649">
        <f>SUM(L121:L124)</f>
        <v>54044260</v>
      </c>
      <c r="T126" s="649">
        <v>54044260</v>
      </c>
      <c r="U126" s="649">
        <f>+U123</f>
        <v>-562172</v>
      </c>
      <c r="V126" s="649">
        <f>+V121+V122+V123+V124</f>
        <v>53482088</v>
      </c>
    </row>
    <row r="127" spans="1:22" ht="21" x14ac:dyDescent="0.25">
      <c r="A127" s="644" t="s">
        <v>828</v>
      </c>
      <c r="B127" s="1505" t="s">
        <v>833</v>
      </c>
      <c r="C127" s="1521"/>
      <c r="D127" s="1514"/>
      <c r="E127" s="645"/>
      <c r="F127" s="645"/>
      <c r="G127" s="645"/>
      <c r="H127" s="645"/>
      <c r="I127" s="645"/>
      <c r="J127" s="645"/>
      <c r="K127" s="645"/>
      <c r="L127" s="645"/>
      <c r="T127" s="645"/>
      <c r="U127" s="645"/>
      <c r="V127" s="645"/>
    </row>
    <row r="128" spans="1:22" x14ac:dyDescent="0.25">
      <c r="A128" s="641"/>
      <c r="B128" s="1477" t="s">
        <v>530</v>
      </c>
      <c r="C128" s="1521"/>
      <c r="D128" s="1515">
        <v>5289420</v>
      </c>
      <c r="E128" s="646"/>
      <c r="F128" s="646">
        <v>5289420</v>
      </c>
      <c r="G128" s="646"/>
      <c r="H128" s="646">
        <v>5289420</v>
      </c>
      <c r="I128" s="646">
        <v>5289420</v>
      </c>
      <c r="J128" s="646">
        <v>5289420</v>
      </c>
      <c r="K128" s="646">
        <v>5289420</v>
      </c>
      <c r="L128" s="646">
        <v>5289420</v>
      </c>
      <c r="T128" s="646">
        <v>5289420</v>
      </c>
      <c r="U128" s="646">
        <f>+V128-T128</f>
        <v>0</v>
      </c>
      <c r="V128" s="646">
        <v>5289420</v>
      </c>
    </row>
    <row r="129" spans="1:22" x14ac:dyDescent="0.25">
      <c r="A129" s="641"/>
      <c r="B129" s="1477" t="s">
        <v>797</v>
      </c>
      <c r="C129" s="1521"/>
      <c r="D129" s="1515">
        <v>1157885</v>
      </c>
      <c r="E129" s="646"/>
      <c r="F129" s="646">
        <v>1157885</v>
      </c>
      <c r="G129" s="646"/>
      <c r="H129" s="646">
        <v>1157885</v>
      </c>
      <c r="I129" s="646">
        <v>1157885</v>
      </c>
      <c r="J129" s="646">
        <v>1157885</v>
      </c>
      <c r="K129" s="646">
        <v>1157885</v>
      </c>
      <c r="L129" s="646">
        <v>1157885</v>
      </c>
      <c r="T129" s="646">
        <v>1157885</v>
      </c>
      <c r="U129" s="646">
        <f t="shared" ref="U129:U130" si="45">+V129-T129</f>
        <v>0</v>
      </c>
      <c r="V129" s="646">
        <v>1157885</v>
      </c>
    </row>
    <row r="130" spans="1:22" x14ac:dyDescent="0.25">
      <c r="A130" s="641"/>
      <c r="B130" s="1477" t="s">
        <v>128</v>
      </c>
      <c r="C130" s="1521"/>
      <c r="D130" s="1515">
        <v>40000</v>
      </c>
      <c r="E130" s="646"/>
      <c r="F130" s="646">
        <v>40000</v>
      </c>
      <c r="G130" s="646"/>
      <c r="H130" s="646">
        <v>40000</v>
      </c>
      <c r="I130" s="646">
        <v>40000</v>
      </c>
      <c r="J130" s="646">
        <v>40000</v>
      </c>
      <c r="K130" s="646">
        <v>40000</v>
      </c>
      <c r="L130" s="646">
        <v>40000</v>
      </c>
      <c r="T130" s="646">
        <v>40000</v>
      </c>
      <c r="U130" s="646">
        <f t="shared" si="45"/>
        <v>0</v>
      </c>
      <c r="V130" s="646">
        <v>40000</v>
      </c>
    </row>
    <row r="131" spans="1:22" x14ac:dyDescent="0.25">
      <c r="A131" s="641"/>
      <c r="B131" s="1477" t="s">
        <v>798</v>
      </c>
      <c r="C131" s="1521"/>
      <c r="D131" s="1515">
        <v>1</v>
      </c>
      <c r="E131" s="646"/>
      <c r="F131" s="646">
        <v>1</v>
      </c>
      <c r="G131" s="646"/>
      <c r="H131" s="646">
        <v>1</v>
      </c>
      <c r="I131" s="646">
        <v>1</v>
      </c>
      <c r="J131" s="646">
        <v>1</v>
      </c>
      <c r="K131" s="646">
        <v>1</v>
      </c>
      <c r="L131" s="646">
        <v>1</v>
      </c>
      <c r="T131" s="646">
        <v>1</v>
      </c>
      <c r="U131" s="646"/>
      <c r="V131" s="646">
        <v>1</v>
      </c>
    </row>
    <row r="132" spans="1:22" x14ac:dyDescent="0.25">
      <c r="A132" s="648"/>
      <c r="B132" s="1506" t="s">
        <v>826</v>
      </c>
      <c r="C132" s="1522"/>
      <c r="D132" s="1516">
        <f>D128+D129+D130</f>
        <v>6487305</v>
      </c>
      <c r="E132" s="649">
        <f>E128+E129+E130</f>
        <v>0</v>
      </c>
      <c r="F132" s="649">
        <f>F128+F129+F130</f>
        <v>6487305</v>
      </c>
      <c r="G132" s="649">
        <f>G128+G129+G130</f>
        <v>0</v>
      </c>
      <c r="H132" s="649">
        <f t="shared" ref="H132:L132" si="46">H128+H129+H130</f>
        <v>6487305</v>
      </c>
      <c r="I132" s="649">
        <f t="shared" si="46"/>
        <v>6487305</v>
      </c>
      <c r="J132" s="649">
        <f t="shared" si="46"/>
        <v>6487305</v>
      </c>
      <c r="K132" s="649">
        <f t="shared" si="46"/>
        <v>6487305</v>
      </c>
      <c r="L132" s="649">
        <f t="shared" si="46"/>
        <v>6487305</v>
      </c>
      <c r="T132" s="649">
        <v>6487305</v>
      </c>
      <c r="U132" s="649">
        <f>+U128+U129+U130</f>
        <v>0</v>
      </c>
      <c r="V132" s="649">
        <f>+V128+V129+V130</f>
        <v>6487305</v>
      </c>
    </row>
    <row r="133" spans="1:22" x14ac:dyDescent="0.25">
      <c r="A133" s="644" t="s">
        <v>829</v>
      </c>
      <c r="B133" s="1505" t="s">
        <v>834</v>
      </c>
      <c r="C133" s="1521"/>
      <c r="D133" s="1514"/>
      <c r="E133" s="645"/>
      <c r="F133" s="645"/>
      <c r="G133" s="645"/>
      <c r="H133" s="645"/>
      <c r="I133" s="645"/>
      <c r="J133" s="645"/>
      <c r="K133" s="645"/>
      <c r="L133" s="645"/>
      <c r="T133" s="645"/>
      <c r="U133" s="645"/>
      <c r="V133" s="645"/>
    </row>
    <row r="134" spans="1:22" x14ac:dyDescent="0.25">
      <c r="A134" s="641"/>
      <c r="B134" s="1477" t="s">
        <v>530</v>
      </c>
      <c r="C134" s="1521"/>
      <c r="D134" s="1515">
        <v>2432600</v>
      </c>
      <c r="E134" s="646"/>
      <c r="F134" s="646">
        <v>2432600</v>
      </c>
      <c r="G134" s="646"/>
      <c r="H134" s="646">
        <v>2432600</v>
      </c>
      <c r="I134" s="646">
        <v>2432600</v>
      </c>
      <c r="J134" s="646">
        <v>2432600</v>
      </c>
      <c r="K134" s="646">
        <v>2432600</v>
      </c>
      <c r="L134" s="646">
        <v>2432600</v>
      </c>
      <c r="T134" s="646">
        <v>2432600</v>
      </c>
      <c r="U134" s="646">
        <f>+V134-T134</f>
        <v>41411</v>
      </c>
      <c r="V134" s="646">
        <v>2474011</v>
      </c>
    </row>
    <row r="135" spans="1:22" x14ac:dyDescent="0.25">
      <c r="A135" s="641"/>
      <c r="B135" s="1477" t="s">
        <v>797</v>
      </c>
      <c r="C135" s="1521"/>
      <c r="D135" s="1515">
        <v>1700520</v>
      </c>
      <c r="E135" s="646"/>
      <c r="F135" s="646">
        <v>1700520</v>
      </c>
      <c r="G135" s="646"/>
      <c r="H135" s="646">
        <v>1700520</v>
      </c>
      <c r="I135" s="646">
        <v>1700520</v>
      </c>
      <c r="J135" s="646">
        <v>1700520</v>
      </c>
      <c r="K135" s="646">
        <v>1700520</v>
      </c>
      <c r="L135" s="646">
        <v>1700520</v>
      </c>
      <c r="T135" s="646">
        <v>1700520</v>
      </c>
      <c r="U135" s="646">
        <f t="shared" ref="U135:U136" si="47">+V135-T135</f>
        <v>0</v>
      </c>
      <c r="V135" s="646">
        <v>1700520</v>
      </c>
    </row>
    <row r="136" spans="1:22" x14ac:dyDescent="0.25">
      <c r="A136" s="641"/>
      <c r="B136" s="1477" t="s">
        <v>128</v>
      </c>
      <c r="C136" s="1521"/>
      <c r="D136" s="1515">
        <v>10528300</v>
      </c>
      <c r="E136" s="646"/>
      <c r="F136" s="646">
        <v>10528300</v>
      </c>
      <c r="G136" s="646">
        <v>-482260</v>
      </c>
      <c r="H136" s="646">
        <v>10528300</v>
      </c>
      <c r="I136" s="646">
        <v>10528300</v>
      </c>
      <c r="J136" s="646">
        <v>10528300</v>
      </c>
      <c r="K136" s="646">
        <v>10528300</v>
      </c>
      <c r="L136" s="646">
        <f>SUM(F136:G136)</f>
        <v>10046040</v>
      </c>
      <c r="T136" s="646">
        <v>10046040</v>
      </c>
      <c r="U136" s="646">
        <f t="shared" si="47"/>
        <v>390578</v>
      </c>
      <c r="V136" s="646">
        <v>10436618</v>
      </c>
    </row>
    <row r="137" spans="1:22" x14ac:dyDescent="0.25">
      <c r="A137" s="641"/>
      <c r="B137" s="647" t="s">
        <v>532</v>
      </c>
      <c r="C137" s="1521"/>
      <c r="D137" s="1515">
        <v>63500</v>
      </c>
      <c r="E137" s="646"/>
      <c r="F137" s="646">
        <v>63500</v>
      </c>
      <c r="G137" s="646">
        <v>222760</v>
      </c>
      <c r="H137" s="646">
        <v>63500</v>
      </c>
      <c r="I137" s="646">
        <v>63500</v>
      </c>
      <c r="J137" s="646">
        <v>63500</v>
      </c>
      <c r="K137" s="646">
        <v>63500</v>
      </c>
      <c r="L137" s="646">
        <v>286260</v>
      </c>
      <c r="T137" s="646">
        <v>286260</v>
      </c>
      <c r="U137" s="646">
        <f>+V137-T137</f>
        <v>0</v>
      </c>
      <c r="V137" s="646">
        <v>286260</v>
      </c>
    </row>
    <row r="138" spans="1:22" x14ac:dyDescent="0.25">
      <c r="A138" s="641"/>
      <c r="B138" s="1477" t="s">
        <v>798</v>
      </c>
      <c r="C138" s="1521"/>
      <c r="D138" s="1515">
        <v>1</v>
      </c>
      <c r="E138" s="646"/>
      <c r="F138" s="646">
        <v>1</v>
      </c>
      <c r="G138" s="646"/>
      <c r="H138" s="646">
        <v>1</v>
      </c>
      <c r="I138" s="646">
        <v>1</v>
      </c>
      <c r="J138" s="646">
        <v>1</v>
      </c>
      <c r="K138" s="646">
        <v>1</v>
      </c>
      <c r="L138" s="646">
        <v>1</v>
      </c>
      <c r="T138" s="646">
        <v>1</v>
      </c>
      <c r="U138" s="646"/>
      <c r="V138" s="646">
        <v>1</v>
      </c>
    </row>
    <row r="139" spans="1:22" x14ac:dyDescent="0.25">
      <c r="A139" s="648"/>
      <c r="B139" s="1506" t="s">
        <v>826</v>
      </c>
      <c r="C139" s="1522"/>
      <c r="D139" s="1516">
        <f>SUM(D134:D137)</f>
        <v>14724920</v>
      </c>
      <c r="E139" s="649">
        <f>SUM(E134:E137)</f>
        <v>0</v>
      </c>
      <c r="F139" s="649">
        <f>SUM(F134:F137)</f>
        <v>14724920</v>
      </c>
      <c r="G139" s="649">
        <f>SUM(G136:G137)</f>
        <v>-259500</v>
      </c>
      <c r="H139" s="649">
        <f t="shared" ref="H139:K139" si="48">SUM(H134:H137)</f>
        <v>14724920</v>
      </c>
      <c r="I139" s="649">
        <f t="shared" si="48"/>
        <v>14724920</v>
      </c>
      <c r="J139" s="649">
        <f t="shared" si="48"/>
        <v>14724920</v>
      </c>
      <c r="K139" s="649">
        <f t="shared" si="48"/>
        <v>14724920</v>
      </c>
      <c r="L139" s="649">
        <f>SUM(L134:L137)</f>
        <v>14465420</v>
      </c>
      <c r="T139" s="649">
        <v>14465420</v>
      </c>
      <c r="U139" s="649">
        <f>+U136+U134</f>
        <v>431989</v>
      </c>
      <c r="V139" s="649">
        <f>+V134+V135+V136+V137</f>
        <v>14897409</v>
      </c>
    </row>
    <row r="140" spans="1:22" ht="14.25" customHeight="1" x14ac:dyDescent="0.25">
      <c r="A140" s="644" t="s">
        <v>64</v>
      </c>
      <c r="B140" s="1505" t="s">
        <v>830</v>
      </c>
      <c r="C140" s="1521"/>
      <c r="D140" s="1514"/>
      <c r="E140" s="645"/>
      <c r="F140" s="645"/>
      <c r="G140" s="645"/>
      <c r="H140" s="645"/>
      <c r="I140" s="645"/>
      <c r="J140" s="645"/>
      <c r="K140" s="645"/>
      <c r="L140" s="645"/>
      <c r="T140" s="645"/>
      <c r="U140" s="645"/>
      <c r="V140" s="645"/>
    </row>
    <row r="141" spans="1:22" x14ac:dyDescent="0.25">
      <c r="A141" s="641"/>
      <c r="B141" s="1477" t="s">
        <v>530</v>
      </c>
      <c r="C141" s="1521"/>
      <c r="D141" s="1515">
        <v>1175500</v>
      </c>
      <c r="E141" s="646">
        <v>140400</v>
      </c>
      <c r="F141" s="646">
        <f>+D141+E141</f>
        <v>1315900</v>
      </c>
      <c r="G141" s="646"/>
      <c r="H141" s="646">
        <f t="shared" ref="H141:K141" si="49">+F141+G141</f>
        <v>1315900</v>
      </c>
      <c r="I141" s="646">
        <f t="shared" si="49"/>
        <v>1315900</v>
      </c>
      <c r="J141" s="646">
        <f t="shared" si="49"/>
        <v>2631800</v>
      </c>
      <c r="K141" s="646">
        <f t="shared" si="49"/>
        <v>3947700</v>
      </c>
      <c r="L141" s="646">
        <f>SUM(F141:G141)</f>
        <v>1315900</v>
      </c>
      <c r="T141" s="646">
        <v>1315900</v>
      </c>
      <c r="U141" s="646">
        <f>+V141-T141</f>
        <v>11637</v>
      </c>
      <c r="V141" s="646">
        <v>1327537</v>
      </c>
    </row>
    <row r="142" spans="1:22" x14ac:dyDescent="0.25">
      <c r="A142" s="641"/>
      <c r="B142" s="1477" t="s">
        <v>797</v>
      </c>
      <c r="C142" s="1521"/>
      <c r="D142" s="1515">
        <v>235100</v>
      </c>
      <c r="E142" s="646"/>
      <c r="F142" s="646">
        <f>+D142+E142</f>
        <v>235100</v>
      </c>
      <c r="G142" s="646"/>
      <c r="H142" s="646">
        <f t="shared" ref="H142:K142" si="50">+F142+G142</f>
        <v>235100</v>
      </c>
      <c r="I142" s="646">
        <f t="shared" si="50"/>
        <v>235100</v>
      </c>
      <c r="J142" s="646">
        <f t="shared" si="50"/>
        <v>470200</v>
      </c>
      <c r="K142" s="646">
        <f t="shared" si="50"/>
        <v>705300</v>
      </c>
      <c r="L142" s="646">
        <f>SUM(F142:G142)</f>
        <v>235100</v>
      </c>
      <c r="T142" s="646">
        <v>235100</v>
      </c>
      <c r="U142" s="646">
        <f t="shared" ref="U142:U143" si="51">+V142-T142</f>
        <v>24311</v>
      </c>
      <c r="V142" s="646">
        <v>259411</v>
      </c>
    </row>
    <row r="143" spans="1:22" x14ac:dyDescent="0.25">
      <c r="A143" s="641"/>
      <c r="B143" s="1477" t="s">
        <v>128</v>
      </c>
      <c r="C143" s="1521"/>
      <c r="D143" s="1515">
        <v>3550000</v>
      </c>
      <c r="E143" s="646">
        <v>50000</v>
      </c>
      <c r="F143" s="646">
        <f>+D143+E143</f>
        <v>3600000</v>
      </c>
      <c r="G143" s="646">
        <v>200000</v>
      </c>
      <c r="H143" s="646">
        <f t="shared" ref="H143:K143" si="52">+F143+G143</f>
        <v>3800000</v>
      </c>
      <c r="I143" s="646">
        <f t="shared" si="52"/>
        <v>4000000</v>
      </c>
      <c r="J143" s="646">
        <f t="shared" si="52"/>
        <v>7800000</v>
      </c>
      <c r="K143" s="646">
        <f t="shared" si="52"/>
        <v>11800000</v>
      </c>
      <c r="L143" s="646">
        <f>SUM(F143:G143)</f>
        <v>3800000</v>
      </c>
      <c r="T143" s="646">
        <v>3800000</v>
      </c>
      <c r="U143" s="646">
        <f t="shared" si="51"/>
        <v>171594</v>
      </c>
      <c r="V143" s="646">
        <v>3971594</v>
      </c>
    </row>
    <row r="144" spans="1:22" x14ac:dyDescent="0.25">
      <c r="A144" s="641"/>
      <c r="B144" s="1477" t="s">
        <v>798</v>
      </c>
      <c r="C144" s="1521"/>
      <c r="D144" s="1517">
        <v>0.5</v>
      </c>
      <c r="E144" s="650"/>
      <c r="F144" s="650">
        <v>0.5</v>
      </c>
      <c r="G144" s="650"/>
      <c r="H144" s="650">
        <v>2.5</v>
      </c>
      <c r="I144" s="650">
        <v>3.5</v>
      </c>
      <c r="J144" s="650">
        <v>4.5</v>
      </c>
      <c r="K144" s="650">
        <v>5.5</v>
      </c>
      <c r="L144" s="650">
        <v>0.5</v>
      </c>
      <c r="T144" s="650">
        <v>0.5</v>
      </c>
      <c r="U144" s="650"/>
      <c r="V144" s="650">
        <v>0.5</v>
      </c>
    </row>
    <row r="145" spans="1:22" x14ac:dyDescent="0.25">
      <c r="A145" s="648"/>
      <c r="B145" s="1506" t="s">
        <v>836</v>
      </c>
      <c r="C145" s="1522"/>
      <c r="D145" s="1516">
        <f>D141+D142+D143</f>
        <v>4960600</v>
      </c>
      <c r="E145" s="649">
        <f>E141+E142+E143</f>
        <v>190400</v>
      </c>
      <c r="F145" s="649">
        <f>F141+F142+F143</f>
        <v>5151000</v>
      </c>
      <c r="G145" s="649">
        <f>G141+G142+G143</f>
        <v>200000</v>
      </c>
      <c r="H145" s="649">
        <f t="shared" ref="H145:L145" si="53">H141+H142+H143</f>
        <v>5351000</v>
      </c>
      <c r="I145" s="649">
        <f t="shared" si="53"/>
        <v>5551000</v>
      </c>
      <c r="J145" s="649">
        <f t="shared" si="53"/>
        <v>10902000</v>
      </c>
      <c r="K145" s="649">
        <f t="shared" si="53"/>
        <v>16453000</v>
      </c>
      <c r="L145" s="649">
        <f t="shared" si="53"/>
        <v>5351000</v>
      </c>
      <c r="T145" s="649">
        <v>5351000</v>
      </c>
      <c r="U145" s="649">
        <f>+U143+U142+U141</f>
        <v>207542</v>
      </c>
      <c r="V145" s="649">
        <f>+V143+V142+V141</f>
        <v>5558542</v>
      </c>
    </row>
    <row r="146" spans="1:22" x14ac:dyDescent="0.25">
      <c r="A146" s="651"/>
      <c r="B146" s="1507" t="s">
        <v>116</v>
      </c>
      <c r="C146" s="1523"/>
      <c r="D146" s="1518">
        <f>SUM(D145,D139,D132,D126,D119)</f>
        <v>171368191</v>
      </c>
      <c r="E146" s="652">
        <f>SUM(E145,E139,E132,E126,E119)</f>
        <v>402200</v>
      </c>
      <c r="F146" s="652">
        <f>SUM(F145,F139,F132,F126,F119)</f>
        <v>171770391</v>
      </c>
      <c r="G146" s="652">
        <f>SUM(G145,G139,G132,G126,G119)</f>
        <v>0</v>
      </c>
      <c r="H146" s="652">
        <f t="shared" ref="H146:L146" si="54">SUM(H145,H139,H132,H126,H119)</f>
        <v>172029891</v>
      </c>
      <c r="I146" s="652">
        <f t="shared" si="54"/>
        <v>172289391</v>
      </c>
      <c r="J146" s="652">
        <f t="shared" si="54"/>
        <v>323107057</v>
      </c>
      <c r="K146" s="652">
        <f t="shared" si="54"/>
        <v>474184223</v>
      </c>
      <c r="L146" s="652">
        <f t="shared" si="54"/>
        <v>171770391</v>
      </c>
      <c r="T146" s="652">
        <v>171770391</v>
      </c>
      <c r="U146" s="652">
        <f>+U145+U139+U132+U126+U119</f>
        <v>0</v>
      </c>
      <c r="V146" s="652">
        <f>+V145+V139+V132+V126+V119</f>
        <v>171770391</v>
      </c>
    </row>
    <row r="147" spans="1:22" x14ac:dyDescent="0.25">
      <c r="A147" s="653"/>
      <c r="B147" s="1484" t="s">
        <v>805</v>
      </c>
      <c r="C147" s="1524"/>
      <c r="D147" s="1510">
        <f>SUM(D137,D124)</f>
        <v>313500</v>
      </c>
      <c r="E147" s="617">
        <f>SUM(E137,E124)</f>
        <v>0</v>
      </c>
      <c r="F147" s="617">
        <f>SUM(F137,F124)</f>
        <v>313500</v>
      </c>
      <c r="G147" s="617">
        <f>SUM(G137,G124)</f>
        <v>194260</v>
      </c>
      <c r="H147" s="617">
        <f t="shared" ref="H147:L147" si="55">SUM(H137,H124)</f>
        <v>285000</v>
      </c>
      <c r="I147" s="617">
        <f t="shared" si="55"/>
        <v>256500</v>
      </c>
      <c r="J147" s="617">
        <f t="shared" si="55"/>
        <v>478000</v>
      </c>
      <c r="K147" s="617">
        <f t="shared" si="55"/>
        <v>671000</v>
      </c>
      <c r="L147" s="617">
        <f t="shared" si="55"/>
        <v>507760</v>
      </c>
      <c r="T147" s="617">
        <v>507760</v>
      </c>
      <c r="U147" s="617">
        <f>+V147-T147</f>
        <v>0</v>
      </c>
      <c r="V147" s="617">
        <f>+V124+V137</f>
        <v>507760</v>
      </c>
    </row>
    <row r="148" spans="1:22" x14ac:dyDescent="0.25">
      <c r="A148" s="653"/>
      <c r="B148" s="1485" t="s">
        <v>831</v>
      </c>
      <c r="C148" s="1525"/>
      <c r="D148" s="1519">
        <f>SUM(D115:D117,D121:D123,D128:D130,D134:D136,D141:D143)</f>
        <v>171054691</v>
      </c>
      <c r="E148" s="654">
        <f>SUM(E115:E117,E121:E123,E128:E130,E134:E136,E141:E143)</f>
        <v>402200</v>
      </c>
      <c r="F148" s="654">
        <f>SUM(F115:F117,F121:F123,F128:F130,F134:F136,F141:F143)</f>
        <v>171456891</v>
      </c>
      <c r="G148" s="654">
        <f>SUM(G115:G117,G121:G123,G128:G130,G134:G136,G141:G143)</f>
        <v>-194260</v>
      </c>
      <c r="H148" s="654">
        <f t="shared" ref="H148:L148" si="56">SUM(H115:H117,H121:H123,H128:H130,H134:H136,H141:H143)</f>
        <v>171744891</v>
      </c>
      <c r="I148" s="654">
        <f t="shared" si="56"/>
        <v>172032891</v>
      </c>
      <c r="J148" s="654">
        <f t="shared" si="56"/>
        <v>322629057</v>
      </c>
      <c r="K148" s="654">
        <f t="shared" si="56"/>
        <v>473513223</v>
      </c>
      <c r="L148" s="654">
        <f t="shared" si="56"/>
        <v>171262631</v>
      </c>
      <c r="T148" s="654">
        <v>171262631</v>
      </c>
      <c r="U148" s="654">
        <f>+V148-T148</f>
        <v>0</v>
      </c>
      <c r="V148" s="654">
        <f>+V115+V116+V117+V121+V122+V123+V128+V129+V130+V134+V135+V136+V141+V142+V143</f>
        <v>171262631</v>
      </c>
    </row>
    <row r="149" spans="1:22" x14ac:dyDescent="0.25">
      <c r="A149" s="629"/>
      <c r="B149" s="655" t="s">
        <v>798</v>
      </c>
      <c r="C149" s="630"/>
      <c r="D149" s="656">
        <f>SUM(D144,D138,D131,D125,D118)</f>
        <v>34</v>
      </c>
      <c r="E149" s="656">
        <f>SUM(E144,E138,E131,E125,E118)</f>
        <v>0</v>
      </c>
      <c r="F149" s="656">
        <f>SUM(F144,F138,F131,F125,F118)</f>
        <v>34</v>
      </c>
      <c r="G149" s="656">
        <f>SUM(G144,G138,G131,G125,G118)</f>
        <v>0</v>
      </c>
      <c r="H149" s="656">
        <f t="shared" ref="H149:L149" si="57">SUM(H144,H138,H131,H125,H118)</f>
        <v>40</v>
      </c>
      <c r="I149" s="656">
        <f t="shared" si="57"/>
        <v>43</v>
      </c>
      <c r="J149" s="656">
        <f t="shared" si="57"/>
        <v>46</v>
      </c>
      <c r="K149" s="656">
        <f t="shared" si="57"/>
        <v>49</v>
      </c>
      <c r="L149" s="656">
        <f t="shared" si="57"/>
        <v>34</v>
      </c>
      <c r="T149" s="656">
        <v>34</v>
      </c>
      <c r="U149" s="656"/>
      <c r="V149" s="656">
        <f>+V144+V138+V131+V125+V118</f>
        <v>34</v>
      </c>
    </row>
  </sheetData>
  <mergeCells count="54">
    <mergeCell ref="B113:C113"/>
    <mergeCell ref="U110:V110"/>
    <mergeCell ref="T8:AE8"/>
    <mergeCell ref="U7:AE7"/>
    <mergeCell ref="B112:V112"/>
    <mergeCell ref="E111:V111"/>
    <mergeCell ref="AB11:AE11"/>
    <mergeCell ref="AB12:AB13"/>
    <mergeCell ref="AC12:AC13"/>
    <mergeCell ref="AD12:AD13"/>
    <mergeCell ref="AE12:AE13"/>
    <mergeCell ref="X11:AA11"/>
    <mergeCell ref="X12:X13"/>
    <mergeCell ref="Y12:Y13"/>
    <mergeCell ref="Z12:Z13"/>
    <mergeCell ref="AA12:AA13"/>
    <mergeCell ref="A75:B75"/>
    <mergeCell ref="A55:G55"/>
    <mergeCell ref="A15:B15"/>
    <mergeCell ref="M12:M13"/>
    <mergeCell ref="T11:W11"/>
    <mergeCell ref="T12:T13"/>
    <mergeCell ref="U12:U13"/>
    <mergeCell ref="V12:V13"/>
    <mergeCell ref="W12:W13"/>
    <mergeCell ref="N12:N13"/>
    <mergeCell ref="O12:O13"/>
    <mergeCell ref="A57:B57"/>
    <mergeCell ref="H12:H13"/>
    <mergeCell ref="I12:I13"/>
    <mergeCell ref="J12:J13"/>
    <mergeCell ref="K12:K13"/>
    <mergeCell ref="A14:B14"/>
    <mergeCell ref="P11:S11"/>
    <mergeCell ref="P12:P13"/>
    <mergeCell ref="Q12:Q13"/>
    <mergeCell ref="R12:R13"/>
    <mergeCell ref="S12:S13"/>
    <mergeCell ref="B10:AE10"/>
    <mergeCell ref="B9:AE9"/>
    <mergeCell ref="M7:O7"/>
    <mergeCell ref="A44:B44"/>
    <mergeCell ref="A56:B56"/>
    <mergeCell ref="G12:G13"/>
    <mergeCell ref="A9:A10"/>
    <mergeCell ref="E12:E13"/>
    <mergeCell ref="F12:F13"/>
    <mergeCell ref="D12:D13"/>
    <mergeCell ref="D11:G11"/>
    <mergeCell ref="C11:C13"/>
    <mergeCell ref="A11:B13"/>
    <mergeCell ref="L11:O11"/>
    <mergeCell ref="L12:L13"/>
    <mergeCell ref="H11:K11"/>
  </mergeCells>
  <phoneticPr fontId="3" type="noConversion"/>
  <pageMargins left="0.39370078740157483" right="0.39370078740157483" top="6.875E-3" bottom="0" header="0.31496062992125984" footer="0.31496062992125984"/>
  <pageSetup paperSize="9" scale="65" orientation="landscape" r:id="rId1"/>
  <headerFooter alignWithMargins="0">
    <oddHeader>&amp;C&amp;"Times New Roman,Félkövér"&amp;9LETENYE VÁROS ÖNKORMÁNYZAT KÖLTSÉGVETÉSI SZERVEINEK 2018.ÉVI KIEMELT BEVÉTELI ÉS KIADÁSI ELŐIRÁNYZATA</oddHeader>
  </headerFooter>
  <rowBreaks count="1" manualBreakCount="1"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5</vt:i4>
      </vt:variant>
    </vt:vector>
  </HeadingPairs>
  <TitlesOfParts>
    <vt:vector size="28" baseType="lpstr">
      <vt:lpstr>1.Önkorm összevont mérleg</vt:lpstr>
      <vt:lpstr>2.Bev-kiad.kötelező mérleg</vt:lpstr>
      <vt:lpstr>3. Önk.ágazati bevételi össz.</vt:lpstr>
      <vt:lpstr>4.Önk.ágazati kiadási össz.</vt:lpstr>
      <vt:lpstr>5.Költségv.-i szervek bevétel </vt:lpstr>
      <vt:lpstr>6. Költségv.-i szervek kiadás</vt:lpstr>
      <vt:lpstr>7. Önkormányzat</vt:lpstr>
      <vt:lpstr>8.Hivatal</vt:lpstr>
      <vt:lpstr>9.Óvoda</vt:lpstr>
      <vt:lpstr>10.Fáklya</vt:lpstr>
      <vt:lpstr>11. Családsegítő</vt:lpstr>
      <vt:lpstr>12.Támogatások kiadás</vt:lpstr>
      <vt:lpstr>13.Támogatások bevétel</vt:lpstr>
      <vt:lpstr>14.Kedvezmények,mentességek</vt:lpstr>
      <vt:lpstr>15. adósságszolgálat</vt:lpstr>
      <vt:lpstr>15.Többéves</vt:lpstr>
      <vt:lpstr>16. Felújítás, beruházás</vt:lpstr>
      <vt:lpstr>17.Kiadás rovatonként</vt:lpstr>
      <vt:lpstr>18.Előirányzat-felhaszni terv</vt:lpstr>
      <vt:lpstr>19.EU-s projektek</vt:lpstr>
      <vt:lpstr>20. ktgvetési szervek létszám</vt:lpstr>
      <vt:lpstr>21. Ellátottak juttatásai</vt:lpstr>
      <vt:lpstr>22.normatív</vt:lpstr>
      <vt:lpstr>'22.normatív'!Nyomtatási_cím</vt:lpstr>
      <vt:lpstr>'11. Családsegítő'!Nyomtatási_terület</vt:lpstr>
      <vt:lpstr>'13.Támogatások bevétel'!Nyomtatási_terület</vt:lpstr>
      <vt:lpstr>'2.Bev-kiad.kötelező mérleg'!Nyomtatási_terület</vt:lpstr>
      <vt:lpstr>'22.normatív'!Nyomtatási_terület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2019-02-14T13:11:01Z</cp:lastPrinted>
  <dcterms:created xsi:type="dcterms:W3CDTF">2017-02-09T20:22:55Z</dcterms:created>
  <dcterms:modified xsi:type="dcterms:W3CDTF">2019-02-14T13:11:03Z</dcterms:modified>
</cp:coreProperties>
</file>