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file\kgo\szinten.laszlo\Documents\Hivatal\Képviselőtestületi ülések\2019\május\Zárszámadás\"/>
    </mc:Choice>
  </mc:AlternateContent>
  <bookViews>
    <workbookView xWindow="0" yWindow="0" windowWidth="25200" windowHeight="12135" tabRatio="597"/>
  </bookViews>
  <sheets>
    <sheet name="Össz.önkor.mérleg." sheetId="47" r:id="rId1"/>
    <sheet name="működ. mérleg " sheetId="48" r:id="rId2"/>
    <sheet name="felhalm. mérleg" sheetId="49" r:id="rId3"/>
    <sheet name="2018 évi állami tám" sheetId="67" state="hidden" r:id="rId4"/>
    <sheet name="2016 állami tám " sheetId="58" state="hidden" r:id="rId5"/>
    <sheet name="közhatalmi bevételek" sheetId="14" r:id="rId6"/>
    <sheet name="tám, végl. pe.átv  " sheetId="5" r:id="rId7"/>
    <sheet name="állami támog" sheetId="70" state="hidden" r:id="rId8"/>
    <sheet name="felh. bev.  " sheetId="6" r:id="rId9"/>
    <sheet name="mc.pe.átad" sheetId="7" r:id="rId10"/>
    <sheet name="felhalm. kiad.  " sheetId="8" r:id="rId11"/>
    <sheet name="tartalék" sheetId="10" r:id="rId12"/>
    <sheet name="pü.mérleg Önkorm." sheetId="46" r:id="rId13"/>
    <sheet name="pü.mérleg Hivatal" sheetId="45" r:id="rId14"/>
    <sheet name="mük. bev.Önkor és Hivatal " sheetId="13" state="hidden" r:id="rId15"/>
    <sheet name="műk. kiad. szakf Önkorm. " sheetId="15" r:id="rId16"/>
    <sheet name="ellátottak önk." sheetId="63" r:id="rId17"/>
    <sheet name="ellátottak hivatal" sheetId="18" r:id="rId18"/>
    <sheet name="püm. GAMESZ. " sheetId="44" r:id="rId19"/>
    <sheet name="püm.Brunszvik" sheetId="51" r:id="rId20"/>
    <sheet name="püm Festetics" sheetId="64" r:id="rId21"/>
    <sheet name="püm-TASZII." sheetId="42" r:id="rId22"/>
    <sheet name="Munka2" sheetId="72" state="hidden" r:id="rId23"/>
    <sheet name="likvid" sheetId="24" state="hidden" r:id="rId24"/>
    <sheet name="Munka1" sheetId="73" state="hidden" r:id="rId25"/>
    <sheet name="Maradv" sheetId="76" r:id="rId26"/>
    <sheet name="eredm kimut" sheetId="75" r:id="rId27"/>
    <sheet name="létszám" sheetId="68" r:id="rId28"/>
    <sheet name="Kötváll Ph." sheetId="65" state="hidden" r:id="rId29"/>
    <sheet name="Kötváll Önk" sheetId="66" r:id="rId30"/>
    <sheet name="kötváll. " sheetId="56" state="hidden" r:id="rId31"/>
    <sheet name="közvetett t." sheetId="54" r:id="rId32"/>
    <sheet name="PM keret" sheetId="77" r:id="rId33"/>
    <sheet name="hitelállomány " sheetId="55" r:id="rId34"/>
    <sheet name="vagyonmérleg" sheetId="81" r:id="rId35"/>
    <sheet name=" Ingatlan kimutatás" sheetId="82" r:id="rId36"/>
    <sheet name="forgalomkép és strat vagyon" sheetId="84" r:id="rId37"/>
    <sheet name="Befejezetlen beruh" sheetId="85" r:id="rId38"/>
    <sheet name="0-ra leírt" sheetId="80" r:id="rId39"/>
    <sheet name="értékvesztés" sheetId="86" r:id="rId40"/>
    <sheet name="tartós részesedések" sheetId="78" r:id="rId41"/>
    <sheet name="Munka3" sheetId="87" r:id="rId42"/>
  </sheets>
  <externalReferences>
    <externalReference r:id="rId43"/>
  </externalReferences>
  <definedNames>
    <definedName name="Excel_BuiltIn_Print_Titles" localSheetId="16">'ellátottak önk.'!$B$9:$IM$10</definedName>
    <definedName name="Excel_BuiltIn_Print_Titles" localSheetId="27">#REF!</definedName>
    <definedName name="Excel_BuiltIn_Print_Titles">#REF!</definedName>
    <definedName name="_xlnm.Print_Titles" localSheetId="16">'ellátottak önk.'!$9:$10</definedName>
    <definedName name="_xlnm.Print_Titles" localSheetId="8">'felh. bev.  '!$9:$10</definedName>
    <definedName name="_xlnm.Print_Titles" localSheetId="10">'felhalm. kiad.  '!$7:$11</definedName>
    <definedName name="_xlnm.Print_Titles" localSheetId="30">'kötváll. '!$7:$8</definedName>
    <definedName name="_xlnm.Print_Titles" localSheetId="27">létszám!$7:$10</definedName>
    <definedName name="_xlnm.Print_Titles" localSheetId="9">mc.pe.átad!$8:$9</definedName>
    <definedName name="_xlnm.Print_Titles" localSheetId="15">'műk. kiad. szakf Önkorm. '!$9:$13</definedName>
    <definedName name="_xlnm.Print_Titles" localSheetId="6">'tám, végl. pe.átv  '!$8:$8</definedName>
  </definedNames>
  <calcPr calcId="152511"/>
</workbook>
</file>

<file path=xl/calcChain.xml><?xml version="1.0" encoding="utf-8"?>
<calcChain xmlns="http://schemas.openxmlformats.org/spreadsheetml/2006/main">
  <c r="G34" i="49" l="1"/>
  <c r="H34" i="49"/>
  <c r="F34" i="49"/>
  <c r="G38" i="48" l="1"/>
  <c r="H38" i="48"/>
  <c r="F38" i="48"/>
  <c r="G35" i="48"/>
  <c r="H35" i="48"/>
  <c r="F35" i="48"/>
  <c r="N13" i="18"/>
  <c r="H82" i="7"/>
  <c r="I82" i="7"/>
  <c r="G81" i="7"/>
  <c r="H102" i="86" l="1"/>
  <c r="G102" i="86"/>
  <c r="F102" i="86"/>
  <c r="E102" i="86"/>
  <c r="D102" i="86"/>
  <c r="C102" i="86"/>
  <c r="I99" i="86"/>
  <c r="I95" i="86"/>
  <c r="I92" i="86"/>
  <c r="I102" i="86" s="1"/>
  <c r="H83" i="86"/>
  <c r="G83" i="86"/>
  <c r="F83" i="86"/>
  <c r="E83" i="86"/>
  <c r="D83" i="86"/>
  <c r="C83" i="86"/>
  <c r="I80" i="86"/>
  <c r="I78" i="86"/>
  <c r="I83" i="86" s="1"/>
  <c r="I76" i="86"/>
  <c r="I73" i="86"/>
  <c r="H64" i="86"/>
  <c r="G64" i="86"/>
  <c r="F64" i="86"/>
  <c r="E64" i="86"/>
  <c r="D64" i="86"/>
  <c r="C64" i="86"/>
  <c r="I61" i="86"/>
  <c r="I59" i="86"/>
  <c r="I57" i="86"/>
  <c r="I64" i="86" s="1"/>
  <c r="I54" i="86"/>
  <c r="H45" i="86"/>
  <c r="G45" i="86"/>
  <c r="F45" i="86"/>
  <c r="E45" i="86"/>
  <c r="D45" i="86"/>
  <c r="C45" i="86"/>
  <c r="I42" i="86"/>
  <c r="I40" i="86"/>
  <c r="I38" i="86"/>
  <c r="I35" i="86"/>
  <c r="I45" i="86" s="1"/>
  <c r="H26" i="86"/>
  <c r="G26" i="86"/>
  <c r="F26" i="86"/>
  <c r="E26" i="86"/>
  <c r="D26" i="86"/>
  <c r="C26" i="86"/>
  <c r="I23" i="86"/>
  <c r="I22" i="86"/>
  <c r="I21" i="86"/>
  <c r="I19" i="86"/>
  <c r="I17" i="86"/>
  <c r="I16" i="86"/>
  <c r="I26" i="86" s="1"/>
  <c r="D78" i="80"/>
  <c r="C78" i="80"/>
  <c r="D74" i="80"/>
  <c r="D79" i="80" s="1"/>
  <c r="D81" i="80" s="1"/>
  <c r="C74" i="80"/>
  <c r="C79" i="80" s="1"/>
  <c r="C81" i="80" s="1"/>
  <c r="D66" i="80"/>
  <c r="C66" i="80"/>
  <c r="D62" i="80"/>
  <c r="D67" i="80" s="1"/>
  <c r="D69" i="80" s="1"/>
  <c r="C62" i="80"/>
  <c r="C67" i="80" s="1"/>
  <c r="C69" i="80" s="1"/>
  <c r="D54" i="80"/>
  <c r="C54" i="80"/>
  <c r="D50" i="80"/>
  <c r="D55" i="80" s="1"/>
  <c r="D57" i="80" s="1"/>
  <c r="C50" i="80"/>
  <c r="C55" i="80" s="1"/>
  <c r="C57" i="80" s="1"/>
  <c r="D42" i="80"/>
  <c r="C42" i="80"/>
  <c r="D38" i="80"/>
  <c r="D43" i="80" s="1"/>
  <c r="C38" i="80"/>
  <c r="C43" i="80" s="1"/>
  <c r="C45" i="80" s="1"/>
  <c r="D30" i="80"/>
  <c r="C30" i="80"/>
  <c r="D26" i="80"/>
  <c r="D31" i="80" s="1"/>
  <c r="D33" i="80" s="1"/>
  <c r="C26" i="80"/>
  <c r="C31" i="80" s="1"/>
  <c r="C33" i="80" s="1"/>
  <c r="D19" i="80"/>
  <c r="C19" i="80"/>
  <c r="D15" i="80"/>
  <c r="D20" i="80" s="1"/>
  <c r="D22" i="80" s="1"/>
  <c r="C15" i="80"/>
  <c r="C20" i="80" s="1"/>
  <c r="C22" i="80" s="1"/>
  <c r="F67" i="85"/>
  <c r="F69" i="85" s="1"/>
  <c r="E67" i="85"/>
  <c r="E69" i="85" s="1"/>
  <c r="D67" i="85"/>
  <c r="D69" i="85" s="1"/>
  <c r="G66" i="85"/>
  <c r="G67" i="85" s="1"/>
  <c r="G69" i="85" s="1"/>
  <c r="F58" i="85"/>
  <c r="E58" i="85"/>
  <c r="D58" i="85"/>
  <c r="G57" i="85"/>
  <c r="G58" i="85" s="1"/>
  <c r="F53" i="85"/>
  <c r="E53" i="85"/>
  <c r="D53" i="85"/>
  <c r="G52" i="85"/>
  <c r="G53" i="85" s="1"/>
  <c r="F48" i="85"/>
  <c r="E48" i="85"/>
  <c r="D48" i="85"/>
  <c r="G47" i="85"/>
  <c r="G48" i="85" s="1"/>
  <c r="G46" i="85"/>
  <c r="F42" i="85"/>
  <c r="F60" i="85" s="1"/>
  <c r="E42" i="85"/>
  <c r="E60" i="85" s="1"/>
  <c r="D42" i="85"/>
  <c r="D60" i="85" s="1"/>
  <c r="G41" i="85"/>
  <c r="G40" i="85"/>
  <c r="G39" i="85"/>
  <c r="G38" i="85"/>
  <c r="G37" i="85"/>
  <c r="G36" i="85"/>
  <c r="G34" i="85"/>
  <c r="G33" i="85"/>
  <c r="G32" i="85"/>
  <c r="G31" i="85"/>
  <c r="G30" i="85"/>
  <c r="G29" i="85"/>
  <c r="G28" i="85"/>
  <c r="G27" i="85"/>
  <c r="G26" i="85"/>
  <c r="G25" i="85"/>
  <c r="G24" i="85"/>
  <c r="G23" i="85"/>
  <c r="G22" i="85"/>
  <c r="G21" i="85"/>
  <c r="G20" i="85"/>
  <c r="G19" i="85"/>
  <c r="G18" i="85"/>
  <c r="G17" i="85"/>
  <c r="G16" i="85"/>
  <c r="G42" i="85" s="1"/>
  <c r="G15" i="85"/>
  <c r="F96" i="84"/>
  <c r="E96" i="84"/>
  <c r="F88" i="84"/>
  <c r="E88" i="84"/>
  <c r="E66" i="84"/>
  <c r="E90" i="84" s="1"/>
  <c r="F52" i="84"/>
  <c r="F51" i="84"/>
  <c r="F50" i="84"/>
  <c r="F49" i="84"/>
  <c r="F47" i="84"/>
  <c r="F46" i="84"/>
  <c r="F45" i="84"/>
  <c r="F44" i="84"/>
  <c r="F43" i="84"/>
  <c r="F42" i="84"/>
  <c r="F41" i="84"/>
  <c r="F40" i="84"/>
  <c r="F39" i="84"/>
  <c r="F38" i="84"/>
  <c r="F37" i="84"/>
  <c r="F36" i="84"/>
  <c r="F35" i="84"/>
  <c r="F34" i="84"/>
  <c r="F28" i="84"/>
  <c r="F26" i="84"/>
  <c r="F25" i="84"/>
  <c r="F24" i="84"/>
  <c r="F23" i="84"/>
  <c r="F21" i="84"/>
  <c r="F20" i="84"/>
  <c r="F19" i="84"/>
  <c r="F13" i="84"/>
  <c r="F12" i="84"/>
  <c r="F11" i="84"/>
  <c r="F66" i="84" s="1"/>
  <c r="F90" i="84" s="1"/>
  <c r="F98" i="84" s="1"/>
  <c r="E60" i="82"/>
  <c r="D53" i="82"/>
  <c r="D47" i="82"/>
  <c r="D48" i="82" s="1"/>
  <c r="D41" i="82"/>
  <c r="D30" i="82"/>
  <c r="D32" i="82" s="1"/>
  <c r="D23" i="82"/>
  <c r="D21" i="82"/>
  <c r="H149" i="81"/>
  <c r="G149" i="81"/>
  <c r="F149" i="81"/>
  <c r="J149" i="81" s="1"/>
  <c r="E149" i="81"/>
  <c r="I149" i="81" s="1"/>
  <c r="D149" i="81"/>
  <c r="C149" i="81"/>
  <c r="J148" i="81"/>
  <c r="K148" i="81" s="1"/>
  <c r="I148" i="81"/>
  <c r="J147" i="81"/>
  <c r="I147" i="81"/>
  <c r="J146" i="81"/>
  <c r="I146" i="81"/>
  <c r="J145" i="81"/>
  <c r="I145" i="81"/>
  <c r="F144" i="81"/>
  <c r="E144" i="81"/>
  <c r="H143" i="81"/>
  <c r="G143" i="81"/>
  <c r="D143" i="81"/>
  <c r="J143" i="81" s="1"/>
  <c r="C143" i="81"/>
  <c r="I143" i="81" s="1"/>
  <c r="J142" i="81"/>
  <c r="I142" i="81"/>
  <c r="J141" i="81"/>
  <c r="I141" i="81"/>
  <c r="J140" i="81"/>
  <c r="I140" i="81"/>
  <c r="J139" i="81"/>
  <c r="I139" i="81"/>
  <c r="J138" i="81"/>
  <c r="I138" i="81"/>
  <c r="J137" i="81"/>
  <c r="I137" i="81"/>
  <c r="J136" i="81"/>
  <c r="I136" i="81"/>
  <c r="K135" i="81"/>
  <c r="J135" i="81"/>
  <c r="I135" i="81"/>
  <c r="J134" i="81"/>
  <c r="I134" i="81"/>
  <c r="J133" i="81"/>
  <c r="I133" i="81"/>
  <c r="H132" i="81"/>
  <c r="H144" i="81" s="1"/>
  <c r="H150" i="81" s="1"/>
  <c r="G132" i="81"/>
  <c r="F132" i="81"/>
  <c r="E132" i="81"/>
  <c r="D132" i="81"/>
  <c r="J132" i="81" s="1"/>
  <c r="C132" i="81"/>
  <c r="J131" i="81"/>
  <c r="I131" i="81"/>
  <c r="J130" i="81"/>
  <c r="I130" i="81"/>
  <c r="J129" i="81"/>
  <c r="I129" i="81"/>
  <c r="J128" i="81"/>
  <c r="I128" i="81"/>
  <c r="J127" i="81"/>
  <c r="I127" i="81"/>
  <c r="J126" i="81"/>
  <c r="I126" i="81"/>
  <c r="J125" i="81"/>
  <c r="I125" i="81"/>
  <c r="J124" i="81"/>
  <c r="I124" i="81"/>
  <c r="J123" i="81"/>
  <c r="I123" i="81"/>
  <c r="K122" i="81"/>
  <c r="H122" i="81"/>
  <c r="G122" i="81"/>
  <c r="F122" i="81"/>
  <c r="E122" i="81"/>
  <c r="D122" i="81"/>
  <c r="J122" i="81" s="1"/>
  <c r="C122" i="81"/>
  <c r="I122" i="81" s="1"/>
  <c r="J121" i="81"/>
  <c r="I121" i="81"/>
  <c r="J120" i="81"/>
  <c r="I120" i="81"/>
  <c r="J119" i="81"/>
  <c r="I119" i="81"/>
  <c r="J118" i="81"/>
  <c r="I118" i="81"/>
  <c r="J117" i="81"/>
  <c r="I117" i="81"/>
  <c r="J116" i="81"/>
  <c r="I116" i="81"/>
  <c r="J115" i="81"/>
  <c r="I115" i="81"/>
  <c r="J114" i="81"/>
  <c r="I114" i="81"/>
  <c r="J113" i="81"/>
  <c r="I113" i="81"/>
  <c r="H112" i="81"/>
  <c r="G112" i="81"/>
  <c r="D112" i="81"/>
  <c r="J112" i="81" s="1"/>
  <c r="C112" i="81"/>
  <c r="J111" i="81"/>
  <c r="I111" i="81"/>
  <c r="J110" i="81"/>
  <c r="I110" i="81"/>
  <c r="J109" i="81"/>
  <c r="I109" i="81"/>
  <c r="H108" i="81"/>
  <c r="G108" i="81"/>
  <c r="F108" i="81"/>
  <c r="F112" i="81" s="1"/>
  <c r="F150" i="81" s="1"/>
  <c r="E108" i="81"/>
  <c r="E112" i="81" s="1"/>
  <c r="E150" i="81" s="1"/>
  <c r="D108" i="81"/>
  <c r="J108" i="81" s="1"/>
  <c r="C108" i="81"/>
  <c r="J107" i="81"/>
  <c r="I107" i="81"/>
  <c r="J106" i="81"/>
  <c r="I106" i="81"/>
  <c r="J105" i="81"/>
  <c r="I105" i="81"/>
  <c r="J104" i="81"/>
  <c r="I104" i="81"/>
  <c r="J103" i="81"/>
  <c r="K103" i="81" s="1"/>
  <c r="I103" i="81"/>
  <c r="J100" i="81"/>
  <c r="I100" i="81"/>
  <c r="J99" i="81"/>
  <c r="I99" i="81"/>
  <c r="J98" i="81"/>
  <c r="I98" i="81"/>
  <c r="J97" i="81"/>
  <c r="I97" i="81"/>
  <c r="G96" i="81"/>
  <c r="F96" i="81"/>
  <c r="K95" i="81"/>
  <c r="H95" i="81"/>
  <c r="G95" i="81"/>
  <c r="F95" i="81"/>
  <c r="E95" i="81"/>
  <c r="D95" i="81"/>
  <c r="C95" i="81"/>
  <c r="J94" i="81"/>
  <c r="I94" i="81"/>
  <c r="J93" i="81"/>
  <c r="J95" i="81" s="1"/>
  <c r="I93" i="81"/>
  <c r="I95" i="81" s="1"/>
  <c r="H92" i="81"/>
  <c r="G92" i="81"/>
  <c r="F92" i="81"/>
  <c r="E92" i="81"/>
  <c r="D92" i="81"/>
  <c r="J92" i="81" s="1"/>
  <c r="C92" i="81"/>
  <c r="I92" i="81" s="1"/>
  <c r="J91" i="81"/>
  <c r="I91" i="81"/>
  <c r="J90" i="81"/>
  <c r="I90" i="81"/>
  <c r="H89" i="81"/>
  <c r="H96" i="81" s="1"/>
  <c r="G89" i="81"/>
  <c r="F89" i="81"/>
  <c r="E89" i="81"/>
  <c r="E96" i="81" s="1"/>
  <c r="D89" i="81"/>
  <c r="C89" i="81"/>
  <c r="I89" i="81" s="1"/>
  <c r="J88" i="81"/>
  <c r="I88" i="81"/>
  <c r="J87" i="81"/>
  <c r="I87" i="81"/>
  <c r="J86" i="81"/>
  <c r="I86" i="81"/>
  <c r="J85" i="81"/>
  <c r="I85" i="81"/>
  <c r="H84" i="81"/>
  <c r="E84" i="81"/>
  <c r="H83" i="81"/>
  <c r="G83" i="81"/>
  <c r="F83" i="81"/>
  <c r="F84" i="81" s="1"/>
  <c r="E83" i="81"/>
  <c r="I83" i="81" s="1"/>
  <c r="D83" i="81"/>
  <c r="C83" i="81"/>
  <c r="J82" i="81"/>
  <c r="K82" i="81" s="1"/>
  <c r="I82" i="81"/>
  <c r="J81" i="81"/>
  <c r="I81" i="81"/>
  <c r="J80" i="81"/>
  <c r="I80" i="81"/>
  <c r="J79" i="81"/>
  <c r="I79" i="81"/>
  <c r="J78" i="81"/>
  <c r="I78" i="81"/>
  <c r="J77" i="81"/>
  <c r="I77" i="81"/>
  <c r="J76" i="81"/>
  <c r="I76" i="81"/>
  <c r="J75" i="81"/>
  <c r="I75" i="81"/>
  <c r="J74" i="81"/>
  <c r="I74" i="81"/>
  <c r="H73" i="81"/>
  <c r="G73" i="81"/>
  <c r="F73" i="81"/>
  <c r="E73" i="81"/>
  <c r="D73" i="81"/>
  <c r="J73" i="81" s="1"/>
  <c r="K73" i="81" s="1"/>
  <c r="C73" i="81"/>
  <c r="I73" i="81" s="1"/>
  <c r="J72" i="81"/>
  <c r="I72" i="81"/>
  <c r="J71" i="81"/>
  <c r="K71" i="81" s="1"/>
  <c r="I71" i="81"/>
  <c r="J70" i="81"/>
  <c r="I70" i="81"/>
  <c r="J69" i="81"/>
  <c r="I69" i="81"/>
  <c r="J68" i="81"/>
  <c r="I68" i="81"/>
  <c r="J67" i="81"/>
  <c r="I67" i="81"/>
  <c r="J66" i="81"/>
  <c r="I66" i="81"/>
  <c r="J65" i="81"/>
  <c r="I65" i="81"/>
  <c r="H64" i="81"/>
  <c r="G64" i="81"/>
  <c r="G84" i="81" s="1"/>
  <c r="D64" i="81"/>
  <c r="D84" i="81" s="1"/>
  <c r="J84" i="81" s="1"/>
  <c r="C64" i="81"/>
  <c r="J63" i="81"/>
  <c r="I63" i="81"/>
  <c r="J62" i="81"/>
  <c r="K62" i="81" s="1"/>
  <c r="I62" i="81"/>
  <c r="J61" i="81"/>
  <c r="I61" i="81"/>
  <c r="K60" i="81"/>
  <c r="J60" i="81"/>
  <c r="I60" i="81"/>
  <c r="J59" i="81"/>
  <c r="K59" i="81" s="1"/>
  <c r="I59" i="81"/>
  <c r="J58" i="81"/>
  <c r="K58" i="81" s="1"/>
  <c r="I58" i="81"/>
  <c r="J57" i="81"/>
  <c r="I57" i="81"/>
  <c r="J56" i="81"/>
  <c r="I56" i="81"/>
  <c r="H55" i="81"/>
  <c r="E55" i="81"/>
  <c r="I54" i="81"/>
  <c r="D54" i="81"/>
  <c r="J54" i="81" s="1"/>
  <c r="C54" i="81"/>
  <c r="J53" i="81"/>
  <c r="I53" i="81"/>
  <c r="J52" i="81"/>
  <c r="I52" i="81"/>
  <c r="H51" i="81"/>
  <c r="G51" i="81"/>
  <c r="F51" i="81"/>
  <c r="F55" i="81" s="1"/>
  <c r="E51" i="81"/>
  <c r="I51" i="81" s="1"/>
  <c r="D51" i="81"/>
  <c r="C51" i="81"/>
  <c r="J50" i="81"/>
  <c r="I50" i="81"/>
  <c r="J49" i="81"/>
  <c r="I49" i="81"/>
  <c r="H48" i="81"/>
  <c r="G48" i="81"/>
  <c r="G55" i="81" s="1"/>
  <c r="F48" i="81"/>
  <c r="E48" i="81"/>
  <c r="D48" i="81"/>
  <c r="J48" i="81" s="1"/>
  <c r="C48" i="81"/>
  <c r="J47" i="81"/>
  <c r="I47" i="81"/>
  <c r="J46" i="81"/>
  <c r="I46" i="81"/>
  <c r="J45" i="81"/>
  <c r="K45" i="81" s="1"/>
  <c r="I45" i="81"/>
  <c r="J44" i="81"/>
  <c r="D44" i="81"/>
  <c r="C44" i="81"/>
  <c r="I44" i="81" s="1"/>
  <c r="J43" i="81"/>
  <c r="I43" i="81"/>
  <c r="J42" i="81"/>
  <c r="I42" i="81"/>
  <c r="G41" i="81"/>
  <c r="J40" i="81"/>
  <c r="I40" i="81"/>
  <c r="J39" i="81"/>
  <c r="I39" i="81"/>
  <c r="J38" i="81"/>
  <c r="I38" i="81"/>
  <c r="H37" i="81"/>
  <c r="H41" i="81" s="1"/>
  <c r="G37" i="81"/>
  <c r="D37" i="81"/>
  <c r="D41" i="81" s="1"/>
  <c r="C37" i="81"/>
  <c r="C41" i="81" s="1"/>
  <c r="J36" i="81"/>
  <c r="I36" i="81"/>
  <c r="J35" i="81"/>
  <c r="I35" i="81"/>
  <c r="J34" i="81"/>
  <c r="I34" i="81"/>
  <c r="J33" i="81"/>
  <c r="I33" i="81"/>
  <c r="K32" i="81"/>
  <c r="J32" i="81"/>
  <c r="I32" i="81"/>
  <c r="J30" i="81"/>
  <c r="I30" i="81"/>
  <c r="J29" i="81"/>
  <c r="I29" i="81"/>
  <c r="J28" i="81"/>
  <c r="I28" i="81"/>
  <c r="J27" i="81"/>
  <c r="I27" i="81"/>
  <c r="D27" i="81"/>
  <c r="C27" i="81"/>
  <c r="J26" i="81"/>
  <c r="I26" i="81"/>
  <c r="J25" i="81"/>
  <c r="I25" i="81"/>
  <c r="J24" i="81"/>
  <c r="K24" i="81" s="1"/>
  <c r="I24" i="81"/>
  <c r="H23" i="81"/>
  <c r="G23" i="81"/>
  <c r="F23" i="81"/>
  <c r="F31" i="81" s="1"/>
  <c r="F101" i="81" s="1"/>
  <c r="E23" i="81"/>
  <c r="I23" i="81" s="1"/>
  <c r="D23" i="81"/>
  <c r="C23" i="81"/>
  <c r="J22" i="81"/>
  <c r="I22" i="81"/>
  <c r="J21" i="81"/>
  <c r="I21" i="81"/>
  <c r="J20" i="81"/>
  <c r="I20" i="81"/>
  <c r="J19" i="81"/>
  <c r="I19" i="81"/>
  <c r="J18" i="81"/>
  <c r="K18" i="81" s="1"/>
  <c r="I18" i="81"/>
  <c r="H17" i="81"/>
  <c r="H31" i="81" s="1"/>
  <c r="G17" i="81"/>
  <c r="G31" i="81" s="1"/>
  <c r="G101" i="81" s="1"/>
  <c r="F17" i="81"/>
  <c r="E17" i="81"/>
  <c r="E31" i="81" s="1"/>
  <c r="E101" i="81" s="1"/>
  <c r="D17" i="81"/>
  <c r="C17" i="81"/>
  <c r="I17" i="81" s="1"/>
  <c r="J16" i="81"/>
  <c r="I16" i="81"/>
  <c r="J15" i="81"/>
  <c r="K15" i="81" s="1"/>
  <c r="I15" i="81"/>
  <c r="J14" i="81"/>
  <c r="K14" i="81" s="1"/>
  <c r="I14" i="81"/>
  <c r="G60" i="85" l="1"/>
  <c r="E98" i="84"/>
  <c r="E92" i="84"/>
  <c r="D52" i="82"/>
  <c r="D50" i="82"/>
  <c r="K132" i="81"/>
  <c r="K143" i="81"/>
  <c r="K149" i="81"/>
  <c r="J23" i="81"/>
  <c r="K23" i="81" s="1"/>
  <c r="J89" i="81"/>
  <c r="D96" i="81"/>
  <c r="J96" i="81" s="1"/>
  <c r="I108" i="81"/>
  <c r="K108" i="81" s="1"/>
  <c r="J17" i="81"/>
  <c r="K17" i="81" s="1"/>
  <c r="D31" i="81"/>
  <c r="H101" i="81"/>
  <c r="C55" i="81"/>
  <c r="I55" i="81" s="1"/>
  <c r="I48" i="81"/>
  <c r="K48" i="81" s="1"/>
  <c r="K49" i="81"/>
  <c r="K74" i="81"/>
  <c r="K107" i="81"/>
  <c r="G150" i="81"/>
  <c r="K115" i="81"/>
  <c r="D144" i="81"/>
  <c r="J144" i="81" s="1"/>
  <c r="K19" i="81"/>
  <c r="K21" i="81"/>
  <c r="C31" i="81"/>
  <c r="I41" i="81"/>
  <c r="I37" i="81"/>
  <c r="C84" i="81"/>
  <c r="I84" i="81" s="1"/>
  <c r="K84" i="81" s="1"/>
  <c r="I64" i="81"/>
  <c r="J83" i="81"/>
  <c r="K83" i="81" s="1"/>
  <c r="C96" i="81"/>
  <c r="I96" i="81" s="1"/>
  <c r="K109" i="81"/>
  <c r="K111" i="81"/>
  <c r="K131" i="81"/>
  <c r="K140" i="81"/>
  <c r="K27" i="81"/>
  <c r="J41" i="81"/>
  <c r="J51" i="81"/>
  <c r="K51" i="81" s="1"/>
  <c r="D55" i="81"/>
  <c r="J55" i="81" s="1"/>
  <c r="K55" i="81" s="1"/>
  <c r="J64" i="81"/>
  <c r="K64" i="81" s="1"/>
  <c r="K77" i="81"/>
  <c r="C150" i="81"/>
  <c r="I112" i="81"/>
  <c r="K112" i="81" s="1"/>
  <c r="C144" i="81"/>
  <c r="I132" i="81"/>
  <c r="G144" i="81"/>
  <c r="K133" i="81"/>
  <c r="K147" i="81"/>
  <c r="D150" i="81"/>
  <c r="J150" i="81" s="1"/>
  <c r="J37" i="81"/>
  <c r="K37" i="81" s="1"/>
  <c r="H15" i="78"/>
  <c r="F15" i="78"/>
  <c r="E15" i="78"/>
  <c r="D15" i="78"/>
  <c r="C15" i="78"/>
  <c r="G12" i="78"/>
  <c r="G11" i="78"/>
  <c r="G10" i="78"/>
  <c r="G9" i="78"/>
  <c r="G15" i="78" s="1"/>
  <c r="G15" i="55"/>
  <c r="F15" i="55"/>
  <c r="E15" i="55"/>
  <c r="D15" i="55"/>
  <c r="C15" i="55"/>
  <c r="G14" i="55"/>
  <c r="G13" i="55"/>
  <c r="D60" i="82" l="1"/>
  <c r="D54" i="82"/>
  <c r="I150" i="81"/>
  <c r="K150" i="81"/>
  <c r="K144" i="81"/>
  <c r="K96" i="81"/>
  <c r="I144" i="81"/>
  <c r="K41" i="81"/>
  <c r="I31" i="81"/>
  <c r="C101" i="81"/>
  <c r="I101" i="81" s="1"/>
  <c r="D101" i="81"/>
  <c r="J101" i="81" s="1"/>
  <c r="K101" i="81" s="1"/>
  <c r="J31" i="81"/>
  <c r="C52" i="75"/>
  <c r="I51" i="75"/>
  <c r="J51" i="75" s="1"/>
  <c r="I50" i="75"/>
  <c r="J50" i="75" s="1"/>
  <c r="H49" i="75"/>
  <c r="G49" i="75"/>
  <c r="G52" i="75" s="1"/>
  <c r="F49" i="75"/>
  <c r="F52" i="75" s="1"/>
  <c r="E49" i="75"/>
  <c r="E52" i="75" s="1"/>
  <c r="D49" i="75"/>
  <c r="I48" i="75"/>
  <c r="J48" i="75" s="1"/>
  <c r="J47" i="75"/>
  <c r="I47" i="75"/>
  <c r="H46" i="75"/>
  <c r="H52" i="75" s="1"/>
  <c r="G46" i="75"/>
  <c r="F46" i="75"/>
  <c r="E46" i="75"/>
  <c r="I46" i="75" s="1"/>
  <c r="D46" i="75"/>
  <c r="D52" i="75" s="1"/>
  <c r="C46" i="75"/>
  <c r="I45" i="75"/>
  <c r="J45" i="75" s="1"/>
  <c r="J44" i="75"/>
  <c r="I44" i="75"/>
  <c r="I43" i="75"/>
  <c r="J43" i="75" s="1"/>
  <c r="I41" i="75"/>
  <c r="J41" i="75" s="1"/>
  <c r="I40" i="75"/>
  <c r="J40" i="75" s="1"/>
  <c r="H39" i="75"/>
  <c r="G39" i="75"/>
  <c r="H42" i="75" s="1"/>
  <c r="H53" i="75" s="1"/>
  <c r="F39" i="75"/>
  <c r="G42" i="75" s="1"/>
  <c r="E39" i="75"/>
  <c r="F42" i="75" s="1"/>
  <c r="D39" i="75"/>
  <c r="D42" i="75" s="1"/>
  <c r="D53" i="75" s="1"/>
  <c r="C39" i="75"/>
  <c r="C42" i="75" s="1"/>
  <c r="I38" i="75"/>
  <c r="J38" i="75" s="1"/>
  <c r="I37" i="75"/>
  <c r="J37" i="75" s="1"/>
  <c r="I36" i="75"/>
  <c r="J36" i="75" s="1"/>
  <c r="I35" i="75"/>
  <c r="J35" i="75" s="1"/>
  <c r="I33" i="75"/>
  <c r="J33" i="75" s="1"/>
  <c r="I32" i="75"/>
  <c r="J32" i="75" s="1"/>
  <c r="H31" i="75"/>
  <c r="G31" i="75"/>
  <c r="F31" i="75"/>
  <c r="E31" i="75"/>
  <c r="I31" i="75" s="1"/>
  <c r="D31" i="75"/>
  <c r="C31" i="75"/>
  <c r="I30" i="75"/>
  <c r="J30" i="75" s="1"/>
  <c r="I29" i="75"/>
  <c r="J29" i="75" s="1"/>
  <c r="I28" i="75"/>
  <c r="J28" i="75" s="1"/>
  <c r="H27" i="75"/>
  <c r="G27" i="75"/>
  <c r="I27" i="75" s="1"/>
  <c r="F27" i="75"/>
  <c r="D27" i="75"/>
  <c r="C27" i="75"/>
  <c r="J27" i="75" s="1"/>
  <c r="J26" i="75"/>
  <c r="I26" i="75"/>
  <c r="I25" i="75"/>
  <c r="J25" i="75" s="1"/>
  <c r="J24" i="75"/>
  <c r="I24" i="75"/>
  <c r="I23" i="75"/>
  <c r="J23" i="75" s="1"/>
  <c r="H22" i="75"/>
  <c r="F22" i="75"/>
  <c r="E22" i="75"/>
  <c r="I22" i="75" s="1"/>
  <c r="J22" i="75" s="1"/>
  <c r="D22" i="75"/>
  <c r="C22" i="75"/>
  <c r="I21" i="75"/>
  <c r="J21" i="75" s="1"/>
  <c r="I20" i="75"/>
  <c r="J20" i="75" s="1"/>
  <c r="I19" i="75"/>
  <c r="J19" i="75" s="1"/>
  <c r="I18" i="75"/>
  <c r="J18" i="75" s="1"/>
  <c r="H17" i="75"/>
  <c r="G17" i="75"/>
  <c r="F17" i="75"/>
  <c r="E17" i="75"/>
  <c r="I17" i="75" s="1"/>
  <c r="J17" i="75" s="1"/>
  <c r="D17" i="75"/>
  <c r="C17" i="75"/>
  <c r="I16" i="75"/>
  <c r="J16" i="75" s="1"/>
  <c r="I15" i="75"/>
  <c r="J15" i="75" s="1"/>
  <c r="H14" i="75"/>
  <c r="H34" i="75" s="1"/>
  <c r="H54" i="75" s="1"/>
  <c r="G14" i="75"/>
  <c r="G34" i="75" s="1"/>
  <c r="F14" i="75"/>
  <c r="F34" i="75" s="1"/>
  <c r="E14" i="75"/>
  <c r="E34" i="75" s="1"/>
  <c r="D14" i="75"/>
  <c r="C14" i="75"/>
  <c r="C34" i="75" s="1"/>
  <c r="I13" i="75"/>
  <c r="J13" i="75" s="1"/>
  <c r="I12" i="75"/>
  <c r="J12" i="75" s="1"/>
  <c r="I11" i="75"/>
  <c r="J11" i="75" s="1"/>
  <c r="J14" i="75" s="1"/>
  <c r="G27" i="76"/>
  <c r="I26" i="76"/>
  <c r="J26" i="76" s="1"/>
  <c r="H23" i="76"/>
  <c r="G23" i="76"/>
  <c r="F23" i="76"/>
  <c r="E23" i="76"/>
  <c r="D23" i="76"/>
  <c r="C23" i="76"/>
  <c r="I22" i="76"/>
  <c r="J22" i="76" s="1"/>
  <c r="I21" i="76"/>
  <c r="I23" i="76" s="1"/>
  <c r="H20" i="76"/>
  <c r="H24" i="76" s="1"/>
  <c r="G20" i="76"/>
  <c r="G24" i="76" s="1"/>
  <c r="F20" i="76"/>
  <c r="F24" i="76" s="1"/>
  <c r="E20" i="76"/>
  <c r="E24" i="76" s="1"/>
  <c r="D20" i="76"/>
  <c r="D24" i="76" s="1"/>
  <c r="C20" i="76"/>
  <c r="C24" i="76" s="1"/>
  <c r="I19" i="76"/>
  <c r="J19" i="76" s="1"/>
  <c r="I18" i="76"/>
  <c r="I20" i="76" s="1"/>
  <c r="I24" i="76" s="1"/>
  <c r="F17" i="76"/>
  <c r="C17" i="76"/>
  <c r="H16" i="76"/>
  <c r="F16" i="76"/>
  <c r="E16" i="76"/>
  <c r="D16" i="76"/>
  <c r="C16" i="76"/>
  <c r="J15" i="76"/>
  <c r="J14" i="76"/>
  <c r="J16" i="76" s="1"/>
  <c r="I14" i="76"/>
  <c r="I16" i="76" s="1"/>
  <c r="H13" i="76"/>
  <c r="H17" i="76" s="1"/>
  <c r="G13" i="76"/>
  <c r="F13" i="76"/>
  <c r="E13" i="76"/>
  <c r="E17" i="76" s="1"/>
  <c r="D13" i="76"/>
  <c r="D17" i="76" s="1"/>
  <c r="C13" i="76"/>
  <c r="I12" i="76"/>
  <c r="J12" i="76" s="1"/>
  <c r="J11" i="76"/>
  <c r="J13" i="76" s="1"/>
  <c r="I11" i="76"/>
  <c r="K31" i="81" l="1"/>
  <c r="J31" i="75"/>
  <c r="D34" i="75"/>
  <c r="D54" i="75" s="1"/>
  <c r="C53" i="75"/>
  <c r="E54" i="75"/>
  <c r="I34" i="75"/>
  <c r="I42" i="75"/>
  <c r="J42" i="75" s="1"/>
  <c r="F53" i="75"/>
  <c r="F54" i="75" s="1"/>
  <c r="E53" i="75"/>
  <c r="I52" i="75"/>
  <c r="J52" i="75" s="1"/>
  <c r="C54" i="75"/>
  <c r="J34" i="75"/>
  <c r="G53" i="75"/>
  <c r="G54" i="75" s="1"/>
  <c r="I14" i="75"/>
  <c r="I39" i="75"/>
  <c r="J39" i="75" s="1"/>
  <c r="I49" i="75"/>
  <c r="J49" i="75" s="1"/>
  <c r="J46" i="75"/>
  <c r="I28" i="76"/>
  <c r="I29" i="76" s="1"/>
  <c r="E28" i="76"/>
  <c r="E29" i="76" s="1"/>
  <c r="D27" i="76"/>
  <c r="D25" i="76"/>
  <c r="H27" i="76"/>
  <c r="H25" i="76"/>
  <c r="F28" i="76"/>
  <c r="F29" i="76" s="1"/>
  <c r="E25" i="76"/>
  <c r="I17" i="76"/>
  <c r="E27" i="76"/>
  <c r="J17" i="76"/>
  <c r="C28" i="76"/>
  <c r="C29" i="76" s="1"/>
  <c r="C25" i="76"/>
  <c r="G29" i="76"/>
  <c r="G28" i="76"/>
  <c r="G25" i="76"/>
  <c r="F25" i="76"/>
  <c r="D29" i="76"/>
  <c r="D28" i="76"/>
  <c r="H28" i="76"/>
  <c r="H29" i="76" s="1"/>
  <c r="I13" i="76"/>
  <c r="J18" i="76"/>
  <c r="J20" i="76" s="1"/>
  <c r="J21" i="76"/>
  <c r="J23" i="76" s="1"/>
  <c r="F27" i="76"/>
  <c r="C27" i="76"/>
  <c r="H49" i="42"/>
  <c r="A28" i="46"/>
  <c r="I54" i="75" l="1"/>
  <c r="J54" i="75" s="1"/>
  <c r="I53" i="75"/>
  <c r="J53" i="75"/>
  <c r="J27" i="76"/>
  <c r="I25" i="76"/>
  <c r="I27" i="76"/>
  <c r="J24" i="76"/>
  <c r="O48" i="47"/>
  <c r="N48" i="47"/>
  <c r="O33" i="47"/>
  <c r="P33" i="47"/>
  <c r="N33" i="47"/>
  <c r="O32" i="47"/>
  <c r="P32" i="47"/>
  <c r="N32" i="47"/>
  <c r="O31" i="47"/>
  <c r="P31" i="47"/>
  <c r="N31" i="47"/>
  <c r="O29" i="47"/>
  <c r="P29" i="47"/>
  <c r="N29" i="47"/>
  <c r="O28" i="47"/>
  <c r="P28" i="47"/>
  <c r="N28" i="47"/>
  <c r="J28" i="76" l="1"/>
  <c r="J29" i="76" s="1"/>
  <c r="J25" i="76"/>
  <c r="O20" i="47"/>
  <c r="P20" i="47"/>
  <c r="N20" i="47"/>
  <c r="O19" i="47"/>
  <c r="P19" i="47"/>
  <c r="N19" i="47"/>
  <c r="O18" i="47"/>
  <c r="P18" i="47"/>
  <c r="N18" i="47"/>
  <c r="O15" i="47"/>
  <c r="P15" i="47"/>
  <c r="N15" i="47"/>
  <c r="P12" i="47"/>
  <c r="O12" i="47"/>
  <c r="O13" i="47"/>
  <c r="N12" i="47"/>
  <c r="O11" i="47"/>
  <c r="P11" i="47"/>
  <c r="N11" i="47"/>
  <c r="F56" i="47"/>
  <c r="G47" i="47"/>
  <c r="H47" i="47"/>
  <c r="F47" i="47"/>
  <c r="G45" i="47"/>
  <c r="H45" i="47"/>
  <c r="F45" i="47"/>
  <c r="G42" i="47"/>
  <c r="H42" i="47"/>
  <c r="F42" i="47"/>
  <c r="K30" i="14"/>
  <c r="G31" i="47"/>
  <c r="H31" i="47"/>
  <c r="F31" i="47"/>
  <c r="I31" i="47"/>
  <c r="G30" i="47"/>
  <c r="H30" i="47"/>
  <c r="F30" i="47"/>
  <c r="G28" i="47"/>
  <c r="H28" i="47"/>
  <c r="F28" i="47"/>
  <c r="G27" i="47"/>
  <c r="H27" i="47"/>
  <c r="F27" i="47"/>
  <c r="G26" i="47"/>
  <c r="H26" i="47"/>
  <c r="F26" i="47"/>
  <c r="G25" i="47"/>
  <c r="H25" i="47"/>
  <c r="F25" i="47"/>
  <c r="G24" i="47"/>
  <c r="H24" i="47"/>
  <c r="F24" i="47"/>
  <c r="G21" i="47"/>
  <c r="F21" i="47"/>
  <c r="H18" i="47"/>
  <c r="F18" i="47"/>
  <c r="G17" i="47"/>
  <c r="H17" i="47"/>
  <c r="F17" i="47"/>
  <c r="G16" i="47"/>
  <c r="H16" i="47"/>
  <c r="F16" i="47"/>
  <c r="G14" i="47"/>
  <c r="H14" i="47"/>
  <c r="I14" i="47" s="1"/>
  <c r="F14" i="47"/>
  <c r="I16" i="47"/>
  <c r="I17" i="47"/>
  <c r="I18" i="47"/>
  <c r="I25" i="47"/>
  <c r="I26" i="47"/>
  <c r="I27" i="47"/>
  <c r="I30" i="47"/>
  <c r="I42" i="47"/>
  <c r="I45" i="47"/>
  <c r="I47" i="47"/>
  <c r="I12" i="47"/>
  <c r="G13" i="47"/>
  <c r="H13" i="47"/>
  <c r="F13" i="47"/>
  <c r="H12" i="47"/>
  <c r="G12" i="47"/>
  <c r="F12" i="47"/>
  <c r="D54" i="42" l="1"/>
  <c r="O51" i="46"/>
  <c r="N51" i="46"/>
  <c r="O50" i="46"/>
  <c r="N50" i="46"/>
  <c r="P48" i="46"/>
  <c r="P48" i="47" s="1"/>
  <c r="P33" i="46"/>
  <c r="O33" i="46"/>
  <c r="N33" i="46"/>
  <c r="P32" i="46"/>
  <c r="O32" i="46"/>
  <c r="N32" i="46"/>
  <c r="P31" i="46"/>
  <c r="O31" i="46"/>
  <c r="N31" i="46"/>
  <c r="P28" i="46"/>
  <c r="O28" i="46"/>
  <c r="N28" i="46"/>
  <c r="P29" i="46"/>
  <c r="O29" i="46"/>
  <c r="N29" i="46"/>
  <c r="K116" i="8" l="1"/>
  <c r="K115" i="8"/>
  <c r="K114" i="8"/>
  <c r="J109" i="8"/>
  <c r="K107" i="8"/>
  <c r="K106" i="8"/>
  <c r="K105" i="8"/>
  <c r="J104" i="8"/>
  <c r="J103" i="8"/>
  <c r="J97" i="8"/>
  <c r="J96" i="8"/>
  <c r="J95" i="8"/>
  <c r="K94" i="8"/>
  <c r="K89" i="8"/>
  <c r="J88" i="8"/>
  <c r="K87" i="8"/>
  <c r="K86" i="8"/>
  <c r="K75" i="8"/>
  <c r="K74" i="8"/>
  <c r="J73" i="8"/>
  <c r="J72" i="8"/>
  <c r="J71" i="8"/>
  <c r="K70" i="8"/>
  <c r="J69" i="8"/>
  <c r="K63" i="8"/>
  <c r="J62" i="8"/>
  <c r="J61" i="8"/>
  <c r="J60" i="8"/>
  <c r="J59" i="8"/>
  <c r="K57" i="8"/>
  <c r="J56" i="8"/>
  <c r="J55" i="8"/>
  <c r="J54" i="8"/>
  <c r="J53" i="8"/>
  <c r="K52" i="8"/>
  <c r="K51" i="8"/>
  <c r="J50" i="8"/>
  <c r="J49" i="8"/>
  <c r="I49" i="8"/>
  <c r="J48" i="8"/>
  <c r="J47" i="8"/>
  <c r="J46" i="8"/>
  <c r="E49" i="8"/>
  <c r="F49" i="8"/>
  <c r="G49" i="8"/>
  <c r="D49" i="8"/>
  <c r="E65" i="8"/>
  <c r="F65" i="8"/>
  <c r="G65" i="8"/>
  <c r="H65" i="8"/>
  <c r="D65" i="8"/>
  <c r="J45" i="8"/>
  <c r="J44" i="8"/>
  <c r="J43" i="8"/>
  <c r="J42" i="8"/>
  <c r="J41" i="8"/>
  <c r="J40" i="8"/>
  <c r="K38" i="8"/>
  <c r="J37" i="8"/>
  <c r="J36" i="8"/>
  <c r="J35" i="8"/>
  <c r="J34" i="8"/>
  <c r="J33" i="8"/>
  <c r="J32" i="8"/>
  <c r="J26" i="8"/>
  <c r="J27" i="8"/>
  <c r="J25" i="8"/>
  <c r="J20" i="8"/>
  <c r="J19" i="8"/>
  <c r="J18" i="8"/>
  <c r="J17" i="8"/>
  <c r="J16" i="8"/>
  <c r="J15" i="8"/>
  <c r="O19" i="46"/>
  <c r="N19" i="46"/>
  <c r="O18" i="46"/>
  <c r="N18" i="46"/>
  <c r="O15" i="46"/>
  <c r="N15" i="46"/>
  <c r="O13" i="46"/>
  <c r="O12" i="46"/>
  <c r="N12" i="46"/>
  <c r="O11" i="46"/>
  <c r="N11" i="46"/>
  <c r="O73" i="15"/>
  <c r="N73" i="15"/>
  <c r="N13" i="46" s="1"/>
  <c r="N13" i="47" s="1"/>
  <c r="K73" i="15"/>
  <c r="J73" i="15"/>
  <c r="G73" i="15"/>
  <c r="F73" i="15"/>
  <c r="AE72" i="15"/>
  <c r="AE71" i="15"/>
  <c r="AE70" i="15"/>
  <c r="AE69" i="15"/>
  <c r="AE68" i="15"/>
  <c r="AE67" i="15"/>
  <c r="AE66" i="15"/>
  <c r="AE65" i="15"/>
  <c r="AE64" i="15"/>
  <c r="AE63" i="15"/>
  <c r="AE62" i="15"/>
  <c r="AE61" i="15"/>
  <c r="AE60" i="15"/>
  <c r="AE59" i="15"/>
  <c r="AE58" i="15"/>
  <c r="AE57" i="15"/>
  <c r="AE56" i="15"/>
  <c r="AE55" i="15"/>
  <c r="AE54" i="15"/>
  <c r="AE53" i="15"/>
  <c r="AE52" i="15"/>
  <c r="AE51" i="15"/>
  <c r="AE50" i="15"/>
  <c r="AE49" i="15"/>
  <c r="AE48" i="15"/>
  <c r="AE47" i="15"/>
  <c r="AE46" i="15"/>
  <c r="AE45" i="15"/>
  <c r="AE44" i="15"/>
  <c r="AE43" i="15"/>
  <c r="AE42" i="15"/>
  <c r="AE40" i="15"/>
  <c r="AE41" i="15"/>
  <c r="AE39" i="15"/>
  <c r="AE38" i="15"/>
  <c r="AE37" i="15"/>
  <c r="AE36" i="15"/>
  <c r="AE35" i="15"/>
  <c r="AE34" i="15"/>
  <c r="AE33" i="15"/>
  <c r="AE32" i="15"/>
  <c r="AE31" i="15"/>
  <c r="AE30" i="15"/>
  <c r="AE29" i="15"/>
  <c r="AE28" i="15"/>
  <c r="AE27" i="15"/>
  <c r="AE26" i="15"/>
  <c r="AE25" i="15"/>
  <c r="AE24" i="15"/>
  <c r="AE23" i="15"/>
  <c r="AE22" i="15"/>
  <c r="AE21" i="15"/>
  <c r="AE20" i="15"/>
  <c r="AE19" i="15"/>
  <c r="AE18" i="15"/>
  <c r="AE17" i="15"/>
  <c r="AE16" i="15"/>
  <c r="AE15" i="15"/>
  <c r="AE14" i="15"/>
  <c r="J65" i="8" l="1"/>
  <c r="J155" i="8"/>
  <c r="J154" i="8"/>
  <c r="J153" i="8"/>
  <c r="J152" i="8"/>
  <c r="J147" i="8"/>
  <c r="K146" i="8"/>
  <c r="K140" i="8"/>
  <c r="K138" i="8"/>
  <c r="K139" i="8"/>
  <c r="K137" i="8"/>
  <c r="J132" i="8"/>
  <c r="I44" i="6"/>
  <c r="F89" i="5"/>
  <c r="G89" i="5"/>
  <c r="H89" i="5"/>
  <c r="F87" i="5"/>
  <c r="G87" i="5"/>
  <c r="H87" i="5"/>
  <c r="F86" i="5"/>
  <c r="G86" i="5"/>
  <c r="H86" i="5"/>
  <c r="G84" i="5"/>
  <c r="F84" i="5"/>
  <c r="G83" i="5"/>
  <c r="F83" i="5"/>
  <c r="G74" i="5"/>
  <c r="H74" i="5"/>
  <c r="F74" i="5"/>
  <c r="F73" i="5"/>
  <c r="G73" i="5"/>
  <c r="H73" i="5"/>
  <c r="F71" i="5"/>
  <c r="G71" i="5"/>
  <c r="H71" i="5"/>
  <c r="F67" i="5"/>
  <c r="G67" i="5"/>
  <c r="H67" i="5"/>
  <c r="G66" i="5"/>
  <c r="P54" i="42" l="1"/>
  <c r="O54" i="42"/>
  <c r="N54" i="42"/>
  <c r="M54" i="42"/>
  <c r="L54" i="42"/>
  <c r="K54" i="42"/>
  <c r="H54" i="42"/>
  <c r="G54" i="42"/>
  <c r="F54" i="42"/>
  <c r="F55" i="42" s="1"/>
  <c r="H50" i="42"/>
  <c r="P51" i="46" s="1"/>
  <c r="I44" i="42"/>
  <c r="H44" i="42"/>
  <c r="E44" i="42"/>
  <c r="F35" i="42"/>
  <c r="P34" i="42"/>
  <c r="O34" i="42"/>
  <c r="N34" i="42"/>
  <c r="H34" i="42"/>
  <c r="I34" i="42" s="1"/>
  <c r="G34" i="42"/>
  <c r="F34" i="42"/>
  <c r="D34" i="42"/>
  <c r="C34" i="42"/>
  <c r="H33" i="42"/>
  <c r="H35" i="42" s="1"/>
  <c r="H55" i="42" s="1"/>
  <c r="G33" i="42"/>
  <c r="G35" i="42" s="1"/>
  <c r="G55" i="42" s="1"/>
  <c r="F33" i="42"/>
  <c r="P28" i="42"/>
  <c r="L28" i="42"/>
  <c r="L34" i="42" s="1"/>
  <c r="K28" i="42"/>
  <c r="K34" i="42" s="1"/>
  <c r="C50" i="42" s="1"/>
  <c r="E50" i="42" s="1"/>
  <c r="H26" i="42"/>
  <c r="I26" i="42" s="1"/>
  <c r="E26" i="42"/>
  <c r="E34" i="42" s="1"/>
  <c r="O25" i="42"/>
  <c r="O35" i="42" s="1"/>
  <c r="O55" i="42" s="1"/>
  <c r="N25" i="42"/>
  <c r="N35" i="42" s="1"/>
  <c r="N55" i="42" s="1"/>
  <c r="L25" i="42"/>
  <c r="K25" i="42"/>
  <c r="I21" i="42"/>
  <c r="H21" i="42"/>
  <c r="H21" i="47" s="1"/>
  <c r="E21" i="42"/>
  <c r="P15" i="42"/>
  <c r="Q15" i="42" s="1"/>
  <c r="M15" i="42"/>
  <c r="H15" i="42"/>
  <c r="D15" i="42"/>
  <c r="D33" i="42" s="1"/>
  <c r="D35" i="42" s="1"/>
  <c r="C15" i="42"/>
  <c r="P14" i="42"/>
  <c r="Q14" i="42" s="1"/>
  <c r="M14" i="42"/>
  <c r="P13" i="42"/>
  <c r="P25" i="42" s="1"/>
  <c r="M13" i="42"/>
  <c r="M25" i="42" s="1"/>
  <c r="A13" i="42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55" i="42" s="1"/>
  <c r="P54" i="64"/>
  <c r="O54" i="64"/>
  <c r="N54" i="64"/>
  <c r="M54" i="64"/>
  <c r="L54" i="64"/>
  <c r="K54" i="64"/>
  <c r="G54" i="64"/>
  <c r="F54" i="64"/>
  <c r="H50" i="64"/>
  <c r="H49" i="64"/>
  <c r="H45" i="64"/>
  <c r="E45" i="64"/>
  <c r="H44" i="64"/>
  <c r="H54" i="64" s="1"/>
  <c r="E44" i="64"/>
  <c r="O35" i="64"/>
  <c r="O55" i="64" s="1"/>
  <c r="N35" i="64"/>
  <c r="N55" i="64" s="1"/>
  <c r="O34" i="64"/>
  <c r="N34" i="64"/>
  <c r="G33" i="64"/>
  <c r="G35" i="64" s="1"/>
  <c r="G55" i="64" s="1"/>
  <c r="F33" i="64"/>
  <c r="F35" i="64" s="1"/>
  <c r="F55" i="64" s="1"/>
  <c r="D33" i="64"/>
  <c r="D35" i="64" s="1"/>
  <c r="C33" i="64"/>
  <c r="C35" i="64" s="1"/>
  <c r="H30" i="64"/>
  <c r="E30" i="64"/>
  <c r="E33" i="64" s="1"/>
  <c r="P28" i="64"/>
  <c r="M28" i="64"/>
  <c r="M34" i="64" s="1"/>
  <c r="E50" i="64" s="1"/>
  <c r="L28" i="64"/>
  <c r="L34" i="64" s="1"/>
  <c r="D50" i="64" s="1"/>
  <c r="K28" i="64"/>
  <c r="K34" i="64" s="1"/>
  <c r="P25" i="64"/>
  <c r="O25" i="64"/>
  <c r="N25" i="64"/>
  <c r="L25" i="64"/>
  <c r="K25" i="64"/>
  <c r="C49" i="64" s="1"/>
  <c r="M21" i="64"/>
  <c r="H21" i="64"/>
  <c r="I21" i="64" s="1"/>
  <c r="E21" i="64"/>
  <c r="H19" i="64"/>
  <c r="E19" i="64"/>
  <c r="H17" i="64"/>
  <c r="E17" i="64"/>
  <c r="Q15" i="64"/>
  <c r="P15" i="64"/>
  <c r="M15" i="64"/>
  <c r="H15" i="64"/>
  <c r="E15" i="64"/>
  <c r="M14" i="64"/>
  <c r="H14" i="64"/>
  <c r="E14" i="64"/>
  <c r="Q13" i="64"/>
  <c r="P13" i="64"/>
  <c r="M13" i="64"/>
  <c r="E13" i="64"/>
  <c r="A13" i="64"/>
  <c r="A14" i="64" s="1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A39" i="64" s="1"/>
  <c r="A40" i="64" s="1"/>
  <c r="A41" i="64" s="1"/>
  <c r="A42" i="64" s="1"/>
  <c r="A43" i="64" s="1"/>
  <c r="A44" i="64" s="1"/>
  <c r="A45" i="64" s="1"/>
  <c r="A46" i="64" s="1"/>
  <c r="A47" i="64" s="1"/>
  <c r="A48" i="64" s="1"/>
  <c r="A49" i="64" s="1"/>
  <c r="A50" i="64" s="1"/>
  <c r="A51" i="64" s="1"/>
  <c r="A52" i="64" s="1"/>
  <c r="A53" i="64" s="1"/>
  <c r="A54" i="64" s="1"/>
  <c r="A55" i="64" s="1"/>
  <c r="P54" i="44"/>
  <c r="O54" i="44"/>
  <c r="N54" i="44"/>
  <c r="M54" i="44"/>
  <c r="L54" i="44"/>
  <c r="K54" i="44"/>
  <c r="G54" i="44"/>
  <c r="F54" i="44"/>
  <c r="H52" i="44"/>
  <c r="H51" i="44"/>
  <c r="H50" i="44"/>
  <c r="H49" i="44"/>
  <c r="H48" i="44"/>
  <c r="H47" i="44"/>
  <c r="H46" i="44"/>
  <c r="H45" i="44"/>
  <c r="H44" i="44"/>
  <c r="E44" i="44"/>
  <c r="P34" i="44"/>
  <c r="O34" i="44"/>
  <c r="N34" i="44"/>
  <c r="G33" i="44"/>
  <c r="G35" i="44" s="1"/>
  <c r="G55" i="44" s="1"/>
  <c r="F33" i="44"/>
  <c r="F35" i="44" s="1"/>
  <c r="F55" i="44" s="1"/>
  <c r="L28" i="44"/>
  <c r="K28" i="44"/>
  <c r="K34" i="44" s="1"/>
  <c r="C50" i="44" s="1"/>
  <c r="O25" i="44"/>
  <c r="N25" i="44"/>
  <c r="N35" i="44" s="1"/>
  <c r="N55" i="44" s="1"/>
  <c r="L25" i="44"/>
  <c r="K25" i="44"/>
  <c r="I21" i="44"/>
  <c r="H21" i="44"/>
  <c r="E21" i="44"/>
  <c r="H19" i="44"/>
  <c r="E19" i="44"/>
  <c r="H17" i="44"/>
  <c r="E17" i="44"/>
  <c r="M15" i="44"/>
  <c r="Q15" i="44" s="1"/>
  <c r="H15" i="44"/>
  <c r="D15" i="44"/>
  <c r="D33" i="44" s="1"/>
  <c r="D35" i="44" s="1"/>
  <c r="C15" i="44"/>
  <c r="A15" i="44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P14" i="44"/>
  <c r="Q14" i="44" s="1"/>
  <c r="M14" i="44"/>
  <c r="E14" i="44"/>
  <c r="P13" i="44"/>
  <c r="P25" i="44" s="1"/>
  <c r="Q25" i="44" s="1"/>
  <c r="M13" i="44"/>
  <c r="M25" i="44" s="1"/>
  <c r="E13" i="44"/>
  <c r="A13" i="44"/>
  <c r="A14" i="44" s="1"/>
  <c r="P54" i="51"/>
  <c r="O54" i="51"/>
  <c r="N54" i="51"/>
  <c r="M54" i="51"/>
  <c r="L54" i="51"/>
  <c r="K54" i="51"/>
  <c r="G54" i="51"/>
  <c r="F54" i="51"/>
  <c r="H50" i="51"/>
  <c r="H49" i="51"/>
  <c r="H44" i="51"/>
  <c r="H54" i="51" s="1"/>
  <c r="E44" i="51"/>
  <c r="C35" i="51"/>
  <c r="O34" i="51"/>
  <c r="N34" i="51"/>
  <c r="H33" i="51"/>
  <c r="G33" i="51"/>
  <c r="G35" i="51" s="1"/>
  <c r="G55" i="51" s="1"/>
  <c r="F33" i="51"/>
  <c r="F35" i="51" s="1"/>
  <c r="F55" i="51" s="1"/>
  <c r="D33" i="51"/>
  <c r="D35" i="51" s="1"/>
  <c r="C33" i="51"/>
  <c r="P28" i="51"/>
  <c r="L28" i="51"/>
  <c r="L34" i="51" s="1"/>
  <c r="L35" i="51" s="1"/>
  <c r="L55" i="51" s="1"/>
  <c r="K28" i="51"/>
  <c r="O25" i="51"/>
  <c r="O35" i="51" s="1"/>
  <c r="O55" i="51" s="1"/>
  <c r="N25" i="51"/>
  <c r="N35" i="51" s="1"/>
  <c r="N55" i="51" s="1"/>
  <c r="L25" i="51"/>
  <c r="K25" i="51"/>
  <c r="H21" i="51"/>
  <c r="I21" i="51" s="1"/>
  <c r="E21" i="51"/>
  <c r="H19" i="51"/>
  <c r="E19" i="51"/>
  <c r="H17" i="51"/>
  <c r="E17" i="51"/>
  <c r="P15" i="51"/>
  <c r="M15" i="51"/>
  <c r="H15" i="51"/>
  <c r="E15" i="51"/>
  <c r="E33" i="51" s="1"/>
  <c r="Q14" i="51"/>
  <c r="P14" i="51"/>
  <c r="M14" i="51"/>
  <c r="H14" i="51"/>
  <c r="E14" i="51"/>
  <c r="P13" i="51"/>
  <c r="M13" i="51"/>
  <c r="M25" i="51" s="1"/>
  <c r="E13" i="51"/>
  <c r="A13" i="5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A44" i="51" s="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55" i="51" s="1"/>
  <c r="M28" i="51" l="1"/>
  <c r="M34" i="51" s="1"/>
  <c r="E50" i="51" s="1"/>
  <c r="I50" i="51" s="1"/>
  <c r="H34" i="47"/>
  <c r="I21" i="47"/>
  <c r="E15" i="44"/>
  <c r="E33" i="44" s="1"/>
  <c r="I50" i="42"/>
  <c r="D55" i="42"/>
  <c r="K34" i="51"/>
  <c r="C50" i="51" s="1"/>
  <c r="M28" i="42"/>
  <c r="M34" i="42" s="1"/>
  <c r="Q34" i="42" s="1"/>
  <c r="L35" i="42"/>
  <c r="L55" i="42" s="1"/>
  <c r="C33" i="44"/>
  <c r="C35" i="44" s="1"/>
  <c r="C49" i="44" s="1"/>
  <c r="C54" i="44" s="1"/>
  <c r="C55" i="44" s="1"/>
  <c r="E15" i="42"/>
  <c r="C33" i="42"/>
  <c r="C35" i="42" s="1"/>
  <c r="P35" i="42"/>
  <c r="Q25" i="42"/>
  <c r="Q13" i="42"/>
  <c r="K35" i="42"/>
  <c r="K55" i="42" s="1"/>
  <c r="M25" i="64"/>
  <c r="Q14" i="64"/>
  <c r="C50" i="64"/>
  <c r="C54" i="64" s="1"/>
  <c r="C55" i="64" s="1"/>
  <c r="K35" i="64"/>
  <c r="K55" i="64" s="1"/>
  <c r="I30" i="64"/>
  <c r="E35" i="64"/>
  <c r="I50" i="64"/>
  <c r="H33" i="64"/>
  <c r="I15" i="64"/>
  <c r="L35" i="64"/>
  <c r="L55" i="64" s="1"/>
  <c r="D49" i="64"/>
  <c r="D54" i="64" s="1"/>
  <c r="D55" i="64" s="1"/>
  <c r="P34" i="64"/>
  <c r="Q34" i="64" s="1"/>
  <c r="Q28" i="64"/>
  <c r="I44" i="64"/>
  <c r="L34" i="44"/>
  <c r="M28" i="44"/>
  <c r="H33" i="44"/>
  <c r="O35" i="44"/>
  <c r="O55" i="44" s="1"/>
  <c r="P35" i="44"/>
  <c r="H54" i="44"/>
  <c r="I44" i="44"/>
  <c r="D49" i="44"/>
  <c r="Q13" i="44"/>
  <c r="K35" i="44"/>
  <c r="K55" i="44" s="1"/>
  <c r="E35" i="51"/>
  <c r="C49" i="51"/>
  <c r="K35" i="51"/>
  <c r="K55" i="51" s="1"/>
  <c r="Q28" i="51"/>
  <c r="E49" i="51"/>
  <c r="I49" i="51" s="1"/>
  <c r="D49" i="51"/>
  <c r="D54" i="51" s="1"/>
  <c r="D55" i="51" s="1"/>
  <c r="Q13" i="51"/>
  <c r="Q15" i="51"/>
  <c r="I33" i="51"/>
  <c r="P25" i="51"/>
  <c r="P34" i="51"/>
  <c r="H35" i="51"/>
  <c r="I44" i="51"/>
  <c r="AC22" i="15"/>
  <c r="AC73" i="15" s="1"/>
  <c r="AB73" i="15"/>
  <c r="AC27" i="15"/>
  <c r="AB26" i="15"/>
  <c r="AC25" i="15"/>
  <c r="AC24" i="15"/>
  <c r="AB23" i="15"/>
  <c r="AC21" i="15"/>
  <c r="AC20" i="15"/>
  <c r="AC19" i="15"/>
  <c r="AC18" i="15"/>
  <c r="C54" i="51" l="1"/>
  <c r="C55" i="51" s="1"/>
  <c r="I15" i="44"/>
  <c r="Q34" i="51"/>
  <c r="E54" i="51"/>
  <c r="I54" i="51" s="1"/>
  <c r="M35" i="51"/>
  <c r="M55" i="51" s="1"/>
  <c r="M35" i="42"/>
  <c r="M55" i="42" s="1"/>
  <c r="Q28" i="42"/>
  <c r="E35" i="44"/>
  <c r="E49" i="44" s="1"/>
  <c r="I49" i="44" s="1"/>
  <c r="E35" i="42"/>
  <c r="E33" i="42"/>
  <c r="I33" i="42" s="1"/>
  <c r="I15" i="42"/>
  <c r="P55" i="42"/>
  <c r="Q55" i="42" s="1"/>
  <c r="C49" i="42"/>
  <c r="P35" i="64"/>
  <c r="M35" i="64"/>
  <c r="M55" i="64" s="1"/>
  <c r="E49" i="64"/>
  <c r="Q25" i="64"/>
  <c r="H35" i="64"/>
  <c r="I33" i="64"/>
  <c r="P55" i="44"/>
  <c r="I33" i="44"/>
  <c r="H35" i="44"/>
  <c r="M34" i="44"/>
  <c r="Q28" i="44"/>
  <c r="D50" i="44"/>
  <c r="D54" i="44" s="1"/>
  <c r="D55" i="44" s="1"/>
  <c r="L35" i="44"/>
  <c r="L55" i="44" s="1"/>
  <c r="Q25" i="51"/>
  <c r="P35" i="51"/>
  <c r="I35" i="51"/>
  <c r="H55" i="51"/>
  <c r="M21" i="63"/>
  <c r="M22" i="63"/>
  <c r="M23" i="63"/>
  <c r="M14" i="63"/>
  <c r="M15" i="63"/>
  <c r="M16" i="63"/>
  <c r="M17" i="63"/>
  <c r="M18" i="63"/>
  <c r="M19" i="63"/>
  <c r="M31" i="63"/>
  <c r="M20" i="63"/>
  <c r="E55" i="51" l="1"/>
  <c r="Q35" i="42"/>
  <c r="C54" i="42"/>
  <c r="C55" i="42" s="1"/>
  <c r="E49" i="42"/>
  <c r="I55" i="51"/>
  <c r="I35" i="42"/>
  <c r="H55" i="64"/>
  <c r="I35" i="64"/>
  <c r="Q35" i="64"/>
  <c r="P55" i="64"/>
  <c r="Q55" i="64" s="1"/>
  <c r="E54" i="64"/>
  <c r="I49" i="64"/>
  <c r="H55" i="44"/>
  <c r="I35" i="44"/>
  <c r="E50" i="44"/>
  <c r="M35" i="44"/>
  <c r="Q34" i="44"/>
  <c r="P55" i="51"/>
  <c r="Q55" i="51" s="1"/>
  <c r="Q35" i="51"/>
  <c r="R73" i="15"/>
  <c r="S73" i="15"/>
  <c r="S54" i="15"/>
  <c r="R54" i="15"/>
  <c r="R15" i="15"/>
  <c r="R14" i="15"/>
  <c r="S65" i="15"/>
  <c r="R61" i="15"/>
  <c r="R60" i="15"/>
  <c r="W73" i="15"/>
  <c r="V73" i="15"/>
  <c r="W54" i="15"/>
  <c r="V54" i="15"/>
  <c r="W72" i="15"/>
  <c r="V60" i="15"/>
  <c r="W69" i="15"/>
  <c r="P73" i="15"/>
  <c r="Q73" i="15"/>
  <c r="T73" i="15"/>
  <c r="U73" i="15"/>
  <c r="I49" i="42" l="1"/>
  <c r="E54" i="42"/>
  <c r="I54" i="64"/>
  <c r="E55" i="64"/>
  <c r="I55" i="64" s="1"/>
  <c r="M55" i="44"/>
  <c r="Q55" i="44" s="1"/>
  <c r="Q35" i="44"/>
  <c r="I50" i="44"/>
  <c r="E54" i="44"/>
  <c r="H81" i="7"/>
  <c r="I54" i="42" l="1"/>
  <c r="E55" i="42"/>
  <c r="I55" i="42" s="1"/>
  <c r="E55" i="44"/>
  <c r="I55" i="44" s="1"/>
  <c r="I54" i="44"/>
  <c r="I39" i="7"/>
  <c r="I38" i="7"/>
  <c r="J30" i="14" l="1"/>
  <c r="L27" i="14"/>
  <c r="L26" i="14" l="1"/>
  <c r="L25" i="14"/>
  <c r="L30" i="14" s="1"/>
  <c r="L15" i="14"/>
  <c r="K21" i="14"/>
  <c r="L21" i="14"/>
  <c r="J21" i="14"/>
  <c r="L20" i="14"/>
  <c r="L11" i="14"/>
  <c r="K13" i="14"/>
  <c r="J13" i="14"/>
  <c r="L12" i="14"/>
  <c r="L10" i="14"/>
  <c r="G30" i="46"/>
  <c r="H30" i="46"/>
  <c r="F30" i="46"/>
  <c r="G14" i="46"/>
  <c r="H14" i="46"/>
  <c r="F14" i="46"/>
  <c r="G55" i="5"/>
  <c r="F55" i="5"/>
  <c r="G53" i="5"/>
  <c r="F53" i="5"/>
  <c r="L13" i="14" l="1"/>
  <c r="G12" i="46"/>
  <c r="F12" i="46"/>
  <c r="G31" i="46" l="1"/>
  <c r="H31" i="46"/>
  <c r="F31" i="46"/>
  <c r="G17" i="46"/>
  <c r="H17" i="46"/>
  <c r="F17" i="46"/>
  <c r="G16" i="46"/>
  <c r="H16" i="46"/>
  <c r="F16" i="46"/>
  <c r="G27" i="46"/>
  <c r="H27" i="46"/>
  <c r="F27" i="46"/>
  <c r="G26" i="46"/>
  <c r="H26" i="46"/>
  <c r="F26" i="46"/>
  <c r="G25" i="46"/>
  <c r="H25" i="46"/>
  <c r="F25" i="46"/>
  <c r="I37" i="6"/>
  <c r="I33" i="6"/>
  <c r="I21" i="6"/>
  <c r="I15" i="6"/>
  <c r="I16" i="6"/>
  <c r="I14" i="6"/>
  <c r="I29" i="6"/>
  <c r="I25" i="6"/>
  <c r="I13" i="45" l="1"/>
  <c r="H13" i="45"/>
  <c r="G13" i="45"/>
  <c r="G61" i="5"/>
  <c r="H61" i="5"/>
  <c r="F61" i="5"/>
  <c r="G60" i="5"/>
  <c r="F60" i="5"/>
  <c r="J125" i="8" l="1"/>
  <c r="K126" i="8"/>
  <c r="J127" i="8"/>
  <c r="D20" i="54" l="1"/>
  <c r="C20" i="54"/>
  <c r="H95" i="66" l="1"/>
  <c r="G95" i="66"/>
  <c r="F95" i="66"/>
  <c r="E95" i="66"/>
  <c r="A58" i="66"/>
  <c r="A59" i="66" s="1"/>
  <c r="A60" i="66" s="1"/>
  <c r="A61" i="66" s="1"/>
  <c r="A62" i="66" s="1"/>
  <c r="A63" i="66" s="1"/>
  <c r="A64" i="66" s="1"/>
  <c r="A65" i="66" s="1"/>
  <c r="A66" i="66" s="1"/>
  <c r="A67" i="66" s="1"/>
  <c r="A68" i="66" s="1"/>
  <c r="A69" i="66" s="1"/>
  <c r="A47" i="66"/>
  <c r="A48" i="66" s="1"/>
  <c r="A49" i="66" s="1"/>
  <c r="A50" i="66" s="1"/>
  <c r="A51" i="66" s="1"/>
  <c r="A52" i="66" s="1"/>
  <c r="A53" i="66" s="1"/>
  <c r="A54" i="66" s="1"/>
  <c r="A55" i="66" s="1"/>
  <c r="A56" i="66" s="1"/>
  <c r="A46" i="66"/>
  <c r="A25" i="66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43" i="66" s="1"/>
  <c r="A23" i="66"/>
  <c r="E29" i="77" l="1"/>
  <c r="E9" i="77"/>
  <c r="J33" i="63" l="1"/>
  <c r="K33" i="63"/>
  <c r="H32" i="63"/>
  <c r="I32" i="63"/>
  <c r="J32" i="63"/>
  <c r="K32" i="63"/>
  <c r="L32" i="63"/>
  <c r="M32" i="63"/>
  <c r="H24" i="63"/>
  <c r="H33" i="63" s="1"/>
  <c r="I24" i="63"/>
  <c r="I33" i="63" s="1"/>
  <c r="J24" i="63"/>
  <c r="K24" i="63"/>
  <c r="L24" i="63"/>
  <c r="L33" i="63" s="1"/>
  <c r="M24" i="63"/>
  <c r="H18" i="18"/>
  <c r="I18" i="18"/>
  <c r="J18" i="18"/>
  <c r="K18" i="18"/>
  <c r="M18" i="18"/>
  <c r="N18" i="18"/>
  <c r="H15" i="18"/>
  <c r="I15" i="18"/>
  <c r="J15" i="18"/>
  <c r="K15" i="18"/>
  <c r="L15" i="18"/>
  <c r="L18" i="18" s="1"/>
  <c r="M15" i="18"/>
  <c r="N15" i="18"/>
  <c r="M33" i="63" l="1"/>
  <c r="AE73" i="15"/>
  <c r="O52" i="45"/>
  <c r="P52" i="45"/>
  <c r="Q52" i="45"/>
  <c r="O23" i="45"/>
  <c r="P23" i="45"/>
  <c r="Q12" i="45"/>
  <c r="Q13" i="45"/>
  <c r="Q15" i="45"/>
  <c r="Q17" i="45"/>
  <c r="Q19" i="45"/>
  <c r="Q11" i="45"/>
  <c r="I48" i="45"/>
  <c r="I47" i="45"/>
  <c r="P50" i="46" s="1"/>
  <c r="I42" i="45"/>
  <c r="I15" i="45"/>
  <c r="I17" i="45"/>
  <c r="I19" i="45"/>
  <c r="G52" i="45"/>
  <c r="H52" i="45"/>
  <c r="G31" i="45"/>
  <c r="G33" i="45" s="1"/>
  <c r="H31" i="45"/>
  <c r="H33" i="45" s="1"/>
  <c r="G53" i="45" l="1"/>
  <c r="I52" i="45"/>
  <c r="H53" i="45"/>
  <c r="I31" i="45"/>
  <c r="I33" i="45" s="1"/>
  <c r="Q23" i="45"/>
  <c r="Q48" i="46"/>
  <c r="N35" i="46"/>
  <c r="O35" i="46"/>
  <c r="P35" i="46"/>
  <c r="P12" i="46"/>
  <c r="P13" i="46"/>
  <c r="P13" i="47" s="1"/>
  <c r="P15" i="46"/>
  <c r="P18" i="46"/>
  <c r="P19" i="46"/>
  <c r="P20" i="46"/>
  <c r="P21" i="46"/>
  <c r="P22" i="46"/>
  <c r="P11" i="46"/>
  <c r="H45" i="46"/>
  <c r="I45" i="46" s="1"/>
  <c r="H47" i="46"/>
  <c r="H42" i="46"/>
  <c r="I42" i="46" s="1"/>
  <c r="H13" i="46"/>
  <c r="H21" i="46"/>
  <c r="I21" i="46" s="1"/>
  <c r="I47" i="46"/>
  <c r="I17" i="46"/>
  <c r="F55" i="46"/>
  <c r="G55" i="46"/>
  <c r="H55" i="46"/>
  <c r="I55" i="46" s="1"/>
  <c r="F35" i="46"/>
  <c r="G35" i="46"/>
  <c r="K22" i="8"/>
  <c r="H29" i="8"/>
  <c r="K29" i="8"/>
  <c r="J77" i="8"/>
  <c r="K77" i="8"/>
  <c r="I82" i="8"/>
  <c r="J82" i="8"/>
  <c r="K82" i="8"/>
  <c r="J99" i="8"/>
  <c r="K99" i="8"/>
  <c r="J111" i="8"/>
  <c r="K111" i="8"/>
  <c r="J118" i="8"/>
  <c r="K118" i="8"/>
  <c r="J129" i="8"/>
  <c r="O26" i="45" s="1"/>
  <c r="K129" i="8"/>
  <c r="P26" i="45" s="1"/>
  <c r="P32" i="45" s="1"/>
  <c r="P33" i="45" s="1"/>
  <c r="P53" i="45" s="1"/>
  <c r="J134" i="8"/>
  <c r="K134" i="8"/>
  <c r="H157" i="8"/>
  <c r="J157" i="8"/>
  <c r="K157" i="8"/>
  <c r="J149" i="8"/>
  <c r="K149" i="8"/>
  <c r="J142" i="8"/>
  <c r="L95" i="8"/>
  <c r="I108" i="8"/>
  <c r="I134" i="8"/>
  <c r="I145" i="8"/>
  <c r="I161" i="8"/>
  <c r="H79" i="7"/>
  <c r="G77" i="7"/>
  <c r="G79" i="7" s="1"/>
  <c r="H77" i="7"/>
  <c r="G70" i="7"/>
  <c r="G82" i="7" s="1"/>
  <c r="H70" i="7"/>
  <c r="G26" i="7"/>
  <c r="H26" i="7"/>
  <c r="J19" i="7"/>
  <c r="J22" i="7"/>
  <c r="J23" i="7"/>
  <c r="J37" i="7"/>
  <c r="J66" i="7"/>
  <c r="J69" i="7"/>
  <c r="I76" i="7"/>
  <c r="I77" i="7" s="1"/>
  <c r="I14" i="7"/>
  <c r="J14" i="7" s="1"/>
  <c r="I15" i="7"/>
  <c r="I16" i="7"/>
  <c r="J16" i="7" s="1"/>
  <c r="I17" i="7"/>
  <c r="J17" i="7" s="1"/>
  <c r="I18" i="7"/>
  <c r="J18" i="7" s="1"/>
  <c r="I19" i="7"/>
  <c r="I20" i="7"/>
  <c r="J20" i="7" s="1"/>
  <c r="I21" i="7"/>
  <c r="J21" i="7" s="1"/>
  <c r="I22" i="7"/>
  <c r="I23" i="7"/>
  <c r="I24" i="7"/>
  <c r="J24" i="7" s="1"/>
  <c r="I25" i="7"/>
  <c r="J25" i="7" s="1"/>
  <c r="I28" i="7"/>
  <c r="I29" i="7"/>
  <c r="J29" i="7" s="1"/>
  <c r="I30" i="7"/>
  <c r="J30" i="7" s="1"/>
  <c r="I31" i="7"/>
  <c r="I32" i="7"/>
  <c r="J32" i="7" s="1"/>
  <c r="I33" i="7"/>
  <c r="J33" i="7" s="1"/>
  <c r="I34" i="7"/>
  <c r="J34" i="7" s="1"/>
  <c r="I35" i="7"/>
  <c r="J35" i="7" s="1"/>
  <c r="I36" i="7"/>
  <c r="J36" i="7" s="1"/>
  <c r="I37" i="7"/>
  <c r="J38" i="7"/>
  <c r="J39" i="7"/>
  <c r="I40" i="7"/>
  <c r="J40" i="7" s="1"/>
  <c r="I41" i="7"/>
  <c r="J41" i="7" s="1"/>
  <c r="I42" i="7"/>
  <c r="J42" i="7" s="1"/>
  <c r="I43" i="7"/>
  <c r="J43" i="7" s="1"/>
  <c r="I44" i="7"/>
  <c r="J44" i="7" s="1"/>
  <c r="I45" i="7"/>
  <c r="J45" i="7" s="1"/>
  <c r="I46" i="7"/>
  <c r="J46" i="7" s="1"/>
  <c r="I47" i="7"/>
  <c r="J47" i="7" s="1"/>
  <c r="I48" i="7"/>
  <c r="J48" i="7" s="1"/>
  <c r="I49" i="7"/>
  <c r="J49" i="7" s="1"/>
  <c r="I50" i="7"/>
  <c r="I51" i="7"/>
  <c r="J51" i="7" s="1"/>
  <c r="I52" i="7"/>
  <c r="I53" i="7"/>
  <c r="J53" i="7" s="1"/>
  <c r="I54" i="7"/>
  <c r="J54" i="7" s="1"/>
  <c r="I55" i="7"/>
  <c r="J55" i="7" s="1"/>
  <c r="I56" i="7"/>
  <c r="I57" i="7"/>
  <c r="J57" i="7" s="1"/>
  <c r="I58" i="7"/>
  <c r="J58" i="7" s="1"/>
  <c r="I59" i="7"/>
  <c r="J59" i="7" s="1"/>
  <c r="I60" i="7"/>
  <c r="I61" i="7"/>
  <c r="J61" i="7" s="1"/>
  <c r="I62" i="7"/>
  <c r="J62" i="7" s="1"/>
  <c r="I63" i="7"/>
  <c r="J63" i="7" s="1"/>
  <c r="I64" i="7"/>
  <c r="J64" i="7" s="1"/>
  <c r="I65" i="7"/>
  <c r="J65" i="7" s="1"/>
  <c r="I66" i="7"/>
  <c r="I67" i="7"/>
  <c r="J67" i="7" s="1"/>
  <c r="I68" i="7"/>
  <c r="J68" i="7" s="1"/>
  <c r="I69" i="7"/>
  <c r="I81" i="7"/>
  <c r="J81" i="7" s="1"/>
  <c r="I13" i="7"/>
  <c r="J13" i="7" s="1"/>
  <c r="Q26" i="45" l="1"/>
  <c r="Q32" i="45" s="1"/>
  <c r="Q33" i="45" s="1"/>
  <c r="Q53" i="45" s="1"/>
  <c r="O32" i="45"/>
  <c r="O33" i="45" s="1"/>
  <c r="O53" i="45" s="1"/>
  <c r="J82" i="7"/>
  <c r="J77" i="7"/>
  <c r="I79" i="7"/>
  <c r="J79" i="7" s="1"/>
  <c r="J76" i="7"/>
  <c r="G72" i="7"/>
  <c r="G84" i="7" s="1"/>
  <c r="I70" i="7"/>
  <c r="J70" i="7" s="1"/>
  <c r="H72" i="7"/>
  <c r="H84" i="7" s="1"/>
  <c r="J52" i="7"/>
  <c r="I26" i="7"/>
  <c r="H35" i="46"/>
  <c r="I53" i="45"/>
  <c r="I157" i="8"/>
  <c r="I111" i="8"/>
  <c r="I99" i="8"/>
  <c r="I118" i="8"/>
  <c r="I129" i="8"/>
  <c r="I149" i="8"/>
  <c r="I77" i="8"/>
  <c r="F35" i="5"/>
  <c r="G35" i="5"/>
  <c r="F22" i="5"/>
  <c r="F41" i="5" s="1"/>
  <c r="G22" i="5"/>
  <c r="G41" i="5" s="1"/>
  <c r="J15" i="6"/>
  <c r="J21" i="6"/>
  <c r="J25" i="6"/>
  <c r="J29" i="6"/>
  <c r="J30" i="6"/>
  <c r="J33" i="6"/>
  <c r="J37" i="6"/>
  <c r="J44" i="6"/>
  <c r="J14" i="6"/>
  <c r="G46" i="6"/>
  <c r="H46" i="6"/>
  <c r="I46" i="6"/>
  <c r="J46" i="6" s="1"/>
  <c r="G45" i="6"/>
  <c r="H45" i="6"/>
  <c r="I45" i="6"/>
  <c r="J45" i="6" s="1"/>
  <c r="G38" i="6"/>
  <c r="H38" i="6"/>
  <c r="I38" i="6"/>
  <c r="J38" i="6" s="1"/>
  <c r="G34" i="6"/>
  <c r="H34" i="6"/>
  <c r="I34" i="6"/>
  <c r="J34" i="6" s="1"/>
  <c r="G30" i="6"/>
  <c r="H30" i="6"/>
  <c r="I30" i="6"/>
  <c r="G26" i="6"/>
  <c r="H26" i="6"/>
  <c r="I26" i="6"/>
  <c r="J26" i="6" s="1"/>
  <c r="G22" i="6"/>
  <c r="H22" i="6"/>
  <c r="I22" i="6"/>
  <c r="J22" i="6" s="1"/>
  <c r="G18" i="6"/>
  <c r="H18" i="6"/>
  <c r="I18" i="6"/>
  <c r="J18" i="6" s="1"/>
  <c r="I72" i="7" l="1"/>
  <c r="I84" i="7" s="1"/>
  <c r="J84" i="7" s="1"/>
  <c r="J26" i="7"/>
  <c r="H82" i="5"/>
  <c r="H18" i="5"/>
  <c r="H19" i="5"/>
  <c r="I19" i="5" s="1"/>
  <c r="H23" i="5"/>
  <c r="H24" i="5"/>
  <c r="H25" i="5"/>
  <c r="H26" i="5"/>
  <c r="H27" i="5"/>
  <c r="H28" i="5"/>
  <c r="H29" i="5"/>
  <c r="I29" i="5" s="1"/>
  <c r="H30" i="5"/>
  <c r="I30" i="5" s="1"/>
  <c r="H31" i="5"/>
  <c r="H32" i="5"/>
  <c r="H33" i="5"/>
  <c r="I33" i="5" s="1"/>
  <c r="I35" i="5"/>
  <c r="H36" i="5"/>
  <c r="H35" i="5" s="1"/>
  <c r="H37" i="5"/>
  <c r="H39" i="5"/>
  <c r="H41" i="5"/>
  <c r="I41" i="5" s="1"/>
  <c r="H44" i="5"/>
  <c r="H45" i="5"/>
  <c r="H46" i="5"/>
  <c r="I46" i="5" s="1"/>
  <c r="H47" i="5"/>
  <c r="I47" i="5" s="1"/>
  <c r="H48" i="5"/>
  <c r="H49" i="5"/>
  <c r="I49" i="5" s="1"/>
  <c r="H50" i="5"/>
  <c r="I50" i="5" s="1"/>
  <c r="H51" i="5"/>
  <c r="I51" i="5" s="1"/>
  <c r="H53" i="5"/>
  <c r="I53" i="5" s="1"/>
  <c r="H55" i="5"/>
  <c r="I55" i="5" s="1"/>
  <c r="H58" i="5"/>
  <c r="H59" i="5"/>
  <c r="H60" i="5"/>
  <c r="H64" i="5"/>
  <c r="H65" i="5"/>
  <c r="H66" i="5"/>
  <c r="I66" i="5" s="1"/>
  <c r="I67" i="5"/>
  <c r="H70" i="5"/>
  <c r="I70" i="5" s="1"/>
  <c r="I71" i="5"/>
  <c r="H72" i="5"/>
  <c r="I72" i="5" s="1"/>
  <c r="I73" i="5"/>
  <c r="I74" i="5"/>
  <c r="H78" i="5"/>
  <c r="H79" i="5"/>
  <c r="H80" i="5"/>
  <c r="H81" i="5"/>
  <c r="I82" i="5"/>
  <c r="H83" i="5"/>
  <c r="I83" i="5" s="1"/>
  <c r="H84" i="5"/>
  <c r="I86" i="5"/>
  <c r="I87" i="5"/>
  <c r="H14" i="5"/>
  <c r="I14" i="5" s="1"/>
  <c r="H15" i="5"/>
  <c r="I15" i="5" s="1"/>
  <c r="H16" i="5"/>
  <c r="H17" i="5"/>
  <c r="H13" i="5"/>
  <c r="I13" i="5" s="1"/>
  <c r="F12" i="5"/>
  <c r="G12" i="5"/>
  <c r="I16" i="5"/>
  <c r="I31" i="5"/>
  <c r="I32" i="5"/>
  <c r="I36" i="5"/>
  <c r="I45" i="5"/>
  <c r="I48" i="5"/>
  <c r="I58" i="5"/>
  <c r="I59" i="5"/>
  <c r="I60" i="5"/>
  <c r="I61" i="5"/>
  <c r="I64" i="5"/>
  <c r="I78" i="5"/>
  <c r="I79" i="5"/>
  <c r="I80" i="5"/>
  <c r="I84" i="5"/>
  <c r="I89" i="5"/>
  <c r="K32" i="14"/>
  <c r="G18" i="46" s="1"/>
  <c r="L32" i="14"/>
  <c r="H18" i="46" s="1"/>
  <c r="J32" i="14"/>
  <c r="F18" i="46" s="1"/>
  <c r="F34" i="46" s="1"/>
  <c r="F36" i="46" s="1"/>
  <c r="F56" i="46" s="1"/>
  <c r="N45" i="49"/>
  <c r="O45" i="49"/>
  <c r="P45" i="49"/>
  <c r="O21" i="49"/>
  <c r="P21" i="49"/>
  <c r="N21" i="49"/>
  <c r="O20" i="49"/>
  <c r="P20" i="49"/>
  <c r="N20" i="49"/>
  <c r="O19" i="49"/>
  <c r="P19" i="49"/>
  <c r="N19" i="49"/>
  <c r="O18" i="49"/>
  <c r="P18" i="49"/>
  <c r="N18" i="49"/>
  <c r="O17" i="49"/>
  <c r="P17" i="49"/>
  <c r="N17" i="49"/>
  <c r="P16" i="49"/>
  <c r="O16" i="49"/>
  <c r="N16" i="49"/>
  <c r="N15" i="49"/>
  <c r="O15" i="49"/>
  <c r="P15" i="49"/>
  <c r="F45" i="49"/>
  <c r="G45" i="49"/>
  <c r="H45" i="49"/>
  <c r="F23" i="49"/>
  <c r="G23" i="49"/>
  <c r="H23" i="49"/>
  <c r="F21" i="49"/>
  <c r="G21" i="49"/>
  <c r="H21" i="49"/>
  <c r="F20" i="49"/>
  <c r="G20" i="49"/>
  <c r="H20" i="49"/>
  <c r="F18" i="49"/>
  <c r="G18" i="49"/>
  <c r="H18" i="49"/>
  <c r="F17" i="49"/>
  <c r="G17" i="49"/>
  <c r="H17" i="49"/>
  <c r="F14" i="49"/>
  <c r="G14" i="49"/>
  <c r="H14" i="49"/>
  <c r="F13" i="49"/>
  <c r="G13" i="49"/>
  <c r="H13" i="49"/>
  <c r="N20" i="48"/>
  <c r="O20" i="48"/>
  <c r="P20" i="48"/>
  <c r="N19" i="48"/>
  <c r="O19" i="48"/>
  <c r="P19" i="48"/>
  <c r="N18" i="48"/>
  <c r="O18" i="48"/>
  <c r="P18" i="48"/>
  <c r="N17" i="48"/>
  <c r="O17" i="48"/>
  <c r="P17" i="48"/>
  <c r="N15" i="48"/>
  <c r="O15" i="48"/>
  <c r="P15" i="48"/>
  <c r="N13" i="48"/>
  <c r="O13" i="48"/>
  <c r="P13" i="48"/>
  <c r="N12" i="48"/>
  <c r="O12" i="48"/>
  <c r="P12" i="48"/>
  <c r="N11" i="48"/>
  <c r="O11" i="48"/>
  <c r="P11" i="48"/>
  <c r="F20" i="48"/>
  <c r="G20" i="48"/>
  <c r="H20" i="48"/>
  <c r="F17" i="48"/>
  <c r="G17" i="48"/>
  <c r="H17" i="48"/>
  <c r="F15" i="48"/>
  <c r="H15" i="48"/>
  <c r="F14" i="48"/>
  <c r="G14" i="48"/>
  <c r="H14" i="48"/>
  <c r="F12" i="48"/>
  <c r="G12" i="48"/>
  <c r="H12" i="48"/>
  <c r="N38" i="48"/>
  <c r="O38" i="48"/>
  <c r="O45" i="48" s="1"/>
  <c r="P38" i="48"/>
  <c r="P45" i="48" s="1"/>
  <c r="N45" i="48"/>
  <c r="H45" i="48"/>
  <c r="F45" i="48"/>
  <c r="G45" i="48"/>
  <c r="G18" i="47" l="1"/>
  <c r="G15" i="48" s="1"/>
  <c r="G23" i="48" s="1"/>
  <c r="G25" i="48" s="1"/>
  <c r="G34" i="46"/>
  <c r="G36" i="46" s="1"/>
  <c r="G56" i="46" s="1"/>
  <c r="J72" i="7"/>
  <c r="I18" i="5"/>
  <c r="H12" i="46"/>
  <c r="H22" i="5"/>
  <c r="I22" i="5" s="1"/>
  <c r="I28" i="5"/>
  <c r="F26" i="49"/>
  <c r="F27" i="49" s="1"/>
  <c r="F46" i="49" s="1"/>
  <c r="G26" i="49"/>
  <c r="G27" i="49" s="1"/>
  <c r="G46" i="49" s="1"/>
  <c r="O22" i="49"/>
  <c r="O27" i="49" s="1"/>
  <c r="O46" i="49" s="1"/>
  <c r="P22" i="49"/>
  <c r="P27" i="49" s="1"/>
  <c r="P46" i="49" s="1"/>
  <c r="H26" i="49"/>
  <c r="H27" i="49" s="1"/>
  <c r="H46" i="49" s="1"/>
  <c r="N22" i="49"/>
  <c r="N27" i="49" s="1"/>
  <c r="N46" i="49" s="1"/>
  <c r="H23" i="48"/>
  <c r="H25" i="48" s="1"/>
  <c r="H46" i="48" s="1"/>
  <c r="N23" i="48"/>
  <c r="N25" i="48" s="1"/>
  <c r="N46" i="48" s="1"/>
  <c r="H12" i="5"/>
  <c r="I12" i="5" s="1"/>
  <c r="P23" i="48"/>
  <c r="P25" i="48" s="1"/>
  <c r="O23" i="48"/>
  <c r="O25" i="48" s="1"/>
  <c r="O46" i="48" s="1"/>
  <c r="F23" i="48"/>
  <c r="F25" i="48" s="1"/>
  <c r="N55" i="47"/>
  <c r="O55" i="47"/>
  <c r="O56" i="47" s="1"/>
  <c r="P55" i="47"/>
  <c r="N25" i="47"/>
  <c r="O25" i="47"/>
  <c r="P25" i="47"/>
  <c r="N35" i="47"/>
  <c r="O35" i="47"/>
  <c r="P35" i="47"/>
  <c r="G55" i="47"/>
  <c r="H55" i="47"/>
  <c r="I55" i="47" s="1"/>
  <c r="F55" i="47"/>
  <c r="D42" i="47"/>
  <c r="I34" i="47"/>
  <c r="F34" i="47"/>
  <c r="G35" i="47"/>
  <c r="H35" i="47"/>
  <c r="I35" i="47" s="1"/>
  <c r="F35" i="47"/>
  <c r="P36" i="47" l="1"/>
  <c r="P56" i="47" s="1"/>
  <c r="G34" i="47"/>
  <c r="G36" i="47" s="1"/>
  <c r="G56" i="47" s="1"/>
  <c r="G29" i="49"/>
  <c r="F29" i="49"/>
  <c r="I12" i="46"/>
  <c r="H34" i="46"/>
  <c r="H36" i="46" s="1"/>
  <c r="H56" i="46" s="1"/>
  <c r="H29" i="49"/>
  <c r="G27" i="48"/>
  <c r="F27" i="48"/>
  <c r="P46" i="48"/>
  <c r="H27" i="48"/>
  <c r="G46" i="48"/>
  <c r="F46" i="48"/>
  <c r="O36" i="47"/>
  <c r="N36" i="47"/>
  <c r="N56" i="47" s="1"/>
  <c r="H36" i="47"/>
  <c r="F36" i="47"/>
  <c r="I36" i="47" l="1"/>
  <c r="H56" i="47"/>
  <c r="E13" i="45"/>
  <c r="F13" i="45"/>
  <c r="J13" i="45" s="1"/>
  <c r="D13" i="45"/>
  <c r="H73" i="15"/>
  <c r="X73" i="15"/>
  <c r="Y73" i="15"/>
  <c r="D73" i="15"/>
  <c r="AF70" i="15"/>
  <c r="AF71" i="15"/>
  <c r="AF72" i="15"/>
  <c r="E157" i="8" l="1"/>
  <c r="D157" i="8"/>
  <c r="F154" i="8"/>
  <c r="L154" i="8" s="1"/>
  <c r="F155" i="8"/>
  <c r="F140" i="8"/>
  <c r="E99" i="8"/>
  <c r="F97" i="8"/>
  <c r="D99" i="8"/>
  <c r="F68" i="7"/>
  <c r="F67" i="7"/>
  <c r="D26" i="7"/>
  <c r="F25" i="7"/>
  <c r="G155" i="8" l="1"/>
  <c r="L155" i="8"/>
  <c r="G97" i="8"/>
  <c r="L97" i="8"/>
  <c r="G154" i="8"/>
  <c r="D60" i="5"/>
  <c r="E60" i="5"/>
  <c r="C60" i="5"/>
  <c r="E59" i="5"/>
  <c r="E51" i="5"/>
  <c r="D22" i="5"/>
  <c r="E33" i="5"/>
  <c r="F29" i="14" l="1"/>
  <c r="M29" i="14" s="1"/>
  <c r="D30" i="14"/>
  <c r="A19" i="49" l="1"/>
  <c r="A20" i="49"/>
  <c r="A21" i="49"/>
  <c r="C30" i="47" l="1"/>
  <c r="C25" i="47"/>
  <c r="C17" i="49" s="1"/>
  <c r="C25" i="46" l="1"/>
  <c r="AF69" i="15"/>
  <c r="AF68" i="15"/>
  <c r="AF67" i="15"/>
  <c r="AF39" i="15"/>
  <c r="D19" i="10"/>
  <c r="F152" i="8"/>
  <c r="E118" i="8"/>
  <c r="G118" i="8"/>
  <c r="K32" i="46" s="1"/>
  <c r="D118" i="8"/>
  <c r="F116" i="8"/>
  <c r="E111" i="8"/>
  <c r="F109" i="8"/>
  <c r="F96" i="8"/>
  <c r="G95" i="8"/>
  <c r="F63" i="8"/>
  <c r="F62" i="8"/>
  <c r="L62" i="8" s="1"/>
  <c r="F61" i="8"/>
  <c r="L61" i="8" s="1"/>
  <c r="F48" i="8"/>
  <c r="F47" i="8"/>
  <c r="F46" i="8"/>
  <c r="F43" i="8"/>
  <c r="F27" i="8"/>
  <c r="H22" i="8"/>
  <c r="E22" i="8"/>
  <c r="D22" i="8"/>
  <c r="F17" i="8"/>
  <c r="L17" i="8" s="1"/>
  <c r="F18" i="8"/>
  <c r="F19" i="8"/>
  <c r="F20" i="8"/>
  <c r="G18" i="8" l="1"/>
  <c r="G47" i="8"/>
  <c r="L47" i="8"/>
  <c r="L63" i="8"/>
  <c r="H63" i="8"/>
  <c r="G27" i="8"/>
  <c r="L27" i="8"/>
  <c r="G48" i="8"/>
  <c r="L48" i="8"/>
  <c r="H116" i="8"/>
  <c r="L116" i="8"/>
  <c r="G152" i="8"/>
  <c r="L152" i="8"/>
  <c r="G20" i="8"/>
  <c r="G43" i="8"/>
  <c r="L43" i="8"/>
  <c r="G96" i="8"/>
  <c r="G99" i="8" s="1"/>
  <c r="L96" i="8"/>
  <c r="G19" i="8"/>
  <c r="G46" i="8"/>
  <c r="L46" i="8"/>
  <c r="G109" i="8"/>
  <c r="L109" i="8"/>
  <c r="K32" i="47"/>
  <c r="K19" i="49" s="1"/>
  <c r="G62" i="8"/>
  <c r="G61" i="8"/>
  <c r="G17" i="8"/>
  <c r="F61" i="7"/>
  <c r="F62" i="7"/>
  <c r="F63" i="7"/>
  <c r="F64" i="7"/>
  <c r="F65" i="7"/>
  <c r="F66" i="7"/>
  <c r="F32" i="7"/>
  <c r="E26" i="7"/>
  <c r="F22" i="7"/>
  <c r="F23" i="7"/>
  <c r="F24" i="7"/>
  <c r="D40" i="6"/>
  <c r="G40" i="6"/>
  <c r="G48" i="6" s="1"/>
  <c r="H40" i="6"/>
  <c r="H48" i="6" s="1"/>
  <c r="I40" i="6"/>
  <c r="F33" i="6"/>
  <c r="F21" i="6"/>
  <c r="C87" i="5"/>
  <c r="D74" i="5"/>
  <c r="E74" i="5"/>
  <c r="C74" i="5"/>
  <c r="D73" i="5"/>
  <c r="E73" i="5"/>
  <c r="C73" i="5"/>
  <c r="E72" i="5"/>
  <c r="D71" i="5"/>
  <c r="E71" i="5"/>
  <c r="C71" i="5"/>
  <c r="E50" i="5"/>
  <c r="E49" i="5"/>
  <c r="E48" i="5"/>
  <c r="C22" i="5"/>
  <c r="E31" i="5"/>
  <c r="E32" i="5"/>
  <c r="I48" i="6" l="1"/>
  <c r="J48" i="6" s="1"/>
  <c r="J40" i="6"/>
  <c r="F60" i="7"/>
  <c r="A11" i="47" l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54" i="47" s="1"/>
  <c r="A55" i="47" s="1"/>
  <c r="A56" i="47" s="1"/>
  <c r="D21" i="49"/>
  <c r="E21" i="49"/>
  <c r="D47" i="47" l="1"/>
  <c r="D38" i="48" s="1"/>
  <c r="C47" i="47"/>
  <c r="C38" i="48" s="1"/>
  <c r="D26" i="47"/>
  <c r="D17" i="47"/>
  <c r="D14" i="49" s="1"/>
  <c r="C17" i="47"/>
  <c r="C14" i="49" s="1"/>
  <c r="D16" i="47"/>
  <c r="D13" i="49" s="1"/>
  <c r="E47" i="46"/>
  <c r="E47" i="47" s="1"/>
  <c r="E38" i="48" s="1"/>
  <c r="I38" i="48" s="1"/>
  <c r="E17" i="46"/>
  <c r="M17" i="45" l="1"/>
  <c r="N17" i="45"/>
  <c r="R17" i="45" s="1"/>
  <c r="L17" i="45"/>
  <c r="C19" i="10"/>
  <c r="E18" i="10"/>
  <c r="H140" i="8"/>
  <c r="F139" i="8"/>
  <c r="F94" i="8"/>
  <c r="F60" i="8"/>
  <c r="F59" i="8"/>
  <c r="G59" i="8" s="1"/>
  <c r="F26" i="8"/>
  <c r="G26" i="8" s="1"/>
  <c r="F16" i="8"/>
  <c r="F15" i="8"/>
  <c r="L15" i="8" s="1"/>
  <c r="E77" i="7"/>
  <c r="E79" i="7" s="1"/>
  <c r="D77" i="7"/>
  <c r="D79" i="7" s="1"/>
  <c r="F76" i="7"/>
  <c r="F77" i="7" s="1"/>
  <c r="F79" i="7" s="1"/>
  <c r="F59" i="7"/>
  <c r="E45" i="6"/>
  <c r="E46" i="6"/>
  <c r="D45" i="6"/>
  <c r="D46" i="6" s="1"/>
  <c r="F44" i="6"/>
  <c r="F45" i="6" s="1"/>
  <c r="F46" i="6" s="1"/>
  <c r="E26" i="6"/>
  <c r="D26" i="6"/>
  <c r="C16" i="46" s="1"/>
  <c r="E16" i="46" s="1"/>
  <c r="F25" i="6"/>
  <c r="F26" i="6" s="1"/>
  <c r="E30" i="5"/>
  <c r="G16" i="8" l="1"/>
  <c r="L16" i="8"/>
  <c r="F99" i="8"/>
  <c r="L99" i="8" s="1"/>
  <c r="L94" i="8"/>
  <c r="H139" i="8"/>
  <c r="L139" i="8"/>
  <c r="G60" i="8"/>
  <c r="L60" i="8"/>
  <c r="E16" i="47"/>
  <c r="E13" i="49" s="1"/>
  <c r="I13" i="49" s="1"/>
  <c r="I16" i="46"/>
  <c r="C16" i="47"/>
  <c r="G15" i="8"/>
  <c r="F22" i="8"/>
  <c r="H94" i="8"/>
  <c r="H99" i="8" s="1"/>
  <c r="AC108" i="68"/>
  <c r="Z108" i="68"/>
  <c r="Y108" i="68"/>
  <c r="U108" i="68"/>
  <c r="L108" i="68"/>
  <c r="K108" i="68"/>
  <c r="H108" i="68"/>
  <c r="G108" i="68"/>
  <c r="F108" i="68"/>
  <c r="D108" i="68"/>
  <c r="C108" i="68"/>
  <c r="AE106" i="68"/>
  <c r="V106" i="68"/>
  <c r="V108" i="68" s="1"/>
  <c r="P106" i="68"/>
  <c r="P108" i="68" s="1"/>
  <c r="O106" i="68"/>
  <c r="O108" i="68" s="1"/>
  <c r="N106" i="68"/>
  <c r="N108" i="68" s="1"/>
  <c r="M106" i="68"/>
  <c r="J106" i="68"/>
  <c r="J108" i="68" s="1"/>
  <c r="E106" i="68"/>
  <c r="C106" i="68"/>
  <c r="AA103" i="68"/>
  <c r="X103" i="68"/>
  <c r="T103" i="68"/>
  <c r="AB103" i="68" s="1"/>
  <c r="S103" i="68"/>
  <c r="P103" i="68"/>
  <c r="Q103" i="68" s="1"/>
  <c r="AF102" i="68"/>
  <c r="AB102" i="68"/>
  <c r="Q102" i="68"/>
  <c r="AF101" i="68"/>
  <c r="AB101" i="68"/>
  <c r="W101" i="68"/>
  <c r="T101" i="68"/>
  <c r="Q101" i="68"/>
  <c r="T100" i="68"/>
  <c r="AB100" i="68" s="1"/>
  <c r="Q100" i="68"/>
  <c r="W100" i="68" s="1"/>
  <c r="AA95" i="68"/>
  <c r="X95" i="68"/>
  <c r="S95" i="68"/>
  <c r="R95" i="68"/>
  <c r="Q95" i="68"/>
  <c r="W95" i="68" s="1"/>
  <c r="P95" i="68"/>
  <c r="AB94" i="68"/>
  <c r="T94" i="68"/>
  <c r="T95" i="68" s="1"/>
  <c r="AB95" i="68" s="1"/>
  <c r="Q94" i="68"/>
  <c r="W94" i="68" s="1"/>
  <c r="AF94" i="68" s="1"/>
  <c r="AB93" i="68"/>
  <c r="Q93" i="68"/>
  <c r="W93" i="68" s="1"/>
  <c r="AF93" i="68" s="1"/>
  <c r="AB92" i="68"/>
  <c r="Q92" i="68"/>
  <c r="W92" i="68" s="1"/>
  <c r="AF92" i="68" s="1"/>
  <c r="AB91" i="68"/>
  <c r="Q91" i="68"/>
  <c r="W91" i="68" s="1"/>
  <c r="AF91" i="68" s="1"/>
  <c r="AB89" i="68"/>
  <c r="Q89" i="68"/>
  <c r="W89" i="68" s="1"/>
  <c r="AF89" i="68" s="1"/>
  <c r="AB88" i="68"/>
  <c r="Q88" i="68"/>
  <c r="W88" i="68" s="1"/>
  <c r="AF88" i="68" s="1"/>
  <c r="AB87" i="68"/>
  <c r="Q87" i="68"/>
  <c r="W87" i="68" s="1"/>
  <c r="AF87" i="68" s="1"/>
  <c r="AB86" i="68"/>
  <c r="Q86" i="68"/>
  <c r="W86" i="68" s="1"/>
  <c r="AF86" i="68" s="1"/>
  <c r="AB85" i="68"/>
  <c r="Q85" i="68"/>
  <c r="W85" i="68" s="1"/>
  <c r="AF85" i="68" s="1"/>
  <c r="AB84" i="68"/>
  <c r="Q84" i="68"/>
  <c r="W84" i="68" s="1"/>
  <c r="AF84" i="68" s="1"/>
  <c r="AB83" i="68"/>
  <c r="Q83" i="68"/>
  <c r="W83" i="68" s="1"/>
  <c r="AF83" i="68" s="1"/>
  <c r="AB82" i="68"/>
  <c r="Q82" i="68"/>
  <c r="W82" i="68" s="1"/>
  <c r="AF82" i="68" s="1"/>
  <c r="AB80" i="68"/>
  <c r="Q80" i="68"/>
  <c r="W80" i="68" s="1"/>
  <c r="AF80" i="68" s="1"/>
  <c r="AB79" i="68"/>
  <c r="Q79" i="68"/>
  <c r="W79" i="68" s="1"/>
  <c r="AF79" i="68" s="1"/>
  <c r="AB78" i="68"/>
  <c r="Q78" i="68"/>
  <c r="W78" i="68" s="1"/>
  <c r="AF78" i="68" s="1"/>
  <c r="AB77" i="68"/>
  <c r="Q77" i="68"/>
  <c r="W77" i="68" s="1"/>
  <c r="AF77" i="68" s="1"/>
  <c r="AB76" i="68"/>
  <c r="Q76" i="68"/>
  <c r="W76" i="68" s="1"/>
  <c r="AF76" i="68" s="1"/>
  <c r="AB75" i="68"/>
  <c r="Q75" i="68"/>
  <c r="W75" i="68" s="1"/>
  <c r="AF75" i="68" s="1"/>
  <c r="AB74" i="68"/>
  <c r="Q74" i="68"/>
  <c r="W74" i="68" s="1"/>
  <c r="AF74" i="68" s="1"/>
  <c r="AB73" i="68"/>
  <c r="Q73" i="68"/>
  <c r="W73" i="68" s="1"/>
  <c r="AF73" i="68" s="1"/>
  <c r="AB72" i="68"/>
  <c r="Q72" i="68"/>
  <c r="W72" i="68" s="1"/>
  <c r="AF72" i="68" s="1"/>
  <c r="R43" i="68"/>
  <c r="Q43" i="68"/>
  <c r="S42" i="68"/>
  <c r="S106" i="68" s="1"/>
  <c r="S108" i="68" s="1"/>
  <c r="R42" i="68"/>
  <c r="X42" i="68" s="1"/>
  <c r="X106" i="68" s="1"/>
  <c r="X108" i="68" s="1"/>
  <c r="P42" i="68"/>
  <c r="AB42" i="68" s="1"/>
  <c r="AB41" i="68"/>
  <c r="T41" i="68"/>
  <c r="Q41" i="68"/>
  <c r="AF41" i="68" s="1"/>
  <c r="AB40" i="68"/>
  <c r="Q40" i="68"/>
  <c r="AF40" i="68" s="1"/>
  <c r="AB39" i="68"/>
  <c r="Q39" i="68"/>
  <c r="AF39" i="68" s="1"/>
  <c r="AB38" i="68"/>
  <c r="Q38" i="68"/>
  <c r="AF38" i="68" s="1"/>
  <c r="AB37" i="68"/>
  <c r="Q37" i="68"/>
  <c r="AF37" i="68" s="1"/>
  <c r="AB36" i="68"/>
  <c r="W36" i="68"/>
  <c r="T36" i="68"/>
  <c r="T42" i="68" s="1"/>
  <c r="T106" i="68" s="1"/>
  <c r="Q36" i="68"/>
  <c r="AF36" i="68" s="1"/>
  <c r="AB35" i="68"/>
  <c r="W35" i="68"/>
  <c r="Q35" i="68"/>
  <c r="AF35" i="68" s="1"/>
  <c r="AB34" i="68"/>
  <c r="W34" i="68"/>
  <c r="T34" i="68"/>
  <c r="Q34" i="68"/>
  <c r="AF34" i="68" s="1"/>
  <c r="AB33" i="68"/>
  <c r="T33" i="68"/>
  <c r="Q33" i="68"/>
  <c r="W33" i="68" s="1"/>
  <c r="AF32" i="68"/>
  <c r="AB32" i="68"/>
  <c r="AA32" i="68"/>
  <c r="X32" i="68"/>
  <c r="W32" i="68"/>
  <c r="Q32" i="68"/>
  <c r="AB31" i="68"/>
  <c r="W31" i="68"/>
  <c r="T31" i="68"/>
  <c r="Q31" i="68"/>
  <c r="AF31" i="68" s="1"/>
  <c r="AB30" i="68"/>
  <c r="T30" i="68"/>
  <c r="Q30" i="68"/>
  <c r="W30" i="68" s="1"/>
  <c r="T26" i="68"/>
  <c r="AB26" i="68" s="1"/>
  <c r="P26" i="68"/>
  <c r="AB25" i="68"/>
  <c r="W25" i="68"/>
  <c r="AF25" i="68" s="1"/>
  <c r="T25" i="68"/>
  <c r="Q25" i="68"/>
  <c r="W24" i="68"/>
  <c r="AF24" i="68" s="1"/>
  <c r="T24" i="68"/>
  <c r="Q24" i="68"/>
  <c r="AB23" i="68"/>
  <c r="T23" i="68"/>
  <c r="Q23" i="68"/>
  <c r="W23" i="68" s="1"/>
  <c r="AF23" i="68" s="1"/>
  <c r="T22" i="68"/>
  <c r="AB22" i="68" s="1"/>
  <c r="Q22" i="68"/>
  <c r="W22" i="68" s="1"/>
  <c r="AF22" i="68" s="1"/>
  <c r="W21" i="68"/>
  <c r="AF21" i="68" s="1"/>
  <c r="T21" i="68"/>
  <c r="AB21" i="68" s="1"/>
  <c r="Q21" i="68"/>
  <c r="AB20" i="68"/>
  <c r="W20" i="68"/>
  <c r="AF20" i="68" s="1"/>
  <c r="T20" i="68"/>
  <c r="Q20" i="68"/>
  <c r="AB19" i="68"/>
  <c r="T19" i="68"/>
  <c r="Q19" i="68"/>
  <c r="W19" i="68" s="1"/>
  <c r="AF19" i="68" s="1"/>
  <c r="T18" i="68"/>
  <c r="AB18" i="68" s="1"/>
  <c r="Q18" i="68"/>
  <c r="Q26" i="68" s="1"/>
  <c r="AE14" i="68"/>
  <c r="AB14" i="68"/>
  <c r="AF14" i="68" s="1"/>
  <c r="W14" i="68"/>
  <c r="T14" i="68"/>
  <c r="M14" i="68"/>
  <c r="M108" i="68" s="1"/>
  <c r="E14" i="68"/>
  <c r="AE12" i="68"/>
  <c r="AE108" i="68" s="1"/>
  <c r="AD12" i="68"/>
  <c r="AD108" i="68" s="1"/>
  <c r="AB12" i="68"/>
  <c r="AA12" i="68"/>
  <c r="T12" i="68"/>
  <c r="I12" i="68"/>
  <c r="I108" i="68" s="1"/>
  <c r="E12" i="68"/>
  <c r="W12" i="68" s="1"/>
  <c r="G22" i="8" l="1"/>
  <c r="C13" i="49"/>
  <c r="AB108" i="68"/>
  <c r="Q106" i="68"/>
  <c r="Q108" i="68" s="1"/>
  <c r="AB106" i="68"/>
  <c r="AF95" i="68"/>
  <c r="AA108" i="68"/>
  <c r="W103" i="68"/>
  <c r="AF103" i="68" s="1"/>
  <c r="AF100" i="68"/>
  <c r="T108" i="68"/>
  <c r="W18" i="68"/>
  <c r="W41" i="68"/>
  <c r="Q42" i="68"/>
  <c r="R106" i="68"/>
  <c r="R108" i="68" s="1"/>
  <c r="E108" i="68"/>
  <c r="AF12" i="68"/>
  <c r="AA42" i="68"/>
  <c r="AA106" i="68" s="1"/>
  <c r="AF30" i="68"/>
  <c r="AF33" i="68"/>
  <c r="W37" i="68"/>
  <c r="W38" i="68"/>
  <c r="W39" i="68"/>
  <c r="W40" i="68"/>
  <c r="AF64" i="15"/>
  <c r="AF65" i="15"/>
  <c r="AF66" i="15"/>
  <c r="AF18" i="68" l="1"/>
  <c r="AF26" i="68" s="1"/>
  <c r="AF106" i="68" s="1"/>
  <c r="AF108" i="68" s="1"/>
  <c r="W26" i="68"/>
  <c r="W106" i="68" s="1"/>
  <c r="W108" i="68" s="1"/>
  <c r="AF42" i="68"/>
  <c r="W42" i="68"/>
  <c r="G21" i="63"/>
  <c r="N21" i="63" s="1"/>
  <c r="D33" i="10"/>
  <c r="E32" i="10"/>
  <c r="C33" i="10"/>
  <c r="E17" i="10"/>
  <c r="E161" i="8"/>
  <c r="F161" i="8"/>
  <c r="G161" i="8"/>
  <c r="D161" i="8"/>
  <c r="F138" i="8"/>
  <c r="F108" i="8"/>
  <c r="H108" i="8" s="1"/>
  <c r="F75" i="8"/>
  <c r="D77" i="8"/>
  <c r="F58" i="8"/>
  <c r="F52" i="8"/>
  <c r="H75" i="8" l="1"/>
  <c r="L75" i="8"/>
  <c r="H52" i="8"/>
  <c r="L52" i="8"/>
  <c r="H58" i="8"/>
  <c r="H138" i="8"/>
  <c r="L138" i="8"/>
  <c r="E70" i="7"/>
  <c r="F58" i="7"/>
  <c r="F57" i="7"/>
  <c r="F56" i="7"/>
  <c r="F41" i="7"/>
  <c r="F21" i="7"/>
  <c r="E30" i="6"/>
  <c r="D83" i="5"/>
  <c r="E82" i="5"/>
  <c r="E64" i="5"/>
  <c r="E58" i="5"/>
  <c r="D61" i="5"/>
  <c r="C61" i="5"/>
  <c r="D12" i="5"/>
  <c r="C12" i="5"/>
  <c r="C53" i="5"/>
  <c r="D53" i="5"/>
  <c r="E47" i="5"/>
  <c r="E45" i="5"/>
  <c r="E46" i="5"/>
  <c r="E44" i="5"/>
  <c r="E29" i="5"/>
  <c r="D30" i="47" l="1"/>
  <c r="D87" i="5"/>
  <c r="E61" i="5"/>
  <c r="E53" i="5"/>
  <c r="E82" i="7"/>
  <c r="E72" i="7"/>
  <c r="E81" i="7"/>
  <c r="E30" i="47" l="1"/>
  <c r="E87" i="5"/>
  <c r="C45" i="47" l="1"/>
  <c r="F55" i="7"/>
  <c r="AF44" i="15"/>
  <c r="AF43" i="15"/>
  <c r="F56" i="8"/>
  <c r="G56" i="8" s="1"/>
  <c r="F34" i="8"/>
  <c r="E16" i="10"/>
  <c r="G34" i="8" l="1"/>
  <c r="L34" i="8"/>
  <c r="AF50" i="15"/>
  <c r="L48" i="46" l="1"/>
  <c r="K95" i="67" l="1"/>
  <c r="L90" i="67"/>
  <c r="I86" i="67"/>
  <c r="K89" i="67" s="1"/>
  <c r="I81" i="67"/>
  <c r="I80" i="67"/>
  <c r="I77" i="67"/>
  <c r="I75" i="67"/>
  <c r="E75" i="67"/>
  <c r="I72" i="67"/>
  <c r="E72" i="67"/>
  <c r="I69" i="67"/>
  <c r="E69" i="67"/>
  <c r="I68" i="67"/>
  <c r="I67" i="67"/>
  <c r="E66" i="67"/>
  <c r="I65" i="67"/>
  <c r="E65" i="67"/>
  <c r="I64" i="67"/>
  <c r="K78" i="67" s="1"/>
  <c r="E61" i="67"/>
  <c r="I53" i="67"/>
  <c r="I52" i="67"/>
  <c r="I49" i="67"/>
  <c r="E49" i="67"/>
  <c r="I47" i="67"/>
  <c r="E47" i="67"/>
  <c r="Q45" i="67"/>
  <c r="P45" i="67"/>
  <c r="I45" i="67"/>
  <c r="I44" i="67"/>
  <c r="E44" i="67"/>
  <c r="I43" i="67"/>
  <c r="I42" i="67"/>
  <c r="E42" i="67"/>
  <c r="I41" i="67"/>
  <c r="E41" i="67"/>
  <c r="I40" i="67"/>
  <c r="K53" i="67" s="1"/>
  <c r="E40" i="67"/>
  <c r="E34" i="67"/>
  <c r="I32" i="67"/>
  <c r="I34" i="67" s="1"/>
  <c r="E32" i="67"/>
  <c r="I31" i="67"/>
  <c r="I28" i="67"/>
  <c r="E28" i="67"/>
  <c r="I26" i="67"/>
  <c r="E26" i="67"/>
  <c r="I25" i="67"/>
  <c r="I22" i="67"/>
  <c r="I19" i="67"/>
  <c r="I16" i="67"/>
  <c r="I12" i="67"/>
  <c r="E12" i="67"/>
  <c r="E97" i="67" s="1"/>
  <c r="K35" i="67" l="1"/>
  <c r="K97" i="67"/>
  <c r="L45" i="67"/>
  <c r="F97" i="67"/>
  <c r="D57" i="8"/>
  <c r="F57" i="8" s="1"/>
  <c r="L57" i="8" l="1"/>
  <c r="H57" i="8"/>
  <c r="F54" i="7"/>
  <c r="F53" i="7" l="1"/>
  <c r="E42" i="24" l="1"/>
  <c r="F42" i="24"/>
  <c r="G42" i="24"/>
  <c r="H42" i="24"/>
  <c r="I42" i="24"/>
  <c r="J42" i="24"/>
  <c r="K42" i="24"/>
  <c r="L42" i="24"/>
  <c r="M42" i="24"/>
  <c r="N42" i="24"/>
  <c r="D42" i="24"/>
  <c r="F89" i="8" l="1"/>
  <c r="H89" i="8" s="1"/>
  <c r="E45" i="46"/>
  <c r="F20" i="7" l="1"/>
  <c r="D81" i="7" l="1"/>
  <c r="F107" i="8"/>
  <c r="H107" i="8" l="1"/>
  <c r="L107" i="8"/>
  <c r="F74" i="8"/>
  <c r="H74" i="8" l="1"/>
  <c r="H77" i="8" s="1"/>
  <c r="L74" i="8"/>
  <c r="F32" i="8"/>
  <c r="L32" i="8" s="1"/>
  <c r="C26" i="47" l="1"/>
  <c r="K95" i="70" l="1"/>
  <c r="L90" i="70"/>
  <c r="I86" i="70"/>
  <c r="K89" i="70" s="1"/>
  <c r="I81" i="70"/>
  <c r="I80" i="70"/>
  <c r="I77" i="70"/>
  <c r="I75" i="70"/>
  <c r="E75" i="70"/>
  <c r="I72" i="70"/>
  <c r="E72" i="70"/>
  <c r="I69" i="70"/>
  <c r="E69" i="70"/>
  <c r="I68" i="70"/>
  <c r="I67" i="70"/>
  <c r="E66" i="70"/>
  <c r="I65" i="70"/>
  <c r="E65" i="70"/>
  <c r="I64" i="70"/>
  <c r="K78" i="70" s="1"/>
  <c r="E61" i="70"/>
  <c r="I53" i="70"/>
  <c r="I52" i="70"/>
  <c r="I49" i="70"/>
  <c r="E49" i="70"/>
  <c r="I47" i="70"/>
  <c r="E47" i="70"/>
  <c r="Q45" i="70"/>
  <c r="P45" i="70"/>
  <c r="I45" i="70"/>
  <c r="I44" i="70"/>
  <c r="E44" i="70"/>
  <c r="I43" i="70"/>
  <c r="I42" i="70"/>
  <c r="E42" i="70"/>
  <c r="I41" i="70"/>
  <c r="E41" i="70"/>
  <c r="I40" i="70"/>
  <c r="K53" i="70" s="1"/>
  <c r="E40" i="70"/>
  <c r="E34" i="70"/>
  <c r="I32" i="70"/>
  <c r="I34" i="70" s="1"/>
  <c r="E32" i="70"/>
  <c r="I31" i="70"/>
  <c r="I28" i="70"/>
  <c r="E28" i="70"/>
  <c r="I26" i="70"/>
  <c r="E26" i="70"/>
  <c r="I25" i="70"/>
  <c r="I22" i="70"/>
  <c r="I19" i="70"/>
  <c r="I16" i="70"/>
  <c r="I12" i="70"/>
  <c r="E12" i="70"/>
  <c r="E97" i="70" s="1"/>
  <c r="K35" i="70" l="1"/>
  <c r="K97" i="70"/>
  <c r="L45" i="70"/>
  <c r="F97" i="70"/>
  <c r="M37" i="15" l="1"/>
  <c r="E127" i="8"/>
  <c r="F145" i="8" l="1"/>
  <c r="I37" i="15" l="1"/>
  <c r="I73" i="15" s="1"/>
  <c r="E37" i="15"/>
  <c r="E73" i="15" s="1"/>
  <c r="F147" i="8" l="1"/>
  <c r="F153" i="8"/>
  <c r="L153" i="8" l="1"/>
  <c r="F157" i="8"/>
  <c r="L157" i="8" s="1"/>
  <c r="G147" i="8"/>
  <c r="L147" i="8"/>
  <c r="G153" i="8"/>
  <c r="G157" i="8" s="1"/>
  <c r="C32" i="48"/>
  <c r="D12" i="47"/>
  <c r="D25" i="10"/>
  <c r="D12" i="46"/>
  <c r="F69" i="7" l="1"/>
  <c r="L60" i="15"/>
  <c r="M56" i="15"/>
  <c r="M73" i="15" s="1"/>
  <c r="L38" i="15"/>
  <c r="E134" i="8"/>
  <c r="H134" i="8"/>
  <c r="D134" i="8"/>
  <c r="E129" i="8"/>
  <c r="D129" i="8"/>
  <c r="F127" i="8"/>
  <c r="L127" i="8" s="1"/>
  <c r="F73" i="8"/>
  <c r="F72" i="8"/>
  <c r="E70" i="8"/>
  <c r="F55" i="8"/>
  <c r="F41" i="8"/>
  <c r="F40" i="8"/>
  <c r="E36" i="8"/>
  <c r="D36" i="8"/>
  <c r="E149" i="8"/>
  <c r="D149" i="8"/>
  <c r="C39" i="5"/>
  <c r="D39" i="5"/>
  <c r="F11" i="14"/>
  <c r="M11" i="14" s="1"/>
  <c r="G40" i="8" l="1"/>
  <c r="L40" i="8"/>
  <c r="G41" i="8"/>
  <c r="L41" i="8"/>
  <c r="G55" i="8"/>
  <c r="L55" i="8"/>
  <c r="L73" i="15"/>
  <c r="E39" i="5"/>
  <c r="F54" i="8"/>
  <c r="G54" i="8" s="1"/>
  <c r="E32" i="48" l="1"/>
  <c r="C35" i="48"/>
  <c r="D45" i="47"/>
  <c r="D35" i="48" s="1"/>
  <c r="C46" i="47"/>
  <c r="C36" i="48" s="1"/>
  <c r="D46" i="47"/>
  <c r="D36" i="48" s="1"/>
  <c r="D34" i="49"/>
  <c r="C42" i="47"/>
  <c r="C34" i="49" s="1"/>
  <c r="E46" i="47"/>
  <c r="E36" i="48" s="1"/>
  <c r="D31" i="48" l="1"/>
  <c r="C31" i="48"/>
  <c r="E42" i="46"/>
  <c r="E42" i="47" s="1"/>
  <c r="B15" i="15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AF19" i="15"/>
  <c r="AF20" i="15"/>
  <c r="AF21" i="15"/>
  <c r="AF22" i="15"/>
  <c r="AF23" i="15"/>
  <c r="AF56" i="15"/>
  <c r="AF57" i="15"/>
  <c r="AF60" i="15"/>
  <c r="AF61" i="15"/>
  <c r="AF62" i="15"/>
  <c r="AF63" i="15"/>
  <c r="AF32" i="15"/>
  <c r="D111" i="8"/>
  <c r="F104" i="8"/>
  <c r="G104" i="8" l="1"/>
  <c r="L104" i="8"/>
  <c r="E31" i="48"/>
  <c r="I31" i="48" s="1"/>
  <c r="E34" i="49"/>
  <c r="I34" i="49" s="1"/>
  <c r="F71" i="8" l="1"/>
  <c r="L71" i="8" s="1"/>
  <c r="F53" i="8"/>
  <c r="F51" i="8"/>
  <c r="F33" i="8"/>
  <c r="D29" i="8"/>
  <c r="E29" i="8"/>
  <c r="E24" i="63"/>
  <c r="F24" i="63"/>
  <c r="G17" i="63"/>
  <c r="N17" i="63" s="1"/>
  <c r="G18" i="63"/>
  <c r="N18" i="63" s="1"/>
  <c r="G19" i="63"/>
  <c r="N19" i="63" s="1"/>
  <c r="G20" i="63"/>
  <c r="N20" i="63" s="1"/>
  <c r="G16" i="63"/>
  <c r="N16" i="63" s="1"/>
  <c r="H51" i="8" l="1"/>
  <c r="L51" i="8"/>
  <c r="G53" i="8"/>
  <c r="L53" i="8"/>
  <c r="G71" i="8"/>
  <c r="G77" i="8" s="1"/>
  <c r="G33" i="8"/>
  <c r="E24" i="10"/>
  <c r="E15" i="10"/>
  <c r="F31" i="7"/>
  <c r="F52" i="7"/>
  <c r="F51" i="7"/>
  <c r="F35" i="7"/>
  <c r="F50" i="7"/>
  <c r="F49" i="7"/>
  <c r="F48" i="7"/>
  <c r="D35" i="5" l="1"/>
  <c r="C35" i="5"/>
  <c r="C41" i="5" s="1"/>
  <c r="D41" i="5" l="1"/>
  <c r="D55" i="5"/>
  <c r="E20" i="48"/>
  <c r="I20" i="48" s="1"/>
  <c r="E30" i="46"/>
  <c r="I30" i="46" s="1"/>
  <c r="D20" i="48"/>
  <c r="D30" i="46"/>
  <c r="C20" i="48"/>
  <c r="C30" i="46"/>
  <c r="C14" i="46"/>
  <c r="A32" i="48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6" i="48" s="1"/>
  <c r="F15" i="14" l="1"/>
  <c r="M15" i="14" s="1"/>
  <c r="F19" i="7" l="1"/>
  <c r="F106" i="8" l="1"/>
  <c r="H106" i="8" l="1"/>
  <c r="L106" i="8"/>
  <c r="E25" i="5"/>
  <c r="F50" i="8"/>
  <c r="L50" i="8" s="1"/>
  <c r="E142" i="8"/>
  <c r="D142" i="8"/>
  <c r="G142" i="8"/>
  <c r="G50" i="8" l="1"/>
  <c r="AF55" i="15"/>
  <c r="F88" i="8" l="1"/>
  <c r="F25" i="8"/>
  <c r="G25" i="8" l="1"/>
  <c r="L25" i="8"/>
  <c r="G88" i="8"/>
  <c r="F44" i="8"/>
  <c r="G44" i="8" l="1"/>
  <c r="L44" i="8"/>
  <c r="G45" i="8"/>
  <c r="G145" i="8"/>
  <c r="G149" i="8" l="1"/>
  <c r="K22" i="46"/>
  <c r="F47" i="7" l="1"/>
  <c r="F46" i="7" l="1"/>
  <c r="A11" i="48" l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G14" i="18" l="1"/>
  <c r="E13" i="18"/>
  <c r="F18" i="18"/>
  <c r="AA26" i="15"/>
  <c r="AA24" i="15"/>
  <c r="G28" i="63"/>
  <c r="F32" i="63"/>
  <c r="E32" i="63"/>
  <c r="F29" i="63"/>
  <c r="G23" i="63"/>
  <c r="N23" i="63" s="1"/>
  <c r="F33" i="63" l="1"/>
  <c r="E29" i="63"/>
  <c r="Z29" i="15"/>
  <c r="G14" i="63" l="1"/>
  <c r="N14" i="63" s="1"/>
  <c r="G27" i="63"/>
  <c r="G29" i="63" s="1"/>
  <c r="E33" i="63"/>
  <c r="K11" i="46" l="1"/>
  <c r="K11" i="47" s="1"/>
  <c r="K12" i="46"/>
  <c r="L12" i="46"/>
  <c r="L13" i="46"/>
  <c r="K20" i="46"/>
  <c r="L20" i="46"/>
  <c r="K13" i="46"/>
  <c r="K13" i="47" s="1"/>
  <c r="AF17" i="15"/>
  <c r="AF14" i="15"/>
  <c r="AF15" i="15"/>
  <c r="AF16" i="15"/>
  <c r="AF29" i="15"/>
  <c r="AF53" i="15"/>
  <c r="F42" i="8"/>
  <c r="F39" i="8"/>
  <c r="G39" i="8" s="1"/>
  <c r="F35" i="8"/>
  <c r="L35" i="8" s="1"/>
  <c r="F36" i="8"/>
  <c r="F37" i="8"/>
  <c r="F38" i="8"/>
  <c r="F105" i="8"/>
  <c r="E29" i="10"/>
  <c r="E12" i="58"/>
  <c r="I12" i="58"/>
  <c r="I16" i="58"/>
  <c r="I19" i="58"/>
  <c r="I22" i="58"/>
  <c r="I25" i="58"/>
  <c r="E26" i="58"/>
  <c r="E28" i="58"/>
  <c r="I26" i="58"/>
  <c r="I28" i="58"/>
  <c r="I31" i="58"/>
  <c r="E32" i="58"/>
  <c r="E34" i="58" s="1"/>
  <c r="I32" i="58"/>
  <c r="I34" i="58"/>
  <c r="E39" i="58"/>
  <c r="I39" i="58"/>
  <c r="E40" i="58"/>
  <c r="I40" i="58"/>
  <c r="E41" i="58"/>
  <c r="I41" i="58"/>
  <c r="E42" i="58"/>
  <c r="I42" i="58"/>
  <c r="I43" i="58"/>
  <c r="E44" i="58"/>
  <c r="I44" i="58"/>
  <c r="I45" i="58"/>
  <c r="I46" i="58"/>
  <c r="I48" i="58"/>
  <c r="E49" i="58"/>
  <c r="I49" i="58"/>
  <c r="I50" i="58"/>
  <c r="E51" i="58"/>
  <c r="I51" i="58"/>
  <c r="I54" i="58"/>
  <c r="I55" i="58"/>
  <c r="E63" i="58"/>
  <c r="I66" i="58"/>
  <c r="E67" i="58"/>
  <c r="I67" i="58"/>
  <c r="E68" i="58"/>
  <c r="I68" i="58"/>
  <c r="E69" i="58"/>
  <c r="I69" i="58"/>
  <c r="E72" i="58"/>
  <c r="I72" i="58"/>
  <c r="E74" i="58"/>
  <c r="I74" i="58"/>
  <c r="E77" i="58"/>
  <c r="I77" i="58"/>
  <c r="I79" i="58"/>
  <c r="I84" i="58"/>
  <c r="E35" i="48"/>
  <c r="I35" i="48" s="1"/>
  <c r="E33" i="24"/>
  <c r="F33" i="24"/>
  <c r="G33" i="24"/>
  <c r="H33" i="24"/>
  <c r="I33" i="24"/>
  <c r="J33" i="24"/>
  <c r="K33" i="24"/>
  <c r="L33" i="24"/>
  <c r="M33" i="24"/>
  <c r="N33" i="24"/>
  <c r="D33" i="24"/>
  <c r="F19" i="24"/>
  <c r="G19" i="24"/>
  <c r="H19" i="24"/>
  <c r="I19" i="24"/>
  <c r="I22" i="24" s="1"/>
  <c r="J19" i="24"/>
  <c r="K19" i="24"/>
  <c r="L19" i="24"/>
  <c r="L22" i="24" s="1"/>
  <c r="M19" i="24"/>
  <c r="F14" i="24"/>
  <c r="I14" i="24"/>
  <c r="J14" i="24"/>
  <c r="K14" i="24"/>
  <c r="E14" i="24"/>
  <c r="L14" i="24"/>
  <c r="D14" i="24"/>
  <c r="G14" i="24"/>
  <c r="M14" i="24"/>
  <c r="H41" i="65"/>
  <c r="G41" i="65"/>
  <c r="F41" i="65"/>
  <c r="D25" i="46"/>
  <c r="C26" i="46"/>
  <c r="D26" i="46"/>
  <c r="D18" i="49" s="1"/>
  <c r="C13" i="47"/>
  <c r="K17" i="49"/>
  <c r="C52" i="47"/>
  <c r="C43" i="48" s="1"/>
  <c r="F29" i="13"/>
  <c r="L17" i="49"/>
  <c r="D52" i="47"/>
  <c r="D43" i="48" s="1"/>
  <c r="N55" i="46"/>
  <c r="E40" i="24"/>
  <c r="E43" i="24" s="1"/>
  <c r="D40" i="24"/>
  <c r="O55" i="46"/>
  <c r="N25" i="46"/>
  <c r="N36" i="46" s="1"/>
  <c r="O25" i="46"/>
  <c r="O36" i="46" s="1"/>
  <c r="G38" i="46" s="1"/>
  <c r="P25" i="46"/>
  <c r="P36" i="46" s="1"/>
  <c r="H38" i="46" s="1"/>
  <c r="K48" i="47"/>
  <c r="K55" i="47" s="1"/>
  <c r="L48" i="47"/>
  <c r="L55" i="47" s="1"/>
  <c r="K20" i="48"/>
  <c r="K34" i="46"/>
  <c r="AA28" i="15"/>
  <c r="AA25" i="15"/>
  <c r="AF25" i="15" s="1"/>
  <c r="AF24" i="15"/>
  <c r="AA18" i="15"/>
  <c r="Z28" i="15"/>
  <c r="Z73" i="15" s="1"/>
  <c r="AA27" i="15"/>
  <c r="AF27" i="15" s="1"/>
  <c r="E30" i="13"/>
  <c r="K30" i="13" s="1"/>
  <c r="E29" i="13"/>
  <c r="E28" i="13"/>
  <c r="K28" i="13" s="1"/>
  <c r="E11" i="13"/>
  <c r="K11" i="13" s="1"/>
  <c r="F29" i="7"/>
  <c r="E15" i="18"/>
  <c r="E18" i="18" s="1"/>
  <c r="L15" i="45" s="1"/>
  <c r="F14" i="18"/>
  <c r="F26" i="14"/>
  <c r="M26" i="14" s="1"/>
  <c r="F18" i="7"/>
  <c r="AF26" i="15"/>
  <c r="G22" i="63"/>
  <c r="N22" i="63" s="1"/>
  <c r="G31" i="63"/>
  <c r="G15" i="63"/>
  <c r="K79" i="13"/>
  <c r="K78" i="13"/>
  <c r="D80" i="13"/>
  <c r="E31" i="45" s="1"/>
  <c r="E33" i="45" s="1"/>
  <c r="K76" i="13"/>
  <c r="K77" i="13"/>
  <c r="E36" i="5"/>
  <c r="E37" i="5"/>
  <c r="E23" i="5"/>
  <c r="F86" i="8"/>
  <c r="L86" i="8" s="1"/>
  <c r="E69" i="8"/>
  <c r="E77" i="8" s="1"/>
  <c r="E22" i="10"/>
  <c r="F34" i="7"/>
  <c r="F33" i="7"/>
  <c r="L22" i="46"/>
  <c r="L22" i="47" s="1"/>
  <c r="L21" i="48" s="1"/>
  <c r="F115" i="8"/>
  <c r="H115" i="8" s="1"/>
  <c r="L11" i="46"/>
  <c r="L11" i="47" s="1"/>
  <c r="L11" i="48" s="1"/>
  <c r="E13" i="14"/>
  <c r="C19" i="47"/>
  <c r="F14" i="6"/>
  <c r="F13" i="7"/>
  <c r="F14" i="7"/>
  <c r="K24" i="13"/>
  <c r="H23" i="13"/>
  <c r="K23" i="13" s="1"/>
  <c r="G22" i="13"/>
  <c r="K22" i="13" s="1"/>
  <c r="G19" i="13"/>
  <c r="K19" i="13" s="1"/>
  <c r="D26" i="10"/>
  <c r="D34" i="10" s="1"/>
  <c r="F87" i="8"/>
  <c r="G91" i="8"/>
  <c r="F146" i="8"/>
  <c r="L146" i="8" s="1"/>
  <c r="F45" i="7"/>
  <c r="F44" i="7"/>
  <c r="E22" i="6"/>
  <c r="D27" i="46" s="1"/>
  <c r="D27" i="47" s="1"/>
  <c r="D20" i="49" s="1"/>
  <c r="D22" i="6"/>
  <c r="F22" i="6"/>
  <c r="E27" i="46" s="1"/>
  <c r="I27" i="46" s="1"/>
  <c r="F15" i="6"/>
  <c r="E19" i="5"/>
  <c r="AF52" i="15"/>
  <c r="AF49" i="15"/>
  <c r="AF45" i="15"/>
  <c r="AF42" i="15"/>
  <c r="AF37" i="15"/>
  <c r="AF36" i="15"/>
  <c r="AF33" i="15"/>
  <c r="AF34" i="15"/>
  <c r="AF30" i="15"/>
  <c r="AF31" i="15"/>
  <c r="I40" i="13"/>
  <c r="J40" i="13"/>
  <c r="D13" i="47" s="1"/>
  <c r="K32" i="13"/>
  <c r="K31" i="13"/>
  <c r="K20" i="13"/>
  <c r="K25" i="13"/>
  <c r="K27" i="13"/>
  <c r="K33" i="13"/>
  <c r="K34" i="13"/>
  <c r="K35" i="13"/>
  <c r="K36" i="13"/>
  <c r="K37" i="13"/>
  <c r="K38" i="13"/>
  <c r="K39" i="13"/>
  <c r="K10" i="13"/>
  <c r="K12" i="13"/>
  <c r="K13" i="13"/>
  <c r="K14" i="13"/>
  <c r="K15" i="13"/>
  <c r="K16" i="13"/>
  <c r="K17" i="13"/>
  <c r="K18" i="13"/>
  <c r="M48" i="46"/>
  <c r="M48" i="47" s="1"/>
  <c r="N19" i="45"/>
  <c r="F42" i="45"/>
  <c r="J42" i="45" s="1"/>
  <c r="F126" i="8"/>
  <c r="D84" i="5"/>
  <c r="C83" i="5"/>
  <c r="E18" i="5"/>
  <c r="K22" i="47"/>
  <c r="K21" i="48" s="1"/>
  <c r="C25" i="10"/>
  <c r="E31" i="10"/>
  <c r="AF48" i="15"/>
  <c r="E23" i="10"/>
  <c r="E14" i="10"/>
  <c r="E19" i="10" s="1"/>
  <c r="E13" i="10"/>
  <c r="D91" i="8"/>
  <c r="F43" i="7"/>
  <c r="F42" i="7"/>
  <c r="E34" i="6"/>
  <c r="F34" i="6"/>
  <c r="D66" i="5"/>
  <c r="C66" i="5"/>
  <c r="E14" i="5"/>
  <c r="E15" i="5"/>
  <c r="E16" i="5"/>
  <c r="E13" i="5"/>
  <c r="E28" i="5"/>
  <c r="E27" i="5"/>
  <c r="E24" i="5"/>
  <c r="D70" i="7"/>
  <c r="F23" i="14"/>
  <c r="I71" i="56"/>
  <c r="H71" i="56"/>
  <c r="G71" i="56"/>
  <c r="F71" i="56"/>
  <c r="E71" i="56"/>
  <c r="F40" i="7"/>
  <c r="G82" i="8"/>
  <c r="E82" i="8"/>
  <c r="F70" i="8"/>
  <c r="L70" i="8" s="1"/>
  <c r="F39" i="7"/>
  <c r="F38" i="7"/>
  <c r="F37" i="7"/>
  <c r="E18" i="6"/>
  <c r="D18" i="6"/>
  <c r="C20" i="49"/>
  <c r="C21" i="49"/>
  <c r="O12" i="24"/>
  <c r="O13" i="24"/>
  <c r="H14" i="24"/>
  <c r="N14" i="24"/>
  <c r="O18" i="24"/>
  <c r="N19" i="24"/>
  <c r="O20" i="24"/>
  <c r="G40" i="24"/>
  <c r="K40" i="24"/>
  <c r="F40" i="24"/>
  <c r="H40" i="24"/>
  <c r="H43" i="24" s="1"/>
  <c r="I40" i="24"/>
  <c r="J40" i="24"/>
  <c r="L40" i="24"/>
  <c r="L43" i="24" s="1"/>
  <c r="M40" i="24"/>
  <c r="N40" i="24"/>
  <c r="M15" i="45"/>
  <c r="M23" i="45" s="1"/>
  <c r="G13" i="18"/>
  <c r="N13" i="45"/>
  <c r="R13" i="45" s="1"/>
  <c r="AF51" i="15"/>
  <c r="AF41" i="15"/>
  <c r="AF35" i="15"/>
  <c r="AF38" i="15"/>
  <c r="AF47" i="15"/>
  <c r="AF46" i="15"/>
  <c r="F10" i="14"/>
  <c r="M10" i="14" s="1"/>
  <c r="F12" i="14"/>
  <c r="M12" i="14" s="1"/>
  <c r="D13" i="14"/>
  <c r="F14" i="14"/>
  <c r="F16" i="14"/>
  <c r="F17" i="14"/>
  <c r="F18" i="14"/>
  <c r="F19" i="14"/>
  <c r="F20" i="14"/>
  <c r="M20" i="14" s="1"/>
  <c r="D21" i="14"/>
  <c r="F21" i="14" s="1"/>
  <c r="M21" i="14" s="1"/>
  <c r="F22" i="14"/>
  <c r="F24" i="14"/>
  <c r="F25" i="14"/>
  <c r="M25" i="14" s="1"/>
  <c r="F27" i="14"/>
  <c r="M27" i="14" s="1"/>
  <c r="F28" i="14"/>
  <c r="E30" i="14"/>
  <c r="F30" i="14" s="1"/>
  <c r="M30" i="14" s="1"/>
  <c r="F31" i="14"/>
  <c r="C40" i="13"/>
  <c r="D40" i="13"/>
  <c r="K75" i="13"/>
  <c r="R75" i="13"/>
  <c r="C80" i="13"/>
  <c r="E80" i="13"/>
  <c r="F80" i="13"/>
  <c r="G80" i="13"/>
  <c r="H80" i="13"/>
  <c r="L80" i="13"/>
  <c r="R80" i="13" s="1"/>
  <c r="M80" i="13"/>
  <c r="B11" i="45"/>
  <c r="B12" i="45" s="1"/>
  <c r="B13" i="45" s="1"/>
  <c r="B14" i="45" s="1"/>
  <c r="B15" i="45" s="1"/>
  <c r="B16" i="45" s="1"/>
  <c r="B17" i="45" s="1"/>
  <c r="B18" i="45" s="1"/>
  <c r="B19" i="45" s="1"/>
  <c r="B20" i="45" s="1"/>
  <c r="B21" i="45" s="1"/>
  <c r="B22" i="45" s="1"/>
  <c r="B23" i="45" s="1"/>
  <c r="B24" i="45" s="1"/>
  <c r="B25" i="45" s="1"/>
  <c r="B26" i="45" s="1"/>
  <c r="B27" i="45" s="1"/>
  <c r="B28" i="45" s="1"/>
  <c r="B29" i="45" s="1"/>
  <c r="B30" i="45" s="1"/>
  <c r="B31" i="45" s="1"/>
  <c r="B32" i="45" s="1"/>
  <c r="B33" i="45" s="1"/>
  <c r="B34" i="45" s="1"/>
  <c r="B35" i="45" s="1"/>
  <c r="B36" i="45" s="1"/>
  <c r="B37" i="45" s="1"/>
  <c r="B38" i="45" s="1"/>
  <c r="B39" i="45" s="1"/>
  <c r="B40" i="45" s="1"/>
  <c r="B41" i="45" s="1"/>
  <c r="B42" i="45" s="1"/>
  <c r="B43" i="45" s="1"/>
  <c r="B44" i="45" s="1"/>
  <c r="B45" i="45" s="1"/>
  <c r="B46" i="45" s="1"/>
  <c r="B47" i="45" s="1"/>
  <c r="B48" i="45" s="1"/>
  <c r="B49" i="45" s="1"/>
  <c r="B50" i="45" s="1"/>
  <c r="B51" i="45" s="1"/>
  <c r="B52" i="45" s="1"/>
  <c r="B53" i="45" s="1"/>
  <c r="F11" i="45"/>
  <c r="F12" i="45"/>
  <c r="F15" i="45"/>
  <c r="F17" i="45"/>
  <c r="L52" i="45"/>
  <c r="M52" i="45"/>
  <c r="N52" i="45"/>
  <c r="A11" i="46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9" i="46" s="1"/>
  <c r="A30" i="46" s="1"/>
  <c r="A31" i="46" s="1"/>
  <c r="A32" i="46" s="1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A43" i="46" s="1"/>
  <c r="A44" i="46" s="1"/>
  <c r="A45" i="46" s="1"/>
  <c r="A46" i="46" s="1"/>
  <c r="A47" i="46" s="1"/>
  <c r="A48" i="46" s="1"/>
  <c r="A49" i="46" s="1"/>
  <c r="A50" i="46" s="1"/>
  <c r="A51" i="46" s="1"/>
  <c r="A52" i="46" s="1"/>
  <c r="A53" i="46" s="1"/>
  <c r="A54" i="46" s="1"/>
  <c r="A55" i="46" s="1"/>
  <c r="A56" i="46" s="1"/>
  <c r="E11" i="46"/>
  <c r="M30" i="46"/>
  <c r="E43" i="46"/>
  <c r="E52" i="46"/>
  <c r="F82" i="8"/>
  <c r="D82" i="8"/>
  <c r="H82" i="8"/>
  <c r="F103" i="8"/>
  <c r="L103" i="8" s="1"/>
  <c r="F114" i="8"/>
  <c r="F132" i="8"/>
  <c r="L132" i="8" s="1"/>
  <c r="F15" i="7"/>
  <c r="F16" i="7"/>
  <c r="F17" i="7"/>
  <c r="F30" i="7"/>
  <c r="F36" i="7"/>
  <c r="F16" i="6"/>
  <c r="F37" i="6"/>
  <c r="F38" i="6" s="1"/>
  <c r="D38" i="6"/>
  <c r="E38" i="6"/>
  <c r="E11" i="5"/>
  <c r="D14" i="46"/>
  <c r="E26" i="5"/>
  <c r="E78" i="5"/>
  <c r="E79" i="5"/>
  <c r="E80" i="5"/>
  <c r="A11" i="49"/>
  <c r="A12" i="49" s="1"/>
  <c r="A13" i="49" s="1"/>
  <c r="A14" i="49" s="1"/>
  <c r="A15" i="49" s="1"/>
  <c r="A16" i="49" s="1"/>
  <c r="A17" i="49" s="1"/>
  <c r="A18" i="49" s="1"/>
  <c r="A22" i="49" s="1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A38" i="49" s="1"/>
  <c r="A39" i="49" s="1"/>
  <c r="A40" i="49" s="1"/>
  <c r="A41" i="49" s="1"/>
  <c r="A42" i="49" s="1"/>
  <c r="A43" i="49" s="1"/>
  <c r="A44" i="49" s="1"/>
  <c r="A45" i="49" s="1"/>
  <c r="A46" i="49" s="1"/>
  <c r="E35" i="49"/>
  <c r="K45" i="49"/>
  <c r="L45" i="49"/>
  <c r="M45" i="49"/>
  <c r="E11" i="48"/>
  <c r="E33" i="48"/>
  <c r="E11" i="47"/>
  <c r="O36" i="24"/>
  <c r="C36" i="24" s="1"/>
  <c r="D43" i="47"/>
  <c r="E43" i="47" s="1"/>
  <c r="N11" i="45"/>
  <c r="R11" i="45" s="1"/>
  <c r="D55" i="46"/>
  <c r="C55" i="46"/>
  <c r="P55" i="46"/>
  <c r="K21" i="46"/>
  <c r="K80" i="13"/>
  <c r="E19" i="24"/>
  <c r="D19" i="24"/>
  <c r="E25" i="10"/>
  <c r="F137" i="8"/>
  <c r="E89" i="58"/>
  <c r="F89" i="58"/>
  <c r="N12" i="45"/>
  <c r="R12" i="45" s="1"/>
  <c r="E17" i="47" l="1"/>
  <c r="E14" i="49" s="1"/>
  <c r="I14" i="49" s="1"/>
  <c r="G24" i="63"/>
  <c r="N24" i="63" s="1"/>
  <c r="G32" i="63"/>
  <c r="N32" i="63" s="1"/>
  <c r="N31" i="63"/>
  <c r="F118" i="8"/>
  <c r="L118" i="8" s="1"/>
  <c r="F142" i="8"/>
  <c r="L137" i="8"/>
  <c r="H126" i="8"/>
  <c r="H129" i="8" s="1"/>
  <c r="L126" i="8"/>
  <c r="H38" i="8"/>
  <c r="L38" i="8"/>
  <c r="G37" i="8"/>
  <c r="L37" i="8"/>
  <c r="G42" i="8"/>
  <c r="L42" i="8"/>
  <c r="G36" i="8"/>
  <c r="L36" i="8"/>
  <c r="H87" i="8"/>
  <c r="L87" i="8"/>
  <c r="H105" i="8"/>
  <c r="H111" i="8" s="1"/>
  <c r="L33" i="46" s="1"/>
  <c r="L105" i="8"/>
  <c r="G15" i="18"/>
  <c r="O13" i="18"/>
  <c r="K29" i="13"/>
  <c r="AA73" i="15"/>
  <c r="N56" i="46"/>
  <c r="F38" i="46"/>
  <c r="O41" i="24"/>
  <c r="C41" i="24" s="1"/>
  <c r="C42" i="24" s="1"/>
  <c r="O42" i="24" s="1"/>
  <c r="Q48" i="47"/>
  <c r="E47" i="45"/>
  <c r="F134" i="8"/>
  <c r="L134" i="8" s="1"/>
  <c r="G132" i="8"/>
  <c r="G134" i="8" s="1"/>
  <c r="F111" i="8"/>
  <c r="L111" i="8" s="1"/>
  <c r="F26" i="7"/>
  <c r="E40" i="6"/>
  <c r="D14" i="47"/>
  <c r="D86" i="5"/>
  <c r="E22" i="5"/>
  <c r="P56" i="46"/>
  <c r="E33" i="10"/>
  <c r="M22" i="46" s="1"/>
  <c r="Q22" i="46" s="1"/>
  <c r="F149" i="8"/>
  <c r="L149" i="8" s="1"/>
  <c r="H146" i="8"/>
  <c r="H149" i="8" s="1"/>
  <c r="E26" i="47"/>
  <c r="E18" i="49" s="1"/>
  <c r="I18" i="49" s="1"/>
  <c r="E48" i="6"/>
  <c r="E25" i="46"/>
  <c r="I25" i="46" s="1"/>
  <c r="C86" i="5"/>
  <c r="C14" i="47"/>
  <c r="E12" i="5"/>
  <c r="O56" i="46"/>
  <c r="D121" i="8"/>
  <c r="D82" i="7"/>
  <c r="D72" i="7"/>
  <c r="D84" i="7" s="1"/>
  <c r="C18" i="49"/>
  <c r="C31" i="47"/>
  <c r="C35" i="47" s="1"/>
  <c r="C27" i="46"/>
  <c r="C55" i="5"/>
  <c r="C89" i="5" s="1"/>
  <c r="J43" i="24"/>
  <c r="E22" i="24"/>
  <c r="I43" i="24"/>
  <c r="N43" i="24"/>
  <c r="K43" i="24"/>
  <c r="D43" i="24"/>
  <c r="N22" i="24"/>
  <c r="D22" i="24"/>
  <c r="F22" i="24"/>
  <c r="M22" i="24"/>
  <c r="K22" i="24"/>
  <c r="G22" i="24"/>
  <c r="G43" i="24"/>
  <c r="J22" i="24"/>
  <c r="C31" i="46"/>
  <c r="C12" i="46"/>
  <c r="C12" i="47"/>
  <c r="C12" i="48" s="1"/>
  <c r="E45" i="47"/>
  <c r="G103" i="8"/>
  <c r="E31" i="47"/>
  <c r="D31" i="47"/>
  <c r="D23" i="49" s="1"/>
  <c r="C67" i="5"/>
  <c r="D67" i="5"/>
  <c r="D89" i="5" s="1"/>
  <c r="D12" i="48"/>
  <c r="F29" i="8"/>
  <c r="G35" i="8"/>
  <c r="L21" i="46"/>
  <c r="L21" i="47" s="1"/>
  <c r="L20" i="48" s="1"/>
  <c r="C26" i="10"/>
  <c r="E31" i="46"/>
  <c r="I31" i="46" s="1"/>
  <c r="D31" i="46"/>
  <c r="D35" i="46" s="1"/>
  <c r="E26" i="46"/>
  <c r="I26" i="46" s="1"/>
  <c r="F18" i="6"/>
  <c r="F40" i="6" s="1"/>
  <c r="E35" i="5"/>
  <c r="E66" i="5"/>
  <c r="E67" i="5" s="1"/>
  <c r="H21" i="13"/>
  <c r="H40" i="13" s="1"/>
  <c r="D21" i="47"/>
  <c r="D17" i="48" s="1"/>
  <c r="L38" i="48"/>
  <c r="L45" i="48" s="1"/>
  <c r="D25" i="47"/>
  <c r="M17" i="49"/>
  <c r="E27" i="47"/>
  <c r="E20" i="49" s="1"/>
  <c r="I20" i="49" s="1"/>
  <c r="E52" i="47"/>
  <c r="E43" i="48" s="1"/>
  <c r="K18" i="46"/>
  <c r="F69" i="8"/>
  <c r="K19" i="46"/>
  <c r="K19" i="47" s="1"/>
  <c r="K18" i="48" s="1"/>
  <c r="C13" i="48"/>
  <c r="K38" i="48"/>
  <c r="K45" i="48" s="1"/>
  <c r="D55" i="47"/>
  <c r="AF18" i="15"/>
  <c r="C55" i="47"/>
  <c r="E91" i="8"/>
  <c r="E121" i="8" s="1"/>
  <c r="L29" i="47"/>
  <c r="L16" i="49" s="1"/>
  <c r="L29" i="46"/>
  <c r="H137" i="8"/>
  <c r="H142" i="8" s="1"/>
  <c r="F125" i="8"/>
  <c r="G29" i="8"/>
  <c r="K20" i="47"/>
  <c r="K19" i="48" s="1"/>
  <c r="M20" i="46"/>
  <c r="L20" i="47"/>
  <c r="L19" i="48" s="1"/>
  <c r="M11" i="47"/>
  <c r="M22" i="47"/>
  <c r="G21" i="13"/>
  <c r="F70" i="7"/>
  <c r="F82" i="7" s="1"/>
  <c r="L19" i="46"/>
  <c r="L19" i="47" s="1"/>
  <c r="L18" i="48" s="1"/>
  <c r="L13" i="47"/>
  <c r="L13" i="48" s="1"/>
  <c r="M13" i="46"/>
  <c r="Q13" i="46" s="1"/>
  <c r="M11" i="46"/>
  <c r="Q11" i="46" s="1"/>
  <c r="E55" i="46"/>
  <c r="G33" i="63"/>
  <c r="N33" i="63" s="1"/>
  <c r="L15" i="46"/>
  <c r="E83" i="5"/>
  <c r="C84" i="5"/>
  <c r="K11" i="48"/>
  <c r="K31" i="47"/>
  <c r="K31" i="46"/>
  <c r="H114" i="8"/>
  <c r="M55" i="47"/>
  <c r="Q55" i="47" s="1"/>
  <c r="M38" i="48"/>
  <c r="H86" i="8"/>
  <c r="F91" i="8"/>
  <c r="K12" i="47"/>
  <c r="M12" i="46"/>
  <c r="Q12" i="46" s="1"/>
  <c r="L31" i="47"/>
  <c r="L18" i="49" s="1"/>
  <c r="L31" i="46"/>
  <c r="K15" i="46"/>
  <c r="AF28" i="15"/>
  <c r="K34" i="47"/>
  <c r="K21" i="49" s="1"/>
  <c r="D12" i="49"/>
  <c r="E32" i="14"/>
  <c r="D18" i="46" s="1"/>
  <c r="D34" i="46" s="1"/>
  <c r="F26" i="13"/>
  <c r="F40" i="13" s="1"/>
  <c r="D18" i="47" s="1"/>
  <c r="K13" i="48"/>
  <c r="D13" i="48"/>
  <c r="E21" i="46"/>
  <c r="C21" i="47"/>
  <c r="F19" i="45"/>
  <c r="D31" i="45"/>
  <c r="D33" i="45" s="1"/>
  <c r="D32" i="14"/>
  <c r="E26" i="13"/>
  <c r="F13" i="14"/>
  <c r="M13" i="14" s="1"/>
  <c r="E13" i="46"/>
  <c r="E13" i="47" s="1"/>
  <c r="E13" i="48" s="1"/>
  <c r="H22" i="24"/>
  <c r="L34" i="47"/>
  <c r="L21" i="49" s="1"/>
  <c r="L34" i="46"/>
  <c r="M43" i="24"/>
  <c r="G32" i="8"/>
  <c r="L12" i="47"/>
  <c r="F43" i="24"/>
  <c r="H91" i="8" l="1"/>
  <c r="L28" i="46" s="1"/>
  <c r="F31" i="45"/>
  <c r="J19" i="45"/>
  <c r="G125" i="8"/>
  <c r="G129" i="8" s="1"/>
  <c r="L26" i="45" s="1"/>
  <c r="L32" i="45" s="1"/>
  <c r="D48" i="45" s="1"/>
  <c r="K51" i="46" s="1"/>
  <c r="L125" i="8"/>
  <c r="F77" i="8"/>
  <c r="L77" i="8" s="1"/>
  <c r="L69" i="8"/>
  <c r="F33" i="45"/>
  <c r="J33" i="45" s="1"/>
  <c r="J31" i="45"/>
  <c r="G18" i="18"/>
  <c r="O18" i="18" s="1"/>
  <c r="O15" i="18"/>
  <c r="M20" i="47"/>
  <c r="Q20" i="47" s="1"/>
  <c r="Q20" i="46"/>
  <c r="M45" i="48"/>
  <c r="Q45" i="48" s="1"/>
  <c r="Q38" i="48"/>
  <c r="M11" i="48"/>
  <c r="Q11" i="48" s="1"/>
  <c r="Q11" i="47"/>
  <c r="M21" i="48"/>
  <c r="Q21" i="48" s="1"/>
  <c r="Q22" i="47"/>
  <c r="C23" i="49"/>
  <c r="C26" i="49"/>
  <c r="L33" i="47"/>
  <c r="L20" i="49" s="1"/>
  <c r="H118" i="8"/>
  <c r="L32" i="46" s="1"/>
  <c r="G111" i="8"/>
  <c r="K33" i="46" s="1"/>
  <c r="K33" i="47" s="1"/>
  <c r="C35" i="46"/>
  <c r="E35" i="46"/>
  <c r="I35" i="46" s="1"/>
  <c r="E25" i="47"/>
  <c r="E35" i="47" s="1"/>
  <c r="D35" i="47"/>
  <c r="E84" i="5"/>
  <c r="E55" i="5"/>
  <c r="E89" i="5" s="1"/>
  <c r="K18" i="47"/>
  <c r="K17" i="48" s="1"/>
  <c r="F72" i="7"/>
  <c r="F84" i="7" s="1"/>
  <c r="F81" i="7"/>
  <c r="F29" i="6"/>
  <c r="F30" i="6" s="1"/>
  <c r="D30" i="6"/>
  <c r="D48" i="6" s="1"/>
  <c r="E12" i="46"/>
  <c r="E12" i="47"/>
  <c r="E12" i="48" s="1"/>
  <c r="I12" i="48" s="1"/>
  <c r="E41" i="5"/>
  <c r="E86" i="5" s="1"/>
  <c r="M26" i="45"/>
  <c r="F129" i="8"/>
  <c r="D36" i="46"/>
  <c r="D56" i="46" s="1"/>
  <c r="D15" i="48"/>
  <c r="M21" i="47"/>
  <c r="M21" i="46"/>
  <c r="Q21" i="46" s="1"/>
  <c r="C34" i="10"/>
  <c r="E26" i="10"/>
  <c r="E34" i="10" s="1"/>
  <c r="K21" i="13"/>
  <c r="D14" i="48"/>
  <c r="D17" i="49"/>
  <c r="E55" i="47"/>
  <c r="O21" i="24" s="1"/>
  <c r="C21" i="24" s="1"/>
  <c r="E163" i="8"/>
  <c r="K25" i="46"/>
  <c r="O25" i="24"/>
  <c r="C25" i="24" s="1"/>
  <c r="K29" i="47"/>
  <c r="M31" i="46"/>
  <c r="Q31" i="46" s="1"/>
  <c r="G40" i="13"/>
  <c r="M19" i="46"/>
  <c r="M13" i="47"/>
  <c r="L23" i="45"/>
  <c r="D47" i="45" s="1"/>
  <c r="N15" i="45"/>
  <c r="L15" i="47"/>
  <c r="L15" i="48" s="1"/>
  <c r="C17" i="48"/>
  <c r="E21" i="47"/>
  <c r="C18" i="46"/>
  <c r="C34" i="46" s="1"/>
  <c r="F32" i="14"/>
  <c r="M15" i="46"/>
  <c r="Q15" i="46" s="1"/>
  <c r="K15" i="47"/>
  <c r="K15" i="48" s="1"/>
  <c r="K12" i="48"/>
  <c r="M12" i="47"/>
  <c r="Q12" i="47" s="1"/>
  <c r="K18" i="49"/>
  <c r="M18" i="49" s="1"/>
  <c r="Q18" i="49" s="1"/>
  <c r="M31" i="47"/>
  <c r="E40" i="13"/>
  <c r="K26" i="13"/>
  <c r="L12" i="48"/>
  <c r="O17" i="24"/>
  <c r="C17" i="24" s="1"/>
  <c r="E23" i="49"/>
  <c r="I23" i="49" s="1"/>
  <c r="M18" i="46"/>
  <c r="M34" i="46"/>
  <c r="Q34" i="46" s="1"/>
  <c r="M34" i="47"/>
  <c r="Q34" i="47" s="1"/>
  <c r="C14" i="48"/>
  <c r="N26" i="45" l="1"/>
  <c r="G121" i="8"/>
  <c r="E18" i="46"/>
  <c r="I18" i="46" s="1"/>
  <c r="M32" i="14"/>
  <c r="H121" i="8"/>
  <c r="F121" i="8"/>
  <c r="F163" i="8"/>
  <c r="L129" i="8"/>
  <c r="N32" i="45"/>
  <c r="R26" i="45"/>
  <c r="M18" i="47"/>
  <c r="Q18" i="47" s="1"/>
  <c r="Q18" i="46"/>
  <c r="M19" i="47"/>
  <c r="M18" i="48" s="1"/>
  <c r="Q18" i="48" s="1"/>
  <c r="Q19" i="46"/>
  <c r="N23" i="45"/>
  <c r="R23" i="45" s="1"/>
  <c r="R15" i="45"/>
  <c r="O29" i="24"/>
  <c r="M19" i="48"/>
  <c r="Q19" i="48" s="1"/>
  <c r="M20" i="48"/>
  <c r="Q20" i="48" s="1"/>
  <c r="Q21" i="47"/>
  <c r="O27" i="24"/>
  <c r="C27" i="24" s="1"/>
  <c r="Q13" i="47"/>
  <c r="O37" i="24"/>
  <c r="C37" i="24" s="1"/>
  <c r="Q31" i="47"/>
  <c r="K20" i="49"/>
  <c r="M33" i="47"/>
  <c r="M33" i="46"/>
  <c r="Q33" i="46" s="1"/>
  <c r="L32" i="47"/>
  <c r="L19" i="49" s="1"/>
  <c r="M32" i="46"/>
  <c r="H163" i="8"/>
  <c r="E17" i="49"/>
  <c r="E14" i="46"/>
  <c r="E14" i="47"/>
  <c r="E14" i="48" s="1"/>
  <c r="I14" i="48" s="1"/>
  <c r="O15" i="24"/>
  <c r="O19" i="24" s="1"/>
  <c r="D26" i="49"/>
  <c r="D27" i="49" s="1"/>
  <c r="F48" i="6"/>
  <c r="L33" i="45"/>
  <c r="L53" i="45" s="1"/>
  <c r="D52" i="45"/>
  <c r="D53" i="45" s="1"/>
  <c r="D23" i="48"/>
  <c r="D25" i="48" s="1"/>
  <c r="K28" i="46"/>
  <c r="M28" i="46" s="1"/>
  <c r="Q28" i="46" s="1"/>
  <c r="M32" i="45"/>
  <c r="M33" i="45" s="1"/>
  <c r="M53" i="45" s="1"/>
  <c r="O8" i="24"/>
  <c r="C8" i="24" s="1"/>
  <c r="D34" i="47"/>
  <c r="D36" i="47" s="1"/>
  <c r="D56" i="47" s="1"/>
  <c r="O32" i="24"/>
  <c r="C32" i="24" s="1"/>
  <c r="L50" i="46"/>
  <c r="K29" i="46"/>
  <c r="M29" i="46" s="1"/>
  <c r="Q29" i="46" s="1"/>
  <c r="K16" i="49"/>
  <c r="M16" i="49" s="1"/>
  <c r="Q16" i="49" s="1"/>
  <c r="M29" i="47"/>
  <c r="L28" i="47"/>
  <c r="L15" i="49" s="1"/>
  <c r="G163" i="8"/>
  <c r="L35" i="46"/>
  <c r="K40" i="13"/>
  <c r="M13" i="48"/>
  <c r="Q13" i="48" s="1"/>
  <c r="M15" i="47"/>
  <c r="Q15" i="47" s="1"/>
  <c r="K23" i="48"/>
  <c r="K25" i="48" s="1"/>
  <c r="K25" i="47"/>
  <c r="O39" i="24"/>
  <c r="C39" i="24" s="1"/>
  <c r="M21" i="49"/>
  <c r="Q21" i="49" s="1"/>
  <c r="C18" i="47"/>
  <c r="C34" i="47" s="1"/>
  <c r="O26" i="24"/>
  <c r="C26" i="24" s="1"/>
  <c r="M12" i="48"/>
  <c r="Q12" i="48" s="1"/>
  <c r="O11" i="24"/>
  <c r="C11" i="24" s="1"/>
  <c r="E17" i="48"/>
  <c r="I17" i="48" s="1"/>
  <c r="M25" i="46"/>
  <c r="Q25" i="46" s="1"/>
  <c r="C19" i="24"/>
  <c r="O30" i="24" l="1"/>
  <c r="F47" i="45"/>
  <c r="J47" i="45" s="1"/>
  <c r="N33" i="45"/>
  <c r="N53" i="45" s="1"/>
  <c r="R53" i="45" s="1"/>
  <c r="M17" i="48"/>
  <c r="Q17" i="48" s="1"/>
  <c r="M32" i="47"/>
  <c r="M19" i="49" s="1"/>
  <c r="Q19" i="49" s="1"/>
  <c r="Q32" i="46"/>
  <c r="F48" i="45"/>
  <c r="J48" i="45" s="1"/>
  <c r="R32" i="45"/>
  <c r="Q19" i="47"/>
  <c r="O31" i="24"/>
  <c r="C31" i="24" s="1"/>
  <c r="E34" i="46"/>
  <c r="I34" i="46" s="1"/>
  <c r="I14" i="46"/>
  <c r="E26" i="49"/>
  <c r="I26" i="49" s="1"/>
  <c r="I17" i="49"/>
  <c r="O35" i="24"/>
  <c r="C35" i="24" s="1"/>
  <c r="Q29" i="47"/>
  <c r="O38" i="24"/>
  <c r="C38" i="24" s="1"/>
  <c r="Q33" i="47"/>
  <c r="M20" i="49"/>
  <c r="Q20" i="49" s="1"/>
  <c r="L22" i="49"/>
  <c r="L27" i="49" s="1"/>
  <c r="D29" i="49" s="1"/>
  <c r="D37" i="49" s="1"/>
  <c r="D45" i="49" s="1"/>
  <c r="C36" i="46"/>
  <c r="C56" i="46" s="1"/>
  <c r="M15" i="48"/>
  <c r="O28" i="24"/>
  <c r="C28" i="24" s="1"/>
  <c r="K46" i="48"/>
  <c r="E48" i="45"/>
  <c r="E52" i="45" s="1"/>
  <c r="E53" i="45" s="1"/>
  <c r="K28" i="47"/>
  <c r="K15" i="49" s="1"/>
  <c r="K22" i="49" s="1"/>
  <c r="K27" i="49" s="1"/>
  <c r="M35" i="46"/>
  <c r="O9" i="24"/>
  <c r="C9" i="24" s="1"/>
  <c r="K35" i="46"/>
  <c r="K36" i="46" s="1"/>
  <c r="L35" i="47"/>
  <c r="K50" i="46"/>
  <c r="K55" i="46" s="1"/>
  <c r="M25" i="47"/>
  <c r="Q25" i="47" s="1"/>
  <c r="E18" i="47"/>
  <c r="E34" i="47" s="1"/>
  <c r="C15" i="48"/>
  <c r="C23" i="48" s="1"/>
  <c r="C25" i="48" s="1"/>
  <c r="C27" i="48" s="1"/>
  <c r="R33" i="45" l="1"/>
  <c r="Q32" i="47"/>
  <c r="F52" i="45"/>
  <c r="F53" i="45" s="1"/>
  <c r="J53" i="45" s="1"/>
  <c r="M36" i="46"/>
  <c r="Q36" i="46" s="1"/>
  <c r="Q35" i="46"/>
  <c r="M23" i="48"/>
  <c r="Q15" i="48"/>
  <c r="L46" i="49"/>
  <c r="C38" i="46"/>
  <c r="E36" i="46"/>
  <c r="C36" i="47"/>
  <c r="E36" i="47" s="1"/>
  <c r="E56" i="47" s="1"/>
  <c r="I56" i="47" s="1"/>
  <c r="C12" i="49"/>
  <c r="C27" i="49" s="1"/>
  <c r="C29" i="49" s="1"/>
  <c r="C37" i="49" s="1"/>
  <c r="C45" i="49" s="1"/>
  <c r="L51" i="46"/>
  <c r="L55" i="46" s="1"/>
  <c r="K35" i="47"/>
  <c r="K36" i="47" s="1"/>
  <c r="K56" i="47" s="1"/>
  <c r="M28" i="47"/>
  <c r="D37" i="48"/>
  <c r="K56" i="46"/>
  <c r="M51" i="46"/>
  <c r="Q51" i="46" s="1"/>
  <c r="M50" i="46"/>
  <c r="Q50" i="46" s="1"/>
  <c r="C33" i="24"/>
  <c r="O33" i="24"/>
  <c r="K46" i="49"/>
  <c r="E15" i="48"/>
  <c r="O10" i="24"/>
  <c r="J52" i="45" l="1"/>
  <c r="E38" i="46"/>
  <c r="I38" i="46" s="1"/>
  <c r="I36" i="46"/>
  <c r="M25" i="48"/>
  <c r="Q23" i="48"/>
  <c r="E23" i="48"/>
  <c r="I15" i="48"/>
  <c r="O34" i="24"/>
  <c r="O40" i="24" s="1"/>
  <c r="Q28" i="47"/>
  <c r="D45" i="48"/>
  <c r="D46" i="48" s="1"/>
  <c r="C56" i="47"/>
  <c r="E56" i="46"/>
  <c r="I56" i="46" s="1"/>
  <c r="E12" i="49"/>
  <c r="E27" i="49" s="1"/>
  <c r="I27" i="49" s="1"/>
  <c r="M15" i="49"/>
  <c r="C38" i="47"/>
  <c r="M35" i="47"/>
  <c r="D46" i="49"/>
  <c r="C37" i="48"/>
  <c r="C45" i="48" s="1"/>
  <c r="M55" i="46"/>
  <c r="C10" i="24"/>
  <c r="O14" i="24"/>
  <c r="O22" i="24" s="1"/>
  <c r="M56" i="46" l="1"/>
  <c r="Q56" i="46" s="1"/>
  <c r="Q55" i="46"/>
  <c r="Q25" i="48"/>
  <c r="M46" i="48"/>
  <c r="Q46" i="48" s="1"/>
  <c r="M22" i="49"/>
  <c r="M27" i="49" s="1"/>
  <c r="Q15" i="49"/>
  <c r="M36" i="47"/>
  <c r="M56" i="47" s="1"/>
  <c r="Q35" i="47"/>
  <c r="C34" i="24"/>
  <c r="C40" i="24" s="1"/>
  <c r="C43" i="24" s="1"/>
  <c r="O43" i="24" s="1"/>
  <c r="E25" i="48"/>
  <c r="I23" i="48"/>
  <c r="C14" i="24"/>
  <c r="C22" i="24" s="1"/>
  <c r="Q27" i="49" l="1"/>
  <c r="M46" i="49"/>
  <c r="Q46" i="49" s="1"/>
  <c r="E29" i="49"/>
  <c r="I29" i="49" s="1"/>
  <c r="Q22" i="49"/>
  <c r="E27" i="48"/>
  <c r="I27" i="48" s="1"/>
  <c r="I25" i="48"/>
  <c r="E58" i="47"/>
  <c r="Q56" i="47"/>
  <c r="E38" i="47"/>
  <c r="I38" i="47" s="1"/>
  <c r="Q36" i="47"/>
  <c r="E37" i="49"/>
  <c r="C46" i="49"/>
  <c r="E45" i="49" l="1"/>
  <c r="I37" i="49"/>
  <c r="E37" i="48"/>
  <c r="C46" i="48"/>
  <c r="E46" i="49" l="1"/>
  <c r="I46" i="49" s="1"/>
  <c r="I45" i="49"/>
  <c r="E45" i="48"/>
  <c r="I37" i="48"/>
  <c r="E84" i="7"/>
  <c r="L18" i="46"/>
  <c r="L18" i="47" s="1"/>
  <c r="E46" i="48" l="1"/>
  <c r="I46" i="48" s="1"/>
  <c r="I45" i="48"/>
  <c r="L17" i="48"/>
  <c r="L23" i="48" s="1"/>
  <c r="L25" i="48" s="1"/>
  <c r="L25" i="47"/>
  <c r="L36" i="47" s="1"/>
  <c r="L25" i="46"/>
  <c r="L36" i="46" s="1"/>
  <c r="L46" i="48" l="1"/>
  <c r="D27" i="48"/>
  <c r="L56" i="46"/>
  <c r="D38" i="46"/>
  <c r="D38" i="47"/>
  <c r="L56" i="47"/>
  <c r="D163" i="8"/>
  <c r="AD73" i="15" l="1"/>
  <c r="AF73" i="15" s="1"/>
  <c r="AF54" i="15"/>
  <c r="I142" i="8"/>
  <c r="L142" i="8" s="1"/>
  <c r="L140" i="8"/>
  <c r="K142" i="8"/>
  <c r="L20" i="8"/>
  <c r="L19" i="8"/>
  <c r="J22" i="8"/>
  <c r="I22" i="8"/>
  <c r="L22" i="8" l="1"/>
  <c r="L18" i="8"/>
  <c r="J29" i="8"/>
  <c r="I29" i="8"/>
  <c r="L29" i="8" l="1"/>
  <c r="J39" i="8"/>
  <c r="L58" i="8"/>
  <c r="I65" i="8"/>
  <c r="L65" i="8" s="1"/>
  <c r="K58" i="8"/>
  <c r="K65" i="8" s="1"/>
  <c r="J91" i="8"/>
  <c r="J121" i="8" s="1"/>
  <c r="J163" i="8" s="1"/>
  <c r="L88" i="8" l="1"/>
  <c r="K91" i="8"/>
  <c r="K121" i="8" s="1"/>
  <c r="K163" i="8" s="1"/>
  <c r="I91" i="8"/>
  <c r="L91" i="8" s="1"/>
  <c r="I121" i="8"/>
  <c r="L121" i="8" s="1"/>
  <c r="I163" i="8" l="1"/>
  <c r="L163" i="8" s="1"/>
</calcChain>
</file>

<file path=xl/comments1.xml><?xml version="1.0" encoding="utf-8"?>
<comments xmlns="http://schemas.openxmlformats.org/spreadsheetml/2006/main">
  <authors>
    <author>Szerző</author>
  </authors>
  <commentList>
    <comment ref="G6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2.xml><?xml version="1.0" encoding="utf-8"?>
<comments xmlns="http://schemas.openxmlformats.org/spreadsheetml/2006/main">
  <authors>
    <author>Szerző</author>
  </authors>
  <commentList>
    <comment ref="G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3.xml><?xml version="1.0" encoding="utf-8"?>
<comments xmlns="http://schemas.openxmlformats.org/spreadsheetml/2006/main">
  <authors>
    <author>Szerző</author>
  </authors>
  <commentList>
    <comment ref="G6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sharedStrings.xml><?xml version="1.0" encoding="utf-8"?>
<sst xmlns="http://schemas.openxmlformats.org/spreadsheetml/2006/main" count="4885" uniqueCount="2083">
  <si>
    <t xml:space="preserve">         8.1.6.2. Központi, irányító szervi támogatás felhalmozási </t>
  </si>
  <si>
    <t xml:space="preserve">      8.1.7. Betétek megszüntetése </t>
  </si>
  <si>
    <t xml:space="preserve">      8.1.8. Központi költségvetés sajátos finanszírozási bevételei </t>
  </si>
  <si>
    <t xml:space="preserve">      9.1.1. Hitel-, kölcsön törlesztés államháztartáson kívülre</t>
  </si>
  <si>
    <t xml:space="preserve">      9.1. Belföldi finanszírozás kiadásai </t>
  </si>
  <si>
    <t xml:space="preserve">      9.1.2. Belföldi értékpapírok kiadásai </t>
  </si>
  <si>
    <t xml:space="preserve">         9.1.2.3. Befektetési célú belföldi értékpapírok vásárlása </t>
  </si>
  <si>
    <t xml:space="preserve">         9.1.2.4. Befektetési célú belföldi értékpapírok beváltása </t>
  </si>
  <si>
    <t xml:space="preserve">      9.1.3. Államháztartáson belüli megelőlegezések folyósítása</t>
  </si>
  <si>
    <t xml:space="preserve">      9.1.4. Államháztartáson belüli megelőlegezések visszafizetése </t>
  </si>
  <si>
    <t xml:space="preserve">      9.1.5. Központi, irányító szervi támogatás folyósítása</t>
  </si>
  <si>
    <t xml:space="preserve">         9.1.5.1. Központi, irányító szervi támogatás működési </t>
  </si>
  <si>
    <t xml:space="preserve">         9.1.5.2. Központi, irányító szervi támogatás felhalmozási </t>
  </si>
  <si>
    <t xml:space="preserve">      9.1.6. Pénzeszközök betétként elhelyezése </t>
  </si>
  <si>
    <t xml:space="preserve">      9.1.7. Pénzügyi lízing kiadásai </t>
  </si>
  <si>
    <t xml:space="preserve">      9.1.8. Központi költségvetés sajátos finanszírozási kiadásai </t>
  </si>
  <si>
    <t xml:space="preserve">Teréz Anya Szociális Integrált Intézmény összesen </t>
  </si>
  <si>
    <t xml:space="preserve">Egyéb működési célú támogatások bevételei államháztartáson belülről </t>
  </si>
  <si>
    <t xml:space="preserve">Egyéb működési célú támogatások bevételei államháztartáson belülről össz. </t>
  </si>
  <si>
    <t>Egyéb működési célú támogatás bevétele áht-én belülről  összesen:</t>
  </si>
  <si>
    <t xml:space="preserve">adatok Ft-ban </t>
  </si>
  <si>
    <t xml:space="preserve">Munkaadót terhelő járulékok és szoc. hozzájár adó </t>
  </si>
  <si>
    <t xml:space="preserve">Működési célú támogatások államháztartáson belülről </t>
  </si>
  <si>
    <t>Költségvetési egyenleg (hiány - , többlet +)</t>
  </si>
  <si>
    <t xml:space="preserve">Költségvetési bevételek </t>
  </si>
  <si>
    <t>Költségvetési kiadás</t>
  </si>
  <si>
    <t xml:space="preserve">   1. Személyi juttatások</t>
  </si>
  <si>
    <t xml:space="preserve">   2. Munkaadót terhelő járulékok és szociális hozzájárulási adó </t>
  </si>
  <si>
    <t xml:space="preserve">    4. Ellátottak pénzbeli juttatásai</t>
  </si>
  <si>
    <t xml:space="preserve">   3. Dologi kiadások </t>
  </si>
  <si>
    <t xml:space="preserve">    5.  Egyéb működési célú kiadások </t>
  </si>
  <si>
    <t xml:space="preserve">    7. Felújítások </t>
  </si>
  <si>
    <t xml:space="preserve">    8. Egyéb  felhalmozási célú kiadások </t>
  </si>
  <si>
    <t>9. Finanszírozási célú kiadások</t>
  </si>
  <si>
    <t>Felhalmozási kiadás</t>
  </si>
  <si>
    <t xml:space="preserve">    1. Működési célú támogatások államháztartáson belülről </t>
  </si>
  <si>
    <t xml:space="preserve">       1.1. Önkormányzatok működési támogatásai </t>
  </si>
  <si>
    <t xml:space="preserve">       1.6 Egyéb működési célú támogatások bevételei államh. belül </t>
  </si>
  <si>
    <t xml:space="preserve">    2. Felhalmozási célú támogatások államháztartáson belülről </t>
  </si>
  <si>
    <t xml:space="preserve">    3. Közhatalmi bevételek </t>
  </si>
  <si>
    <t xml:space="preserve">     </t>
  </si>
  <si>
    <t xml:space="preserve">     4. Működési bevételek </t>
  </si>
  <si>
    <t xml:space="preserve">      5. Felhalmozási bevételek </t>
  </si>
  <si>
    <t xml:space="preserve">         5.1. Immateriális javak értékesítése </t>
  </si>
  <si>
    <t xml:space="preserve">         5.2. Ingatlanok értékesítése </t>
  </si>
  <si>
    <t xml:space="preserve">         5.3. Egyéb tárgyi eszközök értékesítése </t>
  </si>
  <si>
    <t xml:space="preserve">         5.4. Részesedések értékesítése </t>
  </si>
  <si>
    <t xml:space="preserve">         5.5. Részesedések megszűnéséhez kapcsolódó bevételek </t>
  </si>
  <si>
    <t xml:space="preserve">       7. Felhalmozási célú átvett pénzeszközök </t>
  </si>
  <si>
    <t xml:space="preserve">Felhalmozási tartalék összesen </t>
  </si>
  <si>
    <t xml:space="preserve">       6. Működési célú átvett pénzeszközök </t>
  </si>
  <si>
    <t xml:space="preserve"> Költségvetési bevételek összesen:</t>
  </si>
  <si>
    <t xml:space="preserve">Működési pénzforgalmi bevétel összesen : </t>
  </si>
  <si>
    <t xml:space="preserve">      8. Finanszírozási célú bevételek</t>
  </si>
  <si>
    <t>Hévíz Város Önkormányzat és intézményei</t>
  </si>
  <si>
    <t>e Ft</t>
  </si>
  <si>
    <t>Sor- szám</t>
  </si>
  <si>
    <t>A</t>
  </si>
  <si>
    <t>B</t>
  </si>
  <si>
    <t>C</t>
  </si>
  <si>
    <t>D</t>
  </si>
  <si>
    <t>Bevételek</t>
  </si>
  <si>
    <t xml:space="preserve">Kötelező feladat </t>
  </si>
  <si>
    <t xml:space="preserve">Nem kötelező feladat </t>
  </si>
  <si>
    <t xml:space="preserve">Előirányzat összesen </t>
  </si>
  <si>
    <t>Kiadások</t>
  </si>
  <si>
    <t>Működési pénzforgalmi kiadás összesen:</t>
  </si>
  <si>
    <t>Felhalmozási pénzforgalmi bevétel összesen:</t>
  </si>
  <si>
    <t>Felhalmozási pénzforgalmi kiadás összesen:</t>
  </si>
  <si>
    <t>Költségvetési kiadások összesen:</t>
  </si>
  <si>
    <t xml:space="preserve">Sorszám </t>
  </si>
  <si>
    <t>Önkormányzatoktól támogatás működési célra:</t>
  </si>
  <si>
    <t xml:space="preserve">Hévíz Balaton Airport Kft </t>
  </si>
  <si>
    <t xml:space="preserve">Támogatás értékű felhalmozási pénzeszköz átadás ÁHT-én belül </t>
  </si>
  <si>
    <t xml:space="preserve">Hévíz Sportkör TAO önkormányzati önrésze </t>
  </si>
  <si>
    <t xml:space="preserve">Gazdasági, Műszaki Ellátó Szervezet összesen </t>
  </si>
  <si>
    <t xml:space="preserve">1. Gazdasági, Műszaki Ellátó Szervezet </t>
  </si>
  <si>
    <t>Sor-szám</t>
  </si>
  <si>
    <t>Hévíz Város Önkormányzat</t>
  </si>
  <si>
    <t>Támogatás  jogcíme</t>
  </si>
  <si>
    <t>létszám</t>
  </si>
  <si>
    <t>mutató</t>
  </si>
  <si>
    <t>Hozzájárulás  Ft-ban</t>
  </si>
  <si>
    <t>I. Helyi önkormányzatok működésének általános támogatása</t>
  </si>
  <si>
    <t>II. Települési önkormányzatok egyes köznevelési feladatainak támogatása</t>
  </si>
  <si>
    <t>III. Települési önkormányzatok szociális és gyermekjóléti feladatainak támogatása</t>
  </si>
  <si>
    <t>Megnevezés</t>
  </si>
  <si>
    <t xml:space="preserve">Hévíz Város Önkormányzat </t>
  </si>
  <si>
    <t>Állami támogatás</t>
  </si>
  <si>
    <t>Fejezeti kezelési pénzeszköz átvétel:</t>
  </si>
  <si>
    <t>VI.</t>
  </si>
  <si>
    <t xml:space="preserve">VII. </t>
  </si>
  <si>
    <t>VIII</t>
  </si>
  <si>
    <t xml:space="preserve">Szociálpolitikai juttatások állami támogatása </t>
  </si>
  <si>
    <t xml:space="preserve">     Társult önkormányzatok orvosi ügyeleti kiadásokhoz hozzájárulás</t>
  </si>
  <si>
    <t xml:space="preserve">     Társult önkormányzatok gyepmesteri tevékenység kiadásaihoz hozzájár.</t>
  </si>
  <si>
    <t>Hévíz Város Önkormányzat támogatás, végleges pénzeszk. átvétel összesen:</t>
  </si>
  <si>
    <t>Társadalombiztosítási alap támogatása orvosi ügyeletre</t>
  </si>
  <si>
    <t>Teréz Anya  Szociális Integrált Intézmény</t>
  </si>
  <si>
    <t>Teréz Anya Szociális Integrált Int. mindösszesen:</t>
  </si>
  <si>
    <t>Mindösszesen ÁHT-n kívüli működési pénzeszköz átvétel</t>
  </si>
  <si>
    <t>3</t>
  </si>
  <si>
    <t>Támogatás, végleges pénzeszköz átvétel összesen:</t>
  </si>
  <si>
    <t>Ingatlanértékesítés</t>
  </si>
  <si>
    <t xml:space="preserve">Gépkocsiértékesítés </t>
  </si>
  <si>
    <t>Gépjármű várakozóhely megváltás</t>
  </si>
  <si>
    <t>Felhalmozási célú kölcsön-visszatérülés</t>
  </si>
  <si>
    <t>Lakásépítési kölcsön visszatérülés</t>
  </si>
  <si>
    <t>Felhalmozási célú kölcsön-visszatérülés összesen:</t>
  </si>
  <si>
    <t>Hévíz Város Önkormányzat  mindösszesen:</t>
  </si>
  <si>
    <t>óvodáztatási támogatás</t>
  </si>
  <si>
    <t>Szabálysértési bírság</t>
  </si>
  <si>
    <t>2015. évi várható bevétel</t>
  </si>
  <si>
    <t>KGO/168/2014</t>
  </si>
  <si>
    <t>BURSA</t>
  </si>
  <si>
    <t>HTO/31-19/2013</t>
  </si>
  <si>
    <t>Fogászati ügyeleti ellátás</t>
  </si>
  <si>
    <t>SZO/417- /2010</t>
  </si>
  <si>
    <t>Parkoló iroda bérleti díja</t>
  </si>
  <si>
    <t>1709/2012</t>
  </si>
  <si>
    <t>Miniform Parkolóm iroda programkarb.</t>
  </si>
  <si>
    <t>39.</t>
  </si>
  <si>
    <t>VFO/208-10/2014</t>
  </si>
  <si>
    <t>Zalaispa Hulladékgazd. Kapcsolatos szerződés</t>
  </si>
  <si>
    <t>42.</t>
  </si>
  <si>
    <t>43.</t>
  </si>
  <si>
    <t>44.</t>
  </si>
  <si>
    <t>SZO/358-3/2014</t>
  </si>
  <si>
    <t>Gamesz kormányablak takarítása</t>
  </si>
  <si>
    <t>45.</t>
  </si>
  <si>
    <t>KGO/266-3/2014</t>
  </si>
  <si>
    <t>tűzjelzőrendszer távfelügyelet Kormányablak</t>
  </si>
  <si>
    <t>46.</t>
  </si>
  <si>
    <t>47.</t>
  </si>
  <si>
    <t>48.</t>
  </si>
  <si>
    <t>49.</t>
  </si>
  <si>
    <t>SZO/17-11/2014</t>
  </si>
  <si>
    <t>Dr. Farkas és T. ügyvédi szolg</t>
  </si>
  <si>
    <t>50.</t>
  </si>
  <si>
    <t>sZO/18-2/2014</t>
  </si>
  <si>
    <t>Dr. Gelencsér Anita ügyvédi szolg.</t>
  </si>
  <si>
    <t>51.</t>
  </si>
  <si>
    <t>SZO/281-2/2013</t>
  </si>
  <si>
    <t>Állateü. Szolg.</t>
  </si>
  <si>
    <t>52.</t>
  </si>
  <si>
    <t>53.</t>
  </si>
  <si>
    <t>28/2007</t>
  </si>
  <si>
    <t>B-Modem közterület figyelő rendszer karbant.</t>
  </si>
  <si>
    <t>54.</t>
  </si>
  <si>
    <t>55.</t>
  </si>
  <si>
    <t>56.</t>
  </si>
  <si>
    <t>57.</t>
  </si>
  <si>
    <t>58.</t>
  </si>
  <si>
    <t>Magyar telekom internetdíj (reptér)</t>
  </si>
  <si>
    <t>59.</t>
  </si>
  <si>
    <t>KGO/261-1014</t>
  </si>
  <si>
    <t>Hebi biztosítási díj</t>
  </si>
  <si>
    <t>60.</t>
  </si>
  <si>
    <t>magyar telekom internetdíj heviz.hu</t>
  </si>
  <si>
    <t>61.</t>
  </si>
  <si>
    <t>62.</t>
  </si>
  <si>
    <t>63.</t>
  </si>
  <si>
    <t>2016.</t>
  </si>
  <si>
    <t>Gyermekvédelmi kedvezmény</t>
  </si>
  <si>
    <t>Hévíz Város Önkormányzat Áht-n belüli végleges pénzeszk. átvétel összesen:</t>
  </si>
  <si>
    <t>6. melléklet a  3 /2015. (II.17.) rendelethez</t>
  </si>
  <si>
    <t xml:space="preserve">  Helyi önkormányzatok működésének általános támogatásai</t>
  </si>
  <si>
    <t xml:space="preserve">  Települési önkormányzatok egyes köznevelési feladatainak támogatása</t>
  </si>
  <si>
    <t xml:space="preserve">  T. önk. szociális, gyermekjóléti és gyermekétkeztetési feladatainak tám. </t>
  </si>
  <si>
    <t xml:space="preserve">Helyi önkorm. általános  működésének és ágazati feladatainak támogatása </t>
  </si>
  <si>
    <t>Egyéb központi támogatás</t>
  </si>
  <si>
    <t>Zm-i Kormányhivatal Munkaügyi Központ</t>
  </si>
  <si>
    <t>Nemzeti Rehabilitációs és Szociális Hivatal</t>
  </si>
  <si>
    <t>GAMESZ mindösszesen:</t>
  </si>
  <si>
    <t>Felhalmozási pénzegyköz átvétel Áht-n kívülről:</t>
  </si>
  <si>
    <t>Tapolcai Honvéd Kulturális Egyesület</t>
  </si>
  <si>
    <t>Hévízi Önkéntes Tűzoltó Egyesület</t>
  </si>
  <si>
    <t>Értékhatár alatti eszközbeszerzés</t>
  </si>
  <si>
    <t>Számítástechnikai eszközök</t>
  </si>
  <si>
    <t>Számítástechnikai eszközök összesen:</t>
  </si>
  <si>
    <t>Önkormányzat mindösszesen:</t>
  </si>
  <si>
    <t>XI.</t>
  </si>
  <si>
    <t>Kötelező</t>
  </si>
  <si>
    <t>Nem kötelező</t>
  </si>
  <si>
    <t>Előirányzat összesen</t>
  </si>
  <si>
    <t xml:space="preserve">  Települési önkormányzatok kulturális feladatainak támogatása</t>
  </si>
  <si>
    <t>Musica Antiqua Együttes Baráti Köre</t>
  </si>
  <si>
    <t xml:space="preserve">Naperőmű telepítés előkészítése  </t>
  </si>
  <si>
    <t>I. Hévízi Polgármesteri Hivatal</t>
  </si>
  <si>
    <t xml:space="preserve">II. Hévíz Város Önkormányzat Gazdasági, Műszaki Ellátó Szervezet </t>
  </si>
  <si>
    <t>III. Brunszvik Teréz Napközi Otthonos Óvoda</t>
  </si>
  <si>
    <t>Kisértékű tárgyi eszközök</t>
  </si>
  <si>
    <t xml:space="preserve"> Brunszvik Teréz Napközi Otthonos Óvoda összesen</t>
  </si>
  <si>
    <t>Kötelezettségek a tartalék terhére:</t>
  </si>
  <si>
    <t>Működési célú költségvetési támogatás és kiegészítőtámogatás</t>
  </si>
  <si>
    <t xml:space="preserve">       1.2 Elvonások, befizetések bevételei ( B12)</t>
  </si>
  <si>
    <t xml:space="preserve">       1.2 Elvonások , befizetések bevételei (B12)</t>
  </si>
  <si>
    <t xml:space="preserve">                   elvonások, befizetések</t>
  </si>
  <si>
    <t xml:space="preserve">       1.1. Önkormányzatok működési támogatásai (B11)</t>
  </si>
  <si>
    <t xml:space="preserve">       1.6 Egyéb működési célú támogatások bevételei államh. belül (B16)</t>
  </si>
  <si>
    <t xml:space="preserve">    3. Közhatalmi bevételek (B3)</t>
  </si>
  <si>
    <t xml:space="preserve">     4. Működési bevételek (B4)</t>
  </si>
  <si>
    <t xml:space="preserve">         5.1. Immateriális javak értékesítése (B51)</t>
  </si>
  <si>
    <t xml:space="preserve">      5. Felhalmozási bevételek (B5)</t>
  </si>
  <si>
    <t xml:space="preserve">    1. Működési célú támogatások államháztartáson belülről (B1)</t>
  </si>
  <si>
    <t xml:space="preserve">         5.2. Ingatlanok értékesítése (B52)</t>
  </si>
  <si>
    <t xml:space="preserve">         5.3. Egyéb tárgyi eszközök értékesítése (B53)</t>
  </si>
  <si>
    <t xml:space="preserve">         5.4. Részesedések értékesítése (B54)</t>
  </si>
  <si>
    <t xml:space="preserve">         5.5. Részesedések megszűnéséhez kapcsolódó bevételek (B55)</t>
  </si>
  <si>
    <t xml:space="preserve">       6. Működési célú átvett pénzeszközök (B6)</t>
  </si>
  <si>
    <t xml:space="preserve">       7. Felhalmozási célú átvett pénzeszközök (B7) </t>
  </si>
  <si>
    <t xml:space="preserve">      8. Finanszírozási célú bevételek (B8)</t>
  </si>
  <si>
    <t xml:space="preserve">      8.1. Belföldi finanszírozás bevételei (B81)</t>
  </si>
  <si>
    <t xml:space="preserve">      8.1.2. Belföldi értékpapírok bevételei (B12)</t>
  </si>
  <si>
    <t xml:space="preserve">      8.1.3. Maradvány igénybevétele (B813)</t>
  </si>
  <si>
    <t xml:space="preserve">         8.1.3.1.  előző évi költségvetési maradvány igénybevétele (B8131)</t>
  </si>
  <si>
    <t xml:space="preserve">      8.1.4. Államháztartáson belüli megelőlegezések (B814)</t>
  </si>
  <si>
    <t xml:space="preserve">      8.1.5. Államháztartáson belüli megelőlegezések törlesztése (B815)</t>
  </si>
  <si>
    <t xml:space="preserve">      8.1.6. Központi, irányító szervi támogatás (B816)</t>
  </si>
  <si>
    <t xml:space="preserve">         8.1.6.1. Központi, irányító szervi támogatás működési (B816)</t>
  </si>
  <si>
    <t xml:space="preserve">         8.1.6.2. Központi, irányító szervi támogatás felhalmozási (B816)</t>
  </si>
  <si>
    <t xml:space="preserve">      8.1.7. Betétek megszüntetése (B817)</t>
  </si>
  <si>
    <t xml:space="preserve">   1. Személyi juttatások (K1)</t>
  </si>
  <si>
    <t xml:space="preserve">   2. Munkaadót terhelő járulékok és szociális hozzájárulási adó (K2)</t>
  </si>
  <si>
    <t xml:space="preserve">   3. Dologi kiadások (K3)</t>
  </si>
  <si>
    <t xml:space="preserve">    4. Ellátottak pénzbeli juttatásai (K4)</t>
  </si>
  <si>
    <t xml:space="preserve">    5.  Egyéb működési célú kiadások (K5)</t>
  </si>
  <si>
    <t xml:space="preserve">       ebből: működési célú támog. államháztartáson belülre (K506)</t>
  </si>
  <si>
    <t xml:space="preserve">                   működési célú támog. államháztartáson kívülre (K512)</t>
  </si>
  <si>
    <t xml:space="preserve">                   elvonások, befizetések (K502)</t>
  </si>
  <si>
    <t xml:space="preserve">                    működési célú tartalék (K513)</t>
  </si>
  <si>
    <t xml:space="preserve">                    általános tartalék (K513)</t>
  </si>
  <si>
    <t xml:space="preserve">Felhalmozási kiadás </t>
  </si>
  <si>
    <t xml:space="preserve">    6. Beruházások (K6)</t>
  </si>
  <si>
    <t xml:space="preserve">    7. Felújítások (K7)</t>
  </si>
  <si>
    <t xml:space="preserve">    8. Egyéb  felhalmozási célú kiadások (K8)</t>
  </si>
  <si>
    <t xml:space="preserve">       ebből: felhalmozási célú  támog. államháztartáson belülre (K84)</t>
  </si>
  <si>
    <t>9. Finanszírozási célú kiadások (K9)</t>
  </si>
  <si>
    <t xml:space="preserve">      9.1. Belföldi finanszírozás kiadásai (K91)</t>
  </si>
  <si>
    <t xml:space="preserve">      9.1.2. Belföldi értékpapírok kiadásai (K912)</t>
  </si>
  <si>
    <t xml:space="preserve">         9.1.2.3. Forgatási célú belföldi értékpapírok vásárlása (K9121)</t>
  </si>
  <si>
    <t xml:space="preserve">         9.1.2.4. Befektetési célú belföldi értékpapírok beváltása (K9122)</t>
  </si>
  <si>
    <t xml:space="preserve">      9.1.3. Államháztartáson belüli megelőlegezések folyósítása (K913)</t>
  </si>
  <si>
    <t xml:space="preserve">      9.1.4. Államháztartáson belüli megelőlegezések visszafizetése (K914)</t>
  </si>
  <si>
    <t xml:space="preserve">      9.1.5. Központi, irányító szervi támogatás folyósítása (K915)</t>
  </si>
  <si>
    <t xml:space="preserve">         9.1.5.1. Központi, irányító szervi támogatás működési (K915)</t>
  </si>
  <si>
    <t xml:space="preserve">         9.1.5.2. Központi, irányító szervi támogatás felhalmozási (K915)</t>
  </si>
  <si>
    <t xml:space="preserve">      9.1.6. Pénzeszközök lekötött bankbetétként elhelyezése (K916)</t>
  </si>
  <si>
    <t xml:space="preserve">      9.1.7. Pénzügyi lízing kiadásai (K917)</t>
  </si>
  <si>
    <t xml:space="preserve">      9.1.8. Központi költségvetés sajátos finanszírozási kiadásai (K918)</t>
  </si>
  <si>
    <t xml:space="preserve"> 108999 / 052020 Szennyvízelvezetés- és kezelés</t>
  </si>
  <si>
    <t xml:space="preserve"> 108995/045170 Parkoló, garázs üzemeltetése, fenntartása</t>
  </si>
  <si>
    <t>108707 Folyóirat, időszaki kiadvány kiadása</t>
  </si>
  <si>
    <t>1072 Lakóingatlan bérbeadása, üzemeltetése</t>
  </si>
  <si>
    <t xml:space="preserve"> Nem lakóingatlanok bérbeadása üzemeltetése:</t>
  </si>
  <si>
    <t>1073 Közterületből sz. bevétel</t>
  </si>
  <si>
    <t>1074 Ingatlanhasznosításból sz. bevétel</t>
  </si>
  <si>
    <t xml:space="preserve">1076 Közüzemi díjak továbbszla </t>
  </si>
  <si>
    <t>108914 Állategészségügyi feladatok</t>
  </si>
  <si>
    <t>108999 Igazgatási tevékenység.</t>
  </si>
  <si>
    <t>Elvonások, befizetések bevételei</t>
  </si>
  <si>
    <t>108906  Helyi adók</t>
  </si>
  <si>
    <t xml:space="preserve">  108906  egyéb bevétel ( helyi adópótlék, birság)</t>
  </si>
  <si>
    <t>1083 Közterület rendjének fenntartása</t>
  </si>
  <si>
    <t>102287 Hévíz közösségi közlekedés fejlesztése</t>
  </si>
  <si>
    <t>108929 Önkormányzati vagyonnal való gazdálkodás</t>
  </si>
  <si>
    <t>108932 Háziorvosi szolgálat (orvosi ügyelet)</t>
  </si>
  <si>
    <t>103301 Rendszeres gyermekv. Támogatás</t>
  </si>
  <si>
    <t>108927Gyermekjóléti feladatok(nyári gyermekétkeztetés)</t>
  </si>
  <si>
    <t xml:space="preserve">108999 Házi segítségnyújtás, </t>
  </si>
  <si>
    <t>103508 Jelzőrendszeres házi segítségnyújtás</t>
  </si>
  <si>
    <t xml:space="preserve">1089096 Önként vállalt </t>
  </si>
  <si>
    <t>Működési célú és egyéb bevétel összesen:</t>
  </si>
  <si>
    <t>Elvonások, befizetések</t>
  </si>
  <si>
    <t xml:space="preserve">       7. Felhalmozási célú átvett pénzeszközök (B7)</t>
  </si>
  <si>
    <t xml:space="preserve">                   elvonások , befizetések (K502)</t>
  </si>
  <si>
    <t xml:space="preserve">                    általános tartalék  (K513)</t>
  </si>
  <si>
    <t xml:space="preserve">    6. Beruházások  (K6)</t>
  </si>
  <si>
    <t xml:space="preserve">      9.1.4. Államháztartáson belüli megelőlegezések visszafizetése (914)</t>
  </si>
  <si>
    <t xml:space="preserve">         8.1.3.1.  előző évi költségvetési maradvány igénybevétele  (B8131)</t>
  </si>
  <si>
    <t xml:space="preserve">    6. Beruházsok (K6)</t>
  </si>
  <si>
    <t>108706 Város és községgazd. (gyepmesteri feladat)</t>
  </si>
  <si>
    <t>103107 Normatív állami támogatás</t>
  </si>
  <si>
    <t>103107 Működési célú ktgvetési és kiegészítő támogatás</t>
  </si>
  <si>
    <t>108931 Támogatás értékű bevétel</t>
  </si>
  <si>
    <t xml:space="preserve">  108906 Gépjárműadó</t>
  </si>
  <si>
    <t xml:space="preserve">                felhalmozásci célú támog. államháztartáson kívülre (K89)</t>
  </si>
  <si>
    <t xml:space="preserve">                felhalmozási célú tartalék (K513)</t>
  </si>
  <si>
    <t xml:space="preserve">          </t>
  </si>
  <si>
    <t>Elszámolásból származóbevételek</t>
  </si>
  <si>
    <t>Egyéb tárgyi eszköz értékesítés</t>
  </si>
  <si>
    <t>Részesedések érétkesítése</t>
  </si>
  <si>
    <t>Részesedések érétkesítése összesen:</t>
  </si>
  <si>
    <t>Polgárőr Egyesület Alsópáhok</t>
  </si>
  <si>
    <t>Hévízi Római Katolikus Egyházközösség</t>
  </si>
  <si>
    <t>103107 Elszámolásból származó bevétel</t>
  </si>
  <si>
    <t>103107 Rendszeres gyermekvéd-i kedv ( tám. Áht-n bel-ről)</t>
  </si>
  <si>
    <t xml:space="preserve">2016. évi előirányzat </t>
  </si>
  <si>
    <t xml:space="preserve">2016. évi működési célú és egyéb bevételek  </t>
  </si>
  <si>
    <t>500,- Ft/fő/éjszaka</t>
  </si>
  <si>
    <t xml:space="preserve"> /2015. (.) önkormányzati rendelet 2/2. melléklete</t>
  </si>
  <si>
    <t>1/3. melléklet a.../201... (…...)  rendelethez</t>
  </si>
  <si>
    <t>22.300 Ft/ha</t>
  </si>
  <si>
    <t>320.000 Ft/km</t>
  </si>
  <si>
    <t>320000 Ft/km</t>
  </si>
  <si>
    <t>2 550 Ft/fő</t>
  </si>
  <si>
    <t>352.000 Ft/11 hó</t>
  </si>
  <si>
    <t xml:space="preserve">Társadalombizt.alap tám. Csecsemő védőnői ellátás </t>
  </si>
  <si>
    <t>Társadalombizt alap iskolaegészségügy</t>
  </si>
  <si>
    <t>ÁHT-n kívüli felhalmozási pénzeszköz átadás</t>
  </si>
  <si>
    <t>ezer forintban</t>
  </si>
  <si>
    <t>4</t>
  </si>
  <si>
    <t>Pályázati Alap a városfejlesztési feladatok finanszírozására</t>
  </si>
  <si>
    <t>Tartalék mindösszesen:</t>
  </si>
  <si>
    <t>ezer forint</t>
  </si>
  <si>
    <t xml:space="preserve">ezer forint </t>
  </si>
  <si>
    <t xml:space="preserve">új induló </t>
  </si>
  <si>
    <t xml:space="preserve">Zala Megyei Önkormányzat Zalavári park működési támogatása </t>
  </si>
  <si>
    <t xml:space="preserve">Beruházásokra </t>
  </si>
  <si>
    <t>új induló</t>
  </si>
  <si>
    <t>Hévízi Turisztikai Nonprofit Kft</t>
  </si>
  <si>
    <t xml:space="preserve">Hévízi Szobakiadók Szövetsége </t>
  </si>
  <si>
    <t>Hévíz Sportkör TAO pályázat működési célú önrésze</t>
  </si>
  <si>
    <t xml:space="preserve">Hévízi Tiszta Forrás Dalkör </t>
  </si>
  <si>
    <t>Csokonai Vitéz Mihály Irodalmi és Művészeti  Társaság</t>
  </si>
  <si>
    <t>ezer Ft</t>
  </si>
  <si>
    <t xml:space="preserve">Beruházás </t>
  </si>
  <si>
    <t>KIMUTATÁS</t>
  </si>
  <si>
    <t>a több éves kihatással járó döntésekből származó kötelezettségek célok szerint, évenkénti bontásban</t>
  </si>
  <si>
    <t>Kötelezettségvállalás módja</t>
  </si>
  <si>
    <t>Kötelezettségvállalás megnevezése</t>
  </si>
  <si>
    <t>Időtartam</t>
  </si>
  <si>
    <t>Kötelezettségvállalás</t>
  </si>
  <si>
    <t>2012.</t>
  </si>
  <si>
    <t>2013.</t>
  </si>
  <si>
    <t>2014.</t>
  </si>
  <si>
    <t>2015.</t>
  </si>
  <si>
    <t>Működési kiadás</t>
  </si>
  <si>
    <t>Polgármesteri Hivatal</t>
  </si>
  <si>
    <t xml:space="preserve">70/ikt. 1911. jk. 3. sz. </t>
  </si>
  <si>
    <t xml:space="preserve">Balatoni Szövetség tagdíj </t>
  </si>
  <si>
    <t xml:space="preserve">70/ikt. 1911. jk. 4. sz. </t>
  </si>
  <si>
    <t>(Hévízszentandrás, Egregy)</t>
  </si>
  <si>
    <t>határozatlan</t>
  </si>
  <si>
    <t>20/1990. (XI. 06.) KT. hat.</t>
  </si>
  <si>
    <t>Települési Önkorm. Országos Szövetsége</t>
  </si>
  <si>
    <t>1991.09.13-án aláírt megáll.</t>
  </si>
  <si>
    <t xml:space="preserve">Hévíz-Keszthely között helyi adóból  </t>
  </si>
  <si>
    <t>125/1991. (X.15.) KT. hat.</t>
  </si>
  <si>
    <t>plussz állami támogatásból 15 % pe-átad.</t>
  </si>
  <si>
    <t>16/1991. (X. 22.) Ökt. rend.</t>
  </si>
  <si>
    <t>hrsz: 0203/3, 0203/4. területről szárm. bev.</t>
  </si>
  <si>
    <t>1991.10.29-én aláírt megáll.</t>
  </si>
  <si>
    <t>Hévíz-Alsópáhok között helyi adóból</t>
  </si>
  <si>
    <t>plussz állami támogatásból 20 % pe-átad.</t>
  </si>
  <si>
    <t>hrsz: 038/2, 040/1, 040/3, ter. szárm. bev.</t>
  </si>
  <si>
    <t>43/1993. (III. 04.) KT. hat.</t>
  </si>
  <si>
    <t xml:space="preserve">Magyar Urbanisztikai Társaság </t>
  </si>
  <si>
    <t>187/1993. (III. 4.) KT. hat.</t>
  </si>
  <si>
    <t xml:space="preserve">Magyar Turisztikai Egyesület </t>
  </si>
  <si>
    <t>255/1999.</t>
  </si>
  <si>
    <t xml:space="preserve">Közterületfigyelő rendszer karbantartása </t>
  </si>
  <si>
    <t>1819/2000</t>
  </si>
  <si>
    <t>Tüzelőberendezések átalánydíjas karbantartása (kazán)</t>
  </si>
  <si>
    <t xml:space="preserve">Schindler Kft. lift karbantartás </t>
  </si>
  <si>
    <t xml:space="preserve">Telefonos zeneszolgáltatás (Artisjus) </t>
  </si>
  <si>
    <t>32/2001. (XII. 1.) Ökt. rend.</t>
  </si>
  <si>
    <t>Bibó István és Illyés Gyula díj és emlékplakett</t>
  </si>
  <si>
    <t>2644/2001.</t>
  </si>
  <si>
    <t>Víz-, szennyvíz üzemeltetése</t>
  </si>
  <si>
    <t>3060/2003.</t>
  </si>
  <si>
    <t>Lakcímnyilvántartó szoftver (Rendszerfelügyeleti díj)</t>
  </si>
  <si>
    <t>6/2004. (II. 28.) Ökt. rend.</t>
  </si>
  <si>
    <t>Helyi kitüntető cím és kitünetési díjak alapításáról</t>
  </si>
  <si>
    <t>404/2004</t>
  </si>
  <si>
    <t xml:space="preserve">Foglalkozás-egészségügyi szolgáltatás </t>
  </si>
  <si>
    <t xml:space="preserve">298/2011 (XI.29.) </t>
  </si>
  <si>
    <t>Vagyonbiztosítás CIG Pannónia MABIT Zrt biztosító</t>
  </si>
  <si>
    <t>három évre</t>
  </si>
  <si>
    <t>584/2005. ikt. sz.</t>
  </si>
  <si>
    <t>Térfigyelő rendszer üzemeltetése (Hévíz, Keszthely, Felsőpáhok)</t>
  </si>
  <si>
    <t>KGO/172-6/2010</t>
  </si>
  <si>
    <t>Könyvvizsgálat (Karanta AUDIT Zrt.)</t>
  </si>
  <si>
    <t>műszaki költségvetés készítő szoftver követés</t>
  </si>
  <si>
    <t>150-4/2006. ikt. sz.</t>
  </si>
  <si>
    <t>Hévíz Turizmus Marketing Egyesület tagdíj</t>
  </si>
  <si>
    <t>6968/2009</t>
  </si>
  <si>
    <t>IRKA iratkezelő rendszer karbantartás</t>
  </si>
  <si>
    <t>7477/2009</t>
  </si>
  <si>
    <t>OrganP rendszerkövetés, karbantartás</t>
  </si>
  <si>
    <t>1815-3/2006</t>
  </si>
  <si>
    <t>Postafiók bérleti szerződés</t>
  </si>
  <si>
    <t>631-5/2007</t>
  </si>
  <si>
    <t>Kisvárosi Önkormányzatok Országos Szövetsége - tagdíj</t>
  </si>
  <si>
    <t>7077/2007</t>
  </si>
  <si>
    <t xml:space="preserve">Hévízi Kistérség Önkormányzatainak Többcélú Társulása - tagdíj </t>
  </si>
  <si>
    <t>SZO/112-2/2010</t>
  </si>
  <si>
    <t>Társasház közös ktg, és biztosítási díj Kossuth út 7</t>
  </si>
  <si>
    <t>SZO/200-2/2010</t>
  </si>
  <si>
    <t>Társasház Közös ktg. Kossuth út 5</t>
  </si>
  <si>
    <t>KGO/190-3/2010</t>
  </si>
  <si>
    <t>Deák téri üzletház üzemeltetési ktg</t>
  </si>
  <si>
    <t xml:space="preserve">78/2011 (IV) 12. </t>
  </si>
  <si>
    <t xml:space="preserve">Főépítészi tevékenység Karsádi és fia Bt. </t>
  </si>
  <si>
    <t>HTO/674/2010</t>
  </si>
  <si>
    <t>Integrált közszolgálati szoftvercsomag karbantartása</t>
  </si>
  <si>
    <t>833/2008</t>
  </si>
  <si>
    <t>Tűzvédelmi berendezések karbant.és ellenőrzése (Custodia 96Bt)</t>
  </si>
  <si>
    <t>5458/2008</t>
  </si>
  <si>
    <t xml:space="preserve">Széfbérlet </t>
  </si>
  <si>
    <t>94/2008.(V.27.) KT. hat.</t>
  </si>
  <si>
    <t>Zala Termálvölgye Egyesület tagdíj</t>
  </si>
  <si>
    <t>SZO/232-/2010</t>
  </si>
  <si>
    <t>GTS internet szolgáltatás</t>
  </si>
  <si>
    <t>637-2/2009</t>
  </si>
  <si>
    <t>1621,1622,1623 Hrsz-ú ingatlanok bérlete (DRV Zrt területe)</t>
  </si>
  <si>
    <t>5487/2009</t>
  </si>
  <si>
    <t>Digitális térkép adatfrissítése és adathasználati díj (ZM. Földhivatal)</t>
  </si>
  <si>
    <t>SZO/75-10</t>
  </si>
  <si>
    <t>tűzjelző rendszer távfelügyeleti kommunikációs díja (Vagyonvill)</t>
  </si>
  <si>
    <t>tűzjelző rendszer távfelügyeleti  díja (Vagyonvill)</t>
  </si>
  <si>
    <t>PMK/110-4/2010</t>
  </si>
  <si>
    <t>tűzjelző berendezés karbantartási szerződés (Vagyonvill)</t>
  </si>
  <si>
    <t>146-2/2009.</t>
  </si>
  <si>
    <t xml:space="preserve">Vasi Nyugalom Személy- és Vagyonvédelmi Szolg. Kft </t>
  </si>
  <si>
    <t>1643/2006. ikt. szám</t>
  </si>
  <si>
    <t xml:space="preserve">Z-ROX Nyugat Kft </t>
  </si>
  <si>
    <t>Működési kiadás összesen:</t>
  </si>
  <si>
    <t>közvetett támogatás</t>
  </si>
  <si>
    <t>Összes közvetett támogatás</t>
  </si>
  <si>
    <t>önkormányzat által nyújtott hitel és kölcsön alakulása, lejárat és eszközök alakulása szerinti bontásban</t>
  </si>
  <si>
    <t>Adott hitel összege</t>
  </si>
  <si>
    <t>Futamidő</t>
  </si>
  <si>
    <t>Felvétel éve</t>
  </si>
  <si>
    <t>Lejárat</t>
  </si>
  <si>
    <t>Kamat</t>
  </si>
  <si>
    <t>Mértéke</t>
  </si>
  <si>
    <t>Összege</t>
  </si>
  <si>
    <t>Felhalmozási célú hitel</t>
  </si>
  <si>
    <t>Hosszúlejáratú fejlesztési hitel</t>
  </si>
  <si>
    <t xml:space="preserve">   lakossági lakásép. kölcsön</t>
  </si>
  <si>
    <t>10 év</t>
  </si>
  <si>
    <t>folyamatos</t>
  </si>
  <si>
    <t>-</t>
  </si>
  <si>
    <t xml:space="preserve">   munkált. lakásép. kölcsön</t>
  </si>
  <si>
    <t>Felhalmozási célú hitel össz.:</t>
  </si>
  <si>
    <t>ezer  Ft</t>
  </si>
  <si>
    <t>Dorint Rogner Lótusz Therme Szálloda</t>
  </si>
  <si>
    <t>Hévízí Rendőrörs mozgóőri szolgálatra</t>
  </si>
  <si>
    <t xml:space="preserve">Bursa Hungarica ösztöndij </t>
  </si>
  <si>
    <t xml:space="preserve">                    működési célú tartalék </t>
  </si>
  <si>
    <t xml:space="preserve">                    általános tartalék </t>
  </si>
  <si>
    <t xml:space="preserve">                    felhalmozási célú tartalék </t>
  </si>
  <si>
    <t xml:space="preserve">Finanszírozási kiadások összesen </t>
  </si>
  <si>
    <t xml:space="preserve">Kiadások összesen </t>
  </si>
  <si>
    <t>Bevételek összesen</t>
  </si>
  <si>
    <t xml:space="preserve">                   felhalmozásci célú támog. államháztartáson kívülre </t>
  </si>
  <si>
    <t xml:space="preserve">                   működési célú támog. államháztartáson kívülre </t>
  </si>
  <si>
    <t xml:space="preserve">       ebből: máködési célú támog. államháztartáson belülre </t>
  </si>
  <si>
    <t xml:space="preserve">       ebből: felhalmozási célú  támog. államháztartáson belülre </t>
  </si>
  <si>
    <t>Finanszírozási  bevétel összesen</t>
  </si>
  <si>
    <t xml:space="preserve">Dologi kiadások </t>
  </si>
  <si>
    <t xml:space="preserve">Ellátottak pénzbeli juttatásai </t>
  </si>
  <si>
    <t xml:space="preserve">Személyi juttatás </t>
  </si>
  <si>
    <t>Működési bevételek</t>
  </si>
  <si>
    <t xml:space="preserve">Közhatalmi bevételek </t>
  </si>
  <si>
    <t xml:space="preserve">Működési célú támogatások államháztartáson belülre </t>
  </si>
  <si>
    <t>Működési célú támogatások államháztartáson belülre összesen</t>
  </si>
  <si>
    <t xml:space="preserve">Működési célú támogatások államháztartáson kívülre </t>
  </si>
  <si>
    <t>Működési célú támogatások államháztartáson kívülre összesen</t>
  </si>
  <si>
    <t xml:space="preserve">Működési célú támogatás ÁHT-én kívülre </t>
  </si>
  <si>
    <t xml:space="preserve">Működési célú támogatás ÁHT-én belülre </t>
  </si>
  <si>
    <t xml:space="preserve">Finanszírozási célú bevételek </t>
  </si>
  <si>
    <t>Személyi juttatások</t>
  </si>
  <si>
    <t>Munkaadót terhelő járulékok és szoc. h. adó</t>
  </si>
  <si>
    <t>Dologi kiadások</t>
  </si>
  <si>
    <t xml:space="preserve">  működési célú támog. ÁHT-án belül </t>
  </si>
  <si>
    <t xml:space="preserve">  működési célú támog. ÁHT-án kívül </t>
  </si>
  <si>
    <t xml:space="preserve">Egyéb felhalmozási célú kiadások </t>
  </si>
  <si>
    <t xml:space="preserve">Keszthely és Környéke Többcélú Kistérségi Társulásnak belső ellenőrzésre </t>
  </si>
  <si>
    <t xml:space="preserve">Hévíz Sportkör </t>
  </si>
  <si>
    <t>Sorszám</t>
  </si>
  <si>
    <t>E</t>
  </si>
  <si>
    <t>F</t>
  </si>
  <si>
    <t>G</t>
  </si>
  <si>
    <t>fejlesztés státusza</t>
  </si>
  <si>
    <t>Nettó</t>
  </si>
  <si>
    <t>ÁFA</t>
  </si>
  <si>
    <t>Bruttó</t>
  </si>
  <si>
    <t xml:space="preserve">I. </t>
  </si>
  <si>
    <t xml:space="preserve">Immateriális javak </t>
  </si>
  <si>
    <t>1.</t>
  </si>
  <si>
    <t>áthúzódó</t>
  </si>
  <si>
    <t xml:space="preserve">Immateriális javak összesen </t>
  </si>
  <si>
    <t>II.</t>
  </si>
  <si>
    <t>Felújítás</t>
  </si>
  <si>
    <t xml:space="preserve">Felújítás összesen </t>
  </si>
  <si>
    <t xml:space="preserve">III. </t>
  </si>
  <si>
    <t xml:space="preserve">Ingatlan beruházások 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</si>
  <si>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</si>
  <si>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</si>
  <si>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</si>
  <si>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</si>
  <si>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</si>
  <si>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</si>
  <si>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</si>
  <si>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</si>
  <si>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Ingatlan beruházások összesen </t>
  </si>
  <si>
    <t xml:space="preserve">IV. </t>
  </si>
  <si>
    <t xml:space="preserve">Gépek berendezések és felszerelések </t>
  </si>
  <si>
    <t>1</t>
  </si>
  <si>
    <t xml:space="preserve">Gépek berendezések és felszerelések összesen </t>
  </si>
  <si>
    <t>V.</t>
  </si>
  <si>
    <t xml:space="preserve">Járművek </t>
  </si>
  <si>
    <t xml:space="preserve">Járművek összesen </t>
  </si>
  <si>
    <t xml:space="preserve">Támogatás értékű felhalmozási pénzeszköz átadás összesen </t>
  </si>
  <si>
    <t>ÁHT-n kívüli fejlesztési pénzeszköz  átadás összesen:</t>
  </si>
  <si>
    <t>Felhalmozási kölcsön nyújtása lakosságnak</t>
  </si>
  <si>
    <t>Felhalmozási kölcsön nyújtása önkormányzati dolgozóknak</t>
  </si>
  <si>
    <t>Felhalmozási kölcsön nyújtása összesen:</t>
  </si>
  <si>
    <t>IX.</t>
  </si>
  <si>
    <t>Hévízi Polgármesteri Hivatal</t>
  </si>
  <si>
    <t>Polgármesteri Hivatal felhalmozási kiadás összesen:</t>
  </si>
  <si>
    <t>X.</t>
  </si>
  <si>
    <t>XII.</t>
  </si>
  <si>
    <t>Pénzügyi befektetések:</t>
  </si>
  <si>
    <t>Pénzügyi befektetések összesen:</t>
  </si>
  <si>
    <t>Felhalmozási kiadások mindösszesen:</t>
  </si>
  <si>
    <t>2015. évi előirányzat  I-III. hónap</t>
  </si>
  <si>
    <t>Brunszvik Teréz Napközi Otthonos Óvoda</t>
  </si>
  <si>
    <t>Takarítónő orv. Rendelő</t>
  </si>
  <si>
    <t>Bölcsődei gyermek gondozó</t>
  </si>
  <si>
    <t>Bölcsődei kisegítő személyzet</t>
  </si>
  <si>
    <t>Óvónő</t>
  </si>
  <si>
    <t>Kisegítő személyzet</t>
  </si>
  <si>
    <t>3 fő kisegítő személyzet 2013. szept.1-től</t>
  </si>
  <si>
    <t>kiadási tartalék</t>
  </si>
  <si>
    <t>Céltartalék</t>
  </si>
  <si>
    <t>Önkormányzati kinevezett dolgozók juttatása</t>
  </si>
  <si>
    <t>Polgármesteri hatáskörben felhasználható</t>
  </si>
  <si>
    <t>Céltartalék összesen:</t>
  </si>
  <si>
    <t>Általános tartalék</t>
  </si>
  <si>
    <t>Testületi hatáskörben felhasználható</t>
  </si>
  <si>
    <t>Általános tartalék összesen:</t>
  </si>
  <si>
    <t xml:space="preserve">Hévízi Polgármesteri Hivatal </t>
  </si>
  <si>
    <t xml:space="preserve">Megnevezés </t>
  </si>
  <si>
    <t>Összesen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</si>
  <si>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</si>
  <si>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</si>
  <si>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</si>
  <si>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</si>
  <si>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</si>
  <si>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</si>
  <si>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</si>
  <si>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</si>
  <si>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Átengedett központi adók</t>
  </si>
  <si>
    <t>18.</t>
  </si>
  <si>
    <t>19.</t>
  </si>
  <si>
    <t>20.</t>
  </si>
  <si>
    <t>21.</t>
  </si>
  <si>
    <t>22.</t>
  </si>
  <si>
    <t>23.</t>
  </si>
  <si>
    <t>24.</t>
  </si>
  <si>
    <t>25.</t>
  </si>
  <si>
    <t>Egyéb közhatalmi bírság</t>
  </si>
  <si>
    <t>Eszközbeszerzés</t>
  </si>
  <si>
    <t>Tüzifa támogatás</t>
  </si>
  <si>
    <t>103301 Rendszeres pénzbeli ellátások/ szociális tüzifa</t>
  </si>
  <si>
    <t>/2015. (.) számú  rendelet 2/2/1.melléklete</t>
  </si>
  <si>
    <t xml:space="preserve">2016. évi előirányzat  </t>
  </si>
  <si>
    <t>Kiszámlázott Általános Forgalmi Adó (B406)</t>
  </si>
  <si>
    <t>Közvetített szolgáltatások ellenértéke (B403)</t>
  </si>
  <si>
    <t>Szolgáltatások ellenértéke (B402)</t>
  </si>
  <si>
    <t>Kamatbevételek (B408)</t>
  </si>
  <si>
    <t>Egyéb működési bevételek (B411)</t>
  </si>
  <si>
    <t>Gyógyszertámogatás</t>
  </si>
  <si>
    <t>Lakhatási támogatás</t>
  </si>
  <si>
    <t>Diferenciált 600-1000,- Ft/m2/év</t>
  </si>
  <si>
    <t>Települési támogatás</t>
  </si>
  <si>
    <t>0</t>
  </si>
  <si>
    <t xml:space="preserve">2017 évi bevételi terv  </t>
  </si>
  <si>
    <t>Felhalmozási célú átvett pénzeszköz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</si>
  <si>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</si>
  <si>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</si>
  <si>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</si>
  <si>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</si>
  <si>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</si>
  <si>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</si>
  <si>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</si>
  <si>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</si>
  <si>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</si>
  <si>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Működési célú és egyéb bev. összesen:</t>
  </si>
  <si>
    <t>1.) Helyi adók</t>
  </si>
  <si>
    <t>Építményadó</t>
  </si>
  <si>
    <t xml:space="preserve">Idegenforgalmi adó </t>
  </si>
  <si>
    <t>Iparűzési adó</t>
  </si>
  <si>
    <t>2%,</t>
  </si>
  <si>
    <t>Helyi adók összesen:</t>
  </si>
  <si>
    <t>2.) Pótlék, bírság</t>
  </si>
  <si>
    <t>3.) Átengedett központi adók</t>
  </si>
  <si>
    <t>Gépjárműadó</t>
  </si>
  <si>
    <t>3 évig 345 Ft/KW, 4-7 évig 300 Ft/KW, 8-11 évig 230 Ft/KW, 12-15. évig 185 Ft/KW, 16. és felette 140 Ft/KW</t>
  </si>
  <si>
    <t>Átengedett központi adók összesen:</t>
  </si>
  <si>
    <t>4.) Egyéb sajátos bevétel</t>
  </si>
  <si>
    <t>Építésügyi bírság</t>
  </si>
  <si>
    <t>Talajterhelési díjbevétel</t>
  </si>
  <si>
    <t>Környezetvédelmi bírság</t>
  </si>
  <si>
    <t>Egyéb sajátos bevétel összesen:</t>
  </si>
  <si>
    <t>Sajátos közhatalmi bevételek mindösszesen:</t>
  </si>
  <si>
    <t>H</t>
  </si>
  <si>
    <t>Köztemetés</t>
  </si>
  <si>
    <t>Házi segítségnyújtás</t>
  </si>
  <si>
    <t>Működési c. kiadások össz.:</t>
  </si>
  <si>
    <t>Szociálpolitikai juttatások</t>
  </si>
  <si>
    <t>Összesen:</t>
  </si>
  <si>
    <t>Rászorultságtól függő term.  ellátások</t>
  </si>
  <si>
    <t>Nyári gyerekétkeztetés</t>
  </si>
  <si>
    <t>Mindösszesen:</t>
  </si>
  <si>
    <t>Hévíz Hazavár Ösztöndíj 1/2011.(I.26.) Ör.alapján</t>
  </si>
  <si>
    <t>Rendszeres gyermekvédelmi pénzbeli ellátás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</si>
  <si>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</si>
  <si>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</si>
  <si>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</si>
  <si>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</si>
  <si>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</si>
  <si>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</si>
  <si>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</si>
  <si>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</si>
  <si>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</si>
  <si>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</si>
  <si>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</si>
  <si>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</si>
  <si>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</si>
  <si>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</si>
  <si>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</si>
  <si>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</si>
  <si>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</si>
  <si>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</si>
  <si>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Működéci c. bev. össz.</t>
  </si>
  <si>
    <t>Felhalmozási c. bev. össz.</t>
  </si>
  <si>
    <t>Bevételek  mindösszesen:</t>
  </si>
  <si>
    <t>Ellátottak pénzbeli juttatása</t>
  </si>
  <si>
    <t>Működ. c. kiadás össz.:</t>
  </si>
  <si>
    <t>Beruházás</t>
  </si>
  <si>
    <t>35.</t>
  </si>
  <si>
    <t>36.</t>
  </si>
  <si>
    <t>37.</t>
  </si>
  <si>
    <t>38.</t>
  </si>
  <si>
    <t xml:space="preserve">    6. Beruházások </t>
  </si>
  <si>
    <t>Működési költségvetési egyenleg (hiány - , többlet +)</t>
  </si>
  <si>
    <t xml:space="preserve">Felhalmozási tartalék </t>
  </si>
  <si>
    <t>Működési tartalék</t>
  </si>
  <si>
    <t>Működési tartalék összesen</t>
  </si>
  <si>
    <t xml:space="preserve">    5. Felhalmozási bevételek </t>
  </si>
  <si>
    <t xml:space="preserve">    7. Felhalmozási célú átvett pénzeszközök </t>
  </si>
  <si>
    <t>Felhalmozási költségvetési egyenleg (hiány - , többlet +)</t>
  </si>
  <si>
    <t xml:space="preserve">      8.1.2. Belföldi értékpapírok bevételei működési </t>
  </si>
  <si>
    <t xml:space="preserve">         előző évi kv. maradvány terhére felhalmozás finanszírozása </t>
  </si>
  <si>
    <t xml:space="preserve">         8.1.3.1.  előző évi működési kv. maradvány igénybevétele </t>
  </si>
  <si>
    <t xml:space="preserve">Egyéb felhalmozási tartalék </t>
  </si>
  <si>
    <t xml:space="preserve">Önkormányzatok műk. Támogatása </t>
  </si>
  <si>
    <t xml:space="preserve">Egyéb működési célú támogatások áht. belül </t>
  </si>
  <si>
    <t xml:space="preserve">Működési bevételek </t>
  </si>
  <si>
    <t xml:space="preserve">Felhalmozási célú támog. áht-én belül </t>
  </si>
  <si>
    <t xml:space="preserve">Felhalmozási bevételek </t>
  </si>
  <si>
    <t xml:space="preserve">Fininaszírozási célú bevételek </t>
  </si>
  <si>
    <t>Költségvetési bevételek</t>
  </si>
  <si>
    <t xml:space="preserve">  felhalmozási célú támog. ÁHT-án belül </t>
  </si>
  <si>
    <t xml:space="preserve">  felhalmozási célú támog. ÁHT-án kívül </t>
  </si>
  <si>
    <t xml:space="preserve">   működési tartalékok</t>
  </si>
  <si>
    <t xml:space="preserve">   felhalmozási tartalékok</t>
  </si>
  <si>
    <t>Felhalm. c. kiadás össz.:</t>
  </si>
  <si>
    <t>40.</t>
  </si>
  <si>
    <t>41.</t>
  </si>
  <si>
    <t>Kiadások összesen:</t>
  </si>
  <si>
    <t>fő</t>
  </si>
  <si>
    <t>Intézmény</t>
  </si>
  <si>
    <t xml:space="preserve">Munkaviszonyban foglalk. </t>
  </si>
  <si>
    <t xml:space="preserve"> köztisztviselő</t>
  </si>
  <si>
    <t>Közalkalmazott</t>
  </si>
  <si>
    <t>Létszámkeret</t>
  </si>
  <si>
    <t>Főfoglalkozású</t>
  </si>
  <si>
    <t>rész-foglalkozású</t>
  </si>
  <si>
    <t>főfoglalkozású</t>
  </si>
  <si>
    <t>részfoglalkozású</t>
  </si>
  <si>
    <t>2</t>
  </si>
  <si>
    <t>Polgármesteri Hivatal összesen:</t>
  </si>
  <si>
    <t>GAMESZ</t>
  </si>
  <si>
    <t>Konyha</t>
  </si>
  <si>
    <t>Köztemető</t>
  </si>
  <si>
    <t>Köztisztasági tevékenység</t>
  </si>
  <si>
    <t>Orvosi ügyeleti szolgálat</t>
  </si>
  <si>
    <t>Takarítónő, mosónő</t>
  </si>
  <si>
    <t>GAMESZ összesen:</t>
  </si>
  <si>
    <t xml:space="preserve">Teréz Anya Szociális Integrált Intézmény**  </t>
  </si>
  <si>
    <t>Nappali szociális ellátás</t>
  </si>
  <si>
    <t>Védőnő</t>
  </si>
  <si>
    <t>Szociális étkeztetés</t>
  </si>
  <si>
    <t>Központi igazgatás</t>
  </si>
  <si>
    <t>Teréz A. Szoc. Integr. Int. össz.:</t>
  </si>
  <si>
    <t>GAMESZ és intézmények összesen:</t>
  </si>
  <si>
    <t xml:space="preserve">Fajlagos összeg     Ft/fő </t>
  </si>
  <si>
    <t>69 Ft/m2</t>
  </si>
  <si>
    <t>227 000 Ft/km</t>
  </si>
  <si>
    <t xml:space="preserve">      8.1. Belföldi finanszírozás bevételei </t>
  </si>
  <si>
    <t xml:space="preserve">      8.1.3. Maradvány igénybevétele </t>
  </si>
  <si>
    <t xml:space="preserve">      8.1.2. Belföldi értékpapírok bevételei </t>
  </si>
  <si>
    <t xml:space="preserve">      8.1.4. Államháztartáson belüli megelőlegezések</t>
  </si>
  <si>
    <t xml:space="preserve">      8.1.5. Államháztartáson belüli megelőlegezések törlesztése </t>
  </si>
  <si>
    <t xml:space="preserve">      8.1.6. Központi, irányító szervi támogatás </t>
  </si>
  <si>
    <t xml:space="preserve">         8.1.6.1. Központi, irányító szervi támogatás működési </t>
  </si>
  <si>
    <t>Család- és Gyermekjóléti Szolgálat</t>
  </si>
  <si>
    <t xml:space="preserve">IV. Gróf I. Festetics György Művelődési Központ, Városi Könyvtár és Muzeális Gyűjtemény </t>
  </si>
  <si>
    <t xml:space="preserve">3. Teréz Anya Szociális Integrált Intézmény </t>
  </si>
  <si>
    <t>Festetics György Művelődési Központ</t>
  </si>
  <si>
    <t>Művelődési Központ</t>
  </si>
  <si>
    <t>művelődésszervező (igazgatói feladat)</t>
  </si>
  <si>
    <t xml:space="preserve">művelődésszervező (igazgató helyettes) </t>
  </si>
  <si>
    <t>programszervező</t>
  </si>
  <si>
    <t>programszervező, informatikus</t>
  </si>
  <si>
    <t xml:space="preserve">közművelődési munkatárs </t>
  </si>
  <si>
    <t>műszaki kisegítő</t>
  </si>
  <si>
    <t xml:space="preserve">takarító </t>
  </si>
  <si>
    <t>Városi könyvtár</t>
  </si>
  <si>
    <t>vezető könyvtáros</t>
  </si>
  <si>
    <t>könyvtáros</t>
  </si>
  <si>
    <t>gyermek könyvtáros</t>
  </si>
  <si>
    <t>Muzeális  Gyűjtemény</t>
  </si>
  <si>
    <t>kiállítás tervező (művészeti vezető)</t>
  </si>
  <si>
    <t>múzeumőr</t>
  </si>
  <si>
    <t>Egregyi Múzeum</t>
  </si>
  <si>
    <t>Fontana Filmszínház</t>
  </si>
  <si>
    <t>szakmai vezető, pénztáros</t>
  </si>
  <si>
    <t>mozigépész</t>
  </si>
  <si>
    <t>takarítónő</t>
  </si>
  <si>
    <t>Festetics György Művelődési Kp. össz:</t>
  </si>
  <si>
    <t xml:space="preserve">V. Teréz Anya Szociális Integrált Intézmény </t>
  </si>
  <si>
    <t>2018.</t>
  </si>
  <si>
    <t>Hévíz-Keszthely között helyi adóból  (15%)</t>
  </si>
  <si>
    <t>Hévíz-Alsópáhok között helyi adóból (20%)</t>
  </si>
  <si>
    <t>20-00/35/99</t>
  </si>
  <si>
    <t>Artisjus - Telefonos zeneszolgáltatás</t>
  </si>
  <si>
    <t>16/2012. (III.28.) önk.r.</t>
  </si>
  <si>
    <t>Helyi díjak és kitüntetések</t>
  </si>
  <si>
    <t>32/2014.(IX.25.) önk.r.</t>
  </si>
  <si>
    <t>Közoktatásért díjak, kitüntetések</t>
  </si>
  <si>
    <t>DRV - Víz-, szennyvíz üzemeltetése</t>
  </si>
  <si>
    <t>HTO/2439-1/2012</t>
  </si>
  <si>
    <t xml:space="preserve">Work Med 2000 Bt-Foglalkozás-egészségügyi szolgáltatás </t>
  </si>
  <si>
    <t>Aegon Biztosító Zrt - Vagyonbiztosítás</t>
  </si>
  <si>
    <t>Társasház - Közös ktg, és biztosítási díj Kossuth u. 7.</t>
  </si>
  <si>
    <t>Társasház - Közös ktg. Kossuth u. 5.</t>
  </si>
  <si>
    <t xml:space="preserve">K&amp;H Bank - Széfbérlet </t>
  </si>
  <si>
    <t>Kerékpárosbarát Települések Országos Szövetsége</t>
  </si>
  <si>
    <t>PMK/22-3/2012</t>
  </si>
  <si>
    <t>VFO/280-14/2014</t>
  </si>
  <si>
    <t>Hévízgyógyfürdő és Szt. András Reumakórház-terület bérlet</t>
  </si>
  <si>
    <t>VFO/385-2/2014</t>
  </si>
  <si>
    <t>Talajerőgazdálkodási Kft - szennyvíz közszolg.</t>
  </si>
  <si>
    <t>VFO/1002-5/2014</t>
  </si>
  <si>
    <t>Mobiltoalett Kft - bérleti szerződés</t>
  </si>
  <si>
    <t>KGO/266-2/2014</t>
  </si>
  <si>
    <t>KGO/263-4/2014</t>
  </si>
  <si>
    <t>CIG Pannónia Biztosító Zrt - HEBI biztosítása</t>
  </si>
  <si>
    <t>GAMESZ Hévíz - Kormányablak takarítása</t>
  </si>
  <si>
    <t>SZO/18-4/2014</t>
  </si>
  <si>
    <t>dr Gelencsér Anita - Parkolási Iroda bírságbehajtás</t>
  </si>
  <si>
    <t>LI-MAX Ingatlanhasznosító KFT-Bérleti szerződés (Hévíz, 1627/1/A/33. hrsz és 1627/1/A/56. hrsz.)</t>
  </si>
  <si>
    <t>Flavius Üzletház Társasház - közös ktg.</t>
  </si>
  <si>
    <t>Webmark Europe Kft - honlapok(3db) üzemeltetése</t>
  </si>
  <si>
    <t>KGO/25-26/2015</t>
  </si>
  <si>
    <t>Maraton Lapcsoport - Hévíz Forrás időszaki lap előállítása</t>
  </si>
  <si>
    <t>SZO/189-1/2015</t>
  </si>
  <si>
    <t>BMA Tanácsadó és Szolg. Bt - pénzügyi-számviteli tanácsadás</t>
  </si>
  <si>
    <t>SZO/131-2/2015</t>
  </si>
  <si>
    <t>Dr Farkas és Társai Ügyvédi Iroda - jogi szolg.</t>
  </si>
  <si>
    <t>SZO/131-1/2012</t>
  </si>
  <si>
    <t>IV Dental Kft - fogorvosi ügyelet</t>
  </si>
  <si>
    <t>SZO/8/2011</t>
  </si>
  <si>
    <t>Miniform Kft - Minipark programcsomag karbantartása (parkolási iroda)</t>
  </si>
  <si>
    <t>VFO/31-138/2015</t>
  </si>
  <si>
    <t>Vagyonvill Keszthely - jelzőrendszer jelzéseinek fogadása d.központban (ROMKERT)</t>
  </si>
  <si>
    <t>ZNET Telekom Zrt - internet szolg. (ROMKERT)</t>
  </si>
  <si>
    <t>NetStandard Informatikai Kft - szerver üzemeltetés (hevizairport.hu)</t>
  </si>
  <si>
    <t>NetStandard Informatikai Kft - szerver üzemeltetés (heviz.hu)</t>
  </si>
  <si>
    <t>KGO/153-8/2015</t>
  </si>
  <si>
    <t>Kovácsné Peszmeg Zsuzsanna - nyomtatási kellékanyagok</t>
  </si>
  <si>
    <t>KGO/201-9/2015</t>
  </si>
  <si>
    <t>Németh Ferenc - műanyag pohár vásárlása</t>
  </si>
  <si>
    <t>Euro-Inford Iroda Kft - Parkoló Irodával kapcsolatos kötelezttségek</t>
  </si>
  <si>
    <t>Öko-Grill Kft - Víz vásárlása</t>
  </si>
  <si>
    <t>Tavirózsa 38 Gyógyszertár - Társasházi vízdíj</t>
  </si>
  <si>
    <t>TDM Egyesület</t>
  </si>
  <si>
    <t>K&amp;H Biztosító - Kötelező felelősségbiztosítás (NKD-199)</t>
  </si>
  <si>
    <t>Uniqa Biztosító - Kötelező felelősségbiztosítás (BIT-869)</t>
  </si>
  <si>
    <t>Generali Biztosító - Casco biztosítás (NKD-199)</t>
  </si>
  <si>
    <t>Generali Biztosító - Casco biztosítás (BIT-869)</t>
  </si>
  <si>
    <t>Generali Biztosító - Casco biztosítás (MRU-493)</t>
  </si>
  <si>
    <t>Aegon Biztosító Zrt - Kötelező felelősségbiztosítás (MRU-493)</t>
  </si>
  <si>
    <t>Kötelezettségvállalás azonosítója</t>
  </si>
  <si>
    <t>82508/2005</t>
  </si>
  <si>
    <t xml:space="preserve">ÉMI-TÜV SÜD KFT - Lift időszakos felülvizsgálata </t>
  </si>
  <si>
    <t>KGO/134/2005</t>
  </si>
  <si>
    <t xml:space="preserve">Schindler Hungária Kft. - Lift karbantartás </t>
  </si>
  <si>
    <t>HTO/2501-1/2012</t>
  </si>
  <si>
    <t>Zalaszám Informatika Kft - IRKA iratkezelő program karbantartása</t>
  </si>
  <si>
    <t>Zalaszám Informatika Kft - Költségvetési program karbantartása</t>
  </si>
  <si>
    <t>PMK/48-1/2011</t>
  </si>
  <si>
    <t>Zalaszám Informatika Kft - Hatósági program karbantartása</t>
  </si>
  <si>
    <t>Custodia '96 Bt - Munka- és tűzvédelmi tev. Ellátása</t>
  </si>
  <si>
    <t>7622-3/2008</t>
  </si>
  <si>
    <t xml:space="preserve">Magyar Telekom Nyrt - BDSL szolgáltatás </t>
  </si>
  <si>
    <t>GTS Hungary Kft - Internet szolgáltatás</t>
  </si>
  <si>
    <t>Vasi Nyugalom Személy- és Vagyonvédelmi Szolg. Kft - Portaszolgálat</t>
  </si>
  <si>
    <t>Z-ROX Nyugat Kft  - Fénymásoló karbantartás</t>
  </si>
  <si>
    <t>HTO/2162-5/2013</t>
  </si>
  <si>
    <t>eKÖZIG Reg. Informatikai Szolg. Központ Zrt - Önkorm-i alapnyilv-i rendszer felhasználói jog</t>
  </si>
  <si>
    <t>PMK/27-77/2014</t>
  </si>
  <si>
    <t>TC Informatika Kft - IT rendszergazdai tev.</t>
  </si>
  <si>
    <t>VFO/166-4/2014</t>
  </si>
  <si>
    <t>Graphisoft SE - ArchiCAD program</t>
  </si>
  <si>
    <t>KGO/99-34/2015</t>
  </si>
  <si>
    <t>Nordest Energy Kft - Gázdíj (Polgármesteri Hivatal)</t>
  </si>
  <si>
    <t>HTO/1004-15/2013</t>
  </si>
  <si>
    <t>Jakabnet Szoftverház Kft - Szociálpolitikai program karbantartása</t>
  </si>
  <si>
    <t>SZO/75-10/2010</t>
  </si>
  <si>
    <t>Keszthelyi Vagyonvill Kft - Tűzjelző távfelügyeleti díja</t>
  </si>
  <si>
    <t>PMK/110-3/2010</t>
  </si>
  <si>
    <t>Keszthelyi Vagyonvill Kft - Riasztó távfelügyeleti díja</t>
  </si>
  <si>
    <t>Terc Kft - Építőipari költségvetés készítő program karbantartása</t>
  </si>
  <si>
    <t>KGO/202-9/2015</t>
  </si>
  <si>
    <t>Klíma Duó Bt - Klíma és légtechnikai berendezések karbantartása</t>
  </si>
  <si>
    <t>Németh Ferenc - Fénymásolópapír és háztartási papíráru</t>
  </si>
  <si>
    <t>Kovácsné Peszmeg Zsuzsanna - Nyomtatási kellékanyagok</t>
  </si>
  <si>
    <t>KGO/253-1/2015</t>
  </si>
  <si>
    <t>KÖZ-PÉNZKft - Számviteli szaktanácsadási tev.</t>
  </si>
  <si>
    <t>Clearwater Kft - Víz vásárlása</t>
  </si>
  <si>
    <t>Öko-Grill Kft</t>
  </si>
  <si>
    <t>Lindström Kft - szőnyeg bérleti díj</t>
  </si>
  <si>
    <t>I.1. A települési önkormányzatok működésének támogatása</t>
  </si>
  <si>
    <t xml:space="preserve">I.1.a) önkormányzati hivatal működésénak támogatása </t>
  </si>
  <si>
    <t>I.1.b) település-üzemeltetéshez kapcsolódó feladataellátás támogatása</t>
  </si>
  <si>
    <t xml:space="preserve">     I.1.ba) zöldterület gazdálkodással kapcsolatos feladatok ellátásának támogatása </t>
  </si>
  <si>
    <t xml:space="preserve">     V. beszámítás</t>
  </si>
  <si>
    <t xml:space="preserve">    I.1.ba) - V. zöldterület gazdálkodással kapcsolatos feladatok ellátásának támogatása  beszámítás után</t>
  </si>
  <si>
    <t xml:space="preserve">    I.1. bb) közvilágítás fenntartásának támogatása </t>
  </si>
  <si>
    <t xml:space="preserve">     I.1.bb) - V. közvilágítás fenntartásának támogatása beszámítás után </t>
  </si>
  <si>
    <t xml:space="preserve">     I.1.bc) köztemető fenntartással kapcsolatos feladatok támogatása </t>
  </si>
  <si>
    <r>
      <t>19,638  m</t>
    </r>
    <r>
      <rPr>
        <vertAlign val="superscript"/>
        <sz val="8"/>
        <color indexed="10"/>
        <rFont val="Times New Roman"/>
        <family val="1"/>
        <charset val="238"/>
      </rPr>
      <t>2</t>
    </r>
  </si>
  <si>
    <t xml:space="preserve">      V. beszámítás</t>
  </si>
  <si>
    <t xml:space="preserve">      I.1.bc) - V. köztemető fenntartással kapcsolatos feladatok támogatása beszámítás után </t>
  </si>
  <si>
    <t xml:space="preserve">     I.1.bd) közutak fenntartásának támogatása </t>
  </si>
  <si>
    <t xml:space="preserve">       I.1.bd) - V. közutak fenntartásának támogatása beszámítás után </t>
  </si>
  <si>
    <t xml:space="preserve">I.1.c) egyéb önkormányzati feladatok </t>
  </si>
  <si>
    <t xml:space="preserve">    V. beszámítás</t>
  </si>
  <si>
    <t xml:space="preserve">     I.1.c) - V. egyéb önkormányzati feladatok támogatása beszámítás után</t>
  </si>
  <si>
    <t xml:space="preserve">I.1.d) lakott külterülettel kapcsolatos feladatok </t>
  </si>
  <si>
    <t xml:space="preserve">     V. beszámítás </t>
  </si>
  <si>
    <t xml:space="preserve">     I.1.d) - V. lakott külterülettel kapcsolatos feladatok támogatása beszámítás után</t>
  </si>
  <si>
    <t>I.1.e) üdülőhelyi feladatok támogatása  (2014. évben befolyt tény IFA alapján)</t>
  </si>
  <si>
    <t xml:space="preserve">    I.1.e) - V. üdülőhelyi feladatok támogatás beszámítás után</t>
  </si>
  <si>
    <t>I.1.6. 2015.évról áthúzódó (decemberi) bérkompenzáció</t>
  </si>
  <si>
    <t>II.1. Óvodapedagógusok és az óvodapedagógusok nevelő munkáját közvetlenül segítők bértámogatása</t>
  </si>
  <si>
    <t xml:space="preserve">  II.1. (1)1 óvodapedagógusok átlagbérének és közterheinek elismert összege 8 hó</t>
  </si>
  <si>
    <t xml:space="preserve">  II.1.(1)2 óvodapedagógusok átlagbérének és közterheinek elismert összege 4 hó</t>
  </si>
  <si>
    <t xml:space="preserve"> II.1.(2)1 óvodapedagógusok nevelő munkáját közvetlenük segítők átlagbérének és közterheinek elismert összege pedagógus végzettség 8 hó</t>
  </si>
  <si>
    <r>
      <t xml:space="preserve"> </t>
    </r>
    <r>
      <rPr>
        <sz val="9"/>
        <rFont val="Times New Roman"/>
        <family val="1"/>
        <charset val="238"/>
      </rPr>
      <t>II.1.(3)1 óvodapedagógusok nevelő munkáját közvetlenük segítők átlagbérének és közterheinek elismert összege pedagógus végzettséggel  8 hó</t>
    </r>
  </si>
  <si>
    <t xml:space="preserve"> II.1.(2)2 óvodapedagógusok nevelő munkáját közvetlenük segítők átlagbérének és közterheinek elismert összege 4 hó</t>
  </si>
  <si>
    <t xml:space="preserve"> II.1.(3)2 óvodapedagógusok nevelő munkáját közvetlenük segítők átlagbérének és közterheinek elismert összege  pedagógus végzettséggel 4 hó</t>
  </si>
  <si>
    <t xml:space="preserve">  II.1.(5)2 pedagógusok szakképzettséggel rendelkező, óvodapedagógusok nevelő munkáját közvetlenük segítők  pótlólagos támogatása</t>
  </si>
  <si>
    <t xml:space="preserve">II.2. Óvodaműködtetési támogatás </t>
  </si>
  <si>
    <t xml:space="preserve"> II.2.(1) 1 óvodaműködtetési támogatás 8 hó (gyermekek nevelése a napi 8 órát  nem éri el)</t>
  </si>
  <si>
    <t xml:space="preserve"> II.2.(2) 1 óvodaműködtetési támogatás 8 hó (gyermekek nevelése a napi 8 órát eléri vagy meghaladja)</t>
  </si>
  <si>
    <t xml:space="preserve"> II.2.(1) 2 óvodaműködtetési támogatás 4 hó (gyermekek nevelése a napi 8 órát  nem éri el)</t>
  </si>
  <si>
    <t xml:space="preserve"> II.2.(2) 1 óvodaműködtetési támogatás 4 hó (gyermekek nevelése a napi 8 órát eléri vagy meghaladja)</t>
  </si>
  <si>
    <t xml:space="preserve">II.4. Köznevelési intézmények működéséhez kapcsolódó támogatás </t>
  </si>
  <si>
    <t>II.5.a Kiegészítő támogatás az óvodapedagógusok minősítéséből adódó többletkiadásokhoz</t>
  </si>
  <si>
    <t xml:space="preserve">    II.5.a (1).  Alapfokozatú végzettségű pedagógus II. kategóriába sorolt ov.ped.kiegészítő támogatása, akik a képesítést  2014.dec.31-ig szerezték</t>
  </si>
  <si>
    <t xml:space="preserve">    II.5.b (1).  Alapfokozatú végzettségű pedagógus II. kategóriába sorolt ov.ped.kiegészítő támogatása, akik a képesítést  2015. évben szerezték szerezték</t>
  </si>
  <si>
    <t>III.1. Pénzbeli szociális ellátások kiegészítése (évközi igénylés alapján)</t>
  </si>
  <si>
    <t>III. 2. Települési önkormányzatok szociális feladatok egyéb támogatása 32.000 Ft/fő alatti adóerőképesség esetén differenciáltan jár</t>
  </si>
  <si>
    <t>III. 3. Egyes szociális és gyermekjóléti feladatok támogatása</t>
  </si>
  <si>
    <t xml:space="preserve"> III. 3. a) Család- és gyermekjóléti szolgálat</t>
  </si>
  <si>
    <t xml:space="preserve">   III.3. aa) Számított szakmai létszám meghatározása</t>
  </si>
  <si>
    <t xml:space="preserve">   III. 3. aaa) Számított alaplétszám 2014. 01.01-i lakosságszám szerint (Cserszegtomaj 3079 fő + Hévíz 4837 fő)</t>
  </si>
  <si>
    <r>
      <t xml:space="preserve">   </t>
    </r>
    <r>
      <rPr>
        <sz val="9"/>
        <rFont val="Times New Roman"/>
        <family val="1"/>
        <charset val="238"/>
      </rPr>
      <t>III. 3 aab) Számított kiegészítő létszám meghatározása közös hivatal esetén KLSZ= közöshivatal település szám szerint:0</t>
    </r>
  </si>
  <si>
    <r>
      <t xml:space="preserve">  </t>
    </r>
    <r>
      <rPr>
        <sz val="9"/>
        <rFont val="Times New Roman"/>
        <family val="1"/>
        <charset val="238"/>
      </rPr>
      <t xml:space="preserve"> III. 3. aac) Számított alaplétszám korrekciója (minden más önkormányzat:1)</t>
    </r>
  </si>
  <si>
    <t xml:space="preserve">   III. 3. ab) Támogatás  összege Hévíz 1; Cserszegtomaj 1</t>
  </si>
  <si>
    <t xml:space="preserve">   III. 3. c). Szociális étkeztetés</t>
  </si>
  <si>
    <t xml:space="preserve">   III. 3. d) Házi segítségnyújtás  </t>
  </si>
  <si>
    <r>
      <t xml:space="preserve">  </t>
    </r>
    <r>
      <rPr>
        <sz val="9"/>
        <rFont val="Times New Roman"/>
        <family val="1"/>
        <charset val="238"/>
      </rPr>
      <t xml:space="preserve"> III. 3. f) Időskorúak nappali intézményi  ellátása</t>
    </r>
  </si>
  <si>
    <t xml:space="preserve">   III. 3. j) Gyermekek napközbeni ellátása</t>
  </si>
  <si>
    <r>
      <t xml:space="preserve">   </t>
    </r>
    <r>
      <rPr>
        <sz val="9"/>
        <rFont val="Times New Roman"/>
        <family val="1"/>
        <charset val="238"/>
      </rPr>
      <t>III. 3. ja) Bölcsődei ellátás</t>
    </r>
  </si>
  <si>
    <t xml:space="preserve">      III. 3. ja) 1 Bölcsődei ellátás </t>
  </si>
  <si>
    <t xml:space="preserve">III. 4. települési önk. által nyújtott egyes szociális szakosított ellátások, valamint a                 gyermekek átmeneti gondozásával kapcsolatos feladatok támogatása támogatás </t>
  </si>
  <si>
    <t xml:space="preserve">   III. 4. a) kötelezően foglalkoztatott szakmai dolgozók bértámogatása                                               51+6 demens=14,55</t>
  </si>
  <si>
    <t xml:space="preserve">   III. 4. b)  intézmény üzemeltetési támogatás </t>
  </si>
  <si>
    <t>III. 5. Gyermek étkeztetés támogatása</t>
  </si>
  <si>
    <t xml:space="preserve">   III. 5. a) Finanszírozás szempontjából elismert dolgozók bértámogatása</t>
  </si>
  <si>
    <t xml:space="preserve">   III. 5. b) Gyermekétkeztetés üzemeltetési támogatása  </t>
  </si>
  <si>
    <t xml:space="preserve">   III. 5. c) rászoruló gyermekek intézményen kívüli szünidei étkeztetésének támogatása  összege </t>
  </si>
  <si>
    <t>III. 6. Szociális ágazati pótlék (évközi igénylés alapján)</t>
  </si>
  <si>
    <t>IV. Települési önkormányzatok kulturális feladatainak támogatása</t>
  </si>
  <si>
    <t>IV. 1. Könyvtári, közművelődési és múzeumi feladatok támogatása</t>
  </si>
  <si>
    <t xml:space="preserve">  IV.1. d) Települési önkormányzatok nyilvános könyvtári és közművelődési fa támogatása </t>
  </si>
  <si>
    <t xml:space="preserve">   i) Települési önormányzatok könyvtári célú érdekeltségnövelő támogatása évközi megállapítás szerint </t>
  </si>
  <si>
    <t>Információ: Beszámítás összesen: =20223224779*0,55/100*1,05=116789124</t>
  </si>
  <si>
    <t>Költségvetési tv 2. sz melléklete alapján igényelt állami támogatás összesen:</t>
  </si>
  <si>
    <t>KGO/33-18/2015</t>
  </si>
  <si>
    <t>Hévízi TV Nonprofit Kft - Városi televíziós műsorok készítése és közvetítése</t>
  </si>
  <si>
    <t>VFO/208-10/14</t>
  </si>
  <si>
    <t>Zalaispa Zrt - Hulladék gyűjtés díja</t>
  </si>
  <si>
    <t>Magyar Posta - Postaköltség</t>
  </si>
  <si>
    <t>052/2006</t>
  </si>
  <si>
    <t>New Konstruktív Kft - Tüzeléstechnikai szolgáltatás</t>
  </si>
  <si>
    <t>KGO/259-6/2014</t>
  </si>
  <si>
    <t>TC Informatika Kft - Információs rendszer biztonsági feladatok, szabályzatok elkészítése</t>
  </si>
  <si>
    <t>Németh Ferenc - Tisztítószer beszerzés</t>
  </si>
  <si>
    <t>2017. évi várható önkormányzatok működési támogatásai</t>
  </si>
  <si>
    <t xml:space="preserve"> II.2.a(2) 1 óvodaműködtetési támogatás 4 hó (gyermekek nevelése a napi 8 órát eléri vagy meghaladja)</t>
  </si>
  <si>
    <t>II.4.a Kiegészítő támogatás az óvodapedagógusok minősítéséből adódó többletkiadásokhoz</t>
  </si>
  <si>
    <t xml:space="preserve">   III. 3 aab) Számított kiegészítő létszám meghatározása közös hivatal esetén KLSZ= közöshivatal település szám szerint:0</t>
  </si>
  <si>
    <t xml:space="preserve">   III. 3. aac) Számított alaplétszám korrekciója (minden más önkormányzat:1)</t>
  </si>
  <si>
    <t xml:space="preserve">       III. 3. da) Szociális segítés</t>
  </si>
  <si>
    <t xml:space="preserve">       III. 3. db) Személyi gondozás</t>
  </si>
  <si>
    <t xml:space="preserve">   III. 3. f) Időskorúak nappali intézményi  ellátása</t>
  </si>
  <si>
    <t xml:space="preserve">VI. Teljesítési adatokhoz kapcsolódó korrekciós támogatás </t>
  </si>
  <si>
    <r>
      <t xml:space="preserve">  </t>
    </r>
    <r>
      <rPr>
        <sz val="9"/>
        <rFont val="Times New Roman"/>
        <family val="1"/>
        <charset val="238"/>
      </rPr>
      <t>VI.a) I.1.bb)-bd) pontok szerintri feladatokra</t>
    </r>
  </si>
  <si>
    <t xml:space="preserve">  VI.b) 2015. évi adóerő-képesség ismeretében a miniszreri módosítása szerint</t>
  </si>
  <si>
    <t>2017. évi várható bevétel</t>
  </si>
  <si>
    <t xml:space="preserve">  II.1.(4)2 óvodapedagógusok átlagbérének és közterheinek pótlólagos összege 2017/2017. tanévre</t>
  </si>
  <si>
    <t>Térfigyelő kamerarendszer működtetés</t>
  </si>
  <si>
    <t>6</t>
  </si>
  <si>
    <t>Romkert gondnok</t>
  </si>
  <si>
    <t>I. összesen</t>
  </si>
  <si>
    <t>Beszámítás alapja:</t>
  </si>
  <si>
    <t>(I.1.e) sort terhelő összeg)</t>
  </si>
  <si>
    <t>II . Összesen</t>
  </si>
  <si>
    <r>
      <t xml:space="preserve"> </t>
    </r>
    <r>
      <rPr>
        <sz val="9"/>
        <rFont val="Times New Roman"/>
        <family val="1"/>
        <charset val="238"/>
      </rPr>
      <t xml:space="preserve">  III. 4. a) kötelezően foglalkoztatott szakmai dolgozók bértámogatása                                               47+10 demens=14,75</t>
    </r>
  </si>
  <si>
    <t>III. összesen</t>
  </si>
  <si>
    <t>IV. összesen</t>
  </si>
  <si>
    <t>V. összesen</t>
  </si>
  <si>
    <t>VI. összesen</t>
  </si>
  <si>
    <t>I-VI mindösszesen</t>
  </si>
  <si>
    <t>Törlesztés</t>
  </si>
  <si>
    <t>Ápolási támogatás</t>
  </si>
  <si>
    <t>Települési támogatás összesen:</t>
  </si>
  <si>
    <t>Természetbeni ellátások összesen:</t>
  </si>
  <si>
    <t>Ellátottak támogatása mindösszesen:</t>
  </si>
  <si>
    <t xml:space="preserve"> ellátottak pénzbeli juttatásai </t>
  </si>
  <si>
    <t xml:space="preserve">Rendszeres gyermekvédelmi támogatás </t>
  </si>
  <si>
    <t xml:space="preserve">                    elvonások befizetések</t>
  </si>
  <si>
    <t xml:space="preserve">                    elvonások, befizetések</t>
  </si>
  <si>
    <r>
      <t xml:space="preserve">                   </t>
    </r>
    <r>
      <rPr>
        <sz val="7"/>
        <color indexed="8"/>
        <rFont val="Times New Roman"/>
        <family val="1"/>
        <charset val="238"/>
      </rPr>
      <t>elvonások, befizetések</t>
    </r>
  </si>
  <si>
    <t xml:space="preserve">                   működési célú tartalék </t>
  </si>
  <si>
    <t xml:space="preserve">                   általános tartalék </t>
  </si>
  <si>
    <t xml:space="preserve">       1.2 Elvonások, befizetések bevételei </t>
  </si>
  <si>
    <t xml:space="preserve">         8.1.3.1.  előző évi költségvetési maradvány  igénybevétele (B8131) </t>
  </si>
  <si>
    <t xml:space="preserve">Technikai személyzet </t>
  </si>
  <si>
    <t>Vagyonvill Keszthely Kft - Kormányablak tűzjelző rendszer távfelügyeleti  díja + karbantartás</t>
  </si>
  <si>
    <t>2019.</t>
  </si>
  <si>
    <t>Aegon Biztosító Zrt -Önkormányzati Vagyonbiztosítás</t>
  </si>
  <si>
    <t xml:space="preserve">Heappy Dixieland Band Baráti Kör Egyesület </t>
  </si>
  <si>
    <t>Hévízi Térségi Zonta Klub Egyesület</t>
  </si>
  <si>
    <r>
      <rPr>
        <sz val="9"/>
        <rFont val="Times New Roman"/>
        <family val="1"/>
        <charset val="238"/>
      </rPr>
      <t>I.1.e) üdülőhelyi feladatok támogatása</t>
    </r>
    <r>
      <rPr>
        <sz val="9"/>
        <color rgb="FF00B0F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</t>
    </r>
  </si>
  <si>
    <t xml:space="preserve"> II.1.(3)1 óvodapedagógusok nevelő munkáját közvetlenük segítők átlagbérének és közterheinek elismert összege pedagógus szakképzettséggel  8 hó</t>
  </si>
  <si>
    <t xml:space="preserve"> II.1.(3)2 óvodapedagógusok nevelő munkáját közvetlenük segítők átlagbérének és közterheinek elismert összege  pedagógus szakképzettséggel 4 hó</t>
  </si>
  <si>
    <t xml:space="preserve"> II.2. (1) 1 óvodaműködtetési támogatás 8 hó (gyermekek nevelése a napi 8 órát eléri vagy meghaladja)</t>
  </si>
  <si>
    <t xml:space="preserve"> II.2. (8) 1 óvodaműködtetési támogatás 8 hó (gyermekek nevelése a napi 8 órát  nem éri el, de eléri a 6 órát)</t>
  </si>
  <si>
    <t xml:space="preserve"> II.2. (6) 2 óvodaműködtetési támogatás 4 hó (gyermekek nevelése a napi 8 órát  nem éri el, de eléri a 6 órát)</t>
  </si>
  <si>
    <t>Új parkoló helyek megvalósításához terv készítés</t>
  </si>
  <si>
    <t>új beruházás</t>
  </si>
  <si>
    <t>Zrínyi utca külterületi szakasz közmű és zöldfelület tervezés</t>
  </si>
  <si>
    <t>"Hévíz - Gyógytó kifolyó víz hőszivattyús energiahasznosítása"</t>
  </si>
  <si>
    <t>Gr.  I. Festetics György Művelődési Központ összesen:</t>
  </si>
  <si>
    <t>2. Gróf  I. Festetics György Művelődési Központ</t>
  </si>
  <si>
    <t>Zöldterület-kezelés</t>
  </si>
  <si>
    <t xml:space="preserve">Gazdasági szervezet </t>
  </si>
  <si>
    <t xml:space="preserve">Karbantartók </t>
  </si>
  <si>
    <t>TC Informatika Kft - közterületfigyelő rendszer üzemeltetése</t>
  </si>
  <si>
    <t>SZO/181-28/2016</t>
  </si>
  <si>
    <t>Gazdasági Ellátó Szervezet Keszthely - gyepmesteri és állatorvosi tev</t>
  </si>
  <si>
    <t>PMK/18-2/2017</t>
  </si>
  <si>
    <r>
      <t xml:space="preserve">     </t>
    </r>
    <r>
      <rPr>
        <sz val="7"/>
        <rFont val="Times New Roman"/>
        <family val="1"/>
        <charset val="238"/>
      </rPr>
      <t xml:space="preserve"> 9.1.1. Hitel-, kölcsön törlesztés államháztartáson kívülre (K911)</t>
    </r>
  </si>
  <si>
    <t>Térségi Sport és rendezvénycsarnok építéséhez infrastuktúra tervezés (+ földkábeles villamos energia ellátás biztosítása )</t>
  </si>
  <si>
    <t xml:space="preserve">         8.1.3.2. előző évi vállalkozási maradvány igénybevétele (B8132)</t>
  </si>
  <si>
    <t>Bölcsődei gyógypedagógiai asszisztens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</si>
  <si>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pü-i vállalkozásoktól</t>
    </r>
  </si>
  <si>
    <t xml:space="preserve">      8.1.1. Hitel-, kölcsön felvétel pü-i vállalkozásoktól</t>
  </si>
  <si>
    <t xml:space="preserve">      8.1.1. Hitel-, kölcsön felvétel  pü-i vállalkozásoktól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</si>
  <si>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 pü-i vállalkozásoktól</t>
    </r>
  </si>
  <si>
    <t>Központi költségvetési szervektől működési célra átvett peszk.:</t>
  </si>
  <si>
    <t>Működési célú pénzeszköz átvétel Áht-n kívülről:</t>
  </si>
  <si>
    <t>Felhalmozási célú támoghatás Áht-n belülről:</t>
  </si>
  <si>
    <t>Helikon Kórus és Baráti Köre Közhasznú Egyesület</t>
  </si>
  <si>
    <t>Hévíz és Térsége KamaraiTagok Kultúrális Alapítványa</t>
  </si>
  <si>
    <t>Keszthelyi Mentők Alapítvány</t>
  </si>
  <si>
    <t>Hévízi Kulturális Központ Nonprofit Kft.</t>
  </si>
  <si>
    <t xml:space="preserve">Hévíz Sportkör visszatérítendő támogatás </t>
  </si>
  <si>
    <t>Kötelezettséggel terhelt PM hatáskörben felhasználható    Ovi-Sport Pálya pályázat önrész</t>
  </si>
  <si>
    <t>Temetési támogatás</t>
  </si>
  <si>
    <t>Iskolakezdési támogatás</t>
  </si>
  <si>
    <t>Születési támogatás</t>
  </si>
  <si>
    <t>Méltányossági támogatás</t>
  </si>
  <si>
    <t>Rendkívüli támogatás</t>
  </si>
  <si>
    <t>Festetics sétány kialakítására vonatkozó tervek</t>
  </si>
  <si>
    <t>Fenntartható közlekedés TOP-3.1.1-15-ZA1-2016-00007</t>
  </si>
  <si>
    <t>Hévíz Sortkör felhalmozási támogatás (weboldal fejlesztés)</t>
  </si>
  <si>
    <t xml:space="preserve">Informatikai eszközök </t>
  </si>
  <si>
    <t>502208 Térségi Sport és rendezvénycsarnok ép.</t>
  </si>
  <si>
    <t>502219 Termelői piac fejlesztés TOP-1.1.3-15</t>
  </si>
  <si>
    <t>505102 Nemzetközi kapcsolatok</t>
  </si>
  <si>
    <t>505102 Nagyköveti program</t>
  </si>
  <si>
    <t>505202 Forrás újság</t>
  </si>
  <si>
    <t>505401 Parkolási tevékenység</t>
  </si>
  <si>
    <t xml:space="preserve">505601 Nyári napközi </t>
  </si>
  <si>
    <t>503301 Szociális célú tüzifa</t>
  </si>
  <si>
    <t xml:space="preserve">503302 Hévíz Hazavár ösztöndíj </t>
  </si>
  <si>
    <t>504101 Ingatlanhasznosítás</t>
  </si>
  <si>
    <t>505403 Történelmi helyek (egregyi romkert)</t>
  </si>
  <si>
    <t>503106 Állami tám-mal kapcsolatos kiadások</t>
  </si>
  <si>
    <t>502205 Egregyi temetőkápolna, temetőkert</t>
  </si>
  <si>
    <t>505802 "Transforming your city"</t>
  </si>
  <si>
    <t>505803 "SporOverBorder - Hévíz"</t>
  </si>
  <si>
    <t>502206 Buszpályaudvar áttelepítése</t>
  </si>
  <si>
    <t>505901 Egyéb ki nem emelt</t>
  </si>
  <si>
    <r>
      <t xml:space="preserve">     </t>
    </r>
    <r>
      <rPr>
        <sz val="7"/>
        <color indexed="8"/>
        <rFont val="Times New Roman"/>
        <family val="1"/>
        <charset val="238"/>
      </rPr>
      <t xml:space="preserve"> 8.1.1. Hitel-, kölcsön felvétel pü-i vállalkozásoktól</t>
    </r>
    <r>
      <rPr>
        <b/>
        <sz val="7"/>
        <color rgb="FF0070C0"/>
        <rFont val="Times New Roman"/>
        <family val="1"/>
        <charset val="238"/>
      </rPr>
      <t xml:space="preserve"> (Kormányzati döntés szükséges!)</t>
    </r>
  </si>
  <si>
    <t>Hévíz Város Önkormányzat  és intézményei mindösszesen:</t>
  </si>
  <si>
    <t xml:space="preserve">                Hitel felhasználása felhalmozásra </t>
  </si>
  <si>
    <r>
      <t xml:space="preserve">      </t>
    </r>
    <r>
      <rPr>
        <sz val="7"/>
        <color indexed="8"/>
        <rFont val="Times New Roman"/>
        <family val="1"/>
        <charset val="238"/>
      </rPr>
      <t xml:space="preserve">8.1.1. Hitel-, kölcsön felvétel pü-i vállalkozásoktól (B811) </t>
    </r>
    <r>
      <rPr>
        <b/>
        <sz val="7"/>
        <color rgb="FF0070C0"/>
        <rFont val="Times New Roman"/>
        <family val="1"/>
        <charset val="238"/>
      </rPr>
      <t>(Kormányzati döntés szükséges!)</t>
    </r>
  </si>
  <si>
    <r>
      <t xml:space="preserve">      </t>
    </r>
    <r>
      <rPr>
        <sz val="7"/>
        <rFont val="Times New Roman"/>
        <family val="1"/>
        <charset val="238"/>
      </rPr>
      <t xml:space="preserve">8.1.1. Hitel-, kölcsön felvétel  pü-i vállalkozásoktól  </t>
    </r>
    <r>
      <rPr>
        <b/>
        <sz val="7"/>
        <color rgb="FF0070C0"/>
        <rFont val="Times New Roman"/>
        <family val="1"/>
        <charset val="238"/>
      </rPr>
      <t>(Kormányzati döntés szükséges!)</t>
    </r>
  </si>
  <si>
    <r>
      <t xml:space="preserve">  </t>
    </r>
    <r>
      <rPr>
        <sz val="7"/>
        <color indexed="8"/>
        <rFont val="Times New Roman"/>
        <family val="1"/>
        <charset val="238"/>
      </rPr>
      <t xml:space="preserve">    8.1.1. Hitel-, kölcsön felhasználása felhalmozási célra</t>
    </r>
  </si>
  <si>
    <t>"Hévíz Termelői piac megújulása" TOP-1.1.3-15-ZA1-2016-00005</t>
  </si>
  <si>
    <t>HEBI dokk létesítés (Fenntartható közlekedés TOP-3.1.1-15-ZA1-00007)</t>
  </si>
  <si>
    <t xml:space="preserve">Informatikai eszközök beszerzése </t>
  </si>
  <si>
    <t>502207 "Gyógyhelyi főtér" GINOP-7.1.9-17</t>
  </si>
  <si>
    <t>Ápolás, gondozás, otthoni ellátás+mentalhigiénés munkatárs</t>
  </si>
  <si>
    <r>
      <rPr>
        <b/>
        <sz val="9"/>
        <color indexed="8"/>
        <rFont val="Times New Roman"/>
        <family val="1"/>
        <charset val="238"/>
      </rPr>
      <t>2018. évi  állami támogatásból származó várható bevétel</t>
    </r>
    <r>
      <rPr>
        <b/>
        <i/>
        <sz val="9"/>
        <color indexed="8"/>
        <rFont val="Times New Roman"/>
        <family val="1"/>
        <charset val="238"/>
      </rPr>
      <t/>
    </r>
  </si>
  <si>
    <t>Hévízi népességnyilvántartás adata: 4705 fő</t>
  </si>
  <si>
    <r>
      <rPr>
        <sz val="9"/>
        <rFont val="Times New Roman"/>
        <family val="1"/>
        <charset val="238"/>
      </rPr>
      <t>I.1.5. 2017. évról áthúzódó (decemberi) bérkompenzáció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adat lesz)</t>
    </r>
  </si>
  <si>
    <t>I.1.6. Polgármesteri iIlletmény támogatása (a 32.000 Ft/fő adőerőképességet meg nem haladó önkormányzatok esetében)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</si>
  <si>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aminősítést  2016. dec.31-ig szerezték 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</si>
  <si>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 minősítést  2018. január 1-i átsorolással szerezték</t>
  </si>
  <si>
    <r>
      <rPr>
        <sz val="9"/>
        <rFont val="Times New Roman"/>
        <family val="1"/>
        <charset val="238"/>
      </rPr>
      <t>III.1. Szociális ágazati összevont pótlék</t>
    </r>
    <r>
      <rPr>
        <sz val="9"/>
        <color rgb="FFFF000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MÁK által megállapított összegű folyósítás)</t>
    </r>
  </si>
  <si>
    <r>
      <rPr>
        <sz val="9"/>
        <rFont val="Times New Roman"/>
        <family val="1"/>
        <charset val="238"/>
      </rPr>
      <t xml:space="preserve">   III. 3. aaa) Számított alaplétszám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(2017. 01.01-i lakosságszám szerint Cserszegtomaj 3117 fő) + (Hévíz népességnyilvántartó adata szerint 2017. 01.01: 4705 fő)</t>
    </r>
  </si>
  <si>
    <t xml:space="preserve">   III. 4. települési önk. által nyújtott egyes szociális szakosított ellátások, valamint a                 gyermekek átmeneti gondozásával kapcsolatos feladatok támogatása támogatás </t>
  </si>
  <si>
    <t>előző évi eredeti felmérés szerinti támogatás összege</t>
  </si>
  <si>
    <t xml:space="preserve">   III. 5. Gyermek étkeztetés támogatása</t>
  </si>
  <si>
    <t xml:space="preserve">      III. 5. a) Finanszírozás szempontjából elismert dolgozók bértámogatása</t>
  </si>
  <si>
    <t xml:space="preserve">      III. 5. b) Gyermekétkeztetés üzemeltetési támogatása  </t>
  </si>
  <si>
    <t xml:space="preserve">   III. 6. Rászoruló gyermekek intézményen kívüli szünidei étkeztetésének támogatása összege (Ft/étkezési adag, adóerőképeswség szerint differenciálva)</t>
  </si>
  <si>
    <t xml:space="preserve">  III 7. Bölcsőde, mini bölcsőde támogatása</t>
  </si>
  <si>
    <t xml:space="preserve">      III.7.a) Finanszírozás szempontjából elismert szakmai dolgozók bértámogatása</t>
  </si>
  <si>
    <t xml:space="preserve">              Bölcsődei dajkák, középfokú végzettségűkisgyermeknevelők, szaktanácsadók bértámogatása</t>
  </si>
  <si>
    <t>0,8 fő középfokú kisgyermeknevelő + 1 fő dajka</t>
  </si>
  <si>
    <t xml:space="preserve">               Felsőfokú végzettségű kisgyermeknevelők, szaktanácsadók bértámogatása</t>
  </si>
  <si>
    <t>2 fő felsőfokú kisgyermeknevelő + 0 fő szaktanácsadó</t>
  </si>
  <si>
    <t xml:space="preserve">      III.7.b) Bölcsődei üzemeltetési támogatás 32.000 Ft/fő/év adóerőképességet meg nem haladó települések részére (Hévíz adőerőképessége 60.708 Ft/fő)</t>
  </si>
  <si>
    <t>(előző évi állomány gyarapítás alapján évközben megítélt támogatás)</t>
  </si>
  <si>
    <t>IV.3. Kulturális illetménypótlék</t>
  </si>
  <si>
    <t>(évközben megállapított és folyósított támogatás)</t>
  </si>
  <si>
    <t>.</t>
  </si>
  <si>
    <t>Információ: V. Beszámítás szerinti támogatás csökkentés összesen: = 20.402.132.317*0,55/100*110/100=123.432.901</t>
  </si>
  <si>
    <t xml:space="preserve">                          Szolidaritási hozzájárulás: (123.432.901 - 671.759.619)*80%=0</t>
  </si>
  <si>
    <t>kék = fajlagos támogatási összeg változás</t>
  </si>
  <si>
    <t>Alsópáhok adó-átadás</t>
  </si>
  <si>
    <t>Keszthely adó- átadás</t>
  </si>
  <si>
    <t>Tárgyi eszköz beszerzés (Klimatizálás-Szt. András 2 szint folyosójának, 2 db elektromos ágy, 1db ipari mosogatógép</t>
  </si>
  <si>
    <t>Egyéb  tárgyi eszköz beszerzés (1db pohárautomata ivőkúthoz, 8 db számítógép beszerzés, interkativ érnitőképernyős felület, televízió)</t>
  </si>
  <si>
    <t xml:space="preserve">2018. évi pénzügyi mérleg </t>
  </si>
  <si>
    <t xml:space="preserve">2018. évi működési pénzügyi mérleg </t>
  </si>
  <si>
    <t xml:space="preserve">2018. évi előirányzat </t>
  </si>
  <si>
    <t xml:space="preserve">2018. évi felhalmozási pénzügyi mérleg </t>
  </si>
  <si>
    <t>2018. évi költségvetés felhalmozási bevételek</t>
  </si>
  <si>
    <t>2018. évi költségvetési rendelet</t>
  </si>
  <si>
    <t xml:space="preserve">2018. évi pénzügyi mérlege </t>
  </si>
  <si>
    <t xml:space="preserve">2018. évi Pénzügyi mérleg </t>
  </si>
  <si>
    <t xml:space="preserve">2018.  évi működési célú és egyéb kiadások feladatonként </t>
  </si>
  <si>
    <t>2018. évi pénzügyi mérleg</t>
  </si>
  <si>
    <t>2018. évi  engedélyezett létszámkeret</t>
  </si>
  <si>
    <t>Közép-keleti város rész csapadékelvezetés tervezése és kivitelezése (Babocsay és Dombföldi utca)</t>
  </si>
  <si>
    <t>Szoftver</t>
  </si>
  <si>
    <t>Helyi önkormányzatok működésének és ágazati feladatainak várható 2018. évi támogatása 2018. évi mutatószám felmérés adatai alapján</t>
  </si>
  <si>
    <t>135+1*2+2*3=143 fő</t>
  </si>
  <si>
    <t>Beszámítás:2016. évi IPA alap szerint</t>
  </si>
  <si>
    <t>568 fő</t>
  </si>
  <si>
    <t xml:space="preserve">Költségvetési  szerveknél foglalkoztatottak 2017. dec. bérkompenzációja </t>
  </si>
  <si>
    <t xml:space="preserve">                                                                        2018. évi bérkompenzáció</t>
  </si>
  <si>
    <t>Számítástechnika váratlan meghibásodása miatti beszerzés</t>
  </si>
  <si>
    <t>Eszköz beszerzés</t>
  </si>
  <si>
    <t>Felosztható keret</t>
  </si>
  <si>
    <t xml:space="preserve">Polgármesteri Hivatal épülete fűrtéskorszerűsítése </t>
  </si>
  <si>
    <t>5</t>
  </si>
  <si>
    <t>"RefurbCulture" projekt eszköz HUHR</t>
  </si>
  <si>
    <t>Nagyparkoló zöldterületének és közlekedési ter. megújítása (Zöldváros) TOP-2.1.2-15-ZA1-2016-00004</t>
  </si>
  <si>
    <t>Hévízi TV Nonprofit Kft</t>
  </si>
  <si>
    <t>Nagykanizsai Tankerületi Központ</t>
  </si>
  <si>
    <t>Informatikai beruházás</t>
  </si>
  <si>
    <t>Kisértékű tárgyi eszköz</t>
  </si>
  <si>
    <t>Szt. András utcai épület homlokzat felújítás</t>
  </si>
  <si>
    <t>Felhalmozási kölcsön nyújtása</t>
  </si>
  <si>
    <t xml:space="preserve">           8.1.3.1.  előző évi költségvetési maradvány igénybevétele felh-ra</t>
  </si>
  <si>
    <t xml:space="preserve">rendezvények gazdasági ügyintézője </t>
  </si>
  <si>
    <t>gazdasági ügyintéző</t>
  </si>
  <si>
    <t>kék = fajlagos támogatási összeg változás előző évhez képest</t>
  </si>
  <si>
    <t>2018. évi költségvetés</t>
  </si>
  <si>
    <t>2018. évi egyéb működési célú támogatások ÁHT-én beülre és  és működési támogatások ÁHT-n kívülre</t>
  </si>
  <si>
    <t>2018. évi felhalmozási kiadásai</t>
  </si>
  <si>
    <t xml:space="preserve">előirányzat felhasználási ütemterv a 2018. évi  költségvetési rendelethez </t>
  </si>
  <si>
    <t>Finanszírozási kiadás</t>
  </si>
  <si>
    <t>Áht-n belüli megelőlegzések visszafizetése</t>
  </si>
  <si>
    <t>7/1.</t>
  </si>
  <si>
    <t>7/2.</t>
  </si>
  <si>
    <t>7/3.</t>
  </si>
  <si>
    <t>Hévízi Turisztikai Nonprofit Kft Hungarikum alapprogram</t>
  </si>
  <si>
    <t>Keszthely és Környéke Evangélikus Egyházközösség ( Hévízi Evangélikus Fiókgyülekezetnél felhasználható)</t>
  </si>
  <si>
    <t>Hévízi Evangélikus és Református Templomépítő és Fenntartó Alapítvány</t>
  </si>
  <si>
    <t>Hévíz Turizmus Marketing Egyesület [1/2016/2016(I. 28.) Kt.hat.]</t>
  </si>
  <si>
    <t>Hévíz 2102. hrsz-ú ingatlan (+kisajátítási terv)</t>
  </si>
  <si>
    <t xml:space="preserve">              Bölcsődei dajkák, középfokú végzettségű kisgyermeknevelők, szaktanácsadók bértámogatása</t>
  </si>
  <si>
    <t>505701 Vagyongazdálkodás kiadásai</t>
  </si>
  <si>
    <t>505702 Hévíz-Gyógytó kifolyó víz hőszivattyús energia hasznosítása</t>
  </si>
  <si>
    <t>2/2.</t>
  </si>
  <si>
    <t>2/1.</t>
  </si>
  <si>
    <t>Buszpályaudvar enged.és kiviteli terv (+ láp terület hatástanulmány 6.000 e Ft)</t>
  </si>
  <si>
    <t>Gyógyhelyi főtér kialakítás (kiviteli tervezés)</t>
  </si>
  <si>
    <t>15/1.</t>
  </si>
  <si>
    <t>15/2.</t>
  </si>
  <si>
    <t>505502 Város és közs.gazd. (Sportszálló alatti Eon vezeték kiváltása)</t>
  </si>
  <si>
    <t>505502 Város és közs.gazd. (Városi sportcsarnok bontása)</t>
  </si>
  <si>
    <t>Magyar Máltai Szeretetszolgálat: Támogató szolgálat</t>
  </si>
  <si>
    <t>Mérték  (2018. évi január 1. napjától)</t>
  </si>
  <si>
    <t xml:space="preserve">2018. évi bevételi terv  </t>
  </si>
  <si>
    <t xml:space="preserve">2018. évi előirányzat összesen </t>
  </si>
  <si>
    <t xml:space="preserve">2018. évi bevételi előirányzat </t>
  </si>
  <si>
    <t>2018. évi terv</t>
  </si>
  <si>
    <t xml:space="preserve">2018.  évi előirányzat </t>
  </si>
  <si>
    <t>Új szinpad (heti 20 óra)</t>
  </si>
  <si>
    <t>Hitelállomány 2018. 01. 01. napján</t>
  </si>
  <si>
    <t>a költségvetési évet követő három évre kihatással járó döntésekből származó kötelezettségek célok szerint, évenkénti bontásban</t>
  </si>
  <si>
    <t>2020.</t>
  </si>
  <si>
    <t>2021.</t>
  </si>
  <si>
    <t>SZO/465-2/2016</t>
  </si>
  <si>
    <t xml:space="preserve">Karsád György János EV </t>
  </si>
  <si>
    <t>Cserna-Szabó András - Hévíz Folyóirat főszerkesztői  feladatok ellátása</t>
  </si>
  <si>
    <t>Fehér Renátó - Héviz Folyóirat szerkesztői feladatok ellátásaSzálinger Balázs - Hévíz Folyóirat főszerkesztői feladatok ellátása</t>
  </si>
  <si>
    <t>PMK/13-2/2017</t>
  </si>
  <si>
    <t>2017.02.25+3év</t>
  </si>
  <si>
    <t>PMK/14-2/2017</t>
  </si>
  <si>
    <t>PMK/14-1/2017</t>
  </si>
  <si>
    <t>SZO/492-1/2017</t>
  </si>
  <si>
    <t>Lukács Péter Dániel - városi rendezvényekről sajtó fotó készités</t>
  </si>
  <si>
    <t>…./2017. 07.12.</t>
  </si>
  <si>
    <t>ZNET Telekom Zrt - internet szolg. (Rózsakert)</t>
  </si>
  <si>
    <t>KGO/217-14/2017</t>
  </si>
  <si>
    <t>CIB Bank Zrt - Önk.Infr.Fejl.Program 2020 - hitel</t>
  </si>
  <si>
    <t>SZO/4-13/2017</t>
  </si>
  <si>
    <t>Dr. Farkas Ügyvédi Iroda</t>
  </si>
  <si>
    <t>KGO/208-1/2017</t>
  </si>
  <si>
    <t>EMoGÁ Kft</t>
  </si>
  <si>
    <t>2/2018. (I. 25.) önkormányzati rendelet 1/3. melléklete</t>
  </si>
  <si>
    <r>
      <t xml:space="preserve"> Eszközbeszerzés </t>
    </r>
    <r>
      <rPr>
        <sz val="8"/>
        <rFont val="Times New Roman"/>
        <family val="1"/>
        <charset val="238"/>
      </rPr>
      <t>(tárgyi eszköz beszerzés is)</t>
    </r>
  </si>
  <si>
    <t>Világörökségi helyszínek fejlesztése-Festetics sétány GINOP-7.1.6-16-2017-00004</t>
  </si>
  <si>
    <t>SportOverBorders Hévíz projekt HUHR/1601/3.1.2/0013</t>
  </si>
  <si>
    <t>RefurbCulture HUHR/1601/3.1.1/0016</t>
  </si>
  <si>
    <t>Hévíz-Balaton Airport Kft</t>
  </si>
  <si>
    <t>Nemzeti Választási Iroda</t>
  </si>
  <si>
    <t>64.</t>
  </si>
  <si>
    <t>65.</t>
  </si>
  <si>
    <t>66.</t>
  </si>
  <si>
    <t>Szociális és Gyermekvédelmi Főigazgatóság</t>
  </si>
  <si>
    <t>Hévízi Református Egyházközösség</t>
  </si>
  <si>
    <t>"Egy fürdőváros születése - Hévíz története" I. kötet (Csala Tamás ev.)</t>
  </si>
  <si>
    <t>"Egy fürdőváros születése - Hévíz története" II. kötet (Szántó András ev.)</t>
  </si>
  <si>
    <t>12/1.</t>
  </si>
  <si>
    <t>12/2.</t>
  </si>
  <si>
    <t>Festetics sétány (Világörökségi helyszínek fejlesztése projekt) GINOP-7.1.6-16-2017-00004</t>
  </si>
  <si>
    <r>
      <rPr>
        <sz val="8"/>
        <rFont val="Times New Roman"/>
        <family val="1"/>
        <charset val="238"/>
      </rPr>
      <t>Hévíz, Zrinyí utca fejlesztés</t>
    </r>
    <r>
      <rPr>
        <b/>
        <sz val="8"/>
        <color rgb="FF0070C0"/>
        <rFont val="Times New Roman"/>
        <family val="1"/>
        <charset val="238"/>
      </rPr>
      <t xml:space="preserve"> (Kormányzati döntés alapján!)</t>
    </r>
  </si>
  <si>
    <t>Pócza Villa korszerűsítáéése (RefurbCulture projekt HUHR/1601/3.1.3/0016</t>
  </si>
  <si>
    <t>7</t>
  </si>
  <si>
    <t>Festetics sétány eszközbeszerzés (Világörökségi helyszínek fejlesztése projekt) GINOP-7.1.6-16-2017-00004</t>
  </si>
  <si>
    <t xml:space="preserve">Egyéb szálláshelyek 2019. évi minőségfejlesztési támogatása </t>
  </si>
  <si>
    <t xml:space="preserve">Bencés Szellemiségért Alapítvány </t>
  </si>
  <si>
    <t>20 db BIGTENT H40 sátor beszerzés</t>
  </si>
  <si>
    <r>
      <t xml:space="preserve">Széchenyi utca fejlesztése  tervezés+kivitelezés </t>
    </r>
    <r>
      <rPr>
        <b/>
        <sz val="8"/>
        <color rgb="FF0070C0"/>
        <rFont val="Times New Roman"/>
        <family val="1"/>
        <charset val="238"/>
      </rPr>
      <t>(911.000 ezer Ft-hoz Kormányzati döntés alapján!)</t>
    </r>
  </si>
  <si>
    <r>
      <t xml:space="preserve">Nagyparkoló átalakítása </t>
    </r>
    <r>
      <rPr>
        <b/>
        <sz val="8"/>
        <color rgb="FF0070C0"/>
        <rFont val="Times New Roman"/>
        <family val="1"/>
        <charset val="238"/>
      </rPr>
      <t>(150.000 ezer Ft-hoz Kormányzati döntés alapján!)</t>
    </r>
  </si>
  <si>
    <r>
      <t xml:space="preserve">Hévíz Város térfigyelő kamerarendszerének kiépítése </t>
    </r>
    <r>
      <rPr>
        <b/>
        <sz val="8"/>
        <color rgb="FF0070C0"/>
        <rFont val="Times New Roman"/>
        <family val="1"/>
        <charset val="238"/>
      </rPr>
      <t>(53.000 ezer Ft-hoz Kormányzati döntés alapján!)</t>
    </r>
  </si>
  <si>
    <r>
      <t xml:space="preserve">Hévíz Város térfigyelő kamerarendszerének kiépítése </t>
    </r>
    <r>
      <rPr>
        <b/>
        <sz val="8"/>
        <color rgb="FF0070C0"/>
        <rFont val="Times New Roman"/>
        <family val="1"/>
        <charset val="238"/>
      </rPr>
      <t>(19.000 ezer Ft-hoz Kormányzati döntés alapján!)</t>
    </r>
  </si>
  <si>
    <t>Széchenyi utcával kapcsolatos munkák tartaléka</t>
  </si>
  <si>
    <r>
      <t xml:space="preserve">Kötelezettségek a tartalék terhére </t>
    </r>
    <r>
      <rPr>
        <sz val="12"/>
        <color indexed="8"/>
        <rFont val="Times New Roman"/>
        <family val="1"/>
        <charset val="238"/>
      </rPr>
      <t>"Zala két keréken" TOP 3.1.1-15-ZA1-2016-00005 projekt foly. Előleg</t>
    </r>
  </si>
  <si>
    <t>"Zala két keréken" TOP 3.1.1-15-ZA1-2016-00005 projekt foly. Előleg</t>
  </si>
  <si>
    <t>"Aktív bevonással megvalósuló Zöldváros tervezése" projekt pályázati önerő</t>
  </si>
  <si>
    <r>
      <rPr>
        <sz val="10"/>
        <color indexed="8"/>
        <rFont val="Times New Roman"/>
        <family val="1"/>
        <charset val="238"/>
      </rPr>
      <t>Hitel felvétel</t>
    </r>
    <r>
      <rPr>
        <b/>
        <sz val="10"/>
        <color rgb="FF0070C0"/>
        <rFont val="Times New Roman"/>
        <family val="1"/>
        <charset val="238"/>
      </rPr>
      <t xml:space="preserve"> (110.160 ezer Ft-hoz Kormányzati döntés alapján!)</t>
    </r>
    <r>
      <rPr>
        <sz val="10"/>
        <color indexed="8"/>
        <rFont val="Times New Roman"/>
        <family val="1"/>
        <charset val="238"/>
      </rPr>
      <t xml:space="preserve"> buszpályaudvar korábbi telekvásárlásra vonatkozó összege </t>
    </r>
  </si>
  <si>
    <t>503305 Temetési támogatás</t>
  </si>
  <si>
    <t>503310 Áplolási támogatás</t>
  </si>
  <si>
    <t>503307 Iskolakezdési támogatás</t>
  </si>
  <si>
    <t>503308 Születési támogatás</t>
  </si>
  <si>
    <t xml:space="preserve">503303 Méltányossági támogatás </t>
  </si>
  <si>
    <t>503309 Köztemetés</t>
  </si>
  <si>
    <t>502218 Zrinyi u. külterületen közmű és zöldfelület felúj.</t>
  </si>
  <si>
    <t>503107 Jelzőrendszeres házi segítségnyújtás</t>
  </si>
  <si>
    <t xml:space="preserve">502221 Festetics sétány </t>
  </si>
  <si>
    <t xml:space="preserve">Zrínyi utca  99-179. házszám közötti szakasz út, közmű és zöldfelületi felújítás (terv készítés) </t>
  </si>
  <si>
    <t>EEM Szociális és Gyermekvédelmi Főigazgatóság</t>
  </si>
  <si>
    <t>67.</t>
  </si>
  <si>
    <t xml:space="preserve">Vis maior támogatás </t>
  </si>
  <si>
    <t>Felhalmozási pénzeszköz átvétel Áht-n belülről összesen:</t>
  </si>
  <si>
    <t>Felhalmozási pénzeszköz átvétel Áht-n kívülről összesen:</t>
  </si>
  <si>
    <t>Teréz Anya Szociális Integrált Intézmény</t>
  </si>
  <si>
    <t>Felhalmozási bevételek:</t>
  </si>
  <si>
    <t>Felhalmozási célú állami támogatások</t>
  </si>
  <si>
    <t>Felhalmozási célú állami támogatások összesen:</t>
  </si>
  <si>
    <t>Fiat Doblo gépkocsi értékesítés</t>
  </si>
  <si>
    <t>Felhalmozási bevételek összesen.:</t>
  </si>
  <si>
    <t>Teréz Anya Szociális Integrált Intézmény összesen:</t>
  </si>
  <si>
    <t>Bencés Szellemiségért Alapítvány</t>
  </si>
  <si>
    <t>Hévízgyógyfürdő és Reumakórház</t>
  </si>
  <si>
    <t xml:space="preserve"> Önkormányzat működési célú támogatások mindösszesen </t>
  </si>
  <si>
    <t>Polgármesteri Hivatal működési célú támogatás mindösszesen:</t>
  </si>
  <si>
    <t>Önkormányzat és intézményei működési célú támogatások mindösszesen:</t>
  </si>
  <si>
    <t>Működési célú támogatások államháztartáson belülre összesen:</t>
  </si>
  <si>
    <t>Önkormányzat és intézményei működési célú támogatások államháztartáson belülre  mindösszesen</t>
  </si>
  <si>
    <t>Önkormányzat és intézményei működési célú támogatások államháztartáson kívülre mindösszesen</t>
  </si>
  <si>
    <t xml:space="preserve">Hévíz Város Önkormányzat  és intézményei
</t>
  </si>
  <si>
    <t>Városi térfigyelő kamerarendszer üzemeltetési szabályzat</t>
  </si>
  <si>
    <t>Hávíz Város turisztikai honlapjának fejlesztése</t>
  </si>
  <si>
    <t>Polgármesteri Hivatal épületében lévő lift felújítása</t>
  </si>
  <si>
    <t>új felújítás</t>
  </si>
  <si>
    <t>Nagyparkoló T jelű belterületi út építáése, forgalomtechnika (adósságkonsz . + 2.644 ezer Ft önerő)</t>
  </si>
  <si>
    <t>Nyírfa utcai projekt (adósságkonsz. + 4.308 ezer Ft önerő)</t>
  </si>
  <si>
    <t>Gersei -Pethő utcai csapadékvíz elvezetés kivitelezése</t>
  </si>
  <si>
    <t xml:space="preserve">Piac tervezési módosítás (Pályázatban nem elszámolható!) </t>
  </si>
  <si>
    <t>Zm-i Rendőr -főkapitányság</t>
  </si>
  <si>
    <t>12 db GLOBALTRUSS F33 alukapu és tartozékai</t>
  </si>
  <si>
    <t>2 db klíma berendezés</t>
  </si>
  <si>
    <t>4.  Brunszvik Teréz Napközi Otthonos Óvoda</t>
  </si>
  <si>
    <r>
      <t>Kölcsey u. és Ady u. közötti zárt rendszerű csapadékvíz elvezetés</t>
    </r>
    <r>
      <rPr>
        <b/>
        <sz val="10"/>
        <color rgb="FF0070C0"/>
        <rFont val="Times New Roman"/>
        <family val="1"/>
        <charset val="238"/>
      </rPr>
      <t xml:space="preserve"> (Kormányzati döntés alapján!) </t>
    </r>
  </si>
  <si>
    <t xml:space="preserve">       2.1.  Felhalmozási célú önk-i támogatások (B21)</t>
  </si>
  <si>
    <t xml:space="preserve">       2.5. Egyéb felhalmozási célú támogatás Áht-n belülről (B25)</t>
  </si>
  <si>
    <t xml:space="preserve">    2. Felhalmozási célú támogatások államháztartáson belülről</t>
  </si>
  <si>
    <t xml:space="preserve">     6. Működési célú átvett pénzeszközök </t>
  </si>
  <si>
    <t>Hévíz Kulturális Központ Nonprofit Kft</t>
  </si>
  <si>
    <t>működési célú támogatások államháztartáson belülről  és kívülről</t>
  </si>
  <si>
    <t>68.</t>
  </si>
  <si>
    <t>69.</t>
  </si>
  <si>
    <t>Transzforming your city projekt</t>
  </si>
  <si>
    <t>Hévíz Sportkör</t>
  </si>
  <si>
    <t>70.</t>
  </si>
  <si>
    <t>71.</t>
  </si>
  <si>
    <t>72.</t>
  </si>
  <si>
    <t>YOUTH &amp; SPA projekt (Erasmus+)</t>
  </si>
  <si>
    <t>Gróf  I. Festetics György Művelődési Központ</t>
  </si>
  <si>
    <t>Lakosságtól</t>
  </si>
  <si>
    <t>Gróf  I. Festetics György Művelődési Központ mindösszesen:</t>
  </si>
  <si>
    <t>73.</t>
  </si>
  <si>
    <t>74.</t>
  </si>
  <si>
    <t>75.</t>
  </si>
  <si>
    <t>76.</t>
  </si>
  <si>
    <t>77.</t>
  </si>
  <si>
    <t>78.</t>
  </si>
  <si>
    <t>79.</t>
  </si>
  <si>
    <t>Hévíz Toutist Nkft. részedés értékesítés</t>
  </si>
  <si>
    <t>Hévíz TDM Egyesület</t>
  </si>
  <si>
    <t>"Fentartható közlekedés" TOP 3.1.1-15-ZA1-2016-00007 tám visszafiz.</t>
  </si>
  <si>
    <t>"Hévíz termelői piac megújulása" TOP 1.1.3-15-ZA1-2016-00005 tám visszafiz</t>
  </si>
  <si>
    <t>SportOverBorders pályázati tám átadás Zalaegerszeg Megyei Jogú Város részére</t>
  </si>
  <si>
    <t>SportOverBorders támogatás átadása Héviz Sportkör részére</t>
  </si>
  <si>
    <t>SportOverBorders támogatás átadása Cazma  részére</t>
  </si>
  <si>
    <t>"YOUTH &amp; SPA projekt támogatás átadása Iseo Város Önk.részére</t>
  </si>
  <si>
    <t>"YOUTH &amp; SPA projekt támogatás átadása Hargita Megye Tanácsa részére</t>
  </si>
  <si>
    <t>"YOUTH &amp; SPA projekt támogatás átadása Magyarkanizsa önkormányzata (Szerbia) részére</t>
  </si>
  <si>
    <t>"YOUTH &amp; SPA projekt támogatás átadása Népi Egyetem, Felnőttek és Fiatalok Továbbképző Intézete Lendva részére</t>
  </si>
  <si>
    <t>SportOverBorders támogatás átadása Koprivnica részére</t>
  </si>
  <si>
    <t>Hész módosítás</t>
  </si>
  <si>
    <t>ASP ellenőrzési nyomvonal szabályzat</t>
  </si>
  <si>
    <t>Kamerás megfigyelőrendszer üzemeltetési szabályzat</t>
  </si>
  <si>
    <t>SportOverBorders weblapfejlesztés</t>
  </si>
  <si>
    <t>Gersei - Pethő utcai csapadékvíz elvezetés felújítása</t>
  </si>
  <si>
    <t>8/1.</t>
  </si>
  <si>
    <t>8/2.</t>
  </si>
  <si>
    <t>Nyírfa utcai csapadékvíz elvezető gerincvezeték és bekötések</t>
  </si>
  <si>
    <t>10/1.</t>
  </si>
  <si>
    <t>10/2.</t>
  </si>
  <si>
    <t>10/3.</t>
  </si>
  <si>
    <t xml:space="preserve">Hévíz 58 férőhelyes parkoló építése </t>
  </si>
  <si>
    <t xml:space="preserve">Hévíz 58 férőhelyes parkoló építés műszaki ellenőrzése </t>
  </si>
  <si>
    <t>10/4.</t>
  </si>
  <si>
    <t xml:space="preserve">Hévíz 58 férőhelyes parkoló építés terv vásárlás </t>
  </si>
  <si>
    <t>Hévíz, 09/34. és 09/35. hrsz ingatlanok vásárlása hulladékgyűjtőudvar létesítéséhez</t>
  </si>
  <si>
    <t xml:space="preserve">Szent András Gyógyfürdő és reuma Korház kezelésében lévő Dr.Schulhof sétány fejlesztése GINOP-7.1.9-17. pályázat </t>
  </si>
  <si>
    <t>2 db tárgyíaló korszerűsítése</t>
  </si>
  <si>
    <t>"Hévíz Termelői piac megújulása" TOP-1.1.3-15-ZA1-2016-00005 projekt támogatás visszafizetés</t>
  </si>
  <si>
    <t>Fenntartható közlekedés TOP-3.1.1-15-ZA1-2016-00007 projekt támogatás visszafizetés</t>
  </si>
  <si>
    <t>Ovi-sportPálya pályázat önerő átadás</t>
  </si>
  <si>
    <t>Visszatérítendő felhalmozási kölcsön nyújtása önkormányzati dolgozóknak</t>
  </si>
  <si>
    <t>502223 Zrínyi u. belter. rekonstrukció</t>
  </si>
  <si>
    <t xml:space="preserve">                 felhalmozásci célú támog. államháztartáson kívülre (K89)</t>
  </si>
  <si>
    <t xml:space="preserve">                 felhalmozási célú tartalék  (K513)</t>
  </si>
  <si>
    <t xml:space="preserve">                 felhalmozási  visszatérítendő tám., kölcsön Áht-n kív. (K86)</t>
  </si>
  <si>
    <t xml:space="preserve">                 felhalmozásci célú támog. államháztartáson kívülre </t>
  </si>
  <si>
    <t xml:space="preserve">                 felhalmozási célú tartalék </t>
  </si>
  <si>
    <t>Brunszvik Teréz Napközi Otthonos Óvoda össz:*</t>
  </si>
  <si>
    <t>* A képviselő-testület 166/2018. (VII. 20.) határozata alapján  1 fő pedagógus asszisztens foglalkoztatása valósul meg megbízási szerződés formájában, 2018. szeptember 1. napjától 2019. június 15 napjáig. A megbízással allkalmazott létszám nem közalkalmazott.</t>
  </si>
  <si>
    <t>Egyéb bírság</t>
  </si>
  <si>
    <t>Emberi Erőforrások Támogatáskezelő</t>
  </si>
  <si>
    <t>80.</t>
  </si>
  <si>
    <t>81.</t>
  </si>
  <si>
    <t>"Európa a polgárokért" program</t>
  </si>
  <si>
    <t>82.</t>
  </si>
  <si>
    <t>Nagyparkoló zöldter. és közl.ter.megújítása (Zöldváros) TOP-2.1.2-15-ZA1-2016-00004  támogatási előleg visszafizetés</t>
  </si>
  <si>
    <t>Dunántúli Református Egyházkerület</t>
  </si>
  <si>
    <t>Hévízi Római Katolikus Egyházközség</t>
  </si>
  <si>
    <t xml:space="preserve">Zm-i Polgári Védelmi Szövetség </t>
  </si>
  <si>
    <t>"Európa a polgárokért" 4 társpályázó részére</t>
  </si>
  <si>
    <t>Kisebbségekét Pro Minoritate Alapítvány</t>
  </si>
  <si>
    <r>
      <t xml:space="preserve">Kölcsey u. és Ady u között 386 m hosszú zárt rendszerű csapadékvíz elvezetés kialakítása </t>
    </r>
    <r>
      <rPr>
        <b/>
        <sz val="8"/>
        <color rgb="FF00B0F0"/>
        <rFont val="Times New Roman"/>
        <family val="1"/>
        <charset val="238"/>
      </rPr>
      <t>(82.378 e Ft Kormányzati döntés alapján!)</t>
    </r>
  </si>
  <si>
    <t>Nagyparkoló zöldterületének és közlekedési ter. megújítása (Zöldváros) TOP-2.1.2-15-ZA1-2016-00004 támogatási előleg visszafizetés</t>
  </si>
  <si>
    <t xml:space="preserve"> 1db ipari mosogatógép</t>
  </si>
  <si>
    <t xml:space="preserve">1 db Dell notebook + HP nyomtató </t>
  </si>
  <si>
    <t>Udvari játszótéri játékok</t>
  </si>
  <si>
    <r>
      <t xml:space="preserve">502201 Széchenyi utca fejlesztése </t>
    </r>
    <r>
      <rPr>
        <b/>
        <sz val="7"/>
        <color rgb="FF0070C0"/>
        <rFont val="Times New Roman"/>
        <family val="1"/>
        <charset val="238"/>
      </rPr>
      <t>(180.418 e Ft Kormányzati döntés alapján!)</t>
    </r>
  </si>
  <si>
    <t>502217 Új parkolóhelyek kialakítása</t>
  </si>
  <si>
    <t>505804 YOUTH &amp; SPA projekt</t>
  </si>
  <si>
    <t>502227 Széchenyi utcai zárt árok csapadékvíz elvezetés</t>
  </si>
  <si>
    <t>502222 Városi térfigyelő kamerarendszer  kialakítása</t>
  </si>
  <si>
    <t>505801 " Európa a polgárokért" program</t>
  </si>
  <si>
    <t>503301 Rendkívüli támogatás</t>
  </si>
  <si>
    <t>503304 Gyógyszertámogatás</t>
  </si>
  <si>
    <t>503306 Lakhatási támogatás</t>
  </si>
  <si>
    <t>503402 Lakossági kölcsön kiadásai</t>
  </si>
  <si>
    <t xml:space="preserve">503401 Munkáltatói kölcsön kiadásai </t>
  </si>
  <si>
    <t>504201 Továbbszámlázások</t>
  </si>
  <si>
    <t>505101 Önkormány.jogalk.</t>
  </si>
  <si>
    <t>505302 Gyepmesteri és állatorvosi feladatok</t>
  </si>
  <si>
    <t>505201 Hévíz folyóirat</t>
  </si>
  <si>
    <t>505501 Közvilágítás</t>
  </si>
  <si>
    <t>505301 Főépítészi feladatok ellátása</t>
  </si>
  <si>
    <t>505502 Város- és községgazdálkodás</t>
  </si>
  <si>
    <t>505103 Reprezentáció</t>
  </si>
  <si>
    <t>502224 "ReforbCulture" projekt</t>
  </si>
  <si>
    <t>503201 Működési célú pénzeszköz átadás</t>
  </si>
  <si>
    <t xml:space="preserve">502301 ASP rendszer bevezetése </t>
  </si>
  <si>
    <t xml:space="preserve">502211 Nagyparkoló megújítás "Zöld város kialakítása" TOP-2.1.2-15 </t>
  </si>
  <si>
    <t>505402  HeBi üzemeltetés</t>
  </si>
  <si>
    <t>502225 "Zala két keréken" TOP-3.1.1-15-ZA-2016-00005</t>
  </si>
  <si>
    <t xml:space="preserve">                felhalmozási visszatérítendő kölcsön Áht-n kívülre</t>
  </si>
  <si>
    <t>2018. évi teljesítés</t>
  </si>
  <si>
    <t>Teljesítés %-a</t>
  </si>
  <si>
    <t xml:space="preserve">Teljesítés összesen </t>
  </si>
  <si>
    <t>.../2019. (… ...) önkormányzati rendelet  ... melléklete</t>
  </si>
  <si>
    <t>2018. évi teljesítés összege</t>
  </si>
  <si>
    <t xml:space="preserve"> .../2019. (… ...) önkormányzati rendelet  ... Melléklete</t>
  </si>
  <si>
    <t>2018. évi tény</t>
  </si>
  <si>
    <t>2017. évi tény</t>
  </si>
  <si>
    <t>Önkormányzat, Polgármesteri Hivatal és intézményenkénti maradvány kimutatása</t>
  </si>
  <si>
    <t>Eszközök</t>
  </si>
  <si>
    <t xml:space="preserve">Hévíz Város Önkormány-zata </t>
  </si>
  <si>
    <t>Polgármest. Hivatal</t>
  </si>
  <si>
    <t>Brunszvik</t>
  </si>
  <si>
    <t>Festetics Művelődési Központ</t>
  </si>
  <si>
    <t>TASZII</t>
  </si>
  <si>
    <t>GAMESZ és int. ö.:</t>
  </si>
  <si>
    <t>Mindössz.</t>
  </si>
  <si>
    <t>01. Alaptevékenység költségvetési bevételei</t>
  </si>
  <si>
    <t>02. Alaptevékenység költségvetési kiadásai</t>
  </si>
  <si>
    <t>I. Alaptevékenység költségvetési egyenlege (=01-02)</t>
  </si>
  <si>
    <t>03. Alaptevékenység finanszírozási bevételei</t>
  </si>
  <si>
    <t>04. Alaptevékenység finanszírozási kiadásai</t>
  </si>
  <si>
    <t>II. Alaptevékenység finanszírozási egyenlege (=03-04)</t>
  </si>
  <si>
    <t>A) Alaptevékenység maradványa (=±I±II)</t>
  </si>
  <si>
    <t>05 Vállalkozási tevékenység költségvetési bevételei</t>
  </si>
  <si>
    <t>06 Vállalkozási tevékenység költségvetési kiadásai</t>
  </si>
  <si>
    <t>III. Vállalkozási tevékenység költségvetési egyenlege (=05-06)</t>
  </si>
  <si>
    <t>07 Vállalkozási tevékenység finanszírozási bevételei</t>
  </si>
  <si>
    <t>08 Vállalkozási tevékenység finanszírozási kiadásai</t>
  </si>
  <si>
    <t>IV. Vállalkozási tevékenység finanszírozási egyenlege (=07-08)</t>
  </si>
  <si>
    <t>B) Vállalkozási tevékenység maradványa (=±III±IV)</t>
  </si>
  <si>
    <t>C) Összes maradvány (=A+B)</t>
  </si>
  <si>
    <t>D) Alaptevékenység kötelezettségvállalással terhelt maradványa</t>
  </si>
  <si>
    <t>E) Alaptevékenység szabad maradványa (=A-D)</t>
  </si>
  <si>
    <t>F) Vállalkozási tevékenységet terhelő befizetési kötelezettség (=B*0,09)</t>
  </si>
  <si>
    <t>G) Vállalkozási tevékenység felhasználható maradványa (=B-F)</t>
  </si>
  <si>
    <t>Önkormányzat, Polgármesteri Hivatal és intézményenkénti eredménykimutatása</t>
  </si>
  <si>
    <t>01. Közhatalmi eredményszemléletű bevételek</t>
  </si>
  <si>
    <t>02. Eszközök és szolgáltatások értékesítése nettó eredményszemléletű bevételei</t>
  </si>
  <si>
    <t>03 Tevékenység egyéb nettó eredményszemléletű bevételei</t>
  </si>
  <si>
    <t>I.  Tevékenység nettó eredményszemléletű bevétele (01+02+03)</t>
  </si>
  <si>
    <t>04. Saját termelésű készletek állományváltozása</t>
  </si>
  <si>
    <t>05. Saját előállítású eszközök aktivált értéke</t>
  </si>
  <si>
    <t>II. Aktivált saját teljesítmények értéke (=±04+05)</t>
  </si>
  <si>
    <t>06. Központi működési célú támogatások eredményszemléletű bevételei</t>
  </si>
  <si>
    <t>07. Egyéb működési célú támogatások eredményszemléletű bevételei</t>
  </si>
  <si>
    <t>08. Felhalmozási célú támogatások eredményszemléletű bevételei</t>
  </si>
  <si>
    <t>09. Különféle egyéb eredményszemléletű bevételek</t>
  </si>
  <si>
    <t>III. Egyéb eredményszemléletű bevételek (=06+07+08+09)</t>
  </si>
  <si>
    <t>10. Anyagköltség</t>
  </si>
  <si>
    <t>11. Igénybe vett szolgáltatások értéke</t>
  </si>
  <si>
    <t>12. Eladott áruk beszerzési értéke</t>
  </si>
  <si>
    <t>13. Eladott (közvetített) szolgáltatások értéke</t>
  </si>
  <si>
    <t>IV. Anyagjellegű ráfordítások (=10+11+12+13)</t>
  </si>
  <si>
    <t>14. Bérköltség</t>
  </si>
  <si>
    <t>15. Személyi jellegű egyéb kifizetések</t>
  </si>
  <si>
    <t>16. Bérjárulékok</t>
  </si>
  <si>
    <t>V. Személyi jellegű ráfordítások (=14+15+16)</t>
  </si>
  <si>
    <t>VI. Értékcsökkenési leírás</t>
  </si>
  <si>
    <t>VII. Egyéb ráfordítások</t>
  </si>
  <si>
    <t>A) TEVÉKENYSÉGEK EREDMÉNYE (=I±II+III-IV-V-VI-VII)</t>
  </si>
  <si>
    <t>17. Kapott (járó) osztalék és részesedés</t>
  </si>
  <si>
    <t>18. Részesedésekből származó eredményszemléletű bevételek, árfolyamnyereségek</t>
  </si>
  <si>
    <t>19. Befektetett pénzügyi eszközökből származó eredményszemléletű bevételek, árfolyamnyereségek</t>
  </si>
  <si>
    <t>20. Egyéb kapott (járó) kamatok és kamatjellegű eredményszemléletű bevételek</t>
  </si>
  <si>
    <t>21.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</si>
  <si>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</si>
  <si>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és sajátos elszámolások mérlegfordulónapi értékelése során megállapított (nem realizált) árfolyamnyeresége</t>
  </si>
  <si>
    <t>VIII. Pénzügyi műveletek eredményszemléletű bevételei (=17+18+19+20+21)</t>
  </si>
  <si>
    <t>22. Részesedésekből származó ráfordítások, árfolyamveszteségek</t>
  </si>
  <si>
    <t>23. Befektetett pénzügyi eszközökből (értékpapírokból, kölcsönökből) származó ráfordítások, árfolyamveszteségek</t>
  </si>
  <si>
    <t>24. Fizetendő kamatok és kamatjellegű ráfordítások</t>
  </si>
  <si>
    <t>25.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</si>
  <si>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</si>
  <si>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</si>
  <si>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26.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</si>
  <si>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</si>
  <si>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és sajátos elszámolások mérlegfordulónapi értékelése során megállapított (nem realizált) árfolyamvesztesége</t>
  </si>
  <si>
    <t>IX. Pénzügyi műveletek ráfordításai (=22+23+24+25+26)</t>
  </si>
  <si>
    <t>B) PÉNZÜGYI MŰVELETEK EREDMÉNYE (=VIII-IX)</t>
  </si>
  <si>
    <t>C) MÉRLEG SZERINTI EREDMÉNY (=±A±B)</t>
  </si>
  <si>
    <t>2018. évi zárszámadási rendelet</t>
  </si>
  <si>
    <t>2018. december 31.</t>
  </si>
  <si>
    <t>Közhatalmi bevételek</t>
  </si>
  <si>
    <t>Önkormányzat</t>
  </si>
  <si>
    <t xml:space="preserve"> Önkormányzat</t>
  </si>
  <si>
    <t>ezer Ft-ban</t>
  </si>
  <si>
    <t>Eredeti előirányzat</t>
  </si>
  <si>
    <t>Tényleges felhasználás</t>
  </si>
  <si>
    <t>Előirányzat maradvány</t>
  </si>
  <si>
    <t>Támogatott megnevezése ill. számlakibocsátó megnevezése</t>
  </si>
  <si>
    <t>Támogatás célja</t>
  </si>
  <si>
    <t>Támogatás összege</t>
  </si>
  <si>
    <t xml:space="preserve">Keszthelyi Mentők Alapítvány </t>
  </si>
  <si>
    <t>Polgármesteri keretből felhasznál összeg</t>
  </si>
  <si>
    <t>Kiadások és társadalmi szervezetek támogatása a polgármesteri keret terhére</t>
  </si>
  <si>
    <t xml:space="preserve">Keszthelyen Vaszary bíboros emlékére állítandó szobor  működési kiadásaihoz (szakértői bírálatá és adminisztrációs kiadások) való hozzájárulás </t>
  </si>
  <si>
    <t xml:space="preserve">Ovi-Sport Közhasznú Alapítvány </t>
  </si>
  <si>
    <t>Ovi-Sport pályázathoz létesíteni kívánt UV-védelmi árnyékoló háló 30 %-os önerő biztosítása</t>
  </si>
  <si>
    <t xml:space="preserve">Kisebbségekért - Pro Minoritate Alapítvány </t>
  </si>
  <si>
    <t>Csángó Bál költségeihez való hozzájárulás</t>
  </si>
  <si>
    <t>Csíksomlyói pünkösdi búcsún végzett karitatív tevékenység támogatása</t>
  </si>
  <si>
    <t>2017. évi, 2018. évben kiszállított tüzifa támogatáshoz hozzájárulás</t>
  </si>
  <si>
    <t>Szociális tüzifa támogatás önerőből történő kiegészítése és tűzifa kiszállítása</t>
  </si>
  <si>
    <t>Városi disznóvágás rendezvénye a Piacon</t>
  </si>
  <si>
    <t>2018. évi dísznóvágással kapcsolatban felmerült kiadások</t>
  </si>
  <si>
    <t xml:space="preserve">Támogatói jegy vásárlás a Festetics Bálra </t>
  </si>
  <si>
    <t>Pelso Társaság Keszthely</t>
  </si>
  <si>
    <t>Férfiak Klubja Nonprofit Közhasznú Kft.</t>
  </si>
  <si>
    <t>"Férfi felelősség fája"  ültetése és emléktábla</t>
  </si>
  <si>
    <t>Örményi János ev</t>
  </si>
  <si>
    <t>25 db magyar-orosz fogorvosi szótár vásárlás</t>
  </si>
  <si>
    <t>Líra Kereskedelmi Kft. Bt</t>
  </si>
  <si>
    <t>Helikon Ünnepségen hévízi diákok jutalmazásához  10 db vásárlási utalvány</t>
  </si>
  <si>
    <t>Zobori KalandoZoo Kft.</t>
  </si>
  <si>
    <t>46 db belépőjegy a Hévízi Illyés Gyula Ált. Isk. 4. osztályos tanulói részére</t>
  </si>
  <si>
    <t>DM Kft.</t>
  </si>
  <si>
    <t>Gyermekszületés köszöntéséhez összeállított ajándékcsomag</t>
  </si>
  <si>
    <t>Csete Soma</t>
  </si>
  <si>
    <t xml:space="preserve">Hévíz U25 versenypályázat nyertesének díja és az azt terhelő szoc. hozzájárulási adó és SZJA </t>
  </si>
  <si>
    <t>Alza.hu</t>
  </si>
  <si>
    <t>11 db db MP3 lejátszó a Hévízi Illyés Gyula Ált. Isk. tanulói részére</t>
  </si>
  <si>
    <t>Tesco Globál Áruházak Zrt.</t>
  </si>
  <si>
    <t>3 db 50 ezer forintos ajándékutalvány és aztr terhelő EHO és SZJA</t>
  </si>
  <si>
    <t>Józsvai Sándor ev.</t>
  </si>
  <si>
    <t>Magyar Csárdaba 6 alkalomra szól bérleti díj</t>
  </si>
  <si>
    <t>Az adózás rendjéről szóló 2017. évi CL. tv. figyelembe vételével méltányosságból származó kedvezmény</t>
  </si>
  <si>
    <t>VFO/522-14/2015</t>
  </si>
  <si>
    <t>…./2017.02.28.</t>
  </si>
  <si>
    <t>HIV/479-7/2019</t>
  </si>
  <si>
    <t>Allfordent Kft - fogászati ügyelet ellátás Keszthely</t>
  </si>
  <si>
    <t>HIV/280-106/2018</t>
  </si>
  <si>
    <t>Pintér Tamás EV - szerver üzemeltetés (hevizairport.com)</t>
  </si>
  <si>
    <t>HIV/280-107/2018</t>
  </si>
  <si>
    <t>Pintér Tamás EV - szerver üzemeltetés (heviz.hu)</t>
  </si>
  <si>
    <t>HIV/87-2/2019</t>
  </si>
  <si>
    <t>Pintér Tamás EV - szerver üzemeltetés (onkormanyzat.heviz.hu)</t>
  </si>
  <si>
    <t>HIV/1169-3/2018</t>
  </si>
  <si>
    <t>Pávai Bt. - Héviz Folyóirat szerkesztőségi feladatok</t>
  </si>
  <si>
    <t>SZO/216/2016</t>
  </si>
  <si>
    <t xml:space="preserve">Szabó Béla EV </t>
  </si>
  <si>
    <t>5481/2009</t>
  </si>
  <si>
    <t>Zm.Korm.Hiv - Takarnet program használata - adatfirssités</t>
  </si>
  <si>
    <t>SZO/95-11/2013</t>
  </si>
  <si>
    <t>Hévizgyógyfürdőkórház tulajdonában lévő nyilvános WC bérleti dija</t>
  </si>
  <si>
    <t>VFO/128-3/2016</t>
  </si>
  <si>
    <t>Csiha Elektronikai és Szoftverfejlesztő Kft</t>
  </si>
  <si>
    <t>VFO/392-2/2014</t>
  </si>
  <si>
    <t>Nemzeti Mobilfizetési Zrt.-parkolás mobil fizetési rendszeren keresztül</t>
  </si>
  <si>
    <t xml:space="preserve">K-0018511 </t>
  </si>
  <si>
    <t>Invitel Távközlési Zrt. - Internetdij</t>
  </si>
  <si>
    <t>KGO/18-4/2013</t>
  </si>
  <si>
    <t>Irók Boltja Kft. - bizományosi keretszerződés Héviz folyóirat</t>
  </si>
  <si>
    <t>PMK/18-6/2017</t>
  </si>
  <si>
    <t>Hunguest Hotels Zrt - antenna bérlet</t>
  </si>
  <si>
    <t>HIV/6073-2/2018</t>
  </si>
  <si>
    <t>Héviz Folyóirat nyomdai előkészitő munkái</t>
  </si>
  <si>
    <t>HIV/6127-10/2018</t>
  </si>
  <si>
    <t>Héviz Folyóirat nyomai munkái</t>
  </si>
  <si>
    <t>HIV/1396-1/2019</t>
  </si>
  <si>
    <t>Tel-Info Bt.</t>
  </si>
  <si>
    <t>HIV/280-57/2018</t>
  </si>
  <si>
    <t xml:space="preserve">TC Informatika Kft - Adatvédelmi feladatok </t>
  </si>
  <si>
    <t>HIV/9949-2/2018</t>
  </si>
  <si>
    <t>Nagymihály Csaba - Önk.int.rendszergazdai feladatok</t>
  </si>
  <si>
    <r>
      <t>Iparűzési adó</t>
    </r>
    <r>
      <rPr>
        <sz val="12"/>
        <rFont val="Times New Roman"/>
        <family val="1"/>
        <charset val="238"/>
      </rPr>
      <t xml:space="preserve">:    25% adókedvezmény azon vállalkozók részére, akik vállalkozási szintű adóalapja nem haladja meg a 2.500 e forintot, valamint </t>
    </r>
  </si>
  <si>
    <t>adómentesség azon háziorvos, védőnő vállalkozók részére akik vállalkozási szintű adóalapja adóévben a 20.000 ezer forintot nem haladja meg</t>
  </si>
  <si>
    <r>
      <t>Építményadó</t>
    </r>
    <r>
      <rPr>
        <sz val="11"/>
        <rFont val="Times New Roman"/>
        <family val="1"/>
        <charset val="238"/>
      </rPr>
      <t>: 100 % adókedvezmény azon lakás és lakáshoz tartozó rendeltetésszerűen használt gépjárműtároló tulajdonosok részére, akik tárgyév január 1. napján az adott ingatlanban lakóhellyel rendelkeznek (2018. évre vonatkozóan: 3.157 adótárgy, 280.175 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-re vonatkozóan)</t>
    </r>
  </si>
  <si>
    <t>Keszthelyi Járás Bíróság (Zalaegerszegi Törvényszék)</t>
  </si>
  <si>
    <t>2018. évi módosított előiránmyzat</t>
  </si>
  <si>
    <t xml:space="preserve">2018. évi </t>
  </si>
  <si>
    <t>505602 Nyári gyermekétkeztetés (szünidei szoc. gyermekétkeztetés)</t>
  </si>
  <si>
    <t>505901 Gépjármű üzemeltetés (2017. 07. 01 napjától)</t>
  </si>
  <si>
    <t>Hévíz 58 féőhelyes parkoló építéssel kapcsolatos kiadás összesen:</t>
  </si>
  <si>
    <r>
      <t xml:space="preserve">     </t>
    </r>
    <r>
      <rPr>
        <sz val="7"/>
        <color indexed="8"/>
        <rFont val="Times New Roman"/>
        <family val="1"/>
        <charset val="238"/>
      </rPr>
      <t xml:space="preserve"> 5.1. Immateriális javak értékesítése </t>
    </r>
  </si>
  <si>
    <t>Nyújtott hitel</t>
  </si>
  <si>
    <t>Záróállomány 2018. 12.31. napján</t>
  </si>
  <si>
    <t>tartós részesedések</t>
  </si>
  <si>
    <t>Bekerülési érték (névérték) (Ft)</t>
  </si>
  <si>
    <t>Előző években elszámolt értékvesztés</t>
  </si>
  <si>
    <t>Állományváltozás (+/-)</t>
  </si>
  <si>
    <t>Tárgyévben kivezetett értékvesztés</t>
  </si>
  <si>
    <t>Könyvszerinti érték (Ft)</t>
  </si>
  <si>
    <t>Összeg (e Ft)</t>
  </si>
  <si>
    <t>NHSZ ZÖLDFOK Zrt.</t>
  </si>
  <si>
    <t>Aquamarin Szállodaipari Kft. üzletrész (100 %)</t>
  </si>
  <si>
    <t>Hévízi Televízió Nonprofit Kft. üzletrész (100 %)</t>
  </si>
  <si>
    <t>Hévíz-Balaton Airport Kft. üzletrész (100 %)</t>
  </si>
  <si>
    <t>Hévízi Kulturális Központ Nonprofit Kft. üzletrész (100 %)</t>
  </si>
  <si>
    <t xml:space="preserve">vagyonmérlege </t>
  </si>
  <si>
    <t xml:space="preserve">                                                                                                      e Ft                                                                                                </t>
  </si>
  <si>
    <t>GAMESZ és intézményei</t>
  </si>
  <si>
    <t>Változás %-ban</t>
  </si>
  <si>
    <t>Előző év</t>
  </si>
  <si>
    <t>Tárgy év</t>
  </si>
  <si>
    <t>ESZKÖZÖK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</si>
  <si>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</si>
  <si>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</si>
  <si>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</si>
  <si>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</si>
  <si>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</si>
  <si>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</si>
  <si>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</si>
  <si>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</si>
  <si>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</si>
  <si>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(=A/II/1+...+A/II/5)</t>
  </si>
  <si>
    <t>A/III/1 Tartós részesedések</t>
  </si>
  <si>
    <t>A/III/2 Tartós hitelviszonyt megtestesítő értékpapírok</t>
  </si>
  <si>
    <t>A/III/3 Befektetett pénzügyi eszközök értékhelyesbítése</t>
  </si>
  <si>
    <t>A/III Befektetett pénzügyi eszközök (=A/III/1+A/III/2+A/III/3)</t>
  </si>
  <si>
    <t>A/IV/1 Koncesszióba, vagyonkezelésbe adott eszközök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</si>
  <si>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</si>
  <si>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</si>
  <si>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</si>
  <si>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</si>
  <si>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</si>
  <si>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</si>
  <si>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Befejezetlen termelés, félkész termékek, késztermékek</t>
  </si>
  <si>
    <t>B/I/5 Növendék-, hízó és egyéb állatok</t>
  </si>
  <si>
    <t>B/I Készletek (=B/I/1+…+B/I/5)</t>
  </si>
  <si>
    <t>B/II/1 Nem tartós részesedések</t>
  </si>
  <si>
    <t>B/II/2 Forgatási célú hitelviszonyt megtestesítő értékpapírok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</si>
  <si>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</si>
  <si>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</si>
  <si>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</si>
  <si>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</si>
  <si>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(=C/I/1+C/I/2)</t>
  </si>
  <si>
    <t>C/II/1 Forintpénztár</t>
  </si>
  <si>
    <t>C/II/2 Valutapénztár</t>
  </si>
  <si>
    <t>C/II/3 Betétkönyvek, csekkek, elektonikus pénzeszközök</t>
  </si>
  <si>
    <t>C/II Pénztárak, csekkek, betétkönyvek 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</si>
  <si>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</si>
  <si>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</si>
  <si>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</si>
  <si>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</si>
  <si>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</si>
  <si>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</si>
  <si>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</si>
  <si>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</t>
  </si>
  <si>
    <t>D/I/2 Költségvetési évben esedékes követelések felhalmozási célú támogatások bevételeire államháztartáson belülről</t>
  </si>
  <si>
    <t>D/I/3 Költségvetési évben esedékes követelések közhatalmi bevételre</t>
  </si>
  <si>
    <t>D/I/4 Költségvetési évben esedékes követelések működési bevételre</t>
  </si>
  <si>
    <t>D/I/5 Költségvetési évben esedékes követelések felhalmozási bevételre</t>
  </si>
  <si>
    <t xml:space="preserve">D/I/6 Költségvetési évben esedékes követelések működési célú átvett pénzeszközre </t>
  </si>
  <si>
    <t xml:space="preserve">D/I/7 Költségvetési évben esedékes követelések felhalmozási célú átvett pénzeszközre </t>
  </si>
  <si>
    <t>D/I/8 Költségvetési évben esedékes követelések finanszírozási bevételekre</t>
  </si>
  <si>
    <t>D/I Költségvetési évben esedékes követelések (=D/I/1+…+D/I/8)</t>
  </si>
  <si>
    <t>D/II/1 Költségvetési évet követően esedékes követelések működési célú támogatások bevételeire államháztartáson belülről</t>
  </si>
  <si>
    <t>D/II/2 Költségvetési évet követően esedékes követelések felhalmozási célú támogatások bevételeire államháztartáson belülről</t>
  </si>
  <si>
    <t>D/II/3 Költségvetési évet követően esedékes követelések közhatalmi bevételre</t>
  </si>
  <si>
    <t>D/II/4 Költségvetési évet követően esedékes követelések működési bevételre</t>
  </si>
  <si>
    <t>D/II/5 Költségvetési évet követően esedékes követelések felhalmozási bevételre</t>
  </si>
  <si>
    <t>D/II/6 Költségvetési évet követően esedékes követelések működési célú átvett pénzeszközre</t>
  </si>
  <si>
    <t xml:space="preserve">D/II/7 Költségvetési évet követően esedékes követelések felhalmozási célú átvett pénzeszközre </t>
  </si>
  <si>
    <t>D/II/8 Költségvetési évet követően esedékes követelések finanszírozási bevételekre</t>
  </si>
  <si>
    <t>D/II Költségvetési évet követően esedékes követelések (=D/II/1+…+D/II/8)</t>
  </si>
  <si>
    <t>D/III/1 Adott előlegek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</si>
  <si>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</si>
  <si>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</si>
  <si>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</si>
  <si>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</si>
  <si>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</si>
  <si>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</si>
  <si>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D/III/8 Részesedésszerzés esetén átadott eszközök</t>
  </si>
  <si>
    <t>D/III/9 Letétre, megőrzésre, fedezetkezelésre átadott pénzeszközök, biztosítékok</t>
  </si>
  <si>
    <t>D/III Követelés jellegű sajátos elszámolások (=D/III/1+…+D/III/9)</t>
  </si>
  <si>
    <t>D) KÖVETELÉSEK (=D/I+D/II+D/III)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</si>
  <si>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</si>
  <si>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</si>
  <si>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</si>
  <si>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</si>
  <si>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</si>
  <si>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</si>
  <si>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</si>
  <si>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</si>
  <si>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</si>
  <si>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</si>
  <si>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83.</t>
  </si>
  <si>
    <t>E/III Egyéb sajátos eszközoldali elszámolások (=E/III/1+E/III/2)</t>
  </si>
  <si>
    <t>84.</t>
  </si>
  <si>
    <t>E) EGYÉB SAJÁTOS ELSZÁMOLÁSOK (=E/I+E/II+E/III)</t>
  </si>
  <si>
    <t>85.</t>
  </si>
  <si>
    <t>F/1 Eredményszemléletű bevételek aktív időbeli elhatárolása</t>
  </si>
  <si>
    <t>86.</t>
  </si>
  <si>
    <t>F/2 Költségek, ráfordítások aktív időbeli elhatárolása</t>
  </si>
  <si>
    <t>87.</t>
  </si>
  <si>
    <t>F/3 Halasztott ráfordítások</t>
  </si>
  <si>
    <t>88.</t>
  </si>
  <si>
    <t>F) AKTÍV IDŐBELI ELHATÁROLÁSOK (=F/1+F/2+F/3)</t>
  </si>
  <si>
    <t>89.</t>
  </si>
  <si>
    <t>ESZKÖZÖK ÖSSZESEN (=A+B+C+D+E+F)</t>
  </si>
  <si>
    <t>90.</t>
  </si>
  <si>
    <t>FORRÁSOK</t>
  </si>
  <si>
    <t>91.</t>
  </si>
  <si>
    <t>G/I Nemzeti vagyon induláskori értéke</t>
  </si>
  <si>
    <t>92.</t>
  </si>
  <si>
    <t>G/II Nemzeti vagyon változásai</t>
  </si>
  <si>
    <t>93.</t>
  </si>
  <si>
    <t>G/III/1 Megszűnés miatt átvett lekötött betétek könyv szerinti értéke és változása</t>
  </si>
  <si>
    <t>94.</t>
  </si>
  <si>
    <t>G/III/2 Megszűnés miatt átvett egyéb pénzeszközök könyv szerinti értéke és változása</t>
  </si>
  <si>
    <t>95.</t>
  </si>
  <si>
    <t>G/III/3 Pénzeszközön kívüli egyéb eszközök induláskori értéke és változásai</t>
  </si>
  <si>
    <t>96.</t>
  </si>
  <si>
    <t>G/III Egyéb eszközök induláskori értéke és változásai (=G/III/1+G/III/2+G/III/3)</t>
  </si>
  <si>
    <t>97.</t>
  </si>
  <si>
    <t>G/IV Felhalmozott eredmény</t>
  </si>
  <si>
    <t>98.</t>
  </si>
  <si>
    <t>G/V Eszközök értékhelyesbítésének forrása</t>
  </si>
  <si>
    <t>99.</t>
  </si>
  <si>
    <t>G/VI Mérleg szerinti eredmény</t>
  </si>
  <si>
    <t>100.</t>
  </si>
  <si>
    <t>G) SAJÁT TŐKE (=G/I+…+G/VI)</t>
  </si>
  <si>
    <t>101.</t>
  </si>
  <si>
    <t>H/I/1 Költségvetési évben esedékes kötelezettségek személyi juttatásokra</t>
  </si>
  <si>
    <t>102.</t>
  </si>
  <si>
    <t>H/I/2 Költségvetési évben esedékes kötelezettségek munkaadókat terhelő járulékokra és szociális hozzájárulási adóra</t>
  </si>
  <si>
    <t>103.</t>
  </si>
  <si>
    <t>H/I/3 Költségvetési évben esedékes kötelezettségek dologi kiadásokra</t>
  </si>
  <si>
    <t>104.</t>
  </si>
  <si>
    <t>H/I/4 Költségvetési évben esedékes kötelezettségek ellátottak pénzbeli juttatásaira</t>
  </si>
  <si>
    <t>105.</t>
  </si>
  <si>
    <t xml:space="preserve">H/I/5 Költségvetési évben esedékes kötelezettségek egyéb működési célú kiadásokra </t>
  </si>
  <si>
    <t>106.</t>
  </si>
  <si>
    <t>H/I/6 Költségvetési évben esedékes kötelezettségek beruházásokra</t>
  </si>
  <si>
    <t>107.</t>
  </si>
  <si>
    <t>H/I/7 Költségvetési évben esedékes kötelezettségek felújításokra</t>
  </si>
  <si>
    <t>108.</t>
  </si>
  <si>
    <t>H/I/8 Költségvetési évben esedékes kötelezettségek egyéb felhalmozási célú kiadásokra</t>
  </si>
  <si>
    <t>109.</t>
  </si>
  <si>
    <t>H/I/9 Költségvetési évben esedékes kötelezettségek finanszírozási kiadásokra</t>
  </si>
  <si>
    <t>110.</t>
  </si>
  <si>
    <t>H/I Költségvetési évben esedékes kötelezettségek (=H/I/1+…H/I/9)</t>
  </si>
  <si>
    <t>111.</t>
  </si>
  <si>
    <t>H/II/1 Költségvetési évet követően esedékes kötelezettségek személyi juttatásokra</t>
  </si>
  <si>
    <t>112.</t>
  </si>
  <si>
    <t>H/II/2 Költségvetési évet követően esedékes kötelezettségek munkaadókat terhelő járulékokra és szociális hozzájárulási adóra</t>
  </si>
  <si>
    <t>113.</t>
  </si>
  <si>
    <t>H/II/3 Költségvetési évet követően esedékes kötelezettségek dologi kiadásokra</t>
  </si>
  <si>
    <t>114.</t>
  </si>
  <si>
    <t>H/II/4 Költségvetési évet követően esedékes kötelezettségek ellátottak pénzbeli juttatásaira</t>
  </si>
  <si>
    <t>115.</t>
  </si>
  <si>
    <t>H/II/5 Költségvetési évet követően esedékes kötelezettségek egyéb működési célú kiadásokra</t>
  </si>
  <si>
    <t>116.</t>
  </si>
  <si>
    <t>H/II/6 Költségvetési évet követően esedékes kötelezettségek beruházásokra</t>
  </si>
  <si>
    <t>117.</t>
  </si>
  <si>
    <t>H/II/7 Költségvetési évet követően esedékes kötelezettségek felújításokra</t>
  </si>
  <si>
    <t>118.</t>
  </si>
  <si>
    <t>H/II/8 Költségvetési évet követően esedékes kötelezettségek egyéb felhalmozási célú kiadásokra</t>
  </si>
  <si>
    <t>119.</t>
  </si>
  <si>
    <t xml:space="preserve">H/II/9 Költségvetési évet követően esedékes kötelezettségek finanszírozási kiadásokra </t>
  </si>
  <si>
    <t>120.</t>
  </si>
  <si>
    <t>H/II Költségvetési évet követően esedékes kötelezettségek (=H/II/1+…H/II/9)</t>
  </si>
  <si>
    <t>121.</t>
  </si>
  <si>
    <t>H/III/1 Kapott előlegek</t>
  </si>
  <si>
    <t>122.</t>
  </si>
  <si>
    <t>H/III/2 Továbbadási célból folyósított támogatások, ellátások elszámolása</t>
  </si>
  <si>
    <t>123.</t>
  </si>
  <si>
    <t>H/III/3 Más szervezetet megillető bevételek elszámolása</t>
  </si>
  <si>
    <t>124.</t>
  </si>
  <si>
    <t>H/III/4 Forgótőke elszámolása (Kincstár)</t>
  </si>
  <si>
    <t>125.</t>
  </si>
  <si>
    <t>H/III/5 Nemzeti vagyonba tartozó befektetett eszközökkel  kapcsolatos egyes kötelezettség jellegű sajátos elszámolások</t>
  </si>
  <si>
    <t>126.</t>
  </si>
  <si>
    <t>H/III/6 Nem társadalombiztosítás pénzügyi alapjait terhelő kifizetett ellátások megtérítésének elszámolása</t>
  </si>
  <si>
    <t>127.</t>
  </si>
  <si>
    <t>H/III/7 Munkáltató által korengedményes nyugdíjhoz megfizetett hozzájárulás elszámolása</t>
  </si>
  <si>
    <t>128.</t>
  </si>
  <si>
    <t>H/III/8 Letétre, megőrzésre, fedezetkezelésre átvett pénzeszközök, biztosítékok</t>
  </si>
  <si>
    <t>129.</t>
  </si>
  <si>
    <t>H/III/9 Nemzetközi támogatási programok pénzeszközei</t>
  </si>
  <si>
    <t>130.</t>
  </si>
  <si>
    <t>H/III/10 Államadósság Kezelő Központ Zrt.-nél elhelyezett fedezeti betétek</t>
  </si>
  <si>
    <t>131.</t>
  </si>
  <si>
    <t>H/III Kötelezettség jellegű sajátos elszámolások (=H)/III/1+…+H)/III/10)</t>
  </si>
  <si>
    <t>132.</t>
  </si>
  <si>
    <t>H) KÖTELEZETTSÉGEK (=H/I+H/II+H/III)</t>
  </si>
  <si>
    <t>133.</t>
  </si>
  <si>
    <t>I) KINCSTÁRI SZÁMLAVEZETÉSSEL KAPCSOLATOS ELSZÁMOLÁSOK</t>
  </si>
  <si>
    <t>134.</t>
  </si>
  <si>
    <t>J/1 Eredményszemléletű bevételek passzív időbeli elhatárolása</t>
  </si>
  <si>
    <t>135.</t>
  </si>
  <si>
    <t>J/2 Költségek, ráfordítások passzív időbeli elhatárolása</t>
  </si>
  <si>
    <t>136.</t>
  </si>
  <si>
    <t>J/3 Halasztott eredményszemléletű bevételek</t>
  </si>
  <si>
    <t>137.</t>
  </si>
  <si>
    <t>J) PASSZÍV IDŐBELI ELHATÁROLÁSOK (=J/1+J/2+J/3)</t>
  </si>
  <si>
    <t>138.</t>
  </si>
  <si>
    <t>FORRÁSOK ÖSSZESEN (=G+H+I+J+K)</t>
  </si>
  <si>
    <t>Ingatlanok és kapcsolódó vagyoni értékű jogok és üzemeltetésre átadott ingatlanok kimutatása</t>
  </si>
  <si>
    <t xml:space="preserve">Főkönyvi szám </t>
  </si>
  <si>
    <t>Bruttó érték (Ft)</t>
  </si>
  <si>
    <t>Nettó érték (Ft)</t>
  </si>
  <si>
    <t>Kizárólagos önkormányzati tulajdonban lévő</t>
  </si>
  <si>
    <t xml:space="preserve">Földterületek  </t>
  </si>
  <si>
    <t>Telkek</t>
  </si>
  <si>
    <t>Épületek</t>
  </si>
  <si>
    <t>Egyéb építmények</t>
  </si>
  <si>
    <t>Épületek - műemlék jellegű</t>
  </si>
  <si>
    <t>Ingatlanhoz kapcsolódó vagyoni értékű jogok</t>
  </si>
  <si>
    <t>Nemzetgazdasági szempontból kiemelt jelentőségű</t>
  </si>
  <si>
    <t>Forgalomképtelen ingatlanok</t>
  </si>
  <si>
    <t>Ingatlan vagyonkataszter</t>
  </si>
  <si>
    <t>Eltérés</t>
  </si>
  <si>
    <t xml:space="preserve">Földterületek (korlátozottan forgalomképes) </t>
  </si>
  <si>
    <t>Telkek (korlátozottan forgalomképes)</t>
  </si>
  <si>
    <t xml:space="preserve">Épületek (korlátozottan forgalomképes) </t>
  </si>
  <si>
    <t>Egyéb építmények (korlátozottan forgalomképes)</t>
  </si>
  <si>
    <t>Korl.fk. ingatlanhoz kapcsolódó vagyoni értékű jogok</t>
  </si>
  <si>
    <t>Korlátozottan forgalomképes ingatlanok</t>
  </si>
  <si>
    <t>Földterületek (forgalomképes)</t>
  </si>
  <si>
    <t>Telkek (forgalomképes)</t>
  </si>
  <si>
    <t xml:space="preserve">Épületek (forgalomképes) </t>
  </si>
  <si>
    <t>Egyéb építmények (forgalomképes)</t>
  </si>
  <si>
    <t>Erdő (forgalomképes)</t>
  </si>
  <si>
    <t>Épületek - Idegen tulajdon</t>
  </si>
  <si>
    <t>Egyéb építmények - Idegen tulajdon</t>
  </si>
  <si>
    <t>Forgalomképes ingatlanok</t>
  </si>
  <si>
    <t>Földterületek (forgalomképes) - stratégiai vagyon</t>
  </si>
  <si>
    <t>Telkek (forgalomképes) - stratégia vagyon</t>
  </si>
  <si>
    <t>Épületek (forgalomképes) - stratégiai vagyon</t>
  </si>
  <si>
    <t>Egyéb építmények (forgalomképes) - stratégiai vagyon</t>
  </si>
  <si>
    <t>Ingatlanhoz kapcsolódó vagyoni értékű jogok (forgalomképes) -stratégiai vagyon</t>
  </si>
  <si>
    <t>Stratégiai vagyon</t>
  </si>
  <si>
    <t>Forgalomképes ingatlanok összesen</t>
  </si>
  <si>
    <t>Önkormányzat ingatlanok és kapcsolódó vagyoni értékű jogok és üzemeltetésre átadott ingatlanok összesen:</t>
  </si>
  <si>
    <t>Dr. Moll K. téri öntözőrendszer</t>
  </si>
  <si>
    <t>Ingatlanvagyon kataszter</t>
  </si>
  <si>
    <t>Hévíz Város Önkormányzat ingatlanok és kapcsolódó vagyoni értékű jogok és üzemeltetésre átadott ingatlanok összesen:</t>
  </si>
  <si>
    <t>forgalomképes és stratégiai ingatlan vagyon és kapcsolódó vagyoni értékű jogok</t>
  </si>
  <si>
    <t>e Ft-ban</t>
  </si>
  <si>
    <t>Hrsz.</t>
  </si>
  <si>
    <t>Utca, hsz</t>
  </si>
  <si>
    <t>Bruttó érték</t>
  </si>
  <si>
    <t>Nettó érték</t>
  </si>
  <si>
    <t xml:space="preserve">Forgalomképes vagyon </t>
  </si>
  <si>
    <t>016/34</t>
  </si>
  <si>
    <t>Szántó</t>
  </si>
  <si>
    <t>külterület</t>
  </si>
  <si>
    <t>018/10</t>
  </si>
  <si>
    <t>018/9</t>
  </si>
  <si>
    <t>022/13</t>
  </si>
  <si>
    <t>022/14</t>
  </si>
  <si>
    <t>022/4</t>
  </si>
  <si>
    <t>022/52</t>
  </si>
  <si>
    <t>022/53</t>
  </si>
  <si>
    <t>022/9</t>
  </si>
  <si>
    <t>033</t>
  </si>
  <si>
    <t>041</t>
  </si>
  <si>
    <t>062/1</t>
  </si>
  <si>
    <t>Erdő</t>
  </si>
  <si>
    <t>064/7</t>
  </si>
  <si>
    <t>07/2</t>
  </si>
  <si>
    <t>Széchenyi u.</t>
  </si>
  <si>
    <t>070/112</t>
  </si>
  <si>
    <t>Hévízi gyep</t>
  </si>
  <si>
    <t>072/188</t>
  </si>
  <si>
    <t>072/3</t>
  </si>
  <si>
    <t>1055/38</t>
  </si>
  <si>
    <t>Beépített terület</t>
  </si>
  <si>
    <t>Tavirózsa u. 2/a</t>
  </si>
  <si>
    <t>1069/2/A</t>
  </si>
  <si>
    <t>Társasház 2 db lakás</t>
  </si>
  <si>
    <t>Kossuth L. u. 7.</t>
  </si>
  <si>
    <t>1069/5/A/1</t>
  </si>
  <si>
    <t xml:space="preserve">Lakás </t>
  </si>
  <si>
    <t>Kossuth L. u. 5.</t>
  </si>
  <si>
    <t>1069/5/A/2</t>
  </si>
  <si>
    <t>Üzlet</t>
  </si>
  <si>
    <t>1069/5/A/3</t>
  </si>
  <si>
    <t>1088/6</t>
  </si>
  <si>
    <t>58 férőhelyes parkoló</t>
  </si>
  <si>
    <t>Széchenyi u. 27.</t>
  </si>
  <si>
    <t>110/2</t>
  </si>
  <si>
    <t>Beépítetlen terület</t>
  </si>
  <si>
    <t>Attila u.</t>
  </si>
  <si>
    <t>1391/1</t>
  </si>
  <si>
    <t>Ady E. u.</t>
  </si>
  <si>
    <t>1455/52</t>
  </si>
  <si>
    <t>Semmelweis u.</t>
  </si>
  <si>
    <t>1455/54</t>
  </si>
  <si>
    <t>1455/72</t>
  </si>
  <si>
    <t>Dr. Korányi u.</t>
  </si>
  <si>
    <t>1455/87</t>
  </si>
  <si>
    <t>Közterület</t>
  </si>
  <si>
    <t>Névtelen u.</t>
  </si>
  <si>
    <t>1455/88</t>
  </si>
  <si>
    <t>1455/89</t>
  </si>
  <si>
    <t>1455/90</t>
  </si>
  <si>
    <t>1455/91</t>
  </si>
  <si>
    <t>1455/92</t>
  </si>
  <si>
    <t>2001</t>
  </si>
  <si>
    <t>2063</t>
  </si>
  <si>
    <t>Gyep</t>
  </si>
  <si>
    <t>265/4</t>
  </si>
  <si>
    <t>Bartók B. u.</t>
  </si>
  <si>
    <t>492/6</t>
  </si>
  <si>
    <t xml:space="preserve">Effinger K. u. </t>
  </si>
  <si>
    <t>495/3</t>
  </si>
  <si>
    <t>Fecske u.</t>
  </si>
  <si>
    <t>57/2</t>
  </si>
  <si>
    <t>Zrínyi u. 148.</t>
  </si>
  <si>
    <t>904/2</t>
  </si>
  <si>
    <t>Attila u. 8.</t>
  </si>
  <si>
    <t>904/3</t>
  </si>
  <si>
    <t>Jókai u.</t>
  </si>
  <si>
    <t>492</t>
  </si>
  <si>
    <t>Móricz Zs. u. parkoló</t>
  </si>
  <si>
    <t>Móricz Zs. u.</t>
  </si>
  <si>
    <t>932/4</t>
  </si>
  <si>
    <t>Nagyparkoló tér T1-jelű út</t>
  </si>
  <si>
    <t>Nagyparkoló tér</t>
  </si>
  <si>
    <t>934/3</t>
  </si>
  <si>
    <t>Kerékpárút</t>
  </si>
  <si>
    <t>999</t>
  </si>
  <si>
    <t>Rendőrörs</t>
  </si>
  <si>
    <t>Erzsébet k.né u. 5.</t>
  </si>
  <si>
    <t>Ady u. gyalogátkelőhely (Tó D-i bejárat)</t>
  </si>
  <si>
    <t>Ady u. gyalogátkelőhely (Vörösmarty u.)</t>
  </si>
  <si>
    <t>Piac térburkolata</t>
  </si>
  <si>
    <t>Piac - tolókapu</t>
  </si>
  <si>
    <t>Piac - főkapu</t>
  </si>
  <si>
    <t>Piac - járdaburkolat</t>
  </si>
  <si>
    <t>Piac épülete</t>
  </si>
  <si>
    <t>Terminál épületen takarófal (Reptér)</t>
  </si>
  <si>
    <t>Kerékpáros dokkoló rendszer (HEBI)</t>
  </si>
  <si>
    <t>Forgalomképes vagyon összesen:</t>
  </si>
  <si>
    <t>011</t>
  </si>
  <si>
    <t>Gamesz kertészet</t>
  </si>
  <si>
    <t>1006</t>
  </si>
  <si>
    <t>Lakóház, udvar, gazdi ép.</t>
  </si>
  <si>
    <t>Rákóczi u. 2.</t>
  </si>
  <si>
    <t>1070</t>
  </si>
  <si>
    <t>Bibó AGSZ kollégiuma</t>
  </si>
  <si>
    <t>Rózsa-köz 7.</t>
  </si>
  <si>
    <t>1091</t>
  </si>
  <si>
    <t>Víztorony</t>
  </si>
  <si>
    <t>1093/A</t>
  </si>
  <si>
    <t>Hévízi Televízió</t>
  </si>
  <si>
    <t>Széchenyi u. 29.</t>
  </si>
  <si>
    <t>118/2</t>
  </si>
  <si>
    <t>É-i szabadidőkp.</t>
  </si>
  <si>
    <t>1300</t>
  </si>
  <si>
    <t>Sziráky-ház</t>
  </si>
  <si>
    <t>Vörösmarty u. 38.</t>
  </si>
  <si>
    <t>1455/94</t>
  </si>
  <si>
    <t>Kossuth L. utcai foghíj</t>
  </si>
  <si>
    <t xml:space="preserve">Kossuth L. u. </t>
  </si>
  <si>
    <t>1455/97</t>
  </si>
  <si>
    <t xml:space="preserve">Tavirózsa u. </t>
  </si>
  <si>
    <t>1517</t>
  </si>
  <si>
    <t>Beépítetlen terület (Honvéd szanatórium)</t>
  </si>
  <si>
    <t>Ifj. Reischl V.u.</t>
  </si>
  <si>
    <t>1627/5</t>
  </si>
  <si>
    <t>Rudi-köz</t>
  </si>
  <si>
    <t>1627/7</t>
  </si>
  <si>
    <t>1627/8</t>
  </si>
  <si>
    <t>67/11</t>
  </si>
  <si>
    <t>Egregyi múzeum</t>
  </si>
  <si>
    <t>Attila u. 123.</t>
  </si>
  <si>
    <t>67/13</t>
  </si>
  <si>
    <t>Beépítetlen terület (Jézus szíve templom)</t>
  </si>
  <si>
    <t>67/15</t>
  </si>
  <si>
    <t>Dísz tér</t>
  </si>
  <si>
    <t>Zrínyi u. 130/B</t>
  </si>
  <si>
    <t>67/16</t>
  </si>
  <si>
    <t>Gamesz telephely</t>
  </si>
  <si>
    <t>964/9</t>
  </si>
  <si>
    <t>Nyilvános WC</t>
  </si>
  <si>
    <t>Kölcsey u.</t>
  </si>
  <si>
    <t>978</t>
  </si>
  <si>
    <t>Rózsakert</t>
  </si>
  <si>
    <t>Rákóczi u. 17.</t>
  </si>
  <si>
    <t>984</t>
  </si>
  <si>
    <t>Deák téri Galéria földje</t>
  </si>
  <si>
    <t>Rákóczi u. 17-19.</t>
  </si>
  <si>
    <t>Stratégiai vagyon összesen:</t>
  </si>
  <si>
    <t>Forgalomképes és stratégiai ingatlanvagyon összesen:</t>
  </si>
  <si>
    <t>Ingatlanv.-kataszter nyilvántartása szerinti forgalomképes vagyon:</t>
  </si>
  <si>
    <t>Ingatlanvagyon-katasztertől való eltérés:</t>
  </si>
  <si>
    <t>Öntözőrendszer</t>
  </si>
  <si>
    <t>Dr. Moll Károly tér</t>
  </si>
  <si>
    <t>Gamesz és önállóan gazdálkodó intézmények összesen:</t>
  </si>
  <si>
    <t>Önkormányzat forgalomképes és stratégiai ingatlanvagyon összesen:</t>
  </si>
  <si>
    <t>Befejezetlen beruházások állománya</t>
  </si>
  <si>
    <t>Ft</t>
  </si>
  <si>
    <t>Ssz.</t>
  </si>
  <si>
    <t>Főkönyvi/nytsz.</t>
  </si>
  <si>
    <t>Nyitó</t>
  </si>
  <si>
    <t>Növekedés</t>
  </si>
  <si>
    <t>Csökkenés</t>
  </si>
  <si>
    <t>Záró</t>
  </si>
  <si>
    <t>Önkormányzat:</t>
  </si>
  <si>
    <t>Befejezetlen ingatlan beruházások</t>
  </si>
  <si>
    <t>Előző évekről áthúzódó</t>
  </si>
  <si>
    <t>151114/000011</t>
  </si>
  <si>
    <t>Árpád, Móricz Zs., Nagy I. és Vörösmarty utcák - közmű</t>
  </si>
  <si>
    <t>151114/000015</t>
  </si>
  <si>
    <t>Kerékpár forgalmi hálózat (Vörösmarty, Kossuth stb. utcák)</t>
  </si>
  <si>
    <t>151114/000006</t>
  </si>
  <si>
    <t>Hosszúföldek külterület 022/53 felmérés</t>
  </si>
  <si>
    <t>151114/000014</t>
  </si>
  <si>
    <t>Tavirózsa utcai sétány és lelátó</t>
  </si>
  <si>
    <t>151114/000028</t>
  </si>
  <si>
    <t>Vörösmarty-Csokonai u. sarokingatlanon parkolók kialakítása</t>
  </si>
  <si>
    <t>Csokonai utca csapadék-, szennyvíz, út, járda és zöldfelület tervezése</t>
  </si>
  <si>
    <t>151114/000008</t>
  </si>
  <si>
    <t>Kiserőművi napelemes rendszer tervezése, engedélyezése</t>
  </si>
  <si>
    <t>151114/000004</t>
  </si>
  <si>
    <t>Nyírfa utca felújítása</t>
  </si>
  <si>
    <t>151114/000001</t>
  </si>
  <si>
    <t>Gyógyhelyi főtér kialakítása</t>
  </si>
  <si>
    <t>151114/000002</t>
  </si>
  <si>
    <t>Közlekedés fejlesztése, buszpályaudvar</t>
  </si>
  <si>
    <t>151114/000003</t>
  </si>
  <si>
    <t>Orvosi rendelő, ügyelet átalakítása</t>
  </si>
  <si>
    <t>Nagyparkoló T1-jelű út és zöldterületi rekonstrukció</t>
  </si>
  <si>
    <t>151114/000010</t>
  </si>
  <si>
    <t>Termelői piac fejlesztése</t>
  </si>
  <si>
    <t>Egregyi lőtér fejlesztése</t>
  </si>
  <si>
    <t>151114/000012</t>
  </si>
  <si>
    <t>Turizmus fejlesztés, kultúrbarangolás</t>
  </si>
  <si>
    <t>022/53 hrsz külterületi ingatlan tereprendezése</t>
  </si>
  <si>
    <t>Festetics sétány kialakítása</t>
  </si>
  <si>
    <t>Széchenyi utca fejlesztése</t>
  </si>
  <si>
    <t>Zrínyi utca külterület 022/1 hrsz.</t>
  </si>
  <si>
    <t>151114/000005</t>
  </si>
  <si>
    <t>Polgármesteri Hivatal tárgyalók felújítása</t>
  </si>
  <si>
    <t>2018. évi</t>
  </si>
  <si>
    <t>Pócza villa fejlesztése refurb culture pályázat keretében</t>
  </si>
  <si>
    <t>Dr. Schulhof Vilmos sétány felújítása</t>
  </si>
  <si>
    <t>Széchenyi utcai zárt árok kivitelezése</t>
  </si>
  <si>
    <t>Nyírfa utca csapadékcsatorna felújítása</t>
  </si>
  <si>
    <t>58 férőhelyes parkoló építése</t>
  </si>
  <si>
    <t>2102. hrsz-ú ingatlan megvásárlása</t>
  </si>
  <si>
    <t>Befejezetlen ingatlan beruházások összesen:</t>
  </si>
  <si>
    <t>Befejezetlen gép, berendezés, felszerelés beruházások</t>
  </si>
  <si>
    <t>15113/000007</t>
  </si>
  <si>
    <t>Térfigyelő kamerarendszer kialakítása</t>
  </si>
  <si>
    <t>15113/000005</t>
  </si>
  <si>
    <t>Befejezetlen gép, berendezés, felszerelés beruházások összesen</t>
  </si>
  <si>
    <t>Befejezetlen egyéb beruházások</t>
  </si>
  <si>
    <t>151115/000001</t>
  </si>
  <si>
    <t>Széchenyi utca fejlesztése ívóvíz bekötés és geodáziai bemérés</t>
  </si>
  <si>
    <t>Befejezetlen egyéb beruházások összesen</t>
  </si>
  <si>
    <t>Befejezetlen ingatlan fejújítások</t>
  </si>
  <si>
    <t>152114/000001</t>
  </si>
  <si>
    <t>Zrínyi utca belterület (300 hrsz.) felújítása</t>
  </si>
  <si>
    <t>Befejezetlen ingatlan felújítások összesen</t>
  </si>
  <si>
    <t>Önkormányzat befejezetlen beruházások, felújítások mindösszesen:</t>
  </si>
  <si>
    <t>Teréz Anya Szociális Integrált Intézmény (TASZII):</t>
  </si>
  <si>
    <t>Befejezetlen jármű beruházások</t>
  </si>
  <si>
    <t>15114/000001</t>
  </si>
  <si>
    <t>Dacia Dokker Arctic 1.6</t>
  </si>
  <si>
    <t>Befejezetlen jármű beruházások összesen:</t>
  </si>
  <si>
    <t>TASZII befejezetlen beruházások mindösszesen:</t>
  </si>
  <si>
    <t>0-ra leírt, de még használatban lévő eszközök állománya</t>
  </si>
  <si>
    <t>Mennyiség (db)</t>
  </si>
  <si>
    <t>Vagyoni értékű jogok</t>
  </si>
  <si>
    <t xml:space="preserve">Szellemi termékek </t>
  </si>
  <si>
    <t>Immateriális javak összesen:</t>
  </si>
  <si>
    <t>Ingatlanok és kapcsolódó vagyoni értékű jogok</t>
  </si>
  <si>
    <t>Gépek, berendezések, felszerelések, járművek</t>
  </si>
  <si>
    <t>Beruházások, felújítások</t>
  </si>
  <si>
    <t>Tárgyi eszközök összesen:</t>
  </si>
  <si>
    <r>
      <t xml:space="preserve">Önkormányzat 0-ra leírt, de még használatban lévő </t>
    </r>
    <r>
      <rPr>
        <b/>
        <u/>
        <sz val="10"/>
        <rFont val="Times New Roman"/>
        <family val="1"/>
        <charset val="238"/>
      </rPr>
      <t>eszközök bruttó értéke</t>
    </r>
    <r>
      <rPr>
        <b/>
        <sz val="10"/>
        <rFont val="Times New Roman"/>
        <family val="1"/>
        <charset val="238"/>
      </rPr>
      <t xml:space="preserve"> összesen:</t>
    </r>
  </si>
  <si>
    <r>
      <t>Önkormányzat 0-ra leírt, de még használatban lévő eszközök</t>
    </r>
    <r>
      <rPr>
        <b/>
        <u/>
        <sz val="10"/>
        <rFont val="Times New Roman"/>
        <family val="1"/>
        <charset val="238"/>
      </rPr>
      <t xml:space="preserve"> elszámolt értékcsökkenése</t>
    </r>
    <r>
      <rPr>
        <b/>
        <sz val="10"/>
        <rFont val="Times New Roman"/>
        <family val="1"/>
        <charset val="238"/>
      </rPr>
      <t xml:space="preserve"> összesen:</t>
    </r>
  </si>
  <si>
    <r>
      <t>Önkormányzat 0-ra leírt, de még használatban lévő eszközök</t>
    </r>
    <r>
      <rPr>
        <b/>
        <u/>
        <sz val="10"/>
        <rFont val="Times New Roman"/>
        <family val="1"/>
        <charset val="238"/>
      </rPr>
      <t xml:space="preserve"> nettó értéke</t>
    </r>
    <r>
      <rPr>
        <b/>
        <sz val="10"/>
        <rFont val="Times New Roman"/>
        <family val="1"/>
        <charset val="238"/>
      </rPr>
      <t xml:space="preserve"> összesen:</t>
    </r>
  </si>
  <si>
    <r>
      <t xml:space="preserve">Polgármesteri Hivatal 0-ra leírt, de még használatban lévő </t>
    </r>
    <r>
      <rPr>
        <b/>
        <u/>
        <sz val="10"/>
        <rFont val="Times New Roman"/>
        <family val="1"/>
        <charset val="238"/>
      </rPr>
      <t>eszközök bruttó értéke</t>
    </r>
    <r>
      <rPr>
        <b/>
        <sz val="10"/>
        <rFont val="Times New Roman"/>
        <family val="1"/>
        <charset val="238"/>
      </rPr>
      <t xml:space="preserve"> összesen:</t>
    </r>
  </si>
  <si>
    <r>
      <t>Polgármesteri Hivatal 0-ra leírt, de még használatban lévő eszközök</t>
    </r>
    <r>
      <rPr>
        <b/>
        <u/>
        <sz val="10"/>
        <rFont val="Times New Roman"/>
        <family val="1"/>
        <charset val="238"/>
      </rPr>
      <t xml:space="preserve"> elszámolt értékcsökkenése</t>
    </r>
    <r>
      <rPr>
        <b/>
        <sz val="10"/>
        <rFont val="Times New Roman"/>
        <family val="1"/>
        <charset val="238"/>
      </rPr>
      <t xml:space="preserve"> összesen:</t>
    </r>
  </si>
  <si>
    <r>
      <t>Polgármesteri Hivatal 0-ra leírt, de még használatban lévő eszközök</t>
    </r>
    <r>
      <rPr>
        <b/>
        <u/>
        <sz val="10"/>
        <rFont val="Times New Roman"/>
        <family val="1"/>
        <charset val="238"/>
      </rPr>
      <t xml:space="preserve"> nettó értéke</t>
    </r>
    <r>
      <rPr>
        <b/>
        <sz val="10"/>
        <rFont val="Times New Roman"/>
        <family val="1"/>
        <charset val="238"/>
      </rPr>
      <t xml:space="preserve"> összesen:</t>
    </r>
  </si>
  <si>
    <r>
      <t xml:space="preserve">GAMESZ  0-ra leírt, de még használatban lévő </t>
    </r>
    <r>
      <rPr>
        <b/>
        <u/>
        <sz val="10"/>
        <rFont val="Times New Roman"/>
        <family val="1"/>
        <charset val="238"/>
      </rPr>
      <t>eszközök bruttó értéke</t>
    </r>
    <r>
      <rPr>
        <b/>
        <sz val="10"/>
        <rFont val="Times New Roman"/>
        <family val="1"/>
        <charset val="238"/>
      </rPr>
      <t xml:space="preserve"> összesen:</t>
    </r>
  </si>
  <si>
    <r>
      <t xml:space="preserve">GAMESZ  0-ra leírt, de még használatban lévő eszközök </t>
    </r>
    <r>
      <rPr>
        <b/>
        <u/>
        <sz val="10"/>
        <rFont val="Times New Roman"/>
        <family val="1"/>
        <charset val="238"/>
      </rPr>
      <t>elszámolt értékcsökkenése</t>
    </r>
    <r>
      <rPr>
        <b/>
        <sz val="10"/>
        <rFont val="Times New Roman"/>
        <family val="1"/>
        <charset val="238"/>
      </rPr>
      <t xml:space="preserve"> összesen:</t>
    </r>
  </si>
  <si>
    <r>
      <t xml:space="preserve">GAMESZ  0-ra leírt, de még használatban lévő eszközök </t>
    </r>
    <r>
      <rPr>
        <b/>
        <u/>
        <sz val="10"/>
        <rFont val="Times New Roman"/>
        <family val="1"/>
        <charset val="238"/>
      </rPr>
      <t>nettó értéke</t>
    </r>
    <r>
      <rPr>
        <b/>
        <sz val="10"/>
        <rFont val="Times New Roman"/>
        <family val="1"/>
        <charset val="238"/>
      </rPr>
      <t xml:space="preserve"> összesen:</t>
    </r>
  </si>
  <si>
    <r>
      <t xml:space="preserve">TASZII  0-ra leírt, de még használatban lévő </t>
    </r>
    <r>
      <rPr>
        <b/>
        <u/>
        <sz val="10"/>
        <rFont val="Times New Roman"/>
        <family val="1"/>
        <charset val="238"/>
      </rPr>
      <t>eszközök bruttó értéke</t>
    </r>
    <r>
      <rPr>
        <b/>
        <sz val="10"/>
        <rFont val="Times New Roman"/>
        <family val="1"/>
        <charset val="238"/>
      </rPr>
      <t xml:space="preserve"> összesen:</t>
    </r>
  </si>
  <si>
    <r>
      <t xml:space="preserve">TASZII  0-ra leírt, de még használatban lévő </t>
    </r>
    <r>
      <rPr>
        <b/>
        <u/>
        <sz val="10"/>
        <rFont val="Times New Roman"/>
        <family val="1"/>
        <charset val="238"/>
      </rPr>
      <t xml:space="preserve">eszközök elszámolt értékcsökkenése </t>
    </r>
    <r>
      <rPr>
        <b/>
        <sz val="10"/>
        <rFont val="Times New Roman"/>
        <family val="1"/>
        <charset val="238"/>
      </rPr>
      <t>összesen:</t>
    </r>
  </si>
  <si>
    <r>
      <t xml:space="preserve">TASZII  0-ra leírt, de még használatban lévő </t>
    </r>
    <r>
      <rPr>
        <b/>
        <u/>
        <sz val="10"/>
        <rFont val="Times New Roman"/>
        <family val="1"/>
        <charset val="238"/>
      </rPr>
      <t>eszközök nettó értéke</t>
    </r>
    <r>
      <rPr>
        <b/>
        <sz val="10"/>
        <rFont val="Times New Roman"/>
        <family val="1"/>
        <charset val="238"/>
      </rPr>
      <t xml:space="preserve"> összesen:</t>
    </r>
  </si>
  <si>
    <t>Brunszvik Teréz Napköziotthonos Óvoda</t>
  </si>
  <si>
    <r>
      <t xml:space="preserve">Brunszvik Óvoda  0-ra leírt, de még használatban lévő </t>
    </r>
    <r>
      <rPr>
        <b/>
        <u/>
        <sz val="10"/>
        <rFont val="Times New Roman"/>
        <family val="1"/>
        <charset val="238"/>
      </rPr>
      <t>eszközök bruttó értéke</t>
    </r>
    <r>
      <rPr>
        <b/>
        <sz val="10"/>
        <rFont val="Times New Roman"/>
        <family val="1"/>
        <charset val="238"/>
      </rPr>
      <t xml:space="preserve"> összesen:</t>
    </r>
  </si>
  <si>
    <r>
      <t xml:space="preserve">Brunszvik Óvoda  0-ra leírt, de még használatban lévő </t>
    </r>
    <r>
      <rPr>
        <b/>
        <u/>
        <sz val="10"/>
        <rFont val="Times New Roman"/>
        <family val="1"/>
        <charset val="238"/>
      </rPr>
      <t>eszközök elszámolt értékcsökkenése</t>
    </r>
    <r>
      <rPr>
        <b/>
        <sz val="10"/>
        <rFont val="Times New Roman"/>
        <family val="1"/>
        <charset val="238"/>
      </rPr>
      <t xml:space="preserve"> összesen:</t>
    </r>
  </si>
  <si>
    <r>
      <t xml:space="preserve">Brunszvik Óvoda  0-ra leírt, de még használatban lévő </t>
    </r>
    <r>
      <rPr>
        <b/>
        <u/>
        <sz val="10"/>
        <rFont val="Times New Roman"/>
        <family val="1"/>
        <charset val="238"/>
      </rPr>
      <t>eszközök nettó értéke</t>
    </r>
    <r>
      <rPr>
        <b/>
        <sz val="10"/>
        <rFont val="Times New Roman"/>
        <family val="1"/>
        <charset val="238"/>
      </rPr>
      <t xml:space="preserve"> összesen:</t>
    </r>
  </si>
  <si>
    <t>Gróf I. Festetics György Művelődési Központ</t>
  </si>
  <si>
    <r>
      <t xml:space="preserve">Gróf I. Festetics Gy. M. Kp.  0-ra leírt, de még használatban lévő </t>
    </r>
    <r>
      <rPr>
        <b/>
        <u/>
        <sz val="10"/>
        <rFont val="Times New Roman"/>
        <family val="1"/>
        <charset val="238"/>
      </rPr>
      <t>eszközök bruttó értéke</t>
    </r>
    <r>
      <rPr>
        <b/>
        <sz val="10"/>
        <rFont val="Times New Roman"/>
        <family val="1"/>
        <charset val="238"/>
      </rPr>
      <t xml:space="preserve"> összesen:</t>
    </r>
  </si>
  <si>
    <r>
      <t xml:space="preserve">Gróf I. Festetics Gy. M. Kp.  0-ra leírt, de még használatban lévő eszközök </t>
    </r>
    <r>
      <rPr>
        <b/>
        <u/>
        <sz val="10"/>
        <rFont val="Times New Roman"/>
        <family val="1"/>
        <charset val="238"/>
      </rPr>
      <t>elszámolt értékcsökkenése</t>
    </r>
    <r>
      <rPr>
        <b/>
        <sz val="10"/>
        <rFont val="Times New Roman"/>
        <family val="1"/>
        <charset val="238"/>
      </rPr>
      <t xml:space="preserve"> összesen:</t>
    </r>
  </si>
  <si>
    <r>
      <t xml:space="preserve">Gróf I. Festetics Gy. M. Kp.  0-ra leírt, de még használatban lévő eszközök </t>
    </r>
    <r>
      <rPr>
        <b/>
        <u/>
        <sz val="10"/>
        <rFont val="Times New Roman"/>
        <family val="1"/>
        <charset val="238"/>
      </rPr>
      <t>nettó értéke</t>
    </r>
    <r>
      <rPr>
        <b/>
        <sz val="10"/>
        <rFont val="Times New Roman"/>
        <family val="1"/>
        <charset val="238"/>
      </rPr>
      <t xml:space="preserve"> összesen:</t>
    </r>
  </si>
  <si>
    <t>befektetett pénzügyi eszközök, készletek, követelések és értékpapírok állományának és</t>
  </si>
  <si>
    <t>értékvesztésének alakulása</t>
  </si>
  <si>
    <t>Nyitó adatok</t>
  </si>
  <si>
    <t>Tárgyévben elszámolt értékvesztés</t>
  </si>
  <si>
    <t>Záró adatok</t>
  </si>
  <si>
    <t>Bekerülési érték</t>
  </si>
  <si>
    <t>Elszámolt értékvesztés nyitó értéke</t>
  </si>
  <si>
    <t>Értékvesztés záró értéke</t>
  </si>
  <si>
    <t>Könyv szerinti érték</t>
  </si>
  <si>
    <t>Adott előlegek</t>
  </si>
  <si>
    <t>Tartós részesedések</t>
  </si>
  <si>
    <t>Tartós hitelviszonyt megtestesítő értékpapírok</t>
  </si>
  <si>
    <t>Készletek</t>
  </si>
  <si>
    <t>Lekötött bankbetétek</t>
  </si>
  <si>
    <t>Kincstáron kívüli forintszámlák</t>
  </si>
  <si>
    <t>Kincstáron kívüli devizaszámlák</t>
  </si>
  <si>
    <t>Követelések a követelés jellegű sajátos elszámolások kivételével</t>
  </si>
  <si>
    <t>Nem tartós részesedések</t>
  </si>
  <si>
    <t>Forgatási célú hitelviszonyt megtestesítő értékpapírok</t>
  </si>
  <si>
    <t>19/2019.(V.30.) önkormányzati rendelet  1. melléklete</t>
  </si>
  <si>
    <t xml:space="preserve">19/2019.(V.30.) önkormányzati rendelet  1/1. melléklete </t>
  </si>
  <si>
    <t>19/2019.(V.30.) önkormányzati rendelet  1/2. melléklete</t>
  </si>
  <si>
    <t>19/2019.(V.30.) önkormányzati rendelet  1/3. melléklete</t>
  </si>
  <si>
    <t>19/2019.(V.30.) önkormányzati rendelet  1/4. melléklete</t>
  </si>
  <si>
    <t>19/2019.(V.30.) önkormányzati rendelet 1/5. melléklete</t>
  </si>
  <si>
    <t xml:space="preserve">19/2019.(V.30.) önkormányzati rendelet 1/6. melléklete </t>
  </si>
  <si>
    <t xml:space="preserve">19/2019.(V.30.) önkormányzati rendelet 1/7. melléklete  </t>
  </si>
  <si>
    <t xml:space="preserve">19/2019.(V.30.) önkormányzati rendelet 1/8. melléklete   </t>
  </si>
  <si>
    <t xml:space="preserve">19/2019.(V.30.) önkormányzati rendelet 2/1. melléklete  </t>
  </si>
  <si>
    <t>19/2019.(V.30.) önkormányzati rendelet 2/1/1. melléklete</t>
  </si>
  <si>
    <t>19/2019.(V.30.) önkormányzati rendelet 2/2. melléklete</t>
  </si>
  <si>
    <t xml:space="preserve">19/2019.(V.30.) önkormányzati rendelet 2/3. melléklete </t>
  </si>
  <si>
    <t>19/2019.(V.30.) önkormányzati rendelet 2/4. melléklete</t>
  </si>
  <si>
    <t>19/2019.(V.30.) önkormányzati rendelet 3/1. melléklete</t>
  </si>
  <si>
    <t>19/2019.(V.30.) önkormányzati rendelet 3/2. melléklete</t>
  </si>
  <si>
    <t>19/2019.(V.30.) önkormányzati rendelet 3/3. melléklete</t>
  </si>
  <si>
    <t>19/2019.(V.30.) önkormányzati rendelet 3/4. melléklete</t>
  </si>
  <si>
    <t>19/2019.(V.30.) önkormányzati rendelet 4/1. melléklete</t>
  </si>
  <si>
    <t>19/2019.(V.30.) önkormányzati rendelet 4/2. melléklete</t>
  </si>
  <si>
    <t>19/2019.(V.30.) önkormányzati rendelet 5. melléklete</t>
  </si>
  <si>
    <t>19/2019.(V.30.) önkormányzati rendelet 6. melléklete</t>
  </si>
  <si>
    <t>19/2019.(V.30.) önkormányzati rendelet  7/1. melléklete</t>
  </si>
  <si>
    <t>19/2019.(V.30.) önkormányzati rendelet 7/2. melléklete</t>
  </si>
  <si>
    <t xml:space="preserve">19/2019.(V.30.) önkormányzati rendelet 8. melléklete </t>
  </si>
  <si>
    <t xml:space="preserve">  19/2019.(V.30.) önkormányzati rendelet 9. melléklete </t>
  </si>
  <si>
    <t xml:space="preserve"> 19/2019.(V.30.) önkormányzati rendelet 9/a. melléklete </t>
  </si>
  <si>
    <t xml:space="preserve"> 19/2019.(V.30.) önkormányzati rendelet 9/b. melléklete </t>
  </si>
  <si>
    <t xml:space="preserve"> 19/2019.(V.30.) önkormányzati rendelet 9/c. melléklete </t>
  </si>
  <si>
    <t xml:space="preserve">    19/2019.(V.30.) önkormányzati rendelet 9/d. melléklete </t>
  </si>
  <si>
    <t xml:space="preserve">19/2019.(V.30.) önkormányzati rendelet 10. melléklete </t>
  </si>
  <si>
    <t xml:space="preserve">   19/2019.(V.30.) önkormányzati rendelet 11. melléklete </t>
  </si>
  <si>
    <t>Hévízi Turisztikai Nonprofit Kft. üzletrész (49 %)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</si>
</sst>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"/>
    <numFmt numFmtId="165" formatCode="#,##0.0"/>
    <numFmt numFmtId="166" formatCode="m&quot;. &quot;d\.;@"/>
    <numFmt numFmtId="167" formatCode="0.0"/>
    <numFmt numFmtId="168" formatCode="#,##0.0000"/>
    <numFmt numFmtId="169" formatCode="m\.\ d\.;@"/>
    <numFmt numFmtId="170" formatCode="0;[Red]0"/>
  </numFmts>
  <fonts count="17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i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Arial"/>
      <family val="2"/>
      <charset val="238"/>
    </font>
    <font>
      <sz val="8"/>
      <color indexed="10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indexed="1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12"/>
      <name val="Times New Roman"/>
      <family val="1"/>
      <charset val="238"/>
    </font>
    <font>
      <u/>
      <sz val="8"/>
      <color indexed="8"/>
      <name val="Times New Roman"/>
      <family val="1"/>
      <charset val="238"/>
    </font>
    <font>
      <i/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i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name val="Arial CE"/>
      <charset val="238"/>
    </font>
    <font>
      <sz val="10"/>
      <color indexed="12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u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i/>
      <u/>
      <sz val="8"/>
      <color indexed="8"/>
      <name val="Times New Roman"/>
      <family val="1"/>
      <charset val="238"/>
    </font>
    <font>
      <i/>
      <u/>
      <sz val="8"/>
      <color indexed="8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6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9"/>
      <color indexed="81"/>
      <name val="Tahoma"/>
      <family val="2"/>
      <charset val="238"/>
    </font>
    <font>
      <b/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sz val="7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vertAlign val="superscript"/>
      <sz val="8"/>
      <color indexed="10"/>
      <name val="Times New Roman"/>
      <family val="1"/>
      <charset val="238"/>
    </font>
    <font>
      <sz val="7"/>
      <name val="Arial CE"/>
      <family val="2"/>
      <charset val="238"/>
    </font>
    <font>
      <sz val="12"/>
      <name val="Arial CE"/>
      <family val="2"/>
      <charset val="238"/>
    </font>
    <font>
      <i/>
      <sz val="9"/>
      <name val="Times New Roman"/>
      <family val="1"/>
      <charset val="238"/>
    </font>
    <font>
      <sz val="12"/>
      <color theme="1"/>
      <name val="Arial"/>
      <family val="2"/>
      <charset val="238"/>
    </font>
    <font>
      <sz val="7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rgb="FF0070C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rgb="FFFF0000"/>
      <name val="Times New Roman"/>
      <family val="1"/>
    </font>
    <font>
      <sz val="8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9"/>
      <color rgb="FFFF0000"/>
      <name val="Times New Roman"/>
      <family val="1"/>
      <charset val="238"/>
    </font>
    <font>
      <sz val="9"/>
      <color rgb="FFFF0000"/>
      <name val="Arial CE"/>
      <family val="2"/>
      <charset val="238"/>
    </font>
    <font>
      <sz val="9"/>
      <color rgb="FF00B0F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9"/>
      <color rgb="FFFF33CC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7"/>
      <name val="Times New Roman"/>
      <family val="1"/>
      <charset val="238"/>
    </font>
    <font>
      <b/>
      <sz val="8"/>
      <color rgb="FF0070C0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7"/>
      <color rgb="FF0070C0"/>
      <name val="Times New Roman"/>
      <family val="1"/>
      <charset val="238"/>
    </font>
    <font>
      <sz val="10"/>
      <color rgb="FF00B0F0"/>
      <name val="Times New Roman"/>
      <family val="1"/>
      <charset val="238"/>
    </font>
    <font>
      <sz val="7"/>
      <color rgb="FF00B050"/>
      <name val="Times New Roman"/>
      <family val="1"/>
      <charset val="238"/>
    </font>
    <font>
      <sz val="8"/>
      <color rgb="FF00B050"/>
      <name val="Times New Roman"/>
      <family val="1"/>
      <charset val="238"/>
    </font>
    <font>
      <sz val="9"/>
      <color rgb="FF00B050"/>
      <name val="Times New Roman"/>
      <family val="1"/>
      <charset val="238"/>
    </font>
    <font>
      <sz val="9"/>
      <color rgb="FF00B050"/>
      <name val="Arial CE"/>
      <family val="2"/>
      <charset val="238"/>
    </font>
    <font>
      <sz val="10"/>
      <color rgb="FF00B050"/>
      <name val="Times New Roman"/>
      <family val="1"/>
      <charset val="238"/>
    </font>
    <font>
      <b/>
      <sz val="9"/>
      <color rgb="FF00B050"/>
      <name val="Times New Roman"/>
      <family val="1"/>
      <charset val="238"/>
    </font>
    <font>
      <i/>
      <sz val="7"/>
      <color rgb="FF00B050"/>
      <name val="Times New Roman"/>
      <family val="1"/>
      <charset val="238"/>
    </font>
    <font>
      <sz val="12"/>
      <color rgb="FF00B0F0"/>
      <name val="Times New Roman"/>
      <family val="1"/>
      <charset val="238"/>
    </font>
    <font>
      <sz val="11"/>
      <name val="Arial"/>
      <family val="2"/>
      <charset val="238"/>
    </font>
    <font>
      <b/>
      <sz val="10"/>
      <color rgb="FF0070C0"/>
      <name val="Times New Roman"/>
      <family val="1"/>
      <charset val="238"/>
    </font>
    <font>
      <b/>
      <sz val="8"/>
      <color indexed="8"/>
      <name val="Bernard MT Condensed"/>
      <family val="1"/>
    </font>
    <font>
      <b/>
      <u/>
      <sz val="9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8"/>
      <color rgb="FF00B0F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i/>
      <sz val="10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b/>
      <sz val="7"/>
      <color rgb="FFFF0000"/>
      <name val="Times New Roman"/>
      <family val="1"/>
      <charset val="238"/>
    </font>
    <font>
      <sz val="8"/>
      <color theme="9" tint="-0.249977111117893"/>
      <name val="Times New Roman"/>
      <family val="1"/>
      <charset val="238"/>
    </font>
    <font>
      <sz val="8"/>
      <color rgb="FF00B0F0"/>
      <name val="Times New Roman"/>
      <family val="1"/>
      <charset val="238"/>
    </font>
    <font>
      <i/>
      <u/>
      <sz val="10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u/>
      <sz val="10"/>
      <name val="Times New Roman"/>
      <family val="1"/>
      <charset val="238"/>
    </font>
    <font>
      <b/>
      <i/>
      <sz val="10"/>
      <color indexed="10"/>
      <name val="Times New Roman"/>
      <family val="1"/>
      <charset val="238"/>
    </font>
    <font>
      <b/>
      <i/>
      <u/>
      <sz val="10"/>
      <name val="Times New Roman"/>
      <family val="1"/>
      <charset val="238"/>
    </font>
    <font>
      <b/>
      <i/>
      <sz val="10"/>
      <color rgb="FF00B050"/>
      <name val="Times New Roman"/>
      <family val="1"/>
      <charset val="238"/>
    </font>
    <font>
      <b/>
      <sz val="10"/>
      <name val="Arial"/>
      <family val="2"/>
      <charset val="238"/>
    </font>
    <font>
      <b/>
      <u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9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5" fillId="7" borderId="1" applyNumberFormat="0" applyAlignment="0" applyProtection="0"/>
    <xf numFmtId="0" fontId="67" fillId="22" borderId="7" applyNumberFormat="0" applyAlignment="0" applyProtection="0"/>
    <xf numFmtId="0" fontId="14" fillId="4" borderId="0" applyNumberFormat="0" applyBorder="0" applyAlignment="0" applyProtection="0"/>
    <xf numFmtId="0" fontId="16" fillId="20" borderId="8" applyNumberFormat="0" applyAlignment="0" applyProtection="0"/>
    <xf numFmtId="0" fontId="15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67" fillId="0" borderId="0"/>
    <xf numFmtId="0" fontId="115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72" fillId="0" borderId="0"/>
    <xf numFmtId="0" fontId="20" fillId="0" borderId="0"/>
    <xf numFmtId="0" fontId="95" fillId="0" borderId="0"/>
    <xf numFmtId="0" fontId="19" fillId="0" borderId="0"/>
    <xf numFmtId="0" fontId="18" fillId="0" borderId="0"/>
    <xf numFmtId="0" fontId="67" fillId="22" borderId="7" applyNumberFormat="0" applyAlignment="0" applyProtection="0"/>
    <xf numFmtId="0" fontId="16" fillId="20" borderId="8" applyNumberFormat="0" applyAlignment="0" applyProtection="0"/>
    <xf numFmtId="0" fontId="21" fillId="0" borderId="9" applyNumberFormat="0" applyFill="0" applyAlignment="0" applyProtection="0"/>
    <xf numFmtId="0" fontId="4" fillId="3" borderId="0" applyNumberFormat="0" applyBorder="0" applyAlignment="0" applyProtection="0"/>
    <xf numFmtId="0" fontId="17" fillId="23" borderId="0" applyNumberFormat="0" applyBorder="0" applyAlignment="0" applyProtection="0"/>
    <xf numFmtId="0" fontId="6" fillId="20" borderId="1" applyNumberFormat="0" applyAlignment="0" applyProtection="0"/>
    <xf numFmtId="0" fontId="8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20" fillId="0" borderId="0"/>
    <xf numFmtId="0" fontId="162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" fillId="0" borderId="0"/>
  </cellStyleXfs>
  <cellXfs count="2069">
    <xf numFmtId="0" fontId="0" fillId="0" borderId="0" xfId="0"/>
    <xf numFmtId="0" fontId="25" fillId="0" borderId="10" xfId="0" applyFont="1" applyBorder="1" applyAlignment="1">
      <alignment horizontal="center" vertical="center"/>
    </xf>
    <xf numFmtId="3" fontId="74" fillId="0" borderId="11" xfId="0" applyNumberFormat="1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32" fillId="0" borderId="0" xfId="71" applyFont="1" applyAlignment="1">
      <alignment vertical="center"/>
    </xf>
    <xf numFmtId="0" fontId="32" fillId="0" borderId="0" xfId="71" applyFont="1" applyBorder="1" applyAlignment="1">
      <alignment vertical="center"/>
    </xf>
    <xf numFmtId="0" fontId="33" fillId="0" borderId="0" xfId="0" applyFont="1"/>
    <xf numFmtId="0" fontId="36" fillId="0" borderId="0" xfId="0" applyFont="1"/>
    <xf numFmtId="0" fontId="35" fillId="0" borderId="0" xfId="0" applyFont="1"/>
    <xf numFmtId="0" fontId="30" fillId="0" borderId="0" xfId="0" applyFont="1"/>
    <xf numFmtId="0" fontId="39" fillId="0" borderId="0" xfId="0" applyFont="1"/>
    <xf numFmtId="0" fontId="40" fillId="0" borderId="0" xfId="0" applyFont="1"/>
    <xf numFmtId="0" fontId="28" fillId="0" borderId="0" xfId="0" applyFont="1" applyAlignment="1">
      <alignment wrapText="1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46" fillId="0" borderId="0" xfId="0" applyFont="1"/>
    <xf numFmtId="0" fontId="20" fillId="0" borderId="0" xfId="0" applyFont="1" applyAlignment="1">
      <alignment horizontal="center"/>
    </xf>
    <xf numFmtId="0" fontId="49" fillId="0" borderId="0" xfId="0" applyFont="1"/>
    <xf numFmtId="0" fontId="44" fillId="0" borderId="0" xfId="0" applyFont="1" applyBorder="1" applyAlignment="1">
      <alignment horizontal="left" vertical="center"/>
    </xf>
    <xf numFmtId="0" fontId="43" fillId="0" borderId="0" xfId="0" applyFont="1" applyAlignment="1">
      <alignment wrapText="1"/>
    </xf>
    <xf numFmtId="3" fontId="43" fillId="0" borderId="0" xfId="0" applyNumberFormat="1" applyFont="1"/>
    <xf numFmtId="0" fontId="48" fillId="0" borderId="0" xfId="0" applyFont="1" applyFill="1" applyAlignment="1">
      <alignment wrapText="1"/>
    </xf>
    <xf numFmtId="3" fontId="44" fillId="0" borderId="0" xfId="0" applyNumberFormat="1" applyFont="1"/>
    <xf numFmtId="0" fontId="44" fillId="0" borderId="0" xfId="0" applyFont="1" applyAlignment="1">
      <alignment wrapText="1"/>
    </xf>
    <xf numFmtId="0" fontId="44" fillId="0" borderId="0" xfId="0" applyFont="1"/>
    <xf numFmtId="0" fontId="45" fillId="0" borderId="0" xfId="0" applyFont="1" applyAlignment="1">
      <alignment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/>
    <xf numFmtId="0" fontId="53" fillId="0" borderId="0" xfId="0" applyFont="1"/>
    <xf numFmtId="3" fontId="20" fillId="0" borderId="0" xfId="0" applyNumberFormat="1" applyFont="1"/>
    <xf numFmtId="3" fontId="53" fillId="0" borderId="0" xfId="0" applyNumberFormat="1" applyFont="1"/>
    <xf numFmtId="3" fontId="53" fillId="0" borderId="0" xfId="0" applyNumberFormat="1" applyFont="1" applyBorder="1"/>
    <xf numFmtId="0" fontId="53" fillId="0" borderId="0" xfId="0" applyFont="1" applyBorder="1"/>
    <xf numFmtId="3" fontId="42" fillId="0" borderId="0" xfId="0" applyNumberFormat="1" applyFont="1"/>
    <xf numFmtId="0" fontId="48" fillId="0" borderId="0" xfId="0" applyFont="1" applyAlignment="1">
      <alignment horizontal="center" wrapText="1"/>
    </xf>
    <xf numFmtId="0" fontId="48" fillId="0" borderId="0" xfId="0" applyFont="1" applyAlignment="1">
      <alignment horizontal="center"/>
    </xf>
    <xf numFmtId="0" fontId="48" fillId="0" borderId="12" xfId="0" applyFont="1" applyBorder="1" applyAlignment="1">
      <alignment horizontal="center" wrapText="1"/>
    </xf>
    <xf numFmtId="166" fontId="28" fillId="0" borderId="12" xfId="0" applyNumberFormat="1" applyFont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166" fontId="25" fillId="0" borderId="0" xfId="0" applyNumberFormat="1" applyFont="1" applyBorder="1" applyAlignment="1">
      <alignment horizontal="center" vertical="center"/>
    </xf>
    <xf numFmtId="0" fontId="48" fillId="24" borderId="12" xfId="0" applyFont="1" applyFill="1" applyBorder="1" applyAlignment="1">
      <alignment horizontal="left" vertical="center" wrapText="1"/>
    </xf>
    <xf numFmtId="49" fontId="48" fillId="24" borderId="12" xfId="0" applyNumberFormat="1" applyFont="1" applyFill="1" applyBorder="1" applyAlignment="1">
      <alignment horizontal="right" vertical="center"/>
    </xf>
    <xf numFmtId="49" fontId="25" fillId="0" borderId="0" xfId="0" applyNumberFormat="1" applyFont="1" applyBorder="1" applyAlignment="1">
      <alignment horizontal="center" vertical="center"/>
    </xf>
    <xf numFmtId="0" fontId="48" fillId="0" borderId="12" xfId="0" applyFont="1" applyBorder="1" applyAlignment="1">
      <alignment wrapText="1"/>
    </xf>
    <xf numFmtId="0" fontId="48" fillId="0" borderId="12" xfId="0" applyFont="1" applyBorder="1"/>
    <xf numFmtId="0" fontId="48" fillId="0" borderId="12" xfId="0" applyFont="1" applyBorder="1" applyAlignment="1">
      <alignment horizontal="right"/>
    </xf>
    <xf numFmtId="4" fontId="48" fillId="0" borderId="12" xfId="0" applyNumberFormat="1" applyFont="1" applyBorder="1" applyAlignment="1">
      <alignment horizontal="right"/>
    </xf>
    <xf numFmtId="167" fontId="48" fillId="0" borderId="12" xfId="0" applyNumberFormat="1" applyFont="1" applyBorder="1" applyAlignment="1">
      <alignment horizontal="right"/>
    </xf>
    <xf numFmtId="0" fontId="50" fillId="0" borderId="0" xfId="0" applyFont="1" applyBorder="1" applyAlignment="1">
      <alignment wrapText="1"/>
    </xf>
    <xf numFmtId="0" fontId="50" fillId="0" borderId="0" xfId="0" applyFont="1" applyBorder="1"/>
    <xf numFmtId="0" fontId="50" fillId="0" borderId="0" xfId="0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48" fillId="0" borderId="0" xfId="0" applyFont="1" applyBorder="1" applyAlignment="1"/>
    <xf numFmtId="0" fontId="48" fillId="0" borderId="14" xfId="0" applyFont="1" applyBorder="1" applyAlignment="1">
      <alignment wrapText="1"/>
    </xf>
    <xf numFmtId="0" fontId="48" fillId="0" borderId="14" xfId="0" applyFont="1" applyBorder="1"/>
    <xf numFmtId="0" fontId="48" fillId="0" borderId="14" xfId="0" applyFont="1" applyBorder="1" applyAlignment="1">
      <alignment horizontal="right"/>
    </xf>
    <xf numFmtId="0" fontId="54" fillId="0" borderId="14" xfId="0" applyFont="1" applyBorder="1" applyAlignment="1">
      <alignment horizontal="right"/>
    </xf>
    <xf numFmtId="0" fontId="48" fillId="0" borderId="14" xfId="0" applyFont="1" applyBorder="1" applyAlignment="1"/>
    <xf numFmtId="0" fontId="54" fillId="0" borderId="12" xfId="0" applyFont="1" applyBorder="1" applyAlignment="1">
      <alignment wrapText="1"/>
    </xf>
    <xf numFmtId="0" fontId="54" fillId="0" borderId="12" xfId="0" applyFont="1" applyBorder="1"/>
    <xf numFmtId="0" fontId="54" fillId="0" borderId="12" xfId="0" applyFont="1" applyBorder="1" applyAlignment="1">
      <alignment horizontal="right"/>
    </xf>
    <xf numFmtId="0" fontId="50" fillId="0" borderId="12" xfId="0" applyFont="1" applyBorder="1" applyAlignment="1">
      <alignment horizontal="right"/>
    </xf>
    <xf numFmtId="0" fontId="50" fillId="0" borderId="15" xfId="0" applyFont="1" applyBorder="1" applyAlignment="1">
      <alignment wrapText="1"/>
    </xf>
    <xf numFmtId="0" fontId="50" fillId="0" borderId="15" xfId="0" applyFont="1" applyBorder="1"/>
    <xf numFmtId="0" fontId="50" fillId="0" borderId="15" xfId="0" applyFont="1" applyBorder="1" applyAlignment="1">
      <alignment horizontal="right"/>
    </xf>
    <xf numFmtId="0" fontId="48" fillId="0" borderId="15" xfId="0" applyFont="1" applyBorder="1" applyAlignment="1">
      <alignment horizontal="right"/>
    </xf>
    <xf numFmtId="0" fontId="48" fillId="0" borderId="10" xfId="0" applyFont="1" applyBorder="1" applyAlignment="1">
      <alignment horizontal="right"/>
    </xf>
    <xf numFmtId="0" fontId="48" fillId="0" borderId="0" xfId="0" applyFont="1" applyBorder="1"/>
    <xf numFmtId="0" fontId="54" fillId="0" borderId="0" xfId="0" applyFont="1" applyBorder="1" applyAlignment="1">
      <alignment horizontal="right"/>
    </xf>
    <xf numFmtId="0" fontId="55" fillId="0" borderId="14" xfId="0" applyFont="1" applyBorder="1" applyAlignment="1">
      <alignment wrapText="1"/>
    </xf>
    <xf numFmtId="0" fontId="55" fillId="0" borderId="12" xfId="0" applyFont="1" applyBorder="1"/>
    <xf numFmtId="0" fontId="55" fillId="0" borderId="12" xfId="0" applyFont="1" applyBorder="1" applyAlignment="1">
      <alignment wrapText="1"/>
    </xf>
    <xf numFmtId="49" fontId="48" fillId="0" borderId="12" xfId="0" applyNumberFormat="1" applyFont="1" applyBorder="1" applyAlignment="1">
      <alignment horizontal="right"/>
    </xf>
    <xf numFmtId="0" fontId="48" fillId="0" borderId="0" xfId="0" applyFont="1" applyBorder="1" applyAlignment="1">
      <alignment wrapText="1"/>
    </xf>
    <xf numFmtId="0" fontId="58" fillId="0" borderId="0" xfId="0" applyFont="1"/>
    <xf numFmtId="0" fontId="58" fillId="0" borderId="0" xfId="0" applyFont="1" applyBorder="1"/>
    <xf numFmtId="0" fontId="59" fillId="0" borderId="0" xfId="0" applyFont="1"/>
    <xf numFmtId="0" fontId="35" fillId="0" borderId="0" xfId="78" applyFont="1"/>
    <xf numFmtId="0" fontId="37" fillId="0" borderId="0" xfId="78" applyFont="1"/>
    <xf numFmtId="3" fontId="28" fillId="0" borderId="0" xfId="78" applyNumberFormat="1" applyFont="1"/>
    <xf numFmtId="3" fontId="35" fillId="0" borderId="0" xfId="78" applyNumberFormat="1" applyFont="1"/>
    <xf numFmtId="3" fontId="25" fillId="0" borderId="0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/>
    <xf numFmtId="3" fontId="25" fillId="0" borderId="0" xfId="78" applyNumberFormat="1" applyFont="1" applyBorder="1"/>
    <xf numFmtId="3" fontId="28" fillId="0" borderId="0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Border="1"/>
    <xf numFmtId="3" fontId="30" fillId="0" borderId="0" xfId="78" applyNumberFormat="1" applyFont="1" applyBorder="1" applyAlignment="1">
      <alignment horizontal="left" vertical="center" wrapText="1"/>
    </xf>
    <xf numFmtId="3" fontId="35" fillId="0" borderId="0" xfId="78" applyNumberFormat="1" applyFont="1" applyFill="1" applyBorder="1" applyAlignment="1">
      <alignment horizontal="left" vertical="center" wrapText="1"/>
    </xf>
    <xf numFmtId="3" fontId="28" fillId="0" borderId="0" xfId="78" applyNumberFormat="1" applyFont="1" applyFill="1" applyBorder="1"/>
    <xf numFmtId="3" fontId="25" fillId="0" borderId="0" xfId="78" applyNumberFormat="1" applyFont="1"/>
    <xf numFmtId="3" fontId="30" fillId="0" borderId="0" xfId="78" applyNumberFormat="1" applyFont="1"/>
    <xf numFmtId="3" fontId="30" fillId="0" borderId="0" xfId="78" applyNumberFormat="1" applyFont="1" applyFill="1" applyBorder="1" applyAlignment="1">
      <alignment horizontal="left" vertical="center" wrapText="1"/>
    </xf>
    <xf numFmtId="0" fontId="28" fillId="0" borderId="0" xfId="78" applyFont="1"/>
    <xf numFmtId="3" fontId="25" fillId="0" borderId="18" xfId="78" applyNumberFormat="1" applyFont="1" applyFill="1" applyBorder="1"/>
    <xf numFmtId="3" fontId="25" fillId="0" borderId="0" xfId="78" applyNumberFormat="1" applyFont="1" applyFill="1" applyBorder="1" applyAlignment="1">
      <alignment horizontal="left" vertical="center" wrapText="1"/>
    </xf>
    <xf numFmtId="3" fontId="25" fillId="0" borderId="0" xfId="78" applyNumberFormat="1" applyFont="1" applyFill="1" applyBorder="1"/>
    <xf numFmtId="0" fontId="60" fillId="0" borderId="0" xfId="78" applyFont="1"/>
    <xf numFmtId="3" fontId="28" fillId="0" borderId="0" xfId="0" applyNumberFormat="1" applyFont="1" applyFill="1" applyAlignment="1">
      <alignment wrapText="1"/>
    </xf>
    <xf numFmtId="3" fontId="30" fillId="0" borderId="0" xfId="78" applyNumberFormat="1" applyFont="1" applyBorder="1"/>
    <xf numFmtId="3" fontId="25" fillId="0" borderId="18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 applyAlignment="1">
      <alignment horizontal="left" vertical="center" wrapText="1"/>
    </xf>
    <xf numFmtId="3" fontId="37" fillId="0" borderId="0" xfId="78" applyNumberFormat="1" applyFont="1" applyFill="1" applyBorder="1" applyAlignment="1">
      <alignment horizontal="left" vertical="center" wrapText="1"/>
    </xf>
    <xf numFmtId="0" fontId="61" fillId="0" borderId="0" xfId="78" applyFont="1"/>
    <xf numFmtId="0" fontId="30" fillId="0" borderId="0" xfId="78" applyFont="1"/>
    <xf numFmtId="3" fontId="28" fillId="0" borderId="18" xfId="78" applyNumberFormat="1" applyFont="1" applyBorder="1"/>
    <xf numFmtId="3" fontId="37" fillId="0" borderId="0" xfId="78" applyNumberFormat="1" applyFont="1"/>
    <xf numFmtId="3" fontId="60" fillId="0" borderId="0" xfId="78" applyNumberFormat="1" applyFont="1"/>
    <xf numFmtId="0" fontId="57" fillId="0" borderId="0" xfId="0" applyFont="1"/>
    <xf numFmtId="0" fontId="65" fillId="0" borderId="0" xfId="0" applyFont="1"/>
    <xf numFmtId="3" fontId="57" fillId="0" borderId="0" xfId="0" applyNumberFormat="1" applyFont="1"/>
    <xf numFmtId="3" fontId="57" fillId="0" borderId="0" xfId="0" applyNumberFormat="1" applyFont="1" applyBorder="1"/>
    <xf numFmtId="3" fontId="57" fillId="0" borderId="19" xfId="0" applyNumberFormat="1" applyFont="1" applyBorder="1"/>
    <xf numFmtId="0" fontId="64" fillId="0" borderId="0" xfId="0" applyFont="1"/>
    <xf numFmtId="0" fontId="35" fillId="0" borderId="0" xfId="0" applyFont="1" applyAlignment="1"/>
    <xf numFmtId="0" fontId="30" fillId="0" borderId="0" xfId="0" applyFont="1" applyAlignment="1">
      <alignment horizontal="center" vertical="center"/>
    </xf>
    <xf numFmtId="0" fontId="66" fillId="0" borderId="0" xfId="0" applyFont="1"/>
    <xf numFmtId="3" fontId="34" fillId="0" borderId="0" xfId="0" applyNumberFormat="1" applyFont="1" applyBorder="1"/>
    <xf numFmtId="3" fontId="64" fillId="0" borderId="0" xfId="0" applyNumberFormat="1" applyFont="1" applyBorder="1"/>
    <xf numFmtId="0" fontId="57" fillId="0" borderId="0" xfId="0" applyFont="1" applyBorder="1" applyAlignment="1">
      <alignment wrapText="1"/>
    </xf>
    <xf numFmtId="3" fontId="35" fillId="0" borderId="0" xfId="78" applyNumberFormat="1" applyFont="1" applyBorder="1"/>
    <xf numFmtId="3" fontId="68" fillId="0" borderId="0" xfId="0" applyNumberFormat="1" applyFont="1" applyBorder="1"/>
    <xf numFmtId="49" fontId="28" fillId="0" borderId="0" xfId="78" applyNumberFormat="1" applyFont="1" applyBorder="1" applyAlignment="1">
      <alignment horizontal="center" vertical="center" wrapText="1"/>
    </xf>
    <xf numFmtId="0" fontId="50" fillId="0" borderId="20" xfId="0" applyFont="1" applyBorder="1" applyAlignment="1">
      <alignment wrapText="1"/>
    </xf>
    <xf numFmtId="0" fontId="50" fillId="0" borderId="20" xfId="0" applyFont="1" applyBorder="1"/>
    <xf numFmtId="0" fontId="50" fillId="0" borderId="20" xfId="0" applyFont="1" applyBorder="1" applyAlignment="1">
      <alignment horizontal="right"/>
    </xf>
    <xf numFmtId="0" fontId="48" fillId="0" borderId="20" xfId="0" applyFont="1" applyBorder="1" applyAlignment="1">
      <alignment horizontal="right"/>
    </xf>
    <xf numFmtId="3" fontId="69" fillId="0" borderId="12" xfId="0" applyNumberFormat="1" applyFont="1" applyBorder="1" applyAlignment="1">
      <alignment horizontal="center" vertical="center" wrapText="1"/>
    </xf>
    <xf numFmtId="3" fontId="57" fillId="0" borderId="0" xfId="0" applyNumberFormat="1" applyFont="1" applyAlignment="1">
      <alignment wrapText="1"/>
    </xf>
    <xf numFmtId="3" fontId="57" fillId="0" borderId="0" xfId="0" applyNumberFormat="1" applyFont="1" applyBorder="1" applyAlignment="1">
      <alignment wrapText="1"/>
    </xf>
    <xf numFmtId="3" fontId="57" fillId="0" borderId="21" xfId="0" applyNumberFormat="1" applyFont="1" applyBorder="1"/>
    <xf numFmtId="3" fontId="25" fillId="0" borderId="22" xfId="78" applyNumberFormat="1" applyFont="1" applyBorder="1" applyAlignment="1">
      <alignment horizontal="center" vertical="center"/>
    </xf>
    <xf numFmtId="3" fontId="25" fillId="0" borderId="19" xfId="78" applyNumberFormat="1" applyFont="1" applyBorder="1" applyAlignment="1">
      <alignment horizontal="center" vertical="center"/>
    </xf>
    <xf numFmtId="0" fontId="26" fillId="0" borderId="0" xfId="0" applyFont="1"/>
    <xf numFmtId="0" fontId="29" fillId="0" borderId="0" xfId="0" applyFont="1" applyBorder="1" applyAlignment="1">
      <alignment horizontal="center"/>
    </xf>
    <xf numFmtId="3" fontId="56" fillId="0" borderId="0" xfId="0" applyNumberFormat="1" applyFont="1"/>
    <xf numFmtId="0" fontId="56" fillId="0" borderId="0" xfId="0" applyFont="1" applyAlignment="1">
      <alignment wrapText="1"/>
    </xf>
    <xf numFmtId="3" fontId="31" fillId="0" borderId="0" xfId="0" applyNumberFormat="1" applyFont="1"/>
    <xf numFmtId="0" fontId="71" fillId="0" borderId="0" xfId="0" applyFont="1"/>
    <xf numFmtId="0" fontId="31" fillId="0" borderId="0" xfId="0" applyFont="1"/>
    <xf numFmtId="0" fontId="56" fillId="0" borderId="0" xfId="0" applyFont="1" applyAlignment="1">
      <alignment horizontal="center"/>
    </xf>
    <xf numFmtId="0" fontId="56" fillId="0" borderId="0" xfId="0" applyFont="1"/>
    <xf numFmtId="3" fontId="61" fillId="0" borderId="0" xfId="78" applyNumberFormat="1" applyFont="1"/>
    <xf numFmtId="3" fontId="25" fillId="0" borderId="26" xfId="78" applyNumberFormat="1" applyFont="1" applyBorder="1"/>
    <xf numFmtId="0" fontId="25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8" fillId="0" borderId="0" xfId="0" applyFont="1"/>
    <xf numFmtId="3" fontId="28" fillId="0" borderId="0" xfId="0" applyNumberFormat="1" applyFont="1"/>
    <xf numFmtId="0" fontId="28" fillId="0" borderId="0" xfId="0" applyFont="1" applyAlignment="1"/>
    <xf numFmtId="0" fontId="25" fillId="0" borderId="27" xfId="0" applyFont="1" applyBorder="1" applyAlignment="1">
      <alignment horizontal="center" vertical="center"/>
    </xf>
    <xf numFmtId="3" fontId="69" fillId="0" borderId="28" xfId="0" applyNumberFormat="1" applyFont="1" applyBorder="1" applyAlignment="1">
      <alignment horizontal="center" vertical="center" wrapText="1"/>
    </xf>
    <xf numFmtId="3" fontId="25" fillId="0" borderId="29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64" fillId="0" borderId="15" xfId="0" applyFont="1" applyBorder="1"/>
    <xf numFmtId="3" fontId="25" fillId="0" borderId="15" xfId="0" applyNumberFormat="1" applyFont="1" applyBorder="1"/>
    <xf numFmtId="0" fontId="57" fillId="0" borderId="0" xfId="0" applyFont="1" applyBorder="1"/>
    <xf numFmtId="3" fontId="57" fillId="0" borderId="0" xfId="74" applyNumberFormat="1" applyFont="1" applyBorder="1"/>
    <xf numFmtId="3" fontId="28" fillId="0" borderId="0" xfId="0" applyNumberFormat="1" applyFont="1" applyBorder="1"/>
    <xf numFmtId="0" fontId="63" fillId="0" borderId="0" xfId="0" applyFont="1" applyBorder="1"/>
    <xf numFmtId="3" fontId="28" fillId="0" borderId="21" xfId="0" applyNumberFormat="1" applyFont="1" applyBorder="1"/>
    <xf numFmtId="3" fontId="34" fillId="0" borderId="21" xfId="0" applyNumberFormat="1" applyFont="1" applyBorder="1"/>
    <xf numFmtId="3" fontId="25" fillId="0" borderId="0" xfId="0" applyNumberFormat="1" applyFont="1" applyBorder="1"/>
    <xf numFmtId="0" fontId="34" fillId="0" borderId="0" xfId="0" applyFont="1"/>
    <xf numFmtId="0" fontId="68" fillId="0" borderId="0" xfId="0" applyFont="1" applyBorder="1"/>
    <xf numFmtId="3" fontId="38" fillId="0" borderId="0" xfId="0" applyNumberFormat="1" applyFont="1" applyBorder="1"/>
    <xf numFmtId="0" fontId="25" fillId="0" borderId="0" xfId="0" applyFont="1" applyBorder="1"/>
    <xf numFmtId="3" fontId="25" fillId="0" borderId="21" xfId="0" applyNumberFormat="1" applyFont="1" applyBorder="1"/>
    <xf numFmtId="0" fontId="28" fillId="0" borderId="0" xfId="0" applyFont="1" applyBorder="1"/>
    <xf numFmtId="3" fontId="25" fillId="0" borderId="0" xfId="0" applyNumberFormat="1" applyFont="1"/>
    <xf numFmtId="0" fontId="25" fillId="0" borderId="0" xfId="0" applyFont="1"/>
    <xf numFmtId="0" fontId="28" fillId="0" borderId="21" xfId="0" applyFont="1" applyBorder="1"/>
    <xf numFmtId="3" fontId="64" fillId="0" borderId="0" xfId="0" applyNumberFormat="1" applyFont="1" applyBorder="1" applyAlignment="1">
      <alignment wrapText="1"/>
    </xf>
    <xf numFmtId="3" fontId="25" fillId="0" borderId="30" xfId="0" applyNumberFormat="1" applyFont="1" applyBorder="1"/>
    <xf numFmtId="0" fontId="25" fillId="0" borderId="0" xfId="0" applyFont="1" applyAlignment="1">
      <alignment horizontal="center" vertical="center"/>
    </xf>
    <xf numFmtId="0" fontId="38" fillId="0" borderId="0" xfId="0" applyFont="1"/>
    <xf numFmtId="3" fontId="30" fillId="0" borderId="0" xfId="0" applyNumberFormat="1" applyFont="1"/>
    <xf numFmtId="0" fontId="35" fillId="0" borderId="21" xfId="0" applyFont="1" applyBorder="1"/>
    <xf numFmtId="0" fontId="56" fillId="0" borderId="0" xfId="71" applyFont="1" applyAlignment="1">
      <alignment vertical="center"/>
    </xf>
    <xf numFmtId="3" fontId="75" fillId="0" borderId="32" xfId="71" applyNumberFormat="1" applyFont="1" applyFill="1" applyBorder="1" applyAlignment="1">
      <alignment horizontal="center" vertical="center" wrapText="1"/>
    </xf>
    <xf numFmtId="0" fontId="56" fillId="0" borderId="23" xfId="71" applyFont="1" applyBorder="1" applyAlignment="1">
      <alignment vertical="center"/>
    </xf>
    <xf numFmtId="3" fontId="22" fillId="0" borderId="23" xfId="71" applyNumberFormat="1" applyFont="1" applyFill="1" applyBorder="1" applyAlignment="1">
      <alignment vertical="center"/>
    </xf>
    <xf numFmtId="3" fontId="56" fillId="0" borderId="0" xfId="71" applyNumberFormat="1" applyFont="1" applyAlignment="1">
      <alignment vertical="center"/>
    </xf>
    <xf numFmtId="0" fontId="76" fillId="0" borderId="0" xfId="0" applyFont="1"/>
    <xf numFmtId="0" fontId="25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/>
    </xf>
    <xf numFmtId="0" fontId="79" fillId="0" borderId="0" xfId="0" applyFont="1" applyBorder="1" applyAlignment="1">
      <alignment horizontal="left" vertical="center" wrapText="1"/>
    </xf>
    <xf numFmtId="3" fontId="34" fillId="0" borderId="0" xfId="0" applyNumberFormat="1" applyFont="1"/>
    <xf numFmtId="0" fontId="25" fillId="0" borderId="0" xfId="0" applyFont="1" applyAlignment="1">
      <alignment horizontal="left" wrapText="1"/>
    </xf>
    <xf numFmtId="0" fontId="80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80" fillId="0" borderId="0" xfId="0" applyFont="1" applyAlignment="1">
      <alignment wrapText="1"/>
    </xf>
    <xf numFmtId="0" fontId="28" fillId="0" borderId="0" xfId="0" applyFont="1" applyBorder="1" applyAlignment="1">
      <alignment wrapText="1"/>
    </xf>
    <xf numFmtId="0" fontId="57" fillId="0" borderId="0" xfId="0" applyFont="1" applyAlignment="1">
      <alignment horizontal="right"/>
    </xf>
    <xf numFmtId="0" fontId="64" fillId="0" borderId="0" xfId="0" applyFont="1" applyAlignment="1">
      <alignment horizontal="right"/>
    </xf>
    <xf numFmtId="0" fontId="64" fillId="0" borderId="0" xfId="0" applyFont="1" applyAlignment="1">
      <alignment horizontal="center"/>
    </xf>
    <xf numFmtId="3" fontId="64" fillId="0" borderId="0" xfId="0" applyNumberFormat="1" applyFont="1" applyAlignment="1">
      <alignment horizontal="center"/>
    </xf>
    <xf numFmtId="3" fontId="64" fillId="0" borderId="34" xfId="0" applyNumberFormat="1" applyFont="1" applyBorder="1" applyAlignment="1">
      <alignment horizontal="center" vertical="center"/>
    </xf>
    <xf numFmtId="3" fontId="64" fillId="0" borderId="35" xfId="0" applyNumberFormat="1" applyFont="1" applyBorder="1" applyAlignment="1">
      <alignment horizontal="center" vertical="center" wrapText="1"/>
    </xf>
    <xf numFmtId="3" fontId="64" fillId="0" borderId="36" xfId="0" applyNumberFormat="1" applyFont="1" applyBorder="1" applyAlignment="1">
      <alignment horizontal="center" vertical="center" wrapText="1"/>
    </xf>
    <xf numFmtId="0" fontId="57" fillId="0" borderId="22" xfId="0" applyFont="1" applyBorder="1" applyAlignment="1">
      <alignment horizontal="right"/>
    </xf>
    <xf numFmtId="0" fontId="57" fillId="0" borderId="0" xfId="0" applyFont="1" applyFill="1" applyBorder="1"/>
    <xf numFmtId="3" fontId="57" fillId="0" borderId="37" xfId="0" applyNumberFormat="1" applyFont="1" applyFill="1" applyBorder="1"/>
    <xf numFmtId="3" fontId="57" fillId="0" borderId="19" xfId="0" applyNumberFormat="1" applyFont="1" applyFill="1" applyBorder="1"/>
    <xf numFmtId="3" fontId="57" fillId="0" borderId="0" xfId="0" applyNumberFormat="1" applyFont="1" applyFill="1" applyBorder="1"/>
    <xf numFmtId="3" fontId="64" fillId="0" borderId="22" xfId="0" applyNumberFormat="1" applyFont="1" applyBorder="1"/>
    <xf numFmtId="3" fontId="57" fillId="0" borderId="0" xfId="0" applyNumberFormat="1" applyFont="1" applyBorder="1" applyAlignment="1">
      <alignment horizontal="center" vertical="center" wrapText="1"/>
    </xf>
    <xf numFmtId="3" fontId="57" fillId="0" borderId="19" xfId="0" applyNumberFormat="1" applyFont="1" applyBorder="1" applyAlignment="1">
      <alignment horizontal="center" vertical="center" wrapText="1"/>
    </xf>
    <xf numFmtId="3" fontId="64" fillId="0" borderId="0" xfId="0" applyNumberFormat="1" applyFont="1"/>
    <xf numFmtId="3" fontId="57" fillId="0" borderId="21" xfId="0" applyNumberFormat="1" applyFont="1" applyFill="1" applyBorder="1"/>
    <xf numFmtId="0" fontId="57" fillId="0" borderId="38" xfId="0" applyFont="1" applyBorder="1" applyAlignment="1">
      <alignment horizontal="right"/>
    </xf>
    <xf numFmtId="0" fontId="24" fillId="0" borderId="0" xfId="0" applyFont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3" fontId="29" fillId="0" borderId="12" xfId="0" applyNumberFormat="1" applyFont="1" applyBorder="1" applyAlignment="1">
      <alignment horizontal="center" vertical="center" wrapText="1"/>
    </xf>
    <xf numFmtId="0" fontId="81" fillId="0" borderId="0" xfId="0" applyFont="1"/>
    <xf numFmtId="0" fontId="24" fillId="0" borderId="0" xfId="0" applyFont="1"/>
    <xf numFmtId="0" fontId="22" fillId="0" borderId="19" xfId="0" applyFont="1" applyBorder="1"/>
    <xf numFmtId="3" fontId="22" fillId="0" borderId="0" xfId="0" applyNumberFormat="1" applyFont="1" applyBorder="1"/>
    <xf numFmtId="0" fontId="22" fillId="0" borderId="0" xfId="0" applyFont="1" applyBorder="1"/>
    <xf numFmtId="9" fontId="22" fillId="0" borderId="0" xfId="0" applyNumberFormat="1" applyFont="1" applyBorder="1" applyAlignment="1">
      <alignment horizontal="left"/>
    </xf>
    <xf numFmtId="3" fontId="24" fillId="0" borderId="0" xfId="0" applyNumberFormat="1" applyFont="1" applyBorder="1"/>
    <xf numFmtId="10" fontId="22" fillId="0" borderId="0" xfId="0" applyNumberFormat="1" applyFont="1" applyBorder="1"/>
    <xf numFmtId="0" fontId="22" fillId="0" borderId="0" xfId="0" applyFont="1" applyAlignment="1">
      <alignment wrapText="1"/>
    </xf>
    <xf numFmtId="9" fontId="22" fillId="0" borderId="0" xfId="0" applyNumberFormat="1" applyFont="1" applyBorder="1"/>
    <xf numFmtId="0" fontId="22" fillId="0" borderId="0" xfId="0" applyFont="1" applyAlignment="1">
      <alignment vertical="top"/>
    </xf>
    <xf numFmtId="10" fontId="22" fillId="0" borderId="0" xfId="0" applyNumberFormat="1" applyFont="1" applyBorder="1" applyAlignment="1">
      <alignment wrapText="1"/>
    </xf>
    <xf numFmtId="3" fontId="22" fillId="0" borderId="0" xfId="0" applyNumberFormat="1" applyFont="1"/>
    <xf numFmtId="3" fontId="57" fillId="0" borderId="0" xfId="0" applyNumberFormat="1" applyFont="1" applyBorder="1" applyAlignment="1">
      <alignment horizontal="right" vertical="center" wrapText="1"/>
    </xf>
    <xf numFmtId="0" fontId="44" fillId="0" borderId="0" xfId="0" applyFont="1" applyAlignment="1">
      <alignment horizontal="center" wrapText="1"/>
    </xf>
    <xf numFmtId="3" fontId="25" fillId="0" borderId="39" xfId="0" applyNumberFormat="1" applyFont="1" applyBorder="1" applyAlignment="1">
      <alignment horizontal="center" vertical="center" wrapText="1"/>
    </xf>
    <xf numFmtId="0" fontId="43" fillId="0" borderId="25" xfId="0" applyFont="1" applyBorder="1"/>
    <xf numFmtId="0" fontId="44" fillId="0" borderId="0" xfId="0" applyFont="1" applyAlignment="1"/>
    <xf numFmtId="0" fontId="43" fillId="0" borderId="0" xfId="0" applyFont="1" applyAlignment="1">
      <alignment horizontal="left"/>
    </xf>
    <xf numFmtId="0" fontId="43" fillId="0" borderId="0" xfId="0" applyFont="1" applyAlignment="1">
      <alignment horizontal="left" wrapText="1"/>
    </xf>
    <xf numFmtId="3" fontId="43" fillId="0" borderId="25" xfId="0" applyNumberFormat="1" applyFont="1" applyBorder="1"/>
    <xf numFmtId="3" fontId="44" fillId="0" borderId="25" xfId="0" applyNumberFormat="1" applyFont="1" applyBorder="1"/>
    <xf numFmtId="0" fontId="24" fillId="0" borderId="0" xfId="0" applyFont="1" applyAlignment="1">
      <alignment horizontal="center" wrapText="1"/>
    </xf>
    <xf numFmtId="0" fontId="22" fillId="0" borderId="25" xfId="0" applyFont="1" applyBorder="1"/>
    <xf numFmtId="0" fontId="22" fillId="0" borderId="21" xfId="0" applyFont="1" applyBorder="1"/>
    <xf numFmtId="3" fontId="22" fillId="0" borderId="21" xfId="0" applyNumberFormat="1" applyFont="1" applyBorder="1"/>
    <xf numFmtId="0" fontId="24" fillId="0" borderId="0" xfId="0" applyFont="1" applyAlignment="1">
      <alignment wrapText="1"/>
    </xf>
    <xf numFmtId="3" fontId="24" fillId="0" borderId="25" xfId="0" applyNumberFormat="1" applyFont="1" applyBorder="1"/>
    <xf numFmtId="0" fontId="22" fillId="0" borderId="23" xfId="0" applyFont="1" applyBorder="1" applyAlignment="1">
      <alignment horizontal="center"/>
    </xf>
    <xf numFmtId="3" fontId="24" fillId="0" borderId="44" xfId="0" applyNumberFormat="1" applyFont="1" applyBorder="1"/>
    <xf numFmtId="3" fontId="23" fillId="0" borderId="0" xfId="0" applyNumberFormat="1" applyFont="1"/>
    <xf numFmtId="3" fontId="23" fillId="0" borderId="0" xfId="0" applyNumberFormat="1" applyFont="1" applyBorder="1"/>
    <xf numFmtId="3" fontId="26" fillId="0" borderId="0" xfId="0" applyNumberFormat="1" applyFont="1"/>
    <xf numFmtId="3" fontId="26" fillId="0" borderId="0" xfId="0" applyNumberFormat="1" applyFont="1" applyBorder="1"/>
    <xf numFmtId="0" fontId="37" fillId="0" borderId="0" xfId="78" applyFont="1" applyAlignment="1">
      <alignment horizontal="center" vertical="center"/>
    </xf>
    <xf numFmtId="0" fontId="82" fillId="0" borderId="0" xfId="0" applyFont="1"/>
    <xf numFmtId="165" fontId="48" fillId="0" borderId="12" xfId="0" applyNumberFormat="1" applyFont="1" applyBorder="1" applyAlignment="1">
      <alignment horizontal="right"/>
    </xf>
    <xf numFmtId="0" fontId="48" fillId="0" borderId="15" xfId="0" applyFont="1" applyBorder="1" applyAlignment="1">
      <alignment wrapText="1"/>
    </xf>
    <xf numFmtId="0" fontId="22" fillId="0" borderId="0" xfId="0" applyFont="1" applyBorder="1" applyAlignment="1">
      <alignment horizontal="center"/>
    </xf>
    <xf numFmtId="4" fontId="48" fillId="0" borderId="0" xfId="0" applyNumberFormat="1" applyFont="1" applyBorder="1" applyAlignment="1">
      <alignment horizontal="right"/>
    </xf>
    <xf numFmtId="0" fontId="54" fillId="0" borderId="23" xfId="0" applyFont="1" applyBorder="1" applyAlignment="1">
      <alignment wrapText="1"/>
    </xf>
    <xf numFmtId="0" fontId="48" fillId="0" borderId="23" xfId="0" applyFont="1" applyBorder="1"/>
    <xf numFmtId="0" fontId="50" fillId="0" borderId="23" xfId="0" applyFont="1" applyBorder="1" applyAlignment="1">
      <alignment horizontal="right"/>
    </xf>
    <xf numFmtId="0" fontId="54" fillId="0" borderId="23" xfId="0" applyFont="1" applyBorder="1" applyAlignment="1">
      <alignment horizontal="right"/>
    </xf>
    <xf numFmtId="0" fontId="48" fillId="0" borderId="23" xfId="0" applyFont="1" applyBorder="1" applyAlignment="1">
      <alignment horizontal="right"/>
    </xf>
    <xf numFmtId="0" fontId="48" fillId="0" borderId="0" xfId="0" applyFont="1" applyBorder="1" applyAlignment="1">
      <alignment shrinkToFit="1"/>
    </xf>
    <xf numFmtId="0" fontId="54" fillId="0" borderId="23" xfId="0" applyFont="1" applyBorder="1"/>
    <xf numFmtId="0" fontId="55" fillId="0" borderId="23" xfId="0" applyFont="1" applyBorder="1" applyAlignment="1">
      <alignment horizontal="right"/>
    </xf>
    <xf numFmtId="3" fontId="28" fillId="0" borderId="0" xfId="78" applyNumberFormat="1" applyFont="1" applyBorder="1" applyAlignment="1">
      <alignment horizontal="center" vertical="center" wrapText="1"/>
    </xf>
    <xf numFmtId="3" fontId="58" fillId="0" borderId="0" xfId="0" applyNumberFormat="1" applyFont="1" applyBorder="1"/>
    <xf numFmtId="3" fontId="75" fillId="0" borderId="45" xfId="71" applyNumberFormat="1" applyFont="1" applyFill="1" applyBorder="1" applyAlignment="1">
      <alignment horizontal="center" vertical="center" wrapText="1"/>
    </xf>
    <xf numFmtId="3" fontId="75" fillId="0" borderId="46" xfId="71" applyNumberFormat="1" applyFont="1" applyFill="1" applyBorder="1" applyAlignment="1">
      <alignment horizontal="center" vertical="center" wrapText="1"/>
    </xf>
    <xf numFmtId="3" fontId="31" fillId="0" borderId="0" xfId="71" applyNumberFormat="1" applyFont="1" applyAlignment="1">
      <alignment vertical="center"/>
    </xf>
    <xf numFmtId="3" fontId="23" fillId="0" borderId="23" xfId="75" applyNumberFormat="1" applyFont="1" applyBorder="1" applyAlignment="1">
      <alignment vertical="center"/>
    </xf>
    <xf numFmtId="3" fontId="35" fillId="0" borderId="0" xfId="0" applyNumberFormat="1" applyFont="1"/>
    <xf numFmtId="0" fontId="35" fillId="0" borderId="0" xfId="0" applyFont="1" applyBorder="1"/>
    <xf numFmtId="3" fontId="35" fillId="0" borderId="0" xfId="0" applyNumberFormat="1" applyFont="1" applyBorder="1"/>
    <xf numFmtId="0" fontId="31" fillId="0" borderId="0" xfId="0" applyFont="1" applyAlignment="1"/>
    <xf numFmtId="3" fontId="65" fillId="0" borderId="0" xfId="0" applyNumberFormat="1" applyFont="1"/>
    <xf numFmtId="3" fontId="58" fillId="0" borderId="0" xfId="0" applyNumberFormat="1" applyFont="1"/>
    <xf numFmtId="3" fontId="59" fillId="0" borderId="0" xfId="0" applyNumberFormat="1" applyFont="1"/>
    <xf numFmtId="3" fontId="73" fillId="0" borderId="0" xfId="0" applyNumberFormat="1" applyFont="1"/>
    <xf numFmtId="3" fontId="24" fillId="0" borderId="0" xfId="0" applyNumberFormat="1" applyFont="1"/>
    <xf numFmtId="3" fontId="78" fillId="0" borderId="0" xfId="0" applyNumberFormat="1" applyFont="1" applyAlignment="1"/>
    <xf numFmtId="0" fontId="44" fillId="0" borderId="26" xfId="0" applyFont="1" applyBorder="1" applyAlignment="1">
      <alignment wrapText="1"/>
    </xf>
    <xf numFmtId="0" fontId="22" fillId="0" borderId="47" xfId="0" applyFont="1" applyBorder="1"/>
    <xf numFmtId="3" fontId="25" fillId="0" borderId="49" xfId="0" applyNumberFormat="1" applyFont="1" applyBorder="1"/>
    <xf numFmtId="3" fontId="25" fillId="0" borderId="26" xfId="0" applyNumberFormat="1" applyFont="1" applyBorder="1"/>
    <xf numFmtId="0" fontId="30" fillId="0" borderId="0" xfId="0" applyFont="1" applyAlignment="1">
      <alignment horizontal="center" vertical="center" wrapText="1"/>
    </xf>
    <xf numFmtId="3" fontId="57" fillId="0" borderId="34" xfId="0" applyNumberFormat="1" applyFont="1" applyBorder="1" applyAlignment="1">
      <alignment horizontal="center" vertical="center"/>
    </xf>
    <xf numFmtId="3" fontId="59" fillId="0" borderId="33" xfId="0" applyNumberFormat="1" applyFont="1" applyBorder="1"/>
    <xf numFmtId="0" fontId="83" fillId="0" borderId="0" xfId="0" applyFont="1"/>
    <xf numFmtId="3" fontId="64" fillId="0" borderId="50" xfId="0" applyNumberFormat="1" applyFont="1" applyBorder="1" applyAlignment="1">
      <alignment horizontal="center" vertical="center" wrapText="1"/>
    </xf>
    <xf numFmtId="3" fontId="64" fillId="0" borderId="51" xfId="0" applyNumberFormat="1" applyFont="1" applyBorder="1" applyAlignment="1">
      <alignment horizontal="center" vertical="center"/>
    </xf>
    <xf numFmtId="3" fontId="64" fillId="0" borderId="52" xfId="0" applyNumberFormat="1" applyFont="1" applyBorder="1" applyAlignment="1">
      <alignment horizontal="center" vertical="center" wrapText="1"/>
    </xf>
    <xf numFmtId="3" fontId="64" fillId="0" borderId="53" xfId="0" applyNumberFormat="1" applyFont="1" applyBorder="1" applyAlignment="1">
      <alignment horizontal="center" vertical="center" wrapText="1"/>
    </xf>
    <xf numFmtId="3" fontId="57" fillId="0" borderId="0" xfId="0" applyNumberFormat="1" applyFont="1" applyAlignment="1">
      <alignment horizontal="right"/>
    </xf>
    <xf numFmtId="3" fontId="64" fillId="0" borderId="54" xfId="0" applyNumberFormat="1" applyFont="1" applyBorder="1" applyAlignment="1">
      <alignment horizontal="center" vertical="center" wrapText="1"/>
    </xf>
    <xf numFmtId="3" fontId="64" fillId="0" borderId="42" xfId="0" applyNumberFormat="1" applyFont="1" applyBorder="1" applyAlignment="1">
      <alignment horizontal="center" vertical="center" wrapText="1"/>
    </xf>
    <xf numFmtId="3" fontId="57" fillId="0" borderId="55" xfId="0" applyNumberFormat="1" applyFont="1" applyBorder="1" applyAlignment="1">
      <alignment horizontal="right" vertical="center" wrapText="1"/>
    </xf>
    <xf numFmtId="3" fontId="64" fillId="0" borderId="56" xfId="0" applyNumberFormat="1" applyFont="1" applyBorder="1" applyAlignment="1">
      <alignment horizontal="right" vertical="center" wrapText="1"/>
    </xf>
    <xf numFmtId="3" fontId="58" fillId="0" borderId="0" xfId="0" applyNumberFormat="1" applyFont="1" applyBorder="1" applyAlignment="1">
      <alignment horizontal="right"/>
    </xf>
    <xf numFmtId="3" fontId="58" fillId="0" borderId="57" xfId="0" applyNumberFormat="1" applyFont="1" applyBorder="1" applyAlignment="1">
      <alignment horizontal="right"/>
    </xf>
    <xf numFmtId="3" fontId="59" fillId="0" borderId="58" xfId="0" applyNumberFormat="1" applyFont="1" applyBorder="1"/>
    <xf numFmtId="3" fontId="25" fillId="0" borderId="0" xfId="78" applyNumberFormat="1" applyFont="1" applyBorder="1" applyAlignment="1">
      <alignment horizontal="center" vertical="center" wrapText="1"/>
    </xf>
    <xf numFmtId="3" fontId="25" fillId="0" borderId="13" xfId="78" applyNumberFormat="1" applyFont="1" applyBorder="1" applyAlignment="1">
      <alignment horizontal="center" vertical="center" wrapText="1"/>
    </xf>
    <xf numFmtId="49" fontId="25" fillId="0" borderId="0" xfId="78" applyNumberFormat="1" applyFont="1" applyBorder="1" applyAlignment="1">
      <alignment horizontal="center" vertical="center" wrapText="1"/>
    </xf>
    <xf numFmtId="49" fontId="25" fillId="0" borderId="13" xfId="78" applyNumberFormat="1" applyFont="1" applyBorder="1" applyAlignment="1">
      <alignment horizontal="center" vertical="center" wrapText="1"/>
    </xf>
    <xf numFmtId="49" fontId="28" fillId="0" borderId="0" xfId="78" applyNumberFormat="1" applyFont="1" applyAlignment="1">
      <alignment horizontal="center" vertical="center" wrapText="1"/>
    </xf>
    <xf numFmtId="0" fontId="84" fillId="0" borderId="0" xfId="0" applyFont="1"/>
    <xf numFmtId="0" fontId="22" fillId="0" borderId="0" xfId="0" applyFont="1" applyBorder="1" applyAlignment="1">
      <alignment wrapText="1"/>
    </xf>
    <xf numFmtId="0" fontId="28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10" fontId="23" fillId="0" borderId="0" xfId="0" applyNumberFormat="1" applyFont="1" applyBorder="1"/>
    <xf numFmtId="3" fontId="23" fillId="0" borderId="19" xfId="0" applyNumberFormat="1" applyFont="1" applyBorder="1"/>
    <xf numFmtId="3" fontId="25" fillId="0" borderId="22" xfId="78" applyNumberFormat="1" applyFont="1" applyBorder="1" applyAlignment="1">
      <alignment horizontal="center" vertical="center" wrapText="1"/>
    </xf>
    <xf numFmtId="3" fontId="28" fillId="0" borderId="0" xfId="78" applyNumberFormat="1" applyFont="1" applyAlignment="1">
      <alignment wrapText="1"/>
    </xf>
    <xf numFmtId="0" fontId="0" fillId="0" borderId="59" xfId="0" applyBorder="1" applyAlignment="1"/>
    <xf numFmtId="0" fontId="85" fillId="0" borderId="0" xfId="0" applyFont="1"/>
    <xf numFmtId="0" fontId="89" fillId="0" borderId="0" xfId="0" applyFont="1"/>
    <xf numFmtId="0" fontId="89" fillId="0" borderId="0" xfId="0" applyFont="1" applyAlignment="1">
      <alignment horizontal="right"/>
    </xf>
    <xf numFmtId="0" fontId="92" fillId="0" borderId="0" xfId="0" applyFont="1"/>
    <xf numFmtId="3" fontId="89" fillId="0" borderId="0" xfId="0" applyNumberFormat="1" applyFont="1" applyBorder="1"/>
    <xf numFmtId="0" fontId="89" fillId="0" borderId="0" xfId="0" applyFont="1" applyBorder="1"/>
    <xf numFmtId="0" fontId="90" fillId="0" borderId="0" xfId="0" applyFont="1"/>
    <xf numFmtId="3" fontId="90" fillId="0" borderId="0" xfId="0" applyNumberFormat="1" applyFont="1"/>
    <xf numFmtId="3" fontId="89" fillId="0" borderId="0" xfId="0" applyNumberFormat="1" applyFont="1"/>
    <xf numFmtId="3" fontId="64" fillId="0" borderId="60" xfId="0" applyNumberFormat="1" applyFont="1" applyFill="1" applyBorder="1"/>
    <xf numFmtId="3" fontId="64" fillId="0" borderId="61" xfId="0" applyNumberFormat="1" applyFont="1" applyBorder="1"/>
    <xf numFmtId="3" fontId="39" fillId="0" borderId="0" xfId="0" applyNumberFormat="1" applyFont="1" applyAlignment="1">
      <alignment horizontal="right"/>
    </xf>
    <xf numFmtId="3" fontId="93" fillId="0" borderId="12" xfId="0" applyNumberFormat="1" applyFont="1" applyBorder="1" applyAlignment="1">
      <alignment horizontal="center" vertical="center" wrapText="1"/>
    </xf>
    <xf numFmtId="3" fontId="58" fillId="0" borderId="0" xfId="74" applyNumberFormat="1" applyFont="1" applyBorder="1"/>
    <xf numFmtId="3" fontId="39" fillId="0" borderId="0" xfId="0" applyNumberFormat="1" applyFont="1" applyBorder="1"/>
    <xf numFmtId="3" fontId="66" fillId="0" borderId="0" xfId="0" applyNumberFormat="1" applyFont="1" applyBorder="1"/>
    <xf numFmtId="3" fontId="30" fillId="0" borderId="0" xfId="0" applyNumberFormat="1" applyFont="1" applyBorder="1"/>
    <xf numFmtId="3" fontId="30" fillId="0" borderId="15" xfId="0" applyNumberFormat="1" applyFont="1" applyBorder="1"/>
    <xf numFmtId="3" fontId="41" fillId="0" borderId="0" xfId="0" applyNumberFormat="1" applyFont="1"/>
    <xf numFmtId="0" fontId="43" fillId="0" borderId="0" xfId="73" applyFont="1"/>
    <xf numFmtId="0" fontId="20" fillId="0" borderId="0" xfId="73" applyFont="1"/>
    <xf numFmtId="0" fontId="44" fillId="0" borderId="0" xfId="73" applyFont="1"/>
    <xf numFmtId="0" fontId="53" fillId="0" borderId="0" xfId="73" applyFont="1"/>
    <xf numFmtId="0" fontId="51" fillId="0" borderId="0" xfId="73" applyFont="1"/>
    <xf numFmtId="0" fontId="23" fillId="0" borderId="0" xfId="77" applyFont="1"/>
    <xf numFmtId="0" fontId="83" fillId="0" borderId="0" xfId="77" applyFont="1"/>
    <xf numFmtId="0" fontId="42" fillId="0" borderId="0" xfId="73" applyFont="1"/>
    <xf numFmtId="3" fontId="42" fillId="0" borderId="0" xfId="73" applyNumberFormat="1" applyFont="1"/>
    <xf numFmtId="3" fontId="83" fillId="0" borderId="0" xfId="0" applyNumberFormat="1" applyFont="1"/>
    <xf numFmtId="0" fontId="98" fillId="0" borderId="0" xfId="72" applyFont="1" applyAlignment="1"/>
    <xf numFmtId="0" fontId="98" fillId="0" borderId="0" xfId="72" applyFont="1" applyAlignment="1">
      <alignment horizontal="center"/>
    </xf>
    <xf numFmtId="0" fontId="96" fillId="0" borderId="0" xfId="72" applyFont="1" applyAlignment="1">
      <alignment horizontal="center"/>
    </xf>
    <xf numFmtId="0" fontId="96" fillId="0" borderId="0" xfId="72" applyFont="1" applyAlignment="1">
      <alignment horizontal="right"/>
    </xf>
    <xf numFmtId="0" fontId="98" fillId="0" borderId="23" xfId="72" applyFont="1" applyBorder="1" applyAlignment="1">
      <alignment horizontal="center"/>
    </xf>
    <xf numFmtId="0" fontId="20" fillId="0" borderId="0" xfId="72" applyFont="1" applyAlignment="1"/>
    <xf numFmtId="0" fontId="20" fillId="0" borderId="0" xfId="72" applyFont="1" applyAlignment="1">
      <alignment wrapText="1"/>
    </xf>
    <xf numFmtId="0" fontId="20" fillId="0" borderId="0" xfId="72" applyFont="1" applyBorder="1" applyAlignment="1"/>
    <xf numFmtId="0" fontId="20" fillId="0" borderId="0" xfId="72" applyFont="1" applyBorder="1" applyAlignment="1" applyProtection="1">
      <alignment wrapText="1"/>
      <protection locked="0"/>
    </xf>
    <xf numFmtId="0" fontId="52" fillId="0" borderId="0" xfId="72" applyFont="1" applyBorder="1" applyAlignment="1"/>
    <xf numFmtId="0" fontId="52" fillId="0" borderId="0" xfId="72" applyFont="1" applyBorder="1" applyAlignment="1" applyProtection="1">
      <alignment wrapText="1"/>
      <protection locked="0"/>
    </xf>
    <xf numFmtId="3" fontId="96" fillId="0" borderId="0" xfId="72" applyNumberFormat="1" applyFont="1" applyAlignment="1"/>
    <xf numFmtId="0" fontId="96" fillId="0" borderId="0" xfId="72" applyFont="1" applyBorder="1" applyAlignment="1">
      <alignment horizontal="center"/>
    </xf>
    <xf numFmtId="0" fontId="96" fillId="0" borderId="0" xfId="72" applyFont="1" applyAlignment="1">
      <alignment horizontal="left"/>
    </xf>
    <xf numFmtId="0" fontId="96" fillId="0" borderId="0" xfId="72" applyFont="1" applyAlignment="1"/>
    <xf numFmtId="14" fontId="96" fillId="0" borderId="0" xfId="72" applyNumberFormat="1" applyFont="1" applyAlignment="1">
      <alignment horizontal="right"/>
    </xf>
    <xf numFmtId="0" fontId="96" fillId="0" borderId="0" xfId="72" applyFont="1" applyBorder="1" applyAlignment="1">
      <alignment horizontal="left"/>
    </xf>
    <xf numFmtId="0" fontId="96" fillId="0" borderId="0" xfId="72" applyFont="1" applyBorder="1" applyAlignment="1">
      <alignment horizontal="left" wrapText="1"/>
    </xf>
    <xf numFmtId="14" fontId="96" fillId="0" borderId="0" xfId="72" applyNumberFormat="1" applyFont="1" applyBorder="1" applyAlignment="1">
      <alignment horizontal="right"/>
    </xf>
    <xf numFmtId="0" fontId="96" fillId="0" borderId="0" xfId="72" applyFont="1" applyBorder="1" applyAlignment="1">
      <alignment horizontal="right"/>
    </xf>
    <xf numFmtId="14" fontId="96" fillId="0" borderId="0" xfId="72" applyNumberFormat="1" applyFont="1" applyBorder="1" applyAlignment="1" applyProtection="1">
      <alignment horizontal="left"/>
      <protection locked="0"/>
    </xf>
    <xf numFmtId="0" fontId="96" fillId="0" borderId="0" xfId="72" applyFont="1" applyBorder="1" applyAlignment="1" applyProtection="1">
      <alignment horizontal="left" wrapText="1"/>
      <protection locked="0"/>
    </xf>
    <xf numFmtId="14" fontId="96" fillId="0" borderId="0" xfId="72" applyNumberFormat="1" applyFont="1" applyBorder="1" applyAlignment="1" applyProtection="1">
      <alignment horizontal="right"/>
      <protection locked="0"/>
    </xf>
    <xf numFmtId="1" fontId="96" fillId="0" borderId="0" xfId="72" applyNumberFormat="1" applyFont="1" applyBorder="1" applyAlignment="1" applyProtection="1">
      <alignment wrapText="1"/>
      <protection locked="0"/>
    </xf>
    <xf numFmtId="1" fontId="96" fillId="0" borderId="0" xfId="72" applyNumberFormat="1" applyFont="1" applyBorder="1" applyAlignment="1" applyProtection="1">
      <protection locked="0"/>
    </xf>
    <xf numFmtId="1" fontId="52" fillId="0" borderId="0" xfId="72" applyNumberFormat="1" applyFont="1" applyBorder="1" applyAlignment="1" applyProtection="1">
      <protection locked="0"/>
    </xf>
    <xf numFmtId="0" fontId="52" fillId="0" borderId="0" xfId="72" applyFont="1" applyBorder="1" applyAlignment="1" applyProtection="1">
      <alignment horizontal="right" wrapText="1"/>
      <protection locked="0"/>
    </xf>
    <xf numFmtId="3" fontId="96" fillId="0" borderId="0" xfId="72" applyNumberFormat="1" applyFont="1" applyAlignment="1">
      <alignment horizontal="center"/>
    </xf>
    <xf numFmtId="0" fontId="20" fillId="0" borderId="0" xfId="72" applyFont="1" applyAlignment="1">
      <alignment horizontal="right" wrapText="1"/>
    </xf>
    <xf numFmtId="0" fontId="96" fillId="0" borderId="0" xfId="72" applyFont="1" applyBorder="1" applyAlignment="1" applyProtection="1">
      <alignment wrapText="1"/>
      <protection locked="0"/>
    </xf>
    <xf numFmtId="1" fontId="96" fillId="0" borderId="0" xfId="72" applyNumberFormat="1" applyFont="1" applyBorder="1" applyAlignment="1" applyProtection="1">
      <alignment horizontal="right" wrapText="1"/>
      <protection locked="0"/>
    </xf>
    <xf numFmtId="1" fontId="20" fillId="0" borderId="0" xfId="72" applyNumberFormat="1" applyFont="1" applyBorder="1" applyAlignment="1" applyProtection="1">
      <protection locked="0"/>
    </xf>
    <xf numFmtId="0" fontId="20" fillId="0" borderId="0" xfId="72" applyFont="1" applyBorder="1" applyAlignment="1" applyProtection="1">
      <alignment horizontal="right" wrapText="1"/>
      <protection locked="0"/>
    </xf>
    <xf numFmtId="0" fontId="96" fillId="0" borderId="0" xfId="72" applyFont="1"/>
    <xf numFmtId="0" fontId="96" fillId="0" borderId="0" xfId="72" applyFont="1" applyAlignment="1">
      <alignment horizontal="left" wrapText="1"/>
    </xf>
    <xf numFmtId="0" fontId="96" fillId="0" borderId="0" xfId="72" applyFont="1" applyAlignment="1">
      <alignment wrapText="1"/>
    </xf>
    <xf numFmtId="0" fontId="96" fillId="0" borderId="0" xfId="72" applyFont="1" applyAlignment="1">
      <alignment horizontal="right" wrapText="1"/>
    </xf>
    <xf numFmtId="3" fontId="96" fillId="0" borderId="0" xfId="72" applyNumberFormat="1" applyFont="1" applyAlignment="1">
      <alignment wrapText="1"/>
    </xf>
    <xf numFmtId="0" fontId="96" fillId="0" borderId="0" xfId="72" applyFont="1" applyBorder="1" applyAlignment="1">
      <alignment wrapText="1"/>
    </xf>
    <xf numFmtId="0" fontId="96" fillId="0" borderId="0" xfId="72" applyFont="1" applyBorder="1" applyAlignment="1"/>
    <xf numFmtId="0" fontId="20" fillId="0" borderId="0" xfId="72" applyFont="1" applyBorder="1" applyAlignment="1">
      <alignment horizontal="right" wrapText="1"/>
    </xf>
    <xf numFmtId="0" fontId="20" fillId="0" borderId="0" xfId="72" applyFont="1" applyBorder="1" applyAlignment="1">
      <alignment wrapText="1"/>
    </xf>
    <xf numFmtId="1" fontId="96" fillId="0" borderId="0" xfId="72" applyNumberFormat="1" applyFont="1"/>
    <xf numFmtId="0" fontId="53" fillId="0" borderId="0" xfId="72" applyFont="1" applyBorder="1" applyAlignment="1"/>
    <xf numFmtId="0" fontId="53" fillId="0" borderId="0" xfId="72" applyFont="1" applyAlignment="1"/>
    <xf numFmtId="49" fontId="98" fillId="0" borderId="23" xfId="72" applyNumberFormat="1" applyFont="1" applyBorder="1" applyAlignment="1">
      <alignment horizontal="center"/>
    </xf>
    <xf numFmtId="0" fontId="98" fillId="0" borderId="23" xfId="72" applyFont="1" applyBorder="1" applyAlignment="1"/>
    <xf numFmtId="49" fontId="53" fillId="0" borderId="0" xfId="72" applyNumberFormat="1" applyFont="1" applyBorder="1" applyAlignment="1">
      <alignment horizontal="center"/>
    </xf>
    <xf numFmtId="0" fontId="98" fillId="0" borderId="0" xfId="72" applyFont="1" applyAlignment="1">
      <alignment horizontal="left"/>
    </xf>
    <xf numFmtId="0" fontId="98" fillId="0" borderId="0" xfId="72" applyFont="1" applyBorder="1" applyAlignment="1">
      <alignment horizontal="center"/>
    </xf>
    <xf numFmtId="0" fontId="98" fillId="0" borderId="0" xfId="72" applyFont="1" applyBorder="1" applyAlignment="1">
      <alignment horizontal="right"/>
    </xf>
    <xf numFmtId="0" fontId="99" fillId="0" borderId="0" xfId="72" applyFont="1" applyBorder="1" applyAlignment="1">
      <alignment horizontal="left"/>
    </xf>
    <xf numFmtId="3" fontId="98" fillId="0" borderId="23" xfId="72" applyNumberFormat="1" applyFont="1" applyBorder="1" applyAlignment="1"/>
    <xf numFmtId="3" fontId="102" fillId="0" borderId="0" xfId="0" applyNumberFormat="1" applyFont="1"/>
    <xf numFmtId="3" fontId="57" fillId="0" borderId="64" xfId="74" applyNumberFormat="1" applyFont="1" applyBorder="1"/>
    <xf numFmtId="3" fontId="34" fillId="0" borderId="64" xfId="0" applyNumberFormat="1" applyFont="1" applyBorder="1"/>
    <xf numFmtId="3" fontId="28" fillId="0" borderId="64" xfId="0" applyNumberFormat="1" applyFont="1" applyBorder="1"/>
    <xf numFmtId="3" fontId="30" fillId="0" borderId="64" xfId="0" applyNumberFormat="1" applyFont="1" applyBorder="1"/>
    <xf numFmtId="3" fontId="38" fillId="0" borderId="64" xfId="0" applyNumberFormat="1" applyFont="1" applyBorder="1"/>
    <xf numFmtId="3" fontId="25" fillId="0" borderId="64" xfId="0" applyNumberFormat="1" applyFont="1" applyBorder="1"/>
    <xf numFmtId="0" fontId="25" fillId="0" borderId="64" xfId="0" applyFont="1" applyBorder="1"/>
    <xf numFmtId="3" fontId="28" fillId="0" borderId="66" xfId="0" applyNumberFormat="1" applyFont="1" applyBorder="1"/>
    <xf numFmtId="3" fontId="57" fillId="0" borderId="64" xfId="0" applyNumberFormat="1" applyFont="1" applyBorder="1"/>
    <xf numFmtId="3" fontId="25" fillId="0" borderId="65" xfId="0" applyNumberFormat="1" applyFont="1" applyBorder="1"/>
    <xf numFmtId="0" fontId="34" fillId="0" borderId="64" xfId="0" applyFont="1" applyBorder="1"/>
    <xf numFmtId="0" fontId="25" fillId="0" borderId="26" xfId="0" applyFont="1" applyBorder="1" applyAlignment="1">
      <alignment wrapText="1"/>
    </xf>
    <xf numFmtId="3" fontId="25" fillId="0" borderId="68" xfId="0" applyNumberFormat="1" applyFont="1" applyBorder="1"/>
    <xf numFmtId="0" fontId="53" fillId="0" borderId="23" xfId="73" applyFont="1" applyBorder="1" applyAlignment="1">
      <alignment horizontal="center"/>
    </xf>
    <xf numFmtId="0" fontId="53" fillId="0" borderId="23" xfId="73" applyFont="1" applyBorder="1" applyAlignment="1">
      <alignment horizontal="center" vertical="center" wrapText="1"/>
    </xf>
    <xf numFmtId="0" fontId="20" fillId="0" borderId="0" xfId="73" applyFont="1" applyAlignment="1">
      <alignment horizontal="center"/>
    </xf>
    <xf numFmtId="0" fontId="20" fillId="0" borderId="0" xfId="73" applyFont="1" applyAlignment="1">
      <alignment horizontal="center" vertical="center"/>
    </xf>
    <xf numFmtId="0" fontId="20" fillId="0" borderId="0" xfId="73" applyFont="1" applyAlignment="1">
      <alignment wrapText="1"/>
    </xf>
    <xf numFmtId="0" fontId="96" fillId="0" borderId="0" xfId="73" applyFont="1"/>
    <xf numFmtId="3" fontId="35" fillId="0" borderId="66" xfId="0" applyNumberFormat="1" applyFont="1" applyBorder="1"/>
    <xf numFmtId="3" fontId="58" fillId="0" borderId="64" xfId="74" applyNumberFormat="1" applyFont="1" applyBorder="1"/>
    <xf numFmtId="3" fontId="58" fillId="0" borderId="64" xfId="0" applyNumberFormat="1" applyFont="1" applyBorder="1"/>
    <xf numFmtId="3" fontId="35" fillId="0" borderId="64" xfId="0" applyNumberFormat="1" applyFont="1" applyBorder="1"/>
    <xf numFmtId="3" fontId="39" fillId="0" borderId="64" xfId="0" applyNumberFormat="1" applyFont="1" applyBorder="1"/>
    <xf numFmtId="3" fontId="66" fillId="0" borderId="64" xfId="0" applyNumberFormat="1" applyFont="1" applyBorder="1"/>
    <xf numFmtId="0" fontId="30" fillId="0" borderId="64" xfId="0" applyFont="1" applyBorder="1"/>
    <xf numFmtId="0" fontId="22" fillId="0" borderId="66" xfId="0" applyFont="1" applyBorder="1"/>
    <xf numFmtId="3" fontId="23" fillId="0" borderId="64" xfId="0" applyNumberFormat="1" applyFont="1" applyBorder="1"/>
    <xf numFmtId="165" fontId="48" fillId="0" borderId="10" xfId="0" applyNumberFormat="1" applyFont="1" applyBorder="1" applyAlignment="1">
      <alignment horizontal="right"/>
    </xf>
    <xf numFmtId="0" fontId="48" fillId="0" borderId="12" xfId="0" applyNumberFormat="1" applyFont="1" applyBorder="1" applyAlignment="1">
      <alignment horizontal="right"/>
    </xf>
    <xf numFmtId="3" fontId="28" fillId="0" borderId="0" xfId="78" applyNumberFormat="1" applyFont="1" applyFill="1" applyBorder="1" applyAlignment="1">
      <alignment vertical="center"/>
    </xf>
    <xf numFmtId="3" fontId="28" fillId="0" borderId="0" xfId="78" applyNumberFormat="1" applyFont="1" applyBorder="1" applyAlignment="1">
      <alignment vertical="center"/>
    </xf>
    <xf numFmtId="3" fontId="35" fillId="0" borderId="0" xfId="78" applyNumberFormat="1" applyFont="1" applyAlignment="1">
      <alignment vertical="center"/>
    </xf>
    <xf numFmtId="3" fontId="25" fillId="0" borderId="0" xfId="78" applyNumberFormat="1" applyFont="1" applyBorder="1" applyAlignment="1">
      <alignment vertical="center"/>
    </xf>
    <xf numFmtId="3" fontId="25" fillId="0" borderId="26" xfId="78" applyNumberFormat="1" applyFont="1" applyBorder="1" applyAlignment="1">
      <alignment horizontal="left" vertical="center" wrapText="1"/>
    </xf>
    <xf numFmtId="3" fontId="25" fillId="0" borderId="40" xfId="78" applyNumberFormat="1" applyFont="1" applyBorder="1" applyAlignment="1">
      <alignment horizontal="left" vertical="center" wrapText="1"/>
    </xf>
    <xf numFmtId="3" fontId="28" fillId="0" borderId="40" xfId="78" applyNumberFormat="1" applyFont="1" applyBorder="1" applyAlignment="1">
      <alignment horizontal="left" vertical="center" wrapText="1"/>
    </xf>
    <xf numFmtId="49" fontId="28" fillId="0" borderId="26" xfId="78" applyNumberFormat="1" applyFont="1" applyBorder="1" applyAlignment="1">
      <alignment horizontal="center" vertical="center" wrapText="1"/>
    </xf>
    <xf numFmtId="3" fontId="25" fillId="0" borderId="30" xfId="78" applyNumberFormat="1" applyFont="1" applyFill="1" applyBorder="1" applyAlignment="1">
      <alignment horizontal="left" vertical="center" wrapText="1"/>
    </xf>
    <xf numFmtId="3" fontId="25" fillId="0" borderId="70" xfId="78" applyNumberFormat="1" applyFont="1" applyBorder="1" applyAlignment="1">
      <alignment horizontal="left" vertical="center" wrapText="1"/>
    </xf>
    <xf numFmtId="49" fontId="28" fillId="0" borderId="40" xfId="78" applyNumberFormat="1" applyFont="1" applyBorder="1" applyAlignment="1">
      <alignment horizontal="center" vertical="center" wrapText="1"/>
    </xf>
    <xf numFmtId="49" fontId="25" fillId="0" borderId="26" xfId="78" applyNumberFormat="1" applyFont="1" applyBorder="1" applyAlignment="1">
      <alignment horizontal="center" vertical="center" wrapText="1"/>
    </xf>
    <xf numFmtId="3" fontId="28" fillId="0" borderId="26" xfId="78" applyNumberFormat="1" applyFont="1" applyBorder="1" applyAlignment="1">
      <alignment horizontal="center" vertical="center" wrapText="1"/>
    </xf>
    <xf numFmtId="3" fontId="25" fillId="0" borderId="40" xfId="78" applyNumberFormat="1" applyFont="1" applyBorder="1"/>
    <xf numFmtId="3" fontId="35" fillId="0" borderId="40" xfId="78" applyNumberFormat="1" applyFont="1" applyBorder="1"/>
    <xf numFmtId="3" fontId="25" fillId="0" borderId="71" xfId="78" applyNumberFormat="1" applyFont="1" applyBorder="1"/>
    <xf numFmtId="3" fontId="44" fillId="0" borderId="23" xfId="0" applyNumberFormat="1" applyFont="1" applyBorder="1" applyAlignment="1">
      <alignment horizontal="center" vertical="center"/>
    </xf>
    <xf numFmtId="0" fontId="44" fillId="0" borderId="23" xfId="0" applyFont="1" applyBorder="1" applyAlignment="1">
      <alignment horizontal="center"/>
    </xf>
    <xf numFmtId="3" fontId="58" fillId="0" borderId="19" xfId="0" applyNumberFormat="1" applyFont="1" applyBorder="1"/>
    <xf numFmtId="3" fontId="58" fillId="0" borderId="19" xfId="0" applyNumberFormat="1" applyFont="1" applyFill="1" applyBorder="1"/>
    <xf numFmtId="3" fontId="58" fillId="0" borderId="21" xfId="0" applyNumberFormat="1" applyFont="1" applyBorder="1"/>
    <xf numFmtId="3" fontId="58" fillId="0" borderId="0" xfId="0" applyNumberFormat="1" applyFont="1" applyFill="1" applyBorder="1"/>
    <xf numFmtId="3" fontId="59" fillId="0" borderId="70" xfId="0" applyNumberFormat="1" applyFont="1" applyBorder="1"/>
    <xf numFmtId="3" fontId="64" fillId="0" borderId="73" xfId="0" applyNumberFormat="1" applyFont="1" applyBorder="1" applyAlignment="1">
      <alignment horizontal="right" vertical="center" wrapText="1"/>
    </xf>
    <xf numFmtId="3" fontId="64" fillId="0" borderId="74" xfId="0" applyNumberFormat="1" applyFont="1" applyBorder="1" applyAlignment="1">
      <alignment horizontal="center" vertical="center" wrapText="1"/>
    </xf>
    <xf numFmtId="3" fontId="25" fillId="0" borderId="62" xfId="0" applyNumberFormat="1" applyFont="1" applyBorder="1"/>
    <xf numFmtId="0" fontId="25" fillId="0" borderId="26" xfId="0" applyFont="1" applyBorder="1"/>
    <xf numFmtId="3" fontId="64" fillId="0" borderId="59" xfId="0" applyNumberFormat="1" applyFont="1" applyBorder="1"/>
    <xf numFmtId="0" fontId="48" fillId="0" borderId="27" xfId="0" applyNumberFormat="1" applyFont="1" applyBorder="1" applyAlignment="1">
      <alignment horizontal="right"/>
    </xf>
    <xf numFmtId="49" fontId="48" fillId="0" borderId="0" xfId="0" applyNumberFormat="1" applyFont="1" applyBorder="1" applyAlignment="1">
      <alignment horizontal="right"/>
    </xf>
    <xf numFmtId="0" fontId="42" fillId="0" borderId="0" xfId="0" applyFont="1" applyBorder="1"/>
    <xf numFmtId="167" fontId="48" fillId="24" borderId="12" xfId="0" applyNumberFormat="1" applyFont="1" applyFill="1" applyBorder="1" applyAlignment="1">
      <alignment horizontal="right" vertical="center"/>
    </xf>
    <xf numFmtId="0" fontId="30" fillId="0" borderId="21" xfId="0" applyFont="1" applyBorder="1"/>
    <xf numFmtId="3" fontId="30" fillId="0" borderId="0" xfId="78" applyNumberFormat="1" applyFont="1" applyAlignment="1">
      <alignment vertical="center"/>
    </xf>
    <xf numFmtId="3" fontId="25" fillId="0" borderId="18" xfId="78" applyNumberFormat="1" applyFont="1" applyBorder="1" applyAlignment="1">
      <alignment vertical="center"/>
    </xf>
    <xf numFmtId="0" fontId="57" fillId="0" borderId="0" xfId="0" applyFont="1" applyBorder="1" applyAlignment="1">
      <alignment horizontal="left"/>
    </xf>
    <xf numFmtId="3" fontId="57" fillId="0" borderId="21" xfId="0" applyNumberFormat="1" applyFont="1" applyBorder="1" applyAlignment="1">
      <alignment horizontal="right" wrapText="1"/>
    </xf>
    <xf numFmtId="3" fontId="57" fillId="0" borderId="0" xfId="0" applyNumberFormat="1" applyFont="1" applyBorder="1" applyAlignment="1"/>
    <xf numFmtId="0" fontId="64" fillId="0" borderId="48" xfId="0" applyFont="1" applyFill="1" applyBorder="1" applyAlignment="1"/>
    <xf numFmtId="3" fontId="57" fillId="0" borderId="75" xfId="0" applyNumberFormat="1" applyFont="1" applyFill="1" applyBorder="1"/>
    <xf numFmtId="3" fontId="57" fillId="0" borderId="64" xfId="0" applyNumberFormat="1" applyFont="1" applyBorder="1" applyAlignment="1">
      <alignment horizontal="center" vertical="center" wrapText="1"/>
    </xf>
    <xf numFmtId="3" fontId="64" fillId="0" borderId="64" xfId="0" applyNumberFormat="1" applyFont="1" applyBorder="1"/>
    <xf numFmtId="3" fontId="59" fillId="0" borderId="64" xfId="0" applyNumberFormat="1" applyFont="1" applyBorder="1"/>
    <xf numFmtId="3" fontId="64" fillId="0" borderId="76" xfId="0" applyNumberFormat="1" applyFont="1" applyFill="1" applyBorder="1"/>
    <xf numFmtId="3" fontId="64" fillId="0" borderId="57" xfId="0" applyNumberFormat="1" applyFont="1" applyBorder="1" applyAlignment="1">
      <alignment horizontal="right" vertical="center" wrapText="1"/>
    </xf>
    <xf numFmtId="0" fontId="64" fillId="0" borderId="77" xfId="0" applyFont="1" applyFill="1" applyBorder="1" applyAlignment="1"/>
    <xf numFmtId="3" fontId="64" fillId="0" borderId="49" xfId="0" applyNumberFormat="1" applyFont="1" applyFill="1" applyBorder="1"/>
    <xf numFmtId="3" fontId="64" fillId="0" borderId="60" xfId="0" applyNumberFormat="1" applyFont="1" applyBorder="1"/>
    <xf numFmtId="3" fontId="64" fillId="0" borderId="78" xfId="0" applyNumberFormat="1" applyFont="1" applyBorder="1"/>
    <xf numFmtId="3" fontId="64" fillId="0" borderId="79" xfId="0" applyNumberFormat="1" applyFont="1" applyBorder="1"/>
    <xf numFmtId="3" fontId="64" fillId="0" borderId="64" xfId="0" applyNumberFormat="1" applyFont="1" applyBorder="1" applyAlignment="1">
      <alignment horizontal="right"/>
    </xf>
    <xf numFmtId="0" fontId="57" fillId="0" borderId="0" xfId="0" applyFont="1" applyBorder="1" applyAlignment="1">
      <alignment horizontal="right"/>
    </xf>
    <xf numFmtId="3" fontId="92" fillId="0" borderId="0" xfId="0" applyNumberFormat="1" applyFont="1"/>
    <xf numFmtId="0" fontId="92" fillId="0" borderId="0" xfId="0" applyFont="1" applyBorder="1"/>
    <xf numFmtId="165" fontId="48" fillId="0" borderId="27" xfId="0" applyNumberFormat="1" applyFont="1" applyBorder="1" applyAlignment="1">
      <alignment horizontal="right"/>
    </xf>
    <xf numFmtId="0" fontId="62" fillId="0" borderId="0" xfId="0" applyFont="1" applyAlignment="1">
      <alignment wrapText="1"/>
    </xf>
    <xf numFmtId="3" fontId="59" fillId="0" borderId="60" xfId="0" applyNumberFormat="1" applyFont="1" applyFill="1" applyBorder="1"/>
    <xf numFmtId="3" fontId="59" fillId="0" borderId="78" xfId="0" applyNumberFormat="1" applyFont="1" applyFill="1" applyBorder="1"/>
    <xf numFmtId="3" fontId="80" fillId="0" borderId="0" xfId="0" applyNumberFormat="1" applyFont="1" applyAlignment="1">
      <alignment wrapText="1"/>
    </xf>
    <xf numFmtId="3" fontId="56" fillId="0" borderId="0" xfId="71" applyNumberFormat="1" applyFont="1" applyAlignment="1">
      <alignment horizontal="right" vertical="center"/>
    </xf>
    <xf numFmtId="0" fontId="32" fillId="0" borderId="23" xfId="71" applyFont="1" applyBorder="1" applyAlignment="1">
      <alignment vertical="center"/>
    </xf>
    <xf numFmtId="4" fontId="31" fillId="0" borderId="23" xfId="71" applyNumberFormat="1" applyFont="1" applyBorder="1" applyAlignment="1">
      <alignment vertical="center"/>
    </xf>
    <xf numFmtId="3" fontId="31" fillId="0" borderId="23" xfId="71" applyNumberFormat="1" applyFont="1" applyBorder="1" applyAlignment="1">
      <alignment vertical="center"/>
    </xf>
    <xf numFmtId="3" fontId="23" fillId="0" borderId="23" xfId="71" applyNumberFormat="1" applyFont="1" applyFill="1" applyBorder="1" applyAlignment="1">
      <alignment vertical="center"/>
    </xf>
    <xf numFmtId="4" fontId="23" fillId="0" borderId="23" xfId="71" applyNumberFormat="1" applyFont="1" applyFill="1" applyBorder="1" applyAlignment="1">
      <alignment vertical="center"/>
    </xf>
    <xf numFmtId="3" fontId="35" fillId="0" borderId="23" xfId="71" applyNumberFormat="1" applyFont="1" applyFill="1" applyBorder="1" applyAlignment="1">
      <alignment vertical="center" wrapText="1"/>
    </xf>
    <xf numFmtId="0" fontId="31" fillId="0" borderId="23" xfId="71" applyFont="1" applyBorder="1" applyAlignment="1">
      <alignment vertical="center"/>
    </xf>
    <xf numFmtId="165" fontId="23" fillId="0" borderId="23" xfId="71" applyNumberFormat="1" applyFont="1" applyFill="1" applyBorder="1" applyAlignment="1">
      <alignment vertical="center"/>
    </xf>
    <xf numFmtId="165" fontId="23" fillId="0" borderId="23" xfId="71" applyNumberFormat="1" applyFont="1" applyFill="1" applyBorder="1" applyAlignment="1">
      <alignment horizontal="right" vertical="center"/>
    </xf>
    <xf numFmtId="0" fontId="108" fillId="0" borderId="0" xfId="0" applyFont="1"/>
    <xf numFmtId="0" fontId="1" fillId="0" borderId="0" xfId="70" applyAlignment="1">
      <alignment vertical="center"/>
    </xf>
    <xf numFmtId="0" fontId="29" fillId="0" borderId="47" xfId="71" applyFont="1" applyBorder="1" applyAlignment="1">
      <alignment vertical="center"/>
    </xf>
    <xf numFmtId="3" fontId="22" fillId="0" borderId="47" xfId="71" applyNumberFormat="1" applyFont="1" applyFill="1" applyBorder="1" applyAlignment="1">
      <alignment vertical="center"/>
    </xf>
    <xf numFmtId="0" fontId="32" fillId="0" borderId="47" xfId="71" applyFont="1" applyBorder="1" applyAlignment="1">
      <alignment vertical="center"/>
    </xf>
    <xf numFmtId="3" fontId="25" fillId="0" borderId="81" xfId="0" applyNumberFormat="1" applyFont="1" applyFill="1" applyBorder="1"/>
    <xf numFmtId="3" fontId="25" fillId="0" borderId="0" xfId="0" applyNumberFormat="1" applyFont="1" applyFill="1"/>
    <xf numFmtId="3" fontId="57" fillId="0" borderId="0" xfId="0" applyNumberFormat="1" applyFont="1" applyBorder="1" applyAlignment="1">
      <alignment horizontal="right"/>
    </xf>
    <xf numFmtId="0" fontId="57" fillId="0" borderId="73" xfId="0" applyFont="1" applyBorder="1"/>
    <xf numFmtId="0" fontId="57" fillId="0" borderId="64" xfId="0" applyFont="1" applyBorder="1"/>
    <xf numFmtId="0" fontId="57" fillId="0" borderId="67" xfId="0" applyFont="1" applyBorder="1"/>
    <xf numFmtId="3" fontId="64" fillId="0" borderId="67" xfId="0" applyNumberFormat="1" applyFont="1" applyBorder="1" applyAlignment="1">
      <alignment horizontal="right"/>
    </xf>
    <xf numFmtId="3" fontId="108" fillId="0" borderId="0" xfId="0" applyNumberFormat="1" applyFont="1"/>
    <xf numFmtId="3" fontId="109" fillId="0" borderId="0" xfId="0" applyNumberFormat="1" applyFont="1"/>
    <xf numFmtId="0" fontId="108" fillId="0" borderId="0" xfId="0" applyFont="1" applyBorder="1"/>
    <xf numFmtId="0" fontId="109" fillId="0" borderId="0" xfId="0" applyFont="1"/>
    <xf numFmtId="3" fontId="92" fillId="0" borderId="0" xfId="0" applyNumberFormat="1" applyFont="1" applyAlignment="1">
      <alignment wrapText="1"/>
    </xf>
    <xf numFmtId="3" fontId="25" fillId="0" borderId="0" xfId="78" applyNumberFormat="1" applyFont="1" applyBorder="1" applyAlignment="1">
      <alignment horizontal="center" wrapText="1"/>
    </xf>
    <xf numFmtId="0" fontId="106" fillId="0" borderId="0" xfId="0" applyFont="1" applyFill="1"/>
    <xf numFmtId="10" fontId="23" fillId="0" borderId="0" xfId="0" applyNumberFormat="1" applyFont="1" applyFill="1" applyBorder="1" applyAlignment="1">
      <alignment horizontal="left"/>
    </xf>
    <xf numFmtId="0" fontId="89" fillId="0" borderId="0" xfId="0" applyFont="1" applyFill="1"/>
    <xf numFmtId="0" fontId="85" fillId="0" borderId="0" xfId="0" applyFont="1" applyFill="1"/>
    <xf numFmtId="3" fontId="24" fillId="0" borderId="25" xfId="0" applyNumberFormat="1" applyFont="1" applyFill="1" applyBorder="1"/>
    <xf numFmtId="3" fontId="58" fillId="0" borderId="19" xfId="0" applyNumberFormat="1" applyFont="1" applyBorder="1" applyAlignment="1">
      <alignment horizontal="right" wrapText="1"/>
    </xf>
    <xf numFmtId="0" fontId="43" fillId="0" borderId="0" xfId="0" applyFont="1" applyFill="1" applyBorder="1" applyAlignment="1">
      <alignment horizontal="left" wrapText="1"/>
    </xf>
    <xf numFmtId="0" fontId="43" fillId="0" borderId="0" xfId="0" applyFont="1" applyBorder="1"/>
    <xf numFmtId="0" fontId="54" fillId="0" borderId="10" xfId="0" applyFont="1" applyBorder="1" applyAlignment="1">
      <alignment horizontal="right"/>
    </xf>
    <xf numFmtId="167" fontId="20" fillId="0" borderId="0" xfId="0" applyNumberFormat="1" applyFont="1"/>
    <xf numFmtId="3" fontId="25" fillId="0" borderId="0" xfId="0" applyNumberFormat="1" applyFont="1" applyFill="1" applyBorder="1"/>
    <xf numFmtId="0" fontId="32" fillId="0" borderId="21" xfId="71" applyFont="1" applyBorder="1" applyAlignment="1">
      <alignment vertical="center"/>
    </xf>
    <xf numFmtId="0" fontId="1" fillId="0" borderId="21" xfId="70" applyBorder="1" applyAlignment="1">
      <alignment vertical="center"/>
    </xf>
    <xf numFmtId="0" fontId="32" fillId="0" borderId="21" xfId="71" applyFont="1" applyBorder="1" applyAlignment="1">
      <alignment vertical="center" wrapText="1"/>
    </xf>
    <xf numFmtId="0" fontId="103" fillId="0" borderId="21" xfId="71" applyFont="1" applyBorder="1" applyAlignment="1">
      <alignment horizontal="center" vertical="center" wrapText="1"/>
    </xf>
    <xf numFmtId="0" fontId="33" fillId="0" borderId="21" xfId="70" applyFont="1" applyBorder="1" applyAlignment="1">
      <alignment vertical="center" wrapText="1"/>
    </xf>
    <xf numFmtId="0" fontId="1" fillId="0" borderId="21" xfId="70" applyBorder="1" applyAlignment="1">
      <alignment vertical="center" wrapText="1"/>
    </xf>
    <xf numFmtId="0" fontId="104" fillId="0" borderId="21" xfId="71" applyFont="1" applyBorder="1" applyAlignment="1">
      <alignment vertical="center" wrapText="1"/>
    </xf>
    <xf numFmtId="0" fontId="33" fillId="0" borderId="21" xfId="0" applyFont="1" applyBorder="1"/>
    <xf numFmtId="0" fontId="40" fillId="0" borderId="21" xfId="0" applyFont="1" applyBorder="1"/>
    <xf numFmtId="0" fontId="37" fillId="0" borderId="21" xfId="78" applyFont="1" applyBorder="1"/>
    <xf numFmtId="0" fontId="28" fillId="0" borderId="21" xfId="78" applyFont="1" applyBorder="1"/>
    <xf numFmtId="0" fontId="60" fillId="0" borderId="21" xfId="78" applyFont="1" applyBorder="1"/>
    <xf numFmtId="0" fontId="35" fillId="0" borderId="21" xfId="78" applyFont="1" applyBorder="1"/>
    <xf numFmtId="0" fontId="61" fillId="0" borderId="21" xfId="78" applyFont="1" applyBorder="1"/>
    <xf numFmtId="0" fontId="30" fillId="0" borderId="21" xfId="78" applyFont="1" applyBorder="1"/>
    <xf numFmtId="3" fontId="35" fillId="0" borderId="21" xfId="0" applyNumberFormat="1" applyFont="1" applyBorder="1"/>
    <xf numFmtId="0" fontId="30" fillId="0" borderId="21" xfId="0" applyFont="1" applyBorder="1" applyAlignment="1">
      <alignment horizontal="center" vertical="center"/>
    </xf>
    <xf numFmtId="0" fontId="66" fillId="0" borderId="21" xfId="0" applyFont="1" applyBorder="1"/>
    <xf numFmtId="0" fontId="23" fillId="0" borderId="21" xfId="0" applyFont="1" applyBorder="1"/>
    <xf numFmtId="0" fontId="35" fillId="0" borderId="0" xfId="78" applyFont="1" applyBorder="1"/>
    <xf numFmtId="3" fontId="43" fillId="0" borderId="43" xfId="0" applyNumberFormat="1" applyFont="1" applyBorder="1"/>
    <xf numFmtId="3" fontId="42" fillId="0" borderId="83" xfId="0" applyNumberFormat="1" applyFont="1" applyBorder="1"/>
    <xf numFmtId="0" fontId="42" fillId="0" borderId="84" xfId="0" applyFont="1" applyBorder="1"/>
    <xf numFmtId="3" fontId="43" fillId="0" borderId="21" xfId="0" applyNumberFormat="1" applyFont="1" applyBorder="1"/>
    <xf numFmtId="3" fontId="42" fillId="0" borderId="0" xfId="0" applyNumberFormat="1" applyFont="1" applyBorder="1"/>
    <xf numFmtId="0" fontId="42" fillId="0" borderId="64" xfId="0" applyFont="1" applyBorder="1"/>
    <xf numFmtId="3" fontId="20" fillId="0" borderId="0" xfId="0" applyNumberFormat="1" applyFont="1" applyBorder="1"/>
    <xf numFmtId="3" fontId="20" fillId="0" borderId="0" xfId="0" applyNumberFormat="1" applyFont="1" applyBorder="1" applyAlignment="1">
      <alignment vertical="center"/>
    </xf>
    <xf numFmtId="0" fontId="30" fillId="0" borderId="0" xfId="78" applyFont="1" applyBorder="1"/>
    <xf numFmtId="0" fontId="48" fillId="0" borderId="0" xfId="0" applyNumberFormat="1" applyFont="1" applyBorder="1" applyAlignment="1">
      <alignment horizontal="right"/>
    </xf>
    <xf numFmtId="3" fontId="31" fillId="0" borderId="25" xfId="0" applyNumberFormat="1" applyFont="1" applyBorder="1"/>
    <xf numFmtId="3" fontId="59" fillId="0" borderId="0" xfId="0" applyNumberFormat="1" applyFont="1" applyBorder="1"/>
    <xf numFmtId="0" fontId="54" fillId="0" borderId="15" xfId="0" applyFont="1" applyBorder="1" applyAlignment="1">
      <alignment wrapText="1"/>
    </xf>
    <xf numFmtId="0" fontId="48" fillId="0" borderId="20" xfId="0" applyFont="1" applyBorder="1" applyAlignment="1">
      <alignment wrapText="1"/>
    </xf>
    <xf numFmtId="0" fontId="48" fillId="0" borderId="20" xfId="0" applyFont="1" applyBorder="1"/>
    <xf numFmtId="0" fontId="54" fillId="0" borderId="20" xfId="0" applyFont="1" applyBorder="1" applyAlignment="1">
      <alignment horizontal="right"/>
    </xf>
    <xf numFmtId="4" fontId="48" fillId="0" borderId="20" xfId="0" applyNumberFormat="1" applyFont="1" applyBorder="1" applyAlignment="1">
      <alignment horizontal="right"/>
    </xf>
    <xf numFmtId="1" fontId="48" fillId="0" borderId="23" xfId="0" applyNumberFormat="1" applyFont="1" applyBorder="1" applyAlignment="1">
      <alignment horizontal="right"/>
    </xf>
    <xf numFmtId="0" fontId="55" fillId="0" borderId="15" xfId="0" applyFont="1" applyBorder="1" applyAlignment="1">
      <alignment wrapText="1"/>
    </xf>
    <xf numFmtId="3" fontId="117" fillId="0" borderId="23" xfId="71" applyNumberFormat="1" applyFont="1" applyBorder="1" applyAlignment="1">
      <alignment vertical="center"/>
    </xf>
    <xf numFmtId="3" fontId="119" fillId="0" borderId="0" xfId="0" applyNumberFormat="1" applyFont="1"/>
    <xf numFmtId="0" fontId="54" fillId="0" borderId="0" xfId="72" applyFont="1" applyAlignment="1">
      <alignment horizontal="center"/>
    </xf>
    <xf numFmtId="0" fontId="48" fillId="0" borderId="23" xfId="72" applyFont="1" applyBorder="1" applyAlignment="1">
      <alignment horizontal="center"/>
    </xf>
    <xf numFmtId="0" fontId="48" fillId="0" borderId="23" xfId="72" applyFont="1" applyFill="1" applyBorder="1" applyAlignment="1">
      <alignment horizontal="center"/>
    </xf>
    <xf numFmtId="49" fontId="98" fillId="0" borderId="23" xfId="72" applyNumberFormat="1" applyFont="1" applyFill="1" applyBorder="1" applyAlignment="1">
      <alignment horizontal="center"/>
    </xf>
    <xf numFmtId="0" fontId="54" fillId="0" borderId="0" xfId="72" applyFont="1" applyBorder="1" applyAlignment="1">
      <alignment horizontal="center"/>
    </xf>
    <xf numFmtId="0" fontId="48" fillId="0" borderId="0" xfId="72" applyFont="1" applyAlignment="1">
      <alignment horizontal="left"/>
    </xf>
    <xf numFmtId="0" fontId="48" fillId="0" borderId="0" xfId="72" applyFont="1" applyBorder="1" applyAlignment="1">
      <alignment horizontal="center"/>
    </xf>
    <xf numFmtId="0" fontId="54" fillId="0" borderId="0" xfId="72" applyFont="1" applyFill="1" applyBorder="1" applyAlignment="1">
      <alignment horizontal="center"/>
    </xf>
    <xf numFmtId="0" fontId="54" fillId="0" borderId="0" xfId="72" applyFont="1" applyFill="1" applyAlignment="1">
      <alignment horizontal="left"/>
    </xf>
    <xf numFmtId="0" fontId="54" fillId="0" borderId="0" xfId="72" applyFont="1" applyFill="1" applyAlignment="1"/>
    <xf numFmtId="3" fontId="54" fillId="0" borderId="0" xfId="72" applyNumberFormat="1" applyFont="1" applyFill="1" applyAlignment="1"/>
    <xf numFmtId="0" fontId="54" fillId="0" borderId="0" xfId="72" applyFont="1" applyFill="1" applyBorder="1" applyAlignment="1">
      <alignment horizontal="left"/>
    </xf>
    <xf numFmtId="0" fontId="54" fillId="0" borderId="0" xfId="72" applyFont="1" applyFill="1" applyBorder="1" applyAlignment="1">
      <alignment horizontal="left" wrapText="1"/>
    </xf>
    <xf numFmtId="3" fontId="54" fillId="0" borderId="0" xfId="72" applyNumberFormat="1" applyFont="1" applyFill="1" applyBorder="1" applyAlignment="1">
      <alignment horizontal="right"/>
    </xf>
    <xf numFmtId="14" fontId="54" fillId="0" borderId="0" xfId="72" applyNumberFormat="1" applyFont="1" applyFill="1" applyBorder="1" applyAlignment="1" applyProtection="1">
      <alignment horizontal="left"/>
      <protection locked="0"/>
    </xf>
    <xf numFmtId="0" fontId="54" fillId="0" borderId="0" xfId="72" applyFont="1" applyFill="1" applyBorder="1" applyAlignment="1" applyProtection="1">
      <alignment horizontal="left" wrapText="1"/>
      <protection locked="0"/>
    </xf>
    <xf numFmtId="3" fontId="54" fillId="0" borderId="0" xfId="72" applyNumberFormat="1" applyFont="1" applyFill="1" applyBorder="1" applyAlignment="1" applyProtection="1">
      <alignment wrapText="1"/>
      <protection locked="0"/>
    </xf>
    <xf numFmtId="14" fontId="54" fillId="0" borderId="0" xfId="72" applyNumberFormat="1" applyFont="1" applyFill="1" applyBorder="1" applyAlignment="1" applyProtection="1">
      <alignment horizontal="left" vertical="center"/>
      <protection locked="0"/>
    </xf>
    <xf numFmtId="3" fontId="120" fillId="0" borderId="0" xfId="0" applyNumberFormat="1" applyFont="1" applyFill="1"/>
    <xf numFmtId="14" fontId="96" fillId="0" borderId="0" xfId="72" applyNumberFormat="1" applyFont="1" applyFill="1" applyBorder="1" applyAlignment="1" applyProtection="1">
      <alignment horizontal="left"/>
      <protection locked="0"/>
    </xf>
    <xf numFmtId="3" fontId="121" fillId="0" borderId="0" xfId="72" applyNumberFormat="1" applyFont="1" applyFill="1" applyBorder="1" applyAlignment="1" applyProtection="1">
      <alignment wrapText="1"/>
      <protection locked="0"/>
    </xf>
    <xf numFmtId="3" fontId="96" fillId="0" borderId="0" xfId="0" applyNumberFormat="1" applyFont="1" applyFill="1"/>
    <xf numFmtId="3" fontId="96" fillId="0" borderId="0" xfId="72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122" fillId="0" borderId="0" xfId="0" applyFont="1" applyFill="1"/>
    <xf numFmtId="0" fontId="123" fillId="0" borderId="23" xfId="0" applyFont="1" applyBorder="1" applyAlignment="1">
      <alignment horizontal="center"/>
    </xf>
    <xf numFmtId="0" fontId="48" fillId="0" borderId="0" xfId="72" applyFont="1" applyBorder="1" applyAlignment="1">
      <alignment horizontal="right"/>
    </xf>
    <xf numFmtId="14" fontId="54" fillId="0" borderId="0" xfId="72" applyNumberFormat="1" applyFont="1" applyFill="1" applyAlignment="1">
      <alignment horizontal="right"/>
    </xf>
    <xf numFmtId="14" fontId="54" fillId="0" borderId="0" xfId="72" applyNumberFormat="1" applyFont="1" applyFill="1" applyBorder="1" applyAlignment="1">
      <alignment horizontal="right"/>
    </xf>
    <xf numFmtId="0" fontId="54" fillId="0" borderId="0" xfId="72" applyFont="1" applyFill="1" applyAlignment="1">
      <alignment horizontal="right"/>
    </xf>
    <xf numFmtId="14" fontId="54" fillId="0" borderId="0" xfId="72" applyNumberFormat="1" applyFont="1" applyFill="1" applyBorder="1" applyAlignment="1" applyProtection="1">
      <alignment horizontal="right"/>
      <protection locked="0"/>
    </xf>
    <xf numFmtId="0" fontId="54" fillId="0" borderId="0" xfId="72" applyFont="1" applyFill="1" applyBorder="1" applyAlignment="1">
      <alignment horizontal="center" vertical="center"/>
    </xf>
    <xf numFmtId="0" fontId="54" fillId="0" borderId="0" xfId="72" applyFont="1" applyFill="1" applyBorder="1" applyAlignment="1" applyProtection="1">
      <alignment horizontal="left" vertical="center" wrapText="1"/>
      <protection locked="0"/>
    </xf>
    <xf numFmtId="14" fontId="54" fillId="0" borderId="0" xfId="72" applyNumberFormat="1" applyFont="1" applyFill="1" applyBorder="1" applyAlignment="1" applyProtection="1">
      <alignment horizontal="right" vertical="center"/>
      <protection locked="0"/>
    </xf>
    <xf numFmtId="3" fontId="54" fillId="0" borderId="0" xfId="72" applyNumberFormat="1" applyFont="1" applyFill="1" applyBorder="1" applyAlignment="1" applyProtection="1">
      <alignment vertical="center" wrapText="1"/>
      <protection locked="0"/>
    </xf>
    <xf numFmtId="14" fontId="96" fillId="0" borderId="0" xfId="72" applyNumberFormat="1" applyFont="1" applyFill="1" applyBorder="1" applyAlignment="1" applyProtection="1">
      <alignment horizontal="right"/>
      <protection locked="0"/>
    </xf>
    <xf numFmtId="0" fontId="120" fillId="0" borderId="0" xfId="0" applyFont="1" applyFill="1" applyAlignment="1">
      <alignment horizontal="center"/>
    </xf>
    <xf numFmtId="3" fontId="123" fillId="0" borderId="0" xfId="0" applyNumberFormat="1" applyFont="1"/>
    <xf numFmtId="0" fontId="0" fillId="0" borderId="0" xfId="0" applyAlignment="1"/>
    <xf numFmtId="0" fontId="31" fillId="0" borderId="23" xfId="71" applyFont="1" applyBorder="1" applyAlignment="1">
      <alignment vertical="center" wrapText="1"/>
    </xf>
    <xf numFmtId="2" fontId="23" fillId="0" borderId="23" xfId="71" applyNumberFormat="1" applyFont="1" applyFill="1" applyBorder="1" applyAlignment="1">
      <alignment vertical="center"/>
    </xf>
    <xf numFmtId="3" fontId="23" fillId="0" borderId="23" xfId="71" applyNumberFormat="1" applyFont="1" applyFill="1" applyBorder="1" applyAlignment="1">
      <alignment vertical="center" shrinkToFit="1"/>
    </xf>
    <xf numFmtId="3" fontId="118" fillId="0" borderId="23" xfId="71" applyNumberFormat="1" applyFont="1" applyFill="1" applyBorder="1" applyAlignment="1">
      <alignment vertical="center"/>
    </xf>
    <xf numFmtId="3" fontId="118" fillId="0" borderId="23" xfId="71" applyNumberFormat="1" applyFont="1" applyFill="1" applyBorder="1" applyAlignment="1">
      <alignment horizontal="right" vertical="center"/>
    </xf>
    <xf numFmtId="3" fontId="23" fillId="0" borderId="23" xfId="71" applyNumberFormat="1" applyFont="1" applyFill="1" applyBorder="1" applyAlignment="1">
      <alignment horizontal="right" vertical="center"/>
    </xf>
    <xf numFmtId="3" fontId="124" fillId="0" borderId="23" xfId="71" applyNumberFormat="1" applyFont="1" applyFill="1" applyBorder="1" applyAlignment="1">
      <alignment vertical="center"/>
    </xf>
    <xf numFmtId="0" fontId="117" fillId="0" borderId="23" xfId="71" applyFont="1" applyBorder="1" applyAlignment="1">
      <alignment vertical="center"/>
    </xf>
    <xf numFmtId="4" fontId="117" fillId="0" borderId="23" xfId="71" applyNumberFormat="1" applyFont="1" applyBorder="1" applyAlignment="1">
      <alignment vertical="center"/>
    </xf>
    <xf numFmtId="3" fontId="32" fillId="0" borderId="0" xfId="71" applyNumberFormat="1" applyFont="1" applyAlignment="1">
      <alignment vertical="center"/>
    </xf>
    <xf numFmtId="0" fontId="107" fillId="0" borderId="23" xfId="71" applyFont="1" applyBorder="1" applyAlignment="1">
      <alignment vertical="center"/>
    </xf>
    <xf numFmtId="167" fontId="31" fillId="0" borderId="23" xfId="71" applyNumberFormat="1" applyFont="1" applyBorder="1" applyAlignment="1">
      <alignment vertical="center"/>
    </xf>
    <xf numFmtId="4" fontId="118" fillId="0" borderId="23" xfId="71" applyNumberFormat="1" applyFont="1" applyFill="1" applyBorder="1" applyAlignment="1">
      <alignment vertical="center"/>
    </xf>
    <xf numFmtId="3" fontId="125" fillId="0" borderId="23" xfId="71" applyNumberFormat="1" applyFont="1" applyFill="1" applyBorder="1" applyAlignment="1">
      <alignment vertical="center" wrapText="1"/>
    </xf>
    <xf numFmtId="0" fontId="117" fillId="0" borderId="23" xfId="71" applyFont="1" applyBorder="1" applyAlignment="1">
      <alignment vertical="center" wrapText="1"/>
    </xf>
    <xf numFmtId="3" fontId="35" fillId="0" borderId="23" xfId="71" applyNumberFormat="1" applyFont="1" applyFill="1" applyBorder="1" applyAlignment="1">
      <alignment vertical="center" shrinkToFit="1"/>
    </xf>
    <xf numFmtId="164" fontId="118" fillId="0" borderId="23" xfId="71" applyNumberFormat="1" applyFont="1" applyFill="1" applyBorder="1" applyAlignment="1">
      <alignment vertical="center"/>
    </xf>
    <xf numFmtId="165" fontId="118" fillId="0" borderId="23" xfId="71" applyNumberFormat="1" applyFont="1" applyFill="1" applyBorder="1" applyAlignment="1">
      <alignment vertical="center"/>
    </xf>
    <xf numFmtId="168" fontId="118" fillId="0" borderId="23" xfId="71" applyNumberFormat="1" applyFont="1" applyFill="1" applyBorder="1" applyAlignment="1">
      <alignment vertical="center"/>
    </xf>
    <xf numFmtId="3" fontId="118" fillId="0" borderId="23" xfId="71" applyNumberFormat="1" applyFont="1" applyBorder="1" applyAlignment="1">
      <alignment vertical="center"/>
    </xf>
    <xf numFmtId="3" fontId="118" fillId="0" borderId="23" xfId="71" applyNumberFormat="1" applyFont="1" applyBorder="1" applyAlignment="1">
      <alignment horizontal="right" vertical="center"/>
    </xf>
    <xf numFmtId="165" fontId="118" fillId="0" borderId="23" xfId="71" applyNumberFormat="1" applyFont="1" applyBorder="1" applyAlignment="1">
      <alignment vertical="center"/>
    </xf>
    <xf numFmtId="0" fontId="126" fillId="0" borderId="23" xfId="75" applyFont="1" applyBorder="1" applyAlignment="1">
      <alignment vertical="center"/>
    </xf>
    <xf numFmtId="3" fontId="118" fillId="0" borderId="23" xfId="75" applyNumberFormat="1" applyFont="1" applyBorder="1" applyAlignment="1">
      <alignment vertical="center"/>
    </xf>
    <xf numFmtId="0" fontId="107" fillId="0" borderId="23" xfId="71" applyFont="1" applyBorder="1" applyAlignment="1">
      <alignment vertical="center" wrapText="1"/>
    </xf>
    <xf numFmtId="9" fontId="118" fillId="0" borderId="23" xfId="71" applyNumberFormat="1" applyFont="1" applyFill="1" applyBorder="1" applyAlignment="1">
      <alignment vertical="center"/>
    </xf>
    <xf numFmtId="0" fontId="117" fillId="0" borderId="24" xfId="71" applyFont="1" applyBorder="1" applyAlignment="1">
      <alignment vertical="center" wrapText="1"/>
    </xf>
    <xf numFmtId="3" fontId="118" fillId="0" borderId="24" xfId="71" applyNumberFormat="1" applyFont="1" applyBorder="1" applyAlignment="1">
      <alignment vertical="center"/>
    </xf>
    <xf numFmtId="3" fontId="118" fillId="0" borderId="24" xfId="71" applyNumberFormat="1" applyFont="1" applyFill="1" applyBorder="1" applyAlignment="1">
      <alignment vertical="center"/>
    </xf>
    <xf numFmtId="165" fontId="118" fillId="0" borderId="24" xfId="71" applyNumberFormat="1" applyFont="1" applyFill="1" applyBorder="1" applyAlignment="1">
      <alignment vertical="center"/>
    </xf>
    <xf numFmtId="3" fontId="117" fillId="0" borderId="24" xfId="71" applyNumberFormat="1" applyFont="1" applyBorder="1" applyAlignment="1">
      <alignment vertical="center"/>
    </xf>
    <xf numFmtId="4" fontId="117" fillId="0" borderId="24" xfId="71" applyNumberFormat="1" applyFont="1" applyBorder="1" applyAlignment="1">
      <alignment vertical="center"/>
    </xf>
    <xf numFmtId="0" fontId="107" fillId="0" borderId="88" xfId="71" applyFont="1" applyFill="1" applyBorder="1" applyAlignment="1">
      <alignment vertical="center"/>
    </xf>
    <xf numFmtId="3" fontId="127" fillId="0" borderId="60" xfId="71" applyNumberFormat="1" applyFont="1" applyFill="1" applyBorder="1" applyAlignment="1">
      <alignment vertical="center"/>
    </xf>
    <xf numFmtId="3" fontId="127" fillId="0" borderId="78" xfId="71" applyNumberFormat="1" applyFont="1" applyFill="1" applyBorder="1" applyAlignment="1">
      <alignment vertical="center"/>
    </xf>
    <xf numFmtId="3" fontId="127" fillId="0" borderId="33" xfId="71" applyNumberFormat="1" applyFont="1" applyFill="1" applyBorder="1" applyAlignment="1">
      <alignment vertical="center"/>
    </xf>
    <xf numFmtId="3" fontId="32" fillId="0" borderId="0" xfId="71" applyNumberFormat="1" applyFont="1" applyBorder="1" applyAlignment="1">
      <alignment vertical="center"/>
    </xf>
    <xf numFmtId="0" fontId="48" fillId="0" borderId="89" xfId="0" applyFont="1" applyBorder="1"/>
    <xf numFmtId="0" fontId="50" fillId="0" borderId="89" xfId="0" applyFont="1" applyBorder="1" applyAlignment="1">
      <alignment horizontal="right"/>
    </xf>
    <xf numFmtId="0" fontId="54" fillId="0" borderId="89" xfId="0" applyFont="1" applyBorder="1" applyAlignment="1">
      <alignment horizontal="right"/>
    </xf>
    <xf numFmtId="0" fontId="48" fillId="0" borderId="89" xfId="0" applyFont="1" applyBorder="1" applyAlignment="1">
      <alignment horizontal="right"/>
    </xf>
    <xf numFmtId="4" fontId="48" fillId="0" borderId="89" xfId="0" applyNumberFormat="1" applyFont="1" applyBorder="1" applyAlignment="1">
      <alignment horizontal="right"/>
    </xf>
    <xf numFmtId="0" fontId="48" fillId="0" borderId="44" xfId="0" applyFont="1" applyBorder="1" applyAlignment="1">
      <alignment shrinkToFit="1"/>
    </xf>
    <xf numFmtId="0" fontId="54" fillId="0" borderId="86" xfId="0" applyFont="1" applyBorder="1"/>
    <xf numFmtId="0" fontId="55" fillId="0" borderId="86" xfId="0" applyFont="1" applyBorder="1" applyAlignment="1">
      <alignment horizontal="right"/>
    </xf>
    <xf numFmtId="0" fontId="54" fillId="0" borderId="86" xfId="0" applyFont="1" applyBorder="1" applyAlignment="1">
      <alignment horizontal="right"/>
    </xf>
    <xf numFmtId="0" fontId="48" fillId="0" borderId="86" xfId="0" applyFont="1" applyBorder="1" applyAlignment="1">
      <alignment horizontal="right"/>
    </xf>
    <xf numFmtId="0" fontId="48" fillId="0" borderId="87" xfId="0" applyFont="1" applyFill="1" applyBorder="1" applyAlignment="1">
      <alignment horizontal="right"/>
    </xf>
    <xf numFmtId="14" fontId="96" fillId="0" borderId="0" xfId="72" applyNumberFormat="1" applyFont="1" applyFill="1" applyBorder="1" applyAlignment="1" applyProtection="1">
      <alignment horizontal="left" wrapText="1"/>
      <protection locked="0"/>
    </xf>
    <xf numFmtId="0" fontId="107" fillId="0" borderId="24" xfId="71" applyFont="1" applyBorder="1" applyAlignment="1">
      <alignment vertical="center" wrapText="1"/>
    </xf>
    <xf numFmtId="0" fontId="31" fillId="0" borderId="24" xfId="71" applyFont="1" applyBorder="1" applyAlignment="1">
      <alignment vertical="center" wrapText="1"/>
    </xf>
    <xf numFmtId="3" fontId="31" fillId="25" borderId="23" xfId="71" applyNumberFormat="1" applyFont="1" applyFill="1" applyBorder="1" applyAlignment="1">
      <alignment vertical="center"/>
    </xf>
    <xf numFmtId="4" fontId="23" fillId="25" borderId="23" xfId="71" applyNumberFormat="1" applyFont="1" applyFill="1" applyBorder="1" applyAlignment="1">
      <alignment vertical="center"/>
    </xf>
    <xf numFmtId="3" fontId="28" fillId="25" borderId="0" xfId="0" applyNumberFormat="1" applyFont="1" applyFill="1" applyBorder="1"/>
    <xf numFmtId="3" fontId="119" fillId="0" borderId="0" xfId="78" applyNumberFormat="1" applyFont="1" applyBorder="1"/>
    <xf numFmtId="167" fontId="48" fillId="0" borderId="23" xfId="0" applyNumberFormat="1" applyFont="1" applyBorder="1" applyAlignment="1">
      <alignment horizontal="right"/>
    </xf>
    <xf numFmtId="167" fontId="48" fillId="0" borderId="12" xfId="0" applyNumberFormat="1" applyFont="1" applyBorder="1"/>
    <xf numFmtId="3" fontId="119" fillId="0" borderId="0" xfId="78" applyNumberFormat="1" applyFont="1" applyBorder="1" applyAlignment="1">
      <alignment horizontal="left" vertical="center" wrapText="1"/>
    </xf>
    <xf numFmtId="0" fontId="28" fillId="0" borderId="0" xfId="78" applyFont="1" applyAlignment="1">
      <alignment vertical="center" wrapText="1"/>
    </xf>
    <xf numFmtId="3" fontId="20" fillId="0" borderId="0" xfId="73" applyNumberFormat="1" applyFont="1" applyAlignment="1">
      <alignment horizontal="right" vertical="center"/>
    </xf>
    <xf numFmtId="3" fontId="20" fillId="0" borderId="0" xfId="73" applyNumberFormat="1" applyFont="1"/>
    <xf numFmtId="3" fontId="20" fillId="0" borderId="0" xfId="73" applyNumberFormat="1" applyFont="1" applyAlignment="1">
      <alignment vertical="center"/>
    </xf>
    <xf numFmtId="3" fontId="53" fillId="0" borderId="0" xfId="73" applyNumberFormat="1" applyFont="1"/>
    <xf numFmtId="0" fontId="128" fillId="0" borderId="23" xfId="71" applyFont="1" applyBorder="1" applyAlignment="1">
      <alignment vertical="center"/>
    </xf>
    <xf numFmtId="2" fontId="118" fillId="0" borderId="23" xfId="71" applyNumberFormat="1" applyFont="1" applyFill="1" applyBorder="1" applyAlignment="1">
      <alignment vertical="center"/>
    </xf>
    <xf numFmtId="3" fontId="117" fillId="0" borderId="23" xfId="71" applyNumberFormat="1" applyFont="1" applyBorder="1" applyAlignment="1">
      <alignment vertical="center" wrapText="1"/>
    </xf>
    <xf numFmtId="0" fontId="129" fillId="0" borderId="23" xfId="71" applyFont="1" applyBorder="1" applyAlignment="1">
      <alignment vertical="center"/>
    </xf>
    <xf numFmtId="3" fontId="118" fillId="0" borderId="23" xfId="71" applyNumberFormat="1" applyFont="1" applyFill="1" applyBorder="1" applyAlignment="1">
      <alignment vertical="center" shrinkToFit="1"/>
    </xf>
    <xf numFmtId="165" fontId="31" fillId="0" borderId="23" xfId="71" applyNumberFormat="1" applyFont="1" applyBorder="1" applyAlignment="1">
      <alignment vertical="center"/>
    </xf>
    <xf numFmtId="3" fontId="125" fillId="0" borderId="23" xfId="71" applyNumberFormat="1" applyFont="1" applyFill="1" applyBorder="1" applyAlignment="1">
      <alignment vertical="center" shrinkToFit="1"/>
    </xf>
    <xf numFmtId="3" fontId="23" fillId="0" borderId="23" xfId="71" applyNumberFormat="1" applyFont="1" applyBorder="1" applyAlignment="1">
      <alignment horizontal="right" vertical="center"/>
    </xf>
    <xf numFmtId="3" fontId="23" fillId="0" borderId="23" xfId="71" applyNumberFormat="1" applyFont="1" applyBorder="1" applyAlignment="1">
      <alignment vertical="center"/>
    </xf>
    <xf numFmtId="9" fontId="23" fillId="0" borderId="23" xfId="71" applyNumberFormat="1" applyFont="1" applyFill="1" applyBorder="1" applyAlignment="1">
      <alignment vertical="center"/>
    </xf>
    <xf numFmtId="3" fontId="118" fillId="0" borderId="23" xfId="71" applyNumberFormat="1" applyFont="1" applyBorder="1" applyAlignment="1">
      <alignment vertical="center" wrapText="1"/>
    </xf>
    <xf numFmtId="0" fontId="112" fillId="0" borderId="0" xfId="71" applyFont="1" applyAlignment="1">
      <alignment vertical="center"/>
    </xf>
    <xf numFmtId="3" fontId="23" fillId="0" borderId="24" xfId="71" applyNumberFormat="1" applyFont="1" applyBorder="1" applyAlignment="1">
      <alignment vertical="center"/>
    </xf>
    <xf numFmtId="9" fontId="23" fillId="0" borderId="24" xfId="71" applyNumberFormat="1" applyFont="1" applyFill="1" applyBorder="1" applyAlignment="1">
      <alignment vertical="center"/>
    </xf>
    <xf numFmtId="3" fontId="23" fillId="0" borderId="24" xfId="71" applyNumberFormat="1" applyFont="1" applyFill="1" applyBorder="1" applyAlignment="1">
      <alignment vertical="center"/>
    </xf>
    <xf numFmtId="3" fontId="118" fillId="0" borderId="24" xfId="71" applyNumberFormat="1" applyFont="1" applyBorder="1" applyAlignment="1">
      <alignment vertical="center" wrapText="1"/>
    </xf>
    <xf numFmtId="4" fontId="31" fillId="0" borderId="24" xfId="71" applyNumberFormat="1" applyFont="1" applyBorder="1" applyAlignment="1">
      <alignment vertical="center"/>
    </xf>
    <xf numFmtId="3" fontId="31" fillId="0" borderId="24" xfId="71" applyNumberFormat="1" applyFont="1" applyBorder="1" applyAlignment="1">
      <alignment vertical="center"/>
    </xf>
    <xf numFmtId="0" fontId="104" fillId="0" borderId="0" xfId="71" applyFont="1" applyBorder="1" applyAlignment="1">
      <alignment vertical="center"/>
    </xf>
    <xf numFmtId="0" fontId="130" fillId="0" borderId="0" xfId="71" applyFont="1" applyAlignment="1">
      <alignment vertical="center"/>
    </xf>
    <xf numFmtId="0" fontId="43" fillId="0" borderId="0" xfId="71" applyFont="1" applyAlignment="1">
      <alignment vertical="center"/>
    </xf>
    <xf numFmtId="3" fontId="43" fillId="0" borderId="0" xfId="71" applyNumberFormat="1" applyFont="1" applyAlignment="1">
      <alignment vertical="center"/>
    </xf>
    <xf numFmtId="0" fontId="113" fillId="0" borderId="0" xfId="71" applyFont="1" applyAlignment="1">
      <alignment vertical="center"/>
    </xf>
    <xf numFmtId="0" fontId="36" fillId="0" borderId="0" xfId="0" applyFont="1" applyBorder="1"/>
    <xf numFmtId="0" fontId="43" fillId="0" borderId="0" xfId="0" applyFont="1" applyBorder="1" applyAlignment="1">
      <alignment horizontal="left"/>
    </xf>
    <xf numFmtId="0" fontId="43" fillId="0" borderId="64" xfId="0" applyFont="1" applyBorder="1"/>
    <xf numFmtId="0" fontId="43" fillId="0" borderId="64" xfId="0" applyFont="1" applyFill="1" applyBorder="1" applyAlignment="1">
      <alignment horizontal="left" wrapText="1"/>
    </xf>
    <xf numFmtId="0" fontId="44" fillId="0" borderId="25" xfId="0" applyFont="1" applyBorder="1"/>
    <xf numFmtId="0" fontId="44" fillId="0" borderId="41" xfId="0" applyFont="1" applyBorder="1"/>
    <xf numFmtId="3" fontId="44" fillId="0" borderId="33" xfId="0" applyNumberFormat="1" applyFont="1" applyBorder="1"/>
    <xf numFmtId="0" fontId="25" fillId="0" borderId="0" xfId="0" applyFont="1" applyBorder="1" applyAlignment="1">
      <alignment wrapText="1"/>
    </xf>
    <xf numFmtId="0" fontId="28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43" fillId="0" borderId="0" xfId="0" applyFont="1" applyAlignment="1">
      <alignment vertical="center" wrapText="1"/>
    </xf>
    <xf numFmtId="0" fontId="53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53" fillId="0" borderId="12" xfId="0" applyFont="1" applyBorder="1" applyAlignment="1">
      <alignment horizontal="center"/>
    </xf>
    <xf numFmtId="3" fontId="26" fillId="0" borderId="12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center"/>
    </xf>
    <xf numFmtId="0" fontId="53" fillId="0" borderId="10" xfId="0" applyFont="1" applyBorder="1"/>
    <xf numFmtId="3" fontId="26" fillId="0" borderId="10" xfId="0" applyNumberFormat="1" applyFont="1" applyBorder="1"/>
    <xf numFmtId="3" fontId="26" fillId="0" borderId="27" xfId="0" applyNumberFormat="1" applyFont="1" applyBorder="1"/>
    <xf numFmtId="3" fontId="0" fillId="0" borderId="0" xfId="0" applyNumberFormat="1" applyFont="1"/>
    <xf numFmtId="0" fontId="53" fillId="0" borderId="13" xfId="0" applyFont="1" applyBorder="1"/>
    <xf numFmtId="3" fontId="26" fillId="0" borderId="18" xfId="0" applyNumberFormat="1" applyFont="1" applyBorder="1"/>
    <xf numFmtId="3" fontId="26" fillId="0" borderId="31" xfId="0" applyNumberFormat="1" applyFont="1" applyBorder="1"/>
    <xf numFmtId="0" fontId="0" fillId="0" borderId="0" xfId="0" applyFont="1"/>
    <xf numFmtId="3" fontId="31" fillId="0" borderId="23" xfId="71" applyNumberFormat="1" applyFont="1" applyBorder="1" applyAlignment="1">
      <alignment vertical="center" wrapText="1"/>
    </xf>
    <xf numFmtId="3" fontId="35" fillId="0" borderId="0" xfId="78" applyNumberFormat="1" applyFont="1" applyBorder="1" applyAlignment="1">
      <alignment vertical="center"/>
    </xf>
    <xf numFmtId="3" fontId="30" fillId="0" borderId="0" xfId="78" applyNumberFormat="1" applyFont="1" applyBorder="1" applyAlignment="1">
      <alignment vertical="center"/>
    </xf>
    <xf numFmtId="3" fontId="25" fillId="0" borderId="70" xfId="78" applyNumberFormat="1" applyFont="1" applyBorder="1"/>
    <xf numFmtId="3" fontId="35" fillId="0" borderId="0" xfId="78" applyNumberFormat="1" applyFont="1" applyBorder="1" applyAlignment="1">
      <alignment horizontal="left" vertical="center" wrapText="1"/>
    </xf>
    <xf numFmtId="3" fontId="25" fillId="0" borderId="70" xfId="0" applyNumberFormat="1" applyFont="1" applyBorder="1"/>
    <xf numFmtId="3" fontId="30" fillId="0" borderId="72" xfId="0" applyNumberFormat="1" applyFont="1" applyBorder="1"/>
    <xf numFmtId="3" fontId="30" fillId="0" borderId="58" xfId="0" applyNumberFormat="1" applyFont="1" applyBorder="1"/>
    <xf numFmtId="165" fontId="43" fillId="0" borderId="0" xfId="0" applyNumberFormat="1" applyFont="1"/>
    <xf numFmtId="3" fontId="58" fillId="0" borderId="0" xfId="0" applyNumberFormat="1" applyFont="1" applyBorder="1" applyAlignment="1">
      <alignment vertical="center"/>
    </xf>
    <xf numFmtId="3" fontId="58" fillId="0" borderId="64" xfId="0" applyNumberFormat="1" applyFont="1" applyBorder="1" applyAlignment="1">
      <alignment vertical="center"/>
    </xf>
    <xf numFmtId="0" fontId="31" fillId="0" borderId="0" xfId="0" applyFont="1" applyBorder="1" applyAlignment="1">
      <alignment vertical="center" wrapText="1"/>
    </xf>
    <xf numFmtId="3" fontId="30" fillId="0" borderId="18" xfId="78" applyNumberFormat="1" applyFont="1" applyBorder="1"/>
    <xf numFmtId="3" fontId="30" fillId="0" borderId="26" xfId="78" applyNumberFormat="1" applyFont="1" applyBorder="1"/>
    <xf numFmtId="0" fontId="58" fillId="0" borderId="0" xfId="0" applyFont="1" applyBorder="1" applyAlignment="1">
      <alignment horizontal="left" vertical="center" wrapText="1"/>
    </xf>
    <xf numFmtId="3" fontId="58" fillId="0" borderId="21" xfId="0" applyNumberFormat="1" applyFont="1" applyBorder="1" applyAlignment="1">
      <alignment horizontal="left" vertical="center" wrapText="1"/>
    </xf>
    <xf numFmtId="3" fontId="59" fillId="0" borderId="0" xfId="0" applyNumberFormat="1" applyFont="1" applyBorder="1" applyAlignment="1">
      <alignment horizontal="center" vertical="center" wrapText="1"/>
    </xf>
    <xf numFmtId="3" fontId="59" fillId="0" borderId="19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right" vertical="center" wrapText="1"/>
    </xf>
    <xf numFmtId="3" fontId="59" fillId="0" borderId="64" xfId="0" applyNumberFormat="1" applyFont="1" applyBorder="1" applyAlignment="1">
      <alignment horizontal="center" vertical="center" wrapText="1"/>
    </xf>
    <xf numFmtId="3" fontId="58" fillId="0" borderId="0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center" vertical="center" wrapText="1"/>
    </xf>
    <xf numFmtId="0" fontId="58" fillId="0" borderId="0" xfId="0" applyFont="1" applyFill="1" applyBorder="1"/>
    <xf numFmtId="3" fontId="58" fillId="0" borderId="21" xfId="0" applyNumberFormat="1" applyFont="1" applyFill="1" applyBorder="1"/>
    <xf numFmtId="3" fontId="58" fillId="0" borderId="64" xfId="0" applyNumberFormat="1" applyFont="1" applyFill="1" applyBorder="1"/>
    <xf numFmtId="0" fontId="58" fillId="0" borderId="0" xfId="0" applyFont="1" applyBorder="1" applyAlignment="1">
      <alignment wrapText="1"/>
    </xf>
    <xf numFmtId="3" fontId="58" fillId="0" borderId="19" xfId="0" applyNumberFormat="1" applyFont="1" applyBorder="1" applyAlignment="1">
      <alignment vertical="center"/>
    </xf>
    <xf numFmtId="3" fontId="58" fillId="0" borderId="21" xfId="0" applyNumberFormat="1" applyFont="1" applyBorder="1" applyAlignment="1">
      <alignment horizontal="right" vertical="center" wrapText="1"/>
    </xf>
    <xf numFmtId="3" fontId="58" fillId="0" borderId="0" xfId="0" applyNumberFormat="1" applyFont="1" applyBorder="1" applyAlignment="1">
      <alignment horizontal="right" vertical="center" wrapText="1"/>
    </xf>
    <xf numFmtId="0" fontId="133" fillId="0" borderId="0" xfId="0" applyFont="1" applyBorder="1"/>
    <xf numFmtId="0" fontId="58" fillId="0" borderId="0" xfId="0" applyFont="1" applyBorder="1" applyAlignment="1">
      <alignment vertical="center" wrapText="1"/>
    </xf>
    <xf numFmtId="3" fontId="58" fillId="0" borderId="21" xfId="0" applyNumberFormat="1" applyFont="1" applyBorder="1" applyAlignment="1">
      <alignment vertical="center"/>
    </xf>
    <xf numFmtId="0" fontId="58" fillId="0" borderId="64" xfId="0" applyFont="1" applyBorder="1" applyAlignment="1">
      <alignment horizontal="left" vertical="center" wrapText="1"/>
    </xf>
    <xf numFmtId="3" fontId="25" fillId="0" borderId="72" xfId="78" applyNumberFormat="1" applyFont="1" applyBorder="1" applyAlignment="1">
      <alignment vertical="center"/>
    </xf>
    <xf numFmtId="3" fontId="25" fillId="0" borderId="26" xfId="78" applyNumberFormat="1" applyFont="1" applyBorder="1" applyAlignment="1">
      <alignment vertical="center"/>
    </xf>
    <xf numFmtId="0" fontId="33" fillId="0" borderId="0" xfId="0" applyFont="1" applyBorder="1"/>
    <xf numFmtId="0" fontId="77" fillId="0" borderId="0" xfId="0" applyFont="1" applyBorder="1"/>
    <xf numFmtId="3" fontId="64" fillId="0" borderId="82" xfId="0" applyNumberFormat="1" applyFont="1" applyBorder="1" applyAlignment="1">
      <alignment horizontal="center" vertical="center" wrapText="1"/>
    </xf>
    <xf numFmtId="0" fontId="77" fillId="0" borderId="83" xfId="0" applyFont="1" applyBorder="1" applyAlignment="1">
      <alignment horizontal="left" vertical="center"/>
    </xf>
    <xf numFmtId="0" fontId="32" fillId="0" borderId="0" xfId="71" applyFont="1" applyAlignment="1">
      <alignment vertical="center" wrapText="1"/>
    </xf>
    <xf numFmtId="0" fontId="112" fillId="0" borderId="0" xfId="71" applyFont="1" applyAlignment="1">
      <alignment vertical="center" wrapText="1"/>
    </xf>
    <xf numFmtId="169" fontId="28" fillId="0" borderId="12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/>
    </xf>
    <xf numFmtId="1" fontId="48" fillId="0" borderId="12" xfId="0" applyNumberFormat="1" applyFont="1" applyBorder="1" applyAlignment="1">
      <alignment horizontal="right"/>
    </xf>
    <xf numFmtId="0" fontId="119" fillId="0" borderId="0" xfId="0" applyFont="1"/>
    <xf numFmtId="3" fontId="135" fillId="0" borderId="0" xfId="0" applyNumberFormat="1" applyFont="1" applyBorder="1"/>
    <xf numFmtId="3" fontId="39" fillId="0" borderId="21" xfId="0" applyNumberFormat="1" applyFont="1" applyBorder="1"/>
    <xf numFmtId="3" fontId="133" fillId="0" borderId="0" xfId="0" applyNumberFormat="1" applyFont="1" applyBorder="1"/>
    <xf numFmtId="3" fontId="30" fillId="0" borderId="21" xfId="0" applyNumberFormat="1" applyFont="1" applyBorder="1"/>
    <xf numFmtId="3" fontId="59" fillId="0" borderId="0" xfId="0" applyNumberFormat="1" applyFont="1" applyBorder="1" applyAlignment="1">
      <alignment wrapText="1"/>
    </xf>
    <xf numFmtId="3" fontId="58" fillId="0" borderId="0" xfId="0" applyNumberFormat="1" applyFont="1" applyBorder="1" applyAlignment="1">
      <alignment wrapText="1"/>
    </xf>
    <xf numFmtId="0" fontId="30" fillId="0" borderId="82" xfId="0" applyFont="1" applyBorder="1" applyAlignment="1">
      <alignment horizontal="center" vertical="center"/>
    </xf>
    <xf numFmtId="3" fontId="93" fillId="0" borderId="82" xfId="0" applyNumberFormat="1" applyFont="1" applyBorder="1" applyAlignment="1">
      <alignment horizontal="center" vertical="center" wrapText="1"/>
    </xf>
    <xf numFmtId="3" fontId="30" fillId="0" borderId="29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59" fillId="0" borderId="83" xfId="0" applyFont="1" applyBorder="1"/>
    <xf numFmtId="3" fontId="30" fillId="0" borderId="83" xfId="0" applyNumberFormat="1" applyFont="1" applyBorder="1"/>
    <xf numFmtId="3" fontId="133" fillId="0" borderId="0" xfId="74" applyNumberFormat="1" applyFont="1" applyBorder="1"/>
    <xf numFmtId="0" fontId="30" fillId="0" borderId="0" xfId="0" applyFont="1" applyBorder="1"/>
    <xf numFmtId="0" fontId="35" fillId="0" borderId="0" xfId="0" applyFont="1" applyAlignment="1">
      <alignment horizontal="center" vertical="center"/>
    </xf>
    <xf numFmtId="0" fontId="30" fillId="0" borderId="0" xfId="0" applyFont="1" applyBorder="1" applyAlignment="1">
      <alignment wrapText="1"/>
    </xf>
    <xf numFmtId="3" fontId="58" fillId="0" borderId="0" xfId="0" applyNumberFormat="1" applyFont="1" applyAlignment="1">
      <alignment wrapText="1"/>
    </xf>
    <xf numFmtId="3" fontId="26" fillId="0" borderId="19" xfId="0" applyNumberFormat="1" applyFont="1" applyBorder="1"/>
    <xf numFmtId="3" fontId="26" fillId="0" borderId="64" xfId="0" applyNumberFormat="1" applyFont="1" applyBorder="1"/>
    <xf numFmtId="3" fontId="107" fillId="0" borderId="23" xfId="0" applyNumberFormat="1" applyFont="1" applyBorder="1" applyAlignment="1">
      <alignment horizontal="center" vertical="center" wrapText="1"/>
    </xf>
    <xf numFmtId="0" fontId="136" fillId="0" borderId="0" xfId="0" applyFont="1" applyBorder="1" applyAlignment="1">
      <alignment vertical="center" wrapText="1"/>
    </xf>
    <xf numFmtId="3" fontId="31" fillId="0" borderId="24" xfId="0" applyNumberFormat="1" applyFont="1" applyBorder="1" applyAlignment="1">
      <alignment horizontal="center" vertical="center" wrapText="1"/>
    </xf>
    <xf numFmtId="3" fontId="31" fillId="0" borderId="24" xfId="0" applyNumberFormat="1" applyFont="1" applyBorder="1"/>
    <xf numFmtId="0" fontId="31" fillId="0" borderId="0" xfId="0" applyFont="1" applyAlignment="1">
      <alignment wrapText="1"/>
    </xf>
    <xf numFmtId="0" fontId="31" fillId="0" borderId="0" xfId="0" applyFont="1" applyAlignment="1">
      <alignment horizontal="left" wrapText="1"/>
    </xf>
    <xf numFmtId="3" fontId="31" fillId="0" borderId="0" xfId="0" applyNumberFormat="1" applyFont="1" applyBorder="1"/>
    <xf numFmtId="0" fontId="31" fillId="0" borderId="0" xfId="0" applyFont="1" applyBorder="1" applyAlignment="1">
      <alignment wrapText="1"/>
    </xf>
    <xf numFmtId="0" fontId="107" fillId="0" borderId="0" xfId="0" applyFont="1" applyBorder="1" applyAlignment="1">
      <alignment wrapText="1"/>
    </xf>
    <xf numFmtId="0" fontId="31" fillId="0" borderId="0" xfId="0" applyFont="1" applyBorder="1" applyAlignment="1">
      <alignment horizontal="left" wrapText="1"/>
    </xf>
    <xf numFmtId="3" fontId="31" fillId="0" borderId="25" xfId="0" applyNumberFormat="1" applyFont="1" applyBorder="1" applyAlignment="1">
      <alignment vertical="center"/>
    </xf>
    <xf numFmtId="3" fontId="31" fillId="0" borderId="0" xfId="0" applyNumberFormat="1" applyFont="1" applyBorder="1" applyAlignment="1">
      <alignment vertical="center"/>
    </xf>
    <xf numFmtId="3" fontId="107" fillId="0" borderId="33" xfId="0" applyNumberFormat="1" applyFont="1" applyBorder="1"/>
    <xf numFmtId="3" fontId="107" fillId="0" borderId="58" xfId="0" applyNumberFormat="1" applyFont="1" applyBorder="1"/>
    <xf numFmtId="3" fontId="20" fillId="0" borderId="21" xfId="0" applyNumberFormat="1" applyFont="1" applyBorder="1" applyAlignment="1">
      <alignment vertical="center"/>
    </xf>
    <xf numFmtId="3" fontId="35" fillId="0" borderId="64" xfId="74" applyNumberFormat="1" applyFont="1" applyBorder="1"/>
    <xf numFmtId="3" fontId="39" fillId="0" borderId="0" xfId="74" applyNumberFormat="1" applyFont="1" applyBorder="1"/>
    <xf numFmtId="3" fontId="30" fillId="0" borderId="49" xfId="0" applyNumberFormat="1" applyFont="1" applyBorder="1"/>
    <xf numFmtId="3" fontId="30" fillId="0" borderId="76" xfId="0" applyNumberFormat="1" applyFont="1" applyFill="1" applyBorder="1"/>
    <xf numFmtId="0" fontId="30" fillId="0" borderId="26" xfId="0" applyFont="1" applyBorder="1"/>
    <xf numFmtId="3" fontId="30" fillId="0" borderId="81" xfId="0" applyNumberFormat="1" applyFont="1" applyFill="1" applyBorder="1"/>
    <xf numFmtId="3" fontId="48" fillId="0" borderId="23" xfId="0" applyNumberFormat="1" applyFont="1" applyBorder="1" applyAlignment="1">
      <alignment horizontal="right"/>
    </xf>
    <xf numFmtId="3" fontId="48" fillId="0" borderId="12" xfId="0" applyNumberFormat="1" applyFont="1" applyBorder="1"/>
    <xf numFmtId="170" fontId="48" fillId="0" borderId="12" xfId="0" applyNumberFormat="1" applyFont="1" applyBorder="1" applyAlignment="1">
      <alignment horizontal="right"/>
    </xf>
    <xf numFmtId="0" fontId="34" fillId="0" borderId="0" xfId="0" applyFont="1" applyBorder="1" applyAlignment="1">
      <alignment wrapText="1"/>
    </xf>
    <xf numFmtId="3" fontId="43" fillId="0" borderId="21" xfId="0" applyNumberFormat="1" applyFont="1" applyBorder="1" applyAlignment="1">
      <alignment horizontal="center" vertical="center"/>
    </xf>
    <xf numFmtId="3" fontId="43" fillId="0" borderId="0" xfId="0" applyNumberFormat="1" applyFont="1" applyBorder="1" applyAlignment="1">
      <alignment horizontal="right" vertical="center"/>
    </xf>
    <xf numFmtId="0" fontId="43" fillId="0" borderId="0" xfId="0" applyFont="1" applyAlignment="1">
      <alignment horizontal="left" vertical="center" wrapText="1"/>
    </xf>
    <xf numFmtId="3" fontId="28" fillId="0" borderId="0" xfId="0" applyNumberFormat="1" applyFont="1" applyFill="1" applyAlignment="1">
      <alignment vertical="center" wrapText="1"/>
    </xf>
    <xf numFmtId="3" fontId="28" fillId="0" borderId="0" xfId="78" applyNumberFormat="1" applyFont="1" applyAlignment="1">
      <alignment vertical="center"/>
    </xf>
    <xf numFmtId="0" fontId="30" fillId="0" borderId="21" xfId="78" applyFont="1" applyBorder="1" applyAlignment="1">
      <alignment vertical="center"/>
    </xf>
    <xf numFmtId="0" fontId="30" fillId="0" borderId="0" xfId="78" applyFont="1" applyAlignment="1">
      <alignment vertical="center"/>
    </xf>
    <xf numFmtId="3" fontId="28" fillId="0" borderId="40" xfId="78" applyNumberFormat="1" applyFont="1" applyBorder="1" applyAlignment="1">
      <alignment vertical="center"/>
    </xf>
    <xf numFmtId="3" fontId="25" fillId="0" borderId="40" xfId="78" applyNumberFormat="1" applyFont="1" applyBorder="1" applyAlignment="1">
      <alignment vertical="center"/>
    </xf>
    <xf numFmtId="0" fontId="58" fillId="0" borderId="0" xfId="0" applyFont="1" applyBorder="1" applyAlignment="1">
      <alignment horizontal="left" vertical="center"/>
    </xf>
    <xf numFmtId="3" fontId="25" fillId="0" borderId="76" xfId="0" applyNumberFormat="1" applyFont="1" applyBorder="1"/>
    <xf numFmtId="3" fontId="25" fillId="0" borderId="81" xfId="0" applyNumberFormat="1" applyFont="1" applyBorder="1"/>
    <xf numFmtId="3" fontId="63" fillId="0" borderId="0" xfId="74" applyNumberFormat="1" applyFont="1" applyBorder="1"/>
    <xf numFmtId="0" fontId="35" fillId="0" borderId="0" xfId="0" applyFont="1" applyAlignment="1">
      <alignment wrapText="1"/>
    </xf>
    <xf numFmtId="0" fontId="28" fillId="0" borderId="48" xfId="0" applyFont="1" applyBorder="1" applyAlignment="1">
      <alignment horizontal="center"/>
    </xf>
    <xf numFmtId="0" fontId="56" fillId="0" borderId="0" xfId="0" applyFont="1" applyAlignment="1">
      <alignment horizontal="center" vertical="center"/>
    </xf>
    <xf numFmtId="0" fontId="107" fillId="0" borderId="0" xfId="0" applyFont="1" applyAlignment="1">
      <alignment vertical="center" wrapText="1"/>
    </xf>
    <xf numFmtId="3" fontId="31" fillId="0" borderId="0" xfId="0" applyNumberFormat="1" applyFont="1" applyAlignment="1">
      <alignment vertical="center"/>
    </xf>
    <xf numFmtId="0" fontId="134" fillId="0" borderId="0" xfId="78" applyFont="1" applyAlignment="1">
      <alignment vertical="center" wrapText="1"/>
    </xf>
    <xf numFmtId="3" fontId="30" fillId="0" borderId="26" xfId="0" applyNumberFormat="1" applyFont="1" applyBorder="1"/>
    <xf numFmtId="3" fontId="30" fillId="0" borderId="81" xfId="0" applyNumberFormat="1" applyFont="1" applyBorder="1"/>
    <xf numFmtId="3" fontId="129" fillId="0" borderId="23" xfId="71" applyNumberFormat="1" applyFont="1" applyBorder="1" applyAlignment="1">
      <alignment vertical="center"/>
    </xf>
    <xf numFmtId="3" fontId="138" fillId="0" borderId="23" xfId="71" applyNumberFormat="1" applyFont="1" applyFill="1" applyBorder="1" applyAlignment="1">
      <alignment vertical="center"/>
    </xf>
    <xf numFmtId="0" fontId="138" fillId="0" borderId="0" xfId="71" applyFont="1" applyAlignment="1">
      <alignment vertical="center"/>
    </xf>
    <xf numFmtId="0" fontId="1" fillId="0" borderId="0" xfId="70" applyAlignment="1">
      <alignment vertical="center"/>
    </xf>
    <xf numFmtId="3" fontId="141" fillId="0" borderId="23" xfId="71" applyNumberFormat="1" applyFont="1" applyBorder="1" applyAlignment="1">
      <alignment vertical="center"/>
    </xf>
    <xf numFmtId="3" fontId="142" fillId="0" borderId="0" xfId="71" applyNumberFormat="1" applyFont="1" applyAlignment="1">
      <alignment vertical="center"/>
    </xf>
    <xf numFmtId="3" fontId="140" fillId="0" borderId="23" xfId="71" applyNumberFormat="1" applyFont="1" applyBorder="1" applyAlignment="1">
      <alignment vertical="center" wrapText="1"/>
    </xf>
    <xf numFmtId="165" fontId="141" fillId="0" borderId="23" xfId="71" applyNumberFormat="1" applyFont="1" applyBorder="1" applyAlignment="1">
      <alignment vertical="center"/>
    </xf>
    <xf numFmtId="167" fontId="141" fillId="0" borderId="23" xfId="71" applyNumberFormat="1" applyFont="1" applyBorder="1" applyAlignment="1">
      <alignment vertical="center"/>
    </xf>
    <xf numFmtId="4" fontId="141" fillId="0" borderId="23" xfId="71" applyNumberFormat="1" applyFont="1" applyBorder="1" applyAlignment="1">
      <alignment vertical="center"/>
    </xf>
    <xf numFmtId="3" fontId="143" fillId="0" borderId="23" xfId="71" applyNumberFormat="1" applyFont="1" applyFill="1" applyBorder="1" applyAlignment="1">
      <alignment vertical="center"/>
    </xf>
    <xf numFmtId="3" fontId="141" fillId="0" borderId="23" xfId="71" applyNumberFormat="1" applyFont="1" applyBorder="1" applyAlignment="1">
      <alignment vertical="center" wrapText="1"/>
    </xf>
    <xf numFmtId="0" fontId="31" fillId="25" borderId="0" xfId="0" applyFont="1" applyFill="1" applyAlignment="1">
      <alignment horizontal="left" wrapText="1"/>
    </xf>
    <xf numFmtId="3" fontId="31" fillId="25" borderId="25" xfId="0" applyNumberFormat="1" applyFont="1" applyFill="1" applyBorder="1"/>
    <xf numFmtId="3" fontId="31" fillId="25" borderId="0" xfId="0" applyNumberFormat="1" applyFont="1" applyFill="1" applyBorder="1"/>
    <xf numFmtId="0" fontId="31" fillId="25" borderId="0" xfId="0" applyFont="1" applyFill="1" applyBorder="1" applyAlignment="1">
      <alignment wrapText="1"/>
    </xf>
    <xf numFmtId="3" fontId="31" fillId="25" borderId="25" xfId="0" applyNumberFormat="1" applyFont="1" applyFill="1" applyBorder="1" applyAlignment="1">
      <alignment vertical="center"/>
    </xf>
    <xf numFmtId="3" fontId="31" fillId="25" borderId="0" xfId="0" applyNumberFormat="1" applyFont="1" applyFill="1" applyBorder="1" applyAlignment="1">
      <alignment vertical="center"/>
    </xf>
    <xf numFmtId="3" fontId="145" fillId="0" borderId="21" xfId="0" applyNumberFormat="1" applyFont="1" applyBorder="1"/>
    <xf numFmtId="3" fontId="139" fillId="0" borderId="0" xfId="0" applyNumberFormat="1" applyFont="1" applyBorder="1"/>
    <xf numFmtId="3" fontId="139" fillId="0" borderId="19" xfId="0" applyNumberFormat="1" applyFont="1" applyBorder="1"/>
    <xf numFmtId="3" fontId="139" fillId="0" borderId="64" xfId="0" applyNumberFormat="1" applyFont="1" applyBorder="1"/>
    <xf numFmtId="3" fontId="86" fillId="0" borderId="0" xfId="78" applyNumberFormat="1" applyFont="1" applyBorder="1" applyAlignment="1">
      <alignment vertical="center"/>
    </xf>
    <xf numFmtId="3" fontId="87" fillId="0" borderId="0" xfId="78" applyNumberFormat="1" applyFont="1" applyBorder="1" applyAlignment="1">
      <alignment vertical="center"/>
    </xf>
    <xf numFmtId="3" fontId="86" fillId="0" borderId="0" xfId="78" applyNumberFormat="1" applyFont="1" applyAlignment="1">
      <alignment vertical="center"/>
    </xf>
    <xf numFmtId="3" fontId="25" fillId="0" borderId="0" xfId="78" applyNumberFormat="1" applyFont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0" fontId="44" fillId="0" borderId="0" xfId="0" applyFont="1" applyAlignment="1">
      <alignment vertical="center" wrapText="1"/>
    </xf>
    <xf numFmtId="0" fontId="44" fillId="0" borderId="40" xfId="0" applyFont="1" applyBorder="1"/>
    <xf numFmtId="0" fontId="43" fillId="0" borderId="40" xfId="0" applyFont="1" applyBorder="1"/>
    <xf numFmtId="165" fontId="54" fillId="0" borderId="12" xfId="0" applyNumberFormat="1" applyFont="1" applyBorder="1"/>
    <xf numFmtId="0" fontId="146" fillId="0" borderId="0" xfId="0" applyFont="1"/>
    <xf numFmtId="0" fontId="53" fillId="0" borderId="20" xfId="0" applyFont="1" applyBorder="1"/>
    <xf numFmtId="3" fontId="26" fillId="0" borderId="20" xfId="0" applyNumberFormat="1" applyFont="1" applyBorder="1"/>
    <xf numFmtId="0" fontId="20" fillId="0" borderId="20" xfId="0" applyFont="1" applyBorder="1"/>
    <xf numFmtId="3" fontId="23" fillId="0" borderId="20" xfId="0" applyNumberFormat="1" applyFont="1" applyBorder="1"/>
    <xf numFmtId="167" fontId="98" fillId="0" borderId="12" xfId="0" applyNumberFormat="1" applyFont="1" applyBorder="1" applyAlignment="1">
      <alignment horizontal="right"/>
    </xf>
    <xf numFmtId="0" fontId="53" fillId="0" borderId="44" xfId="0" applyFont="1" applyBorder="1"/>
    <xf numFmtId="3" fontId="26" fillId="0" borderId="89" xfId="0" applyNumberFormat="1" applyFont="1" applyBorder="1"/>
    <xf numFmtId="3" fontId="26" fillId="0" borderId="93" xfId="0" applyNumberFormat="1" applyFont="1" applyBorder="1"/>
    <xf numFmtId="0" fontId="53" fillId="0" borderId="89" xfId="0" applyFont="1" applyBorder="1"/>
    <xf numFmtId="49" fontId="35" fillId="0" borderId="0" xfId="78" applyNumberFormat="1" applyFont="1" applyBorder="1" applyAlignment="1">
      <alignment horizontal="center" vertical="center" wrapText="1"/>
    </xf>
    <xf numFmtId="0" fontId="55" fillId="0" borderId="0" xfId="0" applyFont="1" applyBorder="1" applyAlignment="1"/>
    <xf numFmtId="0" fontId="1" fillId="0" borderId="0" xfId="70" applyAlignment="1">
      <alignment vertical="center"/>
    </xf>
    <xf numFmtId="0" fontId="35" fillId="0" borderId="0" xfId="78" applyFont="1" applyAlignment="1">
      <alignment vertical="center" wrapText="1"/>
    </xf>
    <xf numFmtId="3" fontId="31" fillId="0" borderId="23" xfId="71" applyNumberFormat="1" applyFont="1" applyBorder="1" applyAlignment="1">
      <alignment horizontal="right" vertical="center" wrapText="1"/>
    </xf>
    <xf numFmtId="3" fontId="58" fillId="0" borderId="21" xfId="0" applyNumberFormat="1" applyFont="1" applyBorder="1" applyAlignment="1">
      <alignment horizontal="right" vertical="center"/>
    </xf>
    <xf numFmtId="3" fontId="58" fillId="0" borderId="0" xfId="0" applyNumberFormat="1" applyFont="1" applyBorder="1" applyAlignment="1">
      <alignment horizontal="right" vertical="center"/>
    </xf>
    <xf numFmtId="3" fontId="58" fillId="0" borderId="19" xfId="0" applyNumberFormat="1" applyFont="1" applyBorder="1" applyAlignment="1">
      <alignment horizontal="right" vertical="center"/>
    </xf>
    <xf numFmtId="3" fontId="58" fillId="0" borderId="64" xfId="0" applyNumberFormat="1" applyFont="1" applyBorder="1" applyAlignment="1">
      <alignment horizontal="right" vertical="center"/>
    </xf>
    <xf numFmtId="0" fontId="23" fillId="0" borderId="64" xfId="0" applyFont="1" applyBorder="1"/>
    <xf numFmtId="0" fontId="22" fillId="0" borderId="114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2" fillId="0" borderId="47" xfId="0" applyFont="1" applyBorder="1" applyAlignment="1">
      <alignment horizontal="center"/>
    </xf>
    <xf numFmtId="0" fontId="43" fillId="0" borderId="25" xfId="0" applyFont="1" applyBorder="1" applyAlignment="1">
      <alignment horizontal="center"/>
    </xf>
    <xf numFmtId="0" fontId="43" fillId="0" borderId="25" xfId="0" applyFont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  <xf numFmtId="0" fontId="96" fillId="0" borderId="12" xfId="0" applyFont="1" applyBorder="1" applyAlignment="1">
      <alignment horizontal="right"/>
    </xf>
    <xf numFmtId="0" fontId="98" fillId="0" borderId="12" xfId="0" applyFont="1" applyBorder="1" applyAlignment="1">
      <alignment horizontal="right"/>
    </xf>
    <xf numFmtId="0" fontId="98" fillId="0" borderId="23" xfId="72" applyFont="1" applyFill="1" applyBorder="1" applyAlignment="1">
      <alignment horizontal="center"/>
    </xf>
    <xf numFmtId="0" fontId="98" fillId="0" borderId="23" xfId="72" applyFont="1" applyBorder="1" applyAlignment="1">
      <alignment wrapText="1"/>
    </xf>
    <xf numFmtId="0" fontId="0" fillId="0" borderId="47" xfId="0" applyFont="1" applyBorder="1" applyAlignment="1">
      <alignment wrapText="1"/>
    </xf>
    <xf numFmtId="0" fontId="0" fillId="0" borderId="0" xfId="0" applyFont="1" applyAlignment="1">
      <alignment wrapText="1"/>
    </xf>
    <xf numFmtId="49" fontId="98" fillId="0" borderId="23" xfId="72" applyNumberFormat="1" applyFont="1" applyFill="1" applyBorder="1" applyAlignment="1">
      <alignment horizontal="center" wrapText="1"/>
    </xf>
    <xf numFmtId="0" fontId="98" fillId="0" borderId="23" xfId="0" applyFont="1" applyBorder="1" applyAlignment="1">
      <alignment horizontal="center" wrapText="1"/>
    </xf>
    <xf numFmtId="0" fontId="96" fillId="0" borderId="0" xfId="72" applyFont="1" applyFill="1" applyBorder="1" applyAlignment="1">
      <alignment horizontal="center"/>
    </xf>
    <xf numFmtId="0" fontId="96" fillId="0" borderId="0" xfId="72" applyFont="1" applyFill="1" applyAlignment="1">
      <alignment horizontal="left" wrapText="1"/>
    </xf>
    <xf numFmtId="0" fontId="96" fillId="0" borderId="0" xfId="72" applyFont="1" applyFill="1" applyAlignment="1">
      <alignment wrapText="1"/>
    </xf>
    <xf numFmtId="0" fontId="96" fillId="0" borderId="0" xfId="72" applyFont="1" applyFill="1" applyAlignment="1">
      <alignment horizontal="center"/>
    </xf>
    <xf numFmtId="3" fontId="96" fillId="0" borderId="0" xfId="72" applyNumberFormat="1" applyFont="1" applyFill="1" applyAlignment="1">
      <alignment wrapText="1"/>
    </xf>
    <xf numFmtId="0" fontId="96" fillId="0" borderId="0" xfId="72" applyFont="1" applyFill="1" applyAlignment="1">
      <alignment horizontal="left"/>
    </xf>
    <xf numFmtId="0" fontId="96" fillId="0" borderId="0" xfId="72" applyFont="1" applyFill="1" applyAlignment="1"/>
    <xf numFmtId="3" fontId="96" fillId="0" borderId="0" xfId="72" applyNumberFormat="1" applyFont="1" applyFill="1" applyAlignment="1"/>
    <xf numFmtId="14" fontId="96" fillId="0" borderId="0" xfId="72" applyNumberFormat="1" applyFont="1" applyFill="1" applyAlignment="1">
      <alignment horizontal="center"/>
    </xf>
    <xf numFmtId="0" fontId="96" fillId="0" borderId="0" xfId="72" applyFont="1" applyFill="1" applyBorder="1" applyAlignment="1">
      <alignment horizontal="left"/>
    </xf>
    <xf numFmtId="0" fontId="96" fillId="0" borderId="0" xfId="72" applyFont="1" applyFill="1" applyBorder="1" applyAlignment="1">
      <alignment horizontal="left" wrapText="1"/>
    </xf>
    <xf numFmtId="14" fontId="96" fillId="0" borderId="0" xfId="72" applyNumberFormat="1" applyFont="1" applyFill="1" applyBorder="1" applyAlignment="1">
      <alignment horizontal="center"/>
    </xf>
    <xf numFmtId="3" fontId="96" fillId="0" borderId="0" xfId="72" applyNumberFormat="1" applyFont="1" applyFill="1" applyBorder="1" applyAlignment="1">
      <alignment horizontal="right"/>
    </xf>
    <xf numFmtId="0" fontId="96" fillId="0" borderId="0" xfId="72" applyFont="1" applyFill="1" applyBorder="1" applyAlignment="1" applyProtection="1">
      <alignment wrapText="1"/>
      <protection locked="0"/>
    </xf>
    <xf numFmtId="14" fontId="96" fillId="0" borderId="0" xfId="72" applyNumberFormat="1" applyFont="1" applyFill="1" applyBorder="1" applyAlignment="1" applyProtection="1">
      <alignment horizontal="center"/>
      <protection locked="0"/>
    </xf>
    <xf numFmtId="3" fontId="96" fillId="0" borderId="0" xfId="72" applyNumberFormat="1" applyFont="1" applyFill="1" applyBorder="1" applyAlignment="1" applyProtection="1">
      <alignment horizontal="right" wrapText="1"/>
      <protection locked="0"/>
    </xf>
    <xf numFmtId="3" fontId="96" fillId="0" borderId="0" xfId="72" applyNumberFormat="1" applyFont="1" applyFill="1" applyBorder="1" applyAlignment="1" applyProtection="1">
      <protection locked="0"/>
    </xf>
    <xf numFmtId="0" fontId="96" fillId="0" borderId="0" xfId="72" applyFont="1" applyFill="1" applyBorder="1" applyAlignment="1" applyProtection="1">
      <alignment horizontal="left" wrapText="1"/>
      <protection locked="0"/>
    </xf>
    <xf numFmtId="0" fontId="0" fillId="26" borderId="0" xfId="0" applyFill="1"/>
    <xf numFmtId="14" fontId="96" fillId="0" borderId="0" xfId="72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/>
    <xf numFmtId="0" fontId="20" fillId="0" borderId="0" xfId="0" applyFont="1" applyFill="1" applyAlignment="1">
      <alignment horizontal="center"/>
    </xf>
    <xf numFmtId="14" fontId="96" fillId="0" borderId="0" xfId="0" applyNumberFormat="1" applyFont="1" applyFill="1" applyAlignment="1">
      <alignment horizontal="center"/>
    </xf>
    <xf numFmtId="0" fontId="147" fillId="0" borderId="0" xfId="0" applyFont="1" applyFill="1" applyAlignment="1">
      <alignment horizontal="left"/>
    </xf>
    <xf numFmtId="0" fontId="96" fillId="0" borderId="0" xfId="0" applyFont="1" applyFill="1" applyAlignment="1">
      <alignment horizontal="center"/>
    </xf>
    <xf numFmtId="0" fontId="96" fillId="0" borderId="0" xfId="0" applyFont="1" applyFill="1"/>
    <xf numFmtId="0" fontId="147" fillId="0" borderId="0" xfId="0" applyFont="1" applyFill="1"/>
    <xf numFmtId="0" fontId="147" fillId="0" borderId="0" xfId="0" applyFont="1"/>
    <xf numFmtId="0" fontId="0" fillId="0" borderId="0" xfId="0" applyFont="1" applyFill="1" applyAlignment="1">
      <alignment horizontal="center"/>
    </xf>
    <xf numFmtId="3" fontId="53" fillId="0" borderId="0" xfId="0" applyNumberFormat="1" applyFont="1" applyFill="1"/>
    <xf numFmtId="3" fontId="98" fillId="0" borderId="0" xfId="0" applyNumberFormat="1" applyFont="1" applyFill="1"/>
    <xf numFmtId="0" fontId="35" fillId="0" borderId="0" xfId="0" applyFont="1" applyBorder="1" applyAlignment="1">
      <alignment horizontal="left" vertical="center" wrapText="1"/>
    </xf>
    <xf numFmtId="3" fontId="30" fillId="0" borderId="18" xfId="78" applyNumberFormat="1" applyFont="1" applyBorder="1" applyAlignment="1">
      <alignment vertical="center"/>
    </xf>
    <xf numFmtId="0" fontId="96" fillId="0" borderId="15" xfId="0" applyFont="1" applyBorder="1" applyAlignment="1">
      <alignment wrapText="1"/>
    </xf>
    <xf numFmtId="0" fontId="98" fillId="0" borderId="23" xfId="0" applyFont="1" applyBorder="1"/>
    <xf numFmtId="0" fontId="99" fillId="0" borderId="23" xfId="0" applyFont="1" applyBorder="1" applyAlignment="1">
      <alignment horizontal="right"/>
    </xf>
    <xf numFmtId="0" fontId="96" fillId="0" borderId="23" xfId="0" applyFont="1" applyBorder="1" applyAlignment="1">
      <alignment horizontal="right"/>
    </xf>
    <xf numFmtId="0" fontId="98" fillId="0" borderId="23" xfId="0" applyFont="1" applyBorder="1" applyAlignment="1">
      <alignment horizontal="right"/>
    </xf>
    <xf numFmtId="165" fontId="98" fillId="0" borderId="23" xfId="0" applyNumberFormat="1" applyFont="1" applyBorder="1" applyAlignment="1">
      <alignment horizontal="right"/>
    </xf>
    <xf numFmtId="1" fontId="98" fillId="0" borderId="23" xfId="0" applyNumberFormat="1" applyFont="1" applyBorder="1" applyAlignment="1">
      <alignment horizontal="right"/>
    </xf>
    <xf numFmtId="167" fontId="98" fillId="0" borderId="23" xfId="0" applyNumberFormat="1" applyFont="1" applyBorder="1" applyAlignment="1">
      <alignment horizontal="right"/>
    </xf>
    <xf numFmtId="0" fontId="25" fillId="0" borderId="26" xfId="0" applyFont="1" applyBorder="1" applyAlignment="1">
      <alignment horizontal="left" vertical="center"/>
    </xf>
    <xf numFmtId="3" fontId="132" fillId="0" borderId="26" xfId="0" applyNumberFormat="1" applyFont="1" applyBorder="1"/>
    <xf numFmtId="3" fontId="25" fillId="0" borderId="26" xfId="0" applyNumberFormat="1" applyFont="1" applyFill="1" applyBorder="1"/>
    <xf numFmtId="0" fontId="25" fillId="0" borderId="26" xfId="0" applyFont="1" applyBorder="1" applyAlignment="1">
      <alignment horizontal="left"/>
    </xf>
    <xf numFmtId="0" fontId="28" fillId="0" borderId="116" xfId="0" applyFont="1" applyBorder="1" applyAlignment="1">
      <alignment horizontal="center"/>
    </xf>
    <xf numFmtId="0" fontId="25" fillId="0" borderId="40" xfId="0" applyFont="1" applyBorder="1" applyAlignment="1">
      <alignment horizontal="left" vertical="center"/>
    </xf>
    <xf numFmtId="3" fontId="25" fillId="0" borderId="40" xfId="0" applyNumberFormat="1" applyFont="1" applyBorder="1"/>
    <xf numFmtId="3" fontId="28" fillId="0" borderId="0" xfId="0" applyNumberFormat="1" applyFont="1" applyAlignment="1">
      <alignment wrapText="1"/>
    </xf>
    <xf numFmtId="0" fontId="34" fillId="0" borderId="48" xfId="0" applyFont="1" applyBorder="1" applyAlignment="1">
      <alignment horizontal="center" vertical="center"/>
    </xf>
    <xf numFmtId="49" fontId="58" fillId="0" borderId="0" xfId="78" applyNumberFormat="1" applyFont="1" applyBorder="1" applyAlignment="1">
      <alignment horizontal="center" vertical="center" wrapText="1"/>
    </xf>
    <xf numFmtId="0" fontId="61" fillId="0" borderId="0" xfId="78" applyFont="1" applyBorder="1"/>
    <xf numFmtId="0" fontId="20" fillId="0" borderId="0" xfId="0" applyFont="1" applyAlignment="1">
      <alignment horizontal="center" vertical="center"/>
    </xf>
    <xf numFmtId="0" fontId="43" fillId="0" borderId="64" xfId="0" applyFont="1" applyBorder="1" applyAlignment="1">
      <alignment vertical="center" wrapText="1"/>
    </xf>
    <xf numFmtId="0" fontId="41" fillId="0" borderId="0" xfId="0" applyFont="1" applyBorder="1"/>
    <xf numFmtId="0" fontId="24" fillId="0" borderId="0" xfId="0" applyFont="1" applyAlignment="1">
      <alignment vertical="center" wrapText="1"/>
    </xf>
    <xf numFmtId="3" fontId="43" fillId="0" borderId="21" xfId="0" applyNumberFormat="1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3" fontId="53" fillId="0" borderId="64" xfId="0" applyNumberFormat="1" applyFont="1" applyBorder="1" applyAlignment="1">
      <alignment vertical="center"/>
    </xf>
    <xf numFmtId="3" fontId="44" fillId="0" borderId="21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53" fillId="0" borderId="64" xfId="0" applyFont="1" applyBorder="1" applyAlignment="1">
      <alignment vertical="center"/>
    </xf>
    <xf numFmtId="3" fontId="42" fillId="0" borderId="0" xfId="0" applyNumberFormat="1" applyFont="1" applyBorder="1" applyAlignment="1">
      <alignment vertical="center"/>
    </xf>
    <xf numFmtId="0" fontId="20" fillId="0" borderId="64" xfId="0" applyFont="1" applyBorder="1" applyAlignment="1">
      <alignment vertical="center"/>
    </xf>
    <xf numFmtId="3" fontId="125" fillId="0" borderId="0" xfId="0" applyNumberFormat="1" applyFont="1" applyBorder="1"/>
    <xf numFmtId="3" fontId="125" fillId="0" borderId="64" xfId="0" applyNumberFormat="1" applyFont="1" applyBorder="1"/>
    <xf numFmtId="3" fontId="30" fillId="0" borderId="58" xfId="0" applyNumberFormat="1" applyFont="1" applyFill="1" applyBorder="1"/>
    <xf numFmtId="3" fontId="25" fillId="0" borderId="63" xfId="0" applyNumberFormat="1" applyFont="1" applyBorder="1"/>
    <xf numFmtId="3" fontId="25" fillId="0" borderId="62" xfId="0" applyNumberFormat="1" applyFont="1" applyFill="1" applyBorder="1"/>
    <xf numFmtId="3" fontId="25" fillId="0" borderId="118" xfId="0" applyNumberFormat="1" applyFont="1" applyBorder="1"/>
    <xf numFmtId="3" fontId="30" fillId="0" borderId="119" xfId="0" applyNumberFormat="1" applyFont="1" applyBorder="1"/>
    <xf numFmtId="3" fontId="25" fillId="0" borderId="119" xfId="0" applyNumberFormat="1" applyFont="1" applyBorder="1"/>
    <xf numFmtId="3" fontId="25" fillId="0" borderId="33" xfId="0" applyNumberFormat="1" applyFont="1" applyBorder="1"/>
    <xf numFmtId="1" fontId="48" fillId="24" borderId="12" xfId="0" applyNumberFormat="1" applyFont="1" applyFill="1" applyBorder="1" applyAlignment="1">
      <alignment horizontal="right" vertical="center"/>
    </xf>
    <xf numFmtId="1" fontId="48" fillId="0" borderId="27" xfId="0" applyNumberFormat="1" applyFont="1" applyBorder="1" applyAlignment="1">
      <alignment horizontal="right"/>
    </xf>
    <xf numFmtId="1" fontId="98" fillId="24" borderId="12" xfId="0" applyNumberFormat="1" applyFont="1" applyFill="1" applyBorder="1" applyAlignment="1">
      <alignment horizontal="right" vertical="center"/>
    </xf>
    <xf numFmtId="167" fontId="98" fillId="24" borderId="12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64" xfId="0" applyFont="1" applyFill="1" applyBorder="1" applyAlignment="1">
      <alignment vertical="center" wrapText="1"/>
    </xf>
    <xf numFmtId="3" fontId="23" fillId="0" borderId="21" xfId="0" applyNumberFormat="1" applyFont="1" applyBorder="1" applyAlignment="1">
      <alignment vertical="center"/>
    </xf>
    <xf numFmtId="3" fontId="23" fillId="0" borderId="0" xfId="0" applyNumberFormat="1" applyFont="1" applyBorder="1" applyAlignment="1">
      <alignment vertical="center"/>
    </xf>
    <xf numFmtId="3" fontId="23" fillId="0" borderId="64" xfId="0" applyNumberFormat="1" applyFont="1" applyBorder="1" applyAlignment="1">
      <alignment vertical="center"/>
    </xf>
    <xf numFmtId="3" fontId="23" fillId="0" borderId="19" xfId="0" applyNumberFormat="1" applyFont="1" applyBorder="1" applyAlignment="1">
      <alignment vertical="center"/>
    </xf>
    <xf numFmtId="9" fontId="22" fillId="0" borderId="0" xfId="0" applyNumberFormat="1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3" fontId="26" fillId="0" borderId="19" xfId="0" applyNumberFormat="1" applyFont="1" applyBorder="1" applyAlignment="1">
      <alignment vertical="center"/>
    </xf>
    <xf numFmtId="3" fontId="26" fillId="0" borderId="0" xfId="0" applyNumberFormat="1" applyFont="1" applyBorder="1" applyAlignment="1">
      <alignment vertical="center"/>
    </xf>
    <xf numFmtId="3" fontId="26" fillId="0" borderId="64" xfId="0" applyNumberFormat="1" applyFont="1" applyBorder="1" applyAlignment="1">
      <alignment vertical="center"/>
    </xf>
    <xf numFmtId="0" fontId="25" fillId="0" borderId="81" xfId="0" applyFont="1" applyBorder="1"/>
    <xf numFmtId="0" fontId="107" fillId="0" borderId="26" xfId="0" applyFont="1" applyBorder="1" applyAlignment="1">
      <alignment wrapText="1"/>
    </xf>
    <xf numFmtId="0" fontId="29" fillId="0" borderId="0" xfId="0" applyFont="1" applyAlignment="1">
      <alignment wrapText="1"/>
    </xf>
    <xf numFmtId="0" fontId="150" fillId="0" borderId="0" xfId="0" applyFont="1" applyAlignment="1">
      <alignment wrapText="1"/>
    </xf>
    <xf numFmtId="0" fontId="107" fillId="0" borderId="33" xfId="0" applyFont="1" applyBorder="1" applyAlignment="1">
      <alignment vertical="center" wrapText="1"/>
    </xf>
    <xf numFmtId="3" fontId="107" fillId="0" borderId="33" xfId="0" applyNumberFormat="1" applyFont="1" applyBorder="1" applyAlignment="1">
      <alignment vertical="center"/>
    </xf>
    <xf numFmtId="3" fontId="29" fillId="0" borderId="0" xfId="0" applyNumberFormat="1" applyFont="1"/>
    <xf numFmtId="3" fontId="29" fillId="0" borderId="26" xfId="0" applyNumberFormat="1" applyFont="1" applyBorder="1"/>
    <xf numFmtId="3" fontId="29" fillId="0" borderId="81" xfId="0" applyNumberFormat="1" applyFont="1" applyBorder="1"/>
    <xf numFmtId="0" fontId="29" fillId="0" borderId="26" xfId="0" applyFont="1" applyBorder="1" applyAlignment="1">
      <alignment wrapText="1"/>
    </xf>
    <xf numFmtId="0" fontId="107" fillId="0" borderId="0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0" fillId="0" borderId="48" xfId="0" applyFont="1" applyBorder="1" applyAlignment="1">
      <alignment horizontal="center" vertical="center"/>
    </xf>
    <xf numFmtId="0" fontId="44" fillId="0" borderId="26" xfId="0" applyFont="1" applyBorder="1"/>
    <xf numFmtId="3" fontId="53" fillId="0" borderId="72" xfId="0" applyNumberFormat="1" applyFont="1" applyBorder="1" applyAlignment="1">
      <alignment vertical="center"/>
    </xf>
    <xf numFmtId="3" fontId="53" fillId="0" borderId="26" xfId="0" applyNumberFormat="1" applyFont="1" applyBorder="1" applyAlignment="1">
      <alignment vertical="center"/>
    </xf>
    <xf numFmtId="3" fontId="53" fillId="0" borderId="81" xfId="0" applyNumberFormat="1" applyFont="1" applyBorder="1" applyAlignment="1">
      <alignment vertical="center"/>
    </xf>
    <xf numFmtId="0" fontId="44" fillId="0" borderId="70" xfId="0" applyFont="1" applyBorder="1"/>
    <xf numFmtId="0" fontId="48" fillId="0" borderId="26" xfId="0" applyFont="1" applyFill="1" applyBorder="1" applyAlignment="1">
      <alignment wrapText="1"/>
    </xf>
    <xf numFmtId="3" fontId="44" fillId="0" borderId="72" xfId="0" applyNumberFormat="1" applyFont="1" applyBorder="1" applyAlignment="1">
      <alignment vertical="center"/>
    </xf>
    <xf numFmtId="3" fontId="44" fillId="0" borderId="26" xfId="0" applyNumberFormat="1" applyFont="1" applyBorder="1" applyAlignment="1">
      <alignment vertical="center"/>
    </xf>
    <xf numFmtId="16" fontId="57" fillId="0" borderId="0" xfId="0" applyNumberFormat="1" applyFont="1" applyBorder="1"/>
    <xf numFmtId="3" fontId="107" fillId="0" borderId="58" xfId="0" applyNumberFormat="1" applyFont="1" applyBorder="1" applyAlignment="1">
      <alignment vertical="center"/>
    </xf>
    <xf numFmtId="3" fontId="30" fillId="0" borderId="33" xfId="0" applyNumberFormat="1" applyFont="1" applyBorder="1"/>
    <xf numFmtId="0" fontId="25" fillId="0" borderId="33" xfId="0" applyFont="1" applyBorder="1"/>
    <xf numFmtId="0" fontId="25" fillId="0" borderId="72" xfId="0" applyFont="1" applyBorder="1"/>
    <xf numFmtId="0" fontId="28" fillId="0" borderId="120" xfId="0" applyFont="1" applyBorder="1" applyAlignment="1">
      <alignment horizontal="center"/>
    </xf>
    <xf numFmtId="0" fontId="25" fillId="0" borderId="18" xfId="0" applyFont="1" applyBorder="1"/>
    <xf numFmtId="0" fontId="35" fillId="0" borderId="48" xfId="0" applyFont="1" applyBorder="1" applyAlignment="1">
      <alignment horizontal="center" vertical="center"/>
    </xf>
    <xf numFmtId="0" fontId="30" fillId="0" borderId="33" xfId="0" applyFont="1" applyBorder="1"/>
    <xf numFmtId="0" fontId="28" fillId="0" borderId="40" xfId="0" applyFont="1" applyBorder="1"/>
    <xf numFmtId="3" fontId="28" fillId="0" borderId="40" xfId="0" applyNumberFormat="1" applyFont="1" applyBorder="1"/>
    <xf numFmtId="3" fontId="25" fillId="0" borderId="55" xfId="0" applyNumberFormat="1" applyFont="1" applyBorder="1"/>
    <xf numFmtId="0" fontId="25" fillId="0" borderId="55" xfId="0" applyFont="1" applyBorder="1"/>
    <xf numFmtId="3" fontId="28" fillId="0" borderId="26" xfId="0" applyNumberFormat="1" applyFont="1" applyBorder="1"/>
    <xf numFmtId="0" fontId="31" fillId="25" borderId="0" xfId="0" applyFont="1" applyFill="1" applyAlignment="1">
      <alignment horizontal="left" vertical="center" wrapText="1"/>
    </xf>
    <xf numFmtId="0" fontId="31" fillId="25" borderId="0" xfId="0" applyFont="1" applyFill="1" applyBorder="1" applyAlignment="1">
      <alignment vertical="center" wrapText="1"/>
    </xf>
    <xf numFmtId="3" fontId="61" fillId="0" borderId="0" xfId="78" applyNumberFormat="1" applyFont="1" applyAlignment="1">
      <alignment vertical="center"/>
    </xf>
    <xf numFmtId="3" fontId="58" fillId="0" borderId="0" xfId="74" applyNumberFormat="1" applyFont="1" applyBorder="1" applyAlignment="1">
      <alignment vertical="center"/>
    </xf>
    <xf numFmtId="0" fontId="28" fillId="0" borderId="0" xfId="0" applyFont="1" applyAlignment="1">
      <alignment vertical="center" wrapText="1"/>
    </xf>
    <xf numFmtId="3" fontId="59" fillId="0" borderId="0" xfId="0" applyNumberFormat="1" applyFont="1" applyBorder="1" applyAlignment="1">
      <alignment vertical="center"/>
    </xf>
    <xf numFmtId="3" fontId="58" fillId="0" borderId="0" xfId="0" applyNumberFormat="1" applyFont="1" applyBorder="1" applyAlignment="1">
      <alignment vertical="center" wrapText="1"/>
    </xf>
    <xf numFmtId="3" fontId="31" fillId="25" borderId="41" xfId="0" applyNumberFormat="1" applyFont="1" applyFill="1" applyBorder="1" applyAlignment="1">
      <alignment vertical="center"/>
    </xf>
    <xf numFmtId="3" fontId="44" fillId="0" borderId="33" xfId="0" applyNumberFormat="1" applyFont="1" applyBorder="1" applyAlignment="1">
      <alignment vertical="center"/>
    </xf>
    <xf numFmtId="3" fontId="133" fillId="0" borderId="64" xfId="0" applyNumberFormat="1" applyFont="1" applyBorder="1"/>
    <xf numFmtId="3" fontId="25" fillId="0" borderId="12" xfId="0" applyNumberFormat="1" applyFont="1" applyBorder="1" applyAlignment="1">
      <alignment horizontal="center" vertical="center" wrapText="1"/>
    </xf>
    <xf numFmtId="3" fontId="69" fillId="0" borderId="80" xfId="0" applyNumberFormat="1" applyFont="1" applyBorder="1" applyAlignment="1">
      <alignment horizontal="center" vertical="center" wrapText="1"/>
    </xf>
    <xf numFmtId="3" fontId="133" fillId="0" borderId="64" xfId="74" applyNumberFormat="1" applyFont="1" applyBorder="1"/>
    <xf numFmtId="3" fontId="58" fillId="0" borderId="64" xfId="0" applyNumberFormat="1" applyFont="1" applyBorder="1" applyAlignment="1">
      <alignment wrapText="1"/>
    </xf>
    <xf numFmtId="3" fontId="25" fillId="0" borderId="66" xfId="0" applyNumberFormat="1" applyFont="1" applyBorder="1"/>
    <xf numFmtId="3" fontId="30" fillId="0" borderId="33" xfId="0" applyNumberFormat="1" applyFont="1" applyFill="1" applyBorder="1"/>
    <xf numFmtId="3" fontId="64" fillId="0" borderId="15" xfId="0" applyNumberFormat="1" applyFont="1" applyBorder="1"/>
    <xf numFmtId="3" fontId="82" fillId="0" borderId="0" xfId="0" applyNumberFormat="1" applyFont="1" applyBorder="1"/>
    <xf numFmtId="3" fontId="25" fillId="0" borderId="27" xfId="0" applyNumberFormat="1" applyFont="1" applyBorder="1" applyAlignment="1">
      <alignment horizontal="center" vertical="center"/>
    </xf>
    <xf numFmtId="3" fontId="25" fillId="0" borderId="121" xfId="0" applyNumberFormat="1" applyFont="1" applyBorder="1"/>
    <xf numFmtId="3" fontId="58" fillId="0" borderId="57" xfId="0" applyNumberFormat="1" applyFont="1" applyBorder="1"/>
    <xf numFmtId="0" fontId="28" fillId="0" borderId="84" xfId="0" applyFont="1" applyBorder="1"/>
    <xf numFmtId="0" fontId="28" fillId="0" borderId="64" xfId="0" applyFont="1" applyBorder="1"/>
    <xf numFmtId="0" fontId="28" fillId="0" borderId="66" xfId="0" applyFont="1" applyBorder="1"/>
    <xf numFmtId="3" fontId="30" fillId="0" borderId="124" xfId="0" applyNumberFormat="1" applyFont="1" applyFill="1" applyBorder="1"/>
    <xf numFmtId="3" fontId="30" fillId="0" borderId="67" xfId="0" applyNumberFormat="1" applyFont="1" applyBorder="1"/>
    <xf numFmtId="3" fontId="30" fillId="0" borderId="40" xfId="0" applyNumberFormat="1" applyFont="1" applyBorder="1"/>
    <xf numFmtId="0" fontId="28" fillId="0" borderId="55" xfId="0" applyFont="1" applyBorder="1"/>
    <xf numFmtId="3" fontId="25" fillId="0" borderId="12" xfId="0" applyNumberFormat="1" applyFont="1" applyBorder="1" applyAlignment="1">
      <alignment horizontal="center" vertical="center" wrapText="1"/>
    </xf>
    <xf numFmtId="3" fontId="30" fillId="0" borderId="72" xfId="0" applyNumberFormat="1" applyFont="1" applyFill="1" applyBorder="1"/>
    <xf numFmtId="0" fontId="28" fillId="0" borderId="24" xfId="0" applyFont="1" applyBorder="1"/>
    <xf numFmtId="0" fontId="28" fillId="0" borderId="25" xfId="0" applyFont="1" applyBorder="1"/>
    <xf numFmtId="3" fontId="59" fillId="0" borderId="67" xfId="0" applyNumberFormat="1" applyFont="1" applyBorder="1"/>
    <xf numFmtId="3" fontId="30" fillId="0" borderId="66" xfId="0" applyNumberFormat="1" applyFont="1" applyBorder="1"/>
    <xf numFmtId="3" fontId="135" fillId="0" borderId="64" xfId="0" applyNumberFormat="1" applyFont="1" applyBorder="1"/>
    <xf numFmtId="3" fontId="58" fillId="0" borderId="64" xfId="74" applyNumberFormat="1" applyFont="1" applyBorder="1" applyAlignment="1">
      <alignment vertical="center"/>
    </xf>
    <xf numFmtId="3" fontId="25" fillId="0" borderId="59" xfId="0" applyNumberFormat="1" applyFont="1" applyBorder="1"/>
    <xf numFmtId="3" fontId="38" fillId="0" borderId="21" xfId="0" applyNumberFormat="1" applyFont="1" applyBorder="1"/>
    <xf numFmtId="3" fontId="28" fillId="0" borderId="25" xfId="0" applyNumberFormat="1" applyFont="1" applyBorder="1"/>
    <xf numFmtId="3" fontId="25" fillId="0" borderId="64" xfId="0" applyNumberFormat="1" applyFont="1" applyFill="1" applyBorder="1"/>
    <xf numFmtId="3" fontId="119" fillId="0" borderId="64" xfId="0" applyNumberFormat="1" applyFont="1" applyBorder="1"/>
    <xf numFmtId="3" fontId="57" fillId="0" borderId="64" xfId="0" applyNumberFormat="1" applyFont="1" applyBorder="1" applyAlignment="1">
      <alignment wrapText="1"/>
    </xf>
    <xf numFmtId="3" fontId="64" fillId="0" borderId="65" xfId="0" applyNumberFormat="1" applyFont="1" applyBorder="1"/>
    <xf numFmtId="3" fontId="57" fillId="0" borderId="57" xfId="0" applyNumberFormat="1" applyFont="1" applyBorder="1"/>
    <xf numFmtId="3" fontId="25" fillId="0" borderId="125" xfId="0" applyNumberFormat="1" applyFont="1" applyBorder="1"/>
    <xf numFmtId="3" fontId="25" fillId="0" borderId="127" xfId="0" applyNumberFormat="1" applyFont="1" applyBorder="1" applyAlignment="1">
      <alignment horizontal="center" vertical="center"/>
    </xf>
    <xf numFmtId="3" fontId="64" fillId="0" borderId="126" xfId="0" applyNumberFormat="1" applyFont="1" applyBorder="1"/>
    <xf numFmtId="3" fontId="57" fillId="0" borderId="117" xfId="0" applyNumberFormat="1" applyFont="1" applyBorder="1"/>
    <xf numFmtId="3" fontId="64" fillId="0" borderId="117" xfId="0" applyNumberFormat="1" applyFont="1" applyBorder="1"/>
    <xf numFmtId="3" fontId="68" fillId="0" borderId="117" xfId="0" applyNumberFormat="1" applyFont="1" applyBorder="1"/>
    <xf numFmtId="3" fontId="28" fillId="0" borderId="41" xfId="0" applyNumberFormat="1" applyFont="1" applyBorder="1"/>
    <xf numFmtId="3" fontId="28" fillId="0" borderId="33" xfId="0" applyNumberFormat="1" applyFont="1" applyBorder="1"/>
    <xf numFmtId="3" fontId="24" fillId="0" borderId="12" xfId="0" applyNumberFormat="1" applyFont="1" applyBorder="1" applyAlignment="1">
      <alignment horizontal="center" vertical="center" wrapText="1"/>
    </xf>
    <xf numFmtId="3" fontId="24" fillId="0" borderId="80" xfId="0" applyNumberFormat="1" applyFont="1" applyBorder="1" applyAlignment="1">
      <alignment horizontal="center" vertical="center" wrapText="1"/>
    </xf>
    <xf numFmtId="0" fontId="23" fillId="0" borderId="117" xfId="0" applyFont="1" applyBorder="1"/>
    <xf numFmtId="0" fontId="23" fillId="0" borderId="66" xfId="0" applyFont="1" applyBorder="1"/>
    <xf numFmtId="0" fontId="23" fillId="0" borderId="24" xfId="0" applyFont="1" applyBorder="1"/>
    <xf numFmtId="0" fontId="24" fillId="0" borderId="88" xfId="0" applyFont="1" applyBorder="1"/>
    <xf numFmtId="0" fontId="22" fillId="0" borderId="60" xfId="0" applyFont="1" applyBorder="1"/>
    <xf numFmtId="3" fontId="26" fillId="0" borderId="60" xfId="0" applyNumberFormat="1" applyFont="1" applyFill="1" applyBorder="1"/>
    <xf numFmtId="0" fontId="23" fillId="0" borderId="26" xfId="0" applyFont="1" applyBorder="1"/>
    <xf numFmtId="0" fontId="23" fillId="0" borderId="0" xfId="0" applyFont="1" applyBorder="1"/>
    <xf numFmtId="3" fontId="25" fillId="0" borderId="80" xfId="0" applyNumberFormat="1" applyFont="1" applyBorder="1" applyAlignment="1">
      <alignment horizontal="center" vertical="center" wrapText="1"/>
    </xf>
    <xf numFmtId="0" fontId="28" fillId="0" borderId="117" xfId="0" applyFont="1" applyBorder="1" applyAlignment="1">
      <alignment horizontal="center"/>
    </xf>
    <xf numFmtId="3" fontId="25" fillId="0" borderId="128" xfId="0" applyNumberFormat="1" applyFont="1" applyBorder="1"/>
    <xf numFmtId="3" fontId="25" fillId="0" borderId="27" xfId="0" applyNumberFormat="1" applyFont="1" applyBorder="1" applyAlignment="1">
      <alignment horizontal="center" vertical="center" wrapText="1"/>
    </xf>
    <xf numFmtId="3" fontId="64" fillId="0" borderId="129" xfId="0" applyNumberFormat="1" applyFont="1" applyBorder="1" applyAlignment="1">
      <alignment horizontal="center" vertical="center" wrapText="1"/>
    </xf>
    <xf numFmtId="3" fontId="28" fillId="0" borderId="121" xfId="0" applyNumberFormat="1" applyFont="1" applyBorder="1"/>
    <xf numFmtId="3" fontId="28" fillId="0" borderId="57" xfId="0" applyNumberFormat="1" applyFont="1" applyBorder="1"/>
    <xf numFmtId="3" fontId="28" fillId="25" borderId="57" xfId="0" applyNumberFormat="1" applyFont="1" applyFill="1" applyBorder="1"/>
    <xf numFmtId="3" fontId="25" fillId="0" borderId="57" xfId="0" applyNumberFormat="1" applyFont="1" applyBorder="1"/>
    <xf numFmtId="3" fontId="28" fillId="0" borderId="128" xfId="0" applyNumberFormat="1" applyFont="1" applyBorder="1"/>
    <xf numFmtId="3" fontId="25" fillId="0" borderId="56" xfId="0" applyNumberFormat="1" applyFont="1" applyBorder="1"/>
    <xf numFmtId="3" fontId="28" fillId="0" borderId="81" xfId="0" applyNumberFormat="1" applyFont="1" applyBorder="1"/>
    <xf numFmtId="3" fontId="28" fillId="0" borderId="56" xfId="0" applyNumberFormat="1" applyFont="1" applyBorder="1"/>
    <xf numFmtId="3" fontId="35" fillId="0" borderId="57" xfId="0" applyNumberFormat="1" applyFont="1" applyBorder="1"/>
    <xf numFmtId="3" fontId="30" fillId="0" borderId="57" xfId="0" applyNumberFormat="1" applyFont="1" applyBorder="1"/>
    <xf numFmtId="0" fontId="33" fillId="0" borderId="84" xfId="0" applyFont="1" applyBorder="1"/>
    <xf numFmtId="3" fontId="25" fillId="0" borderId="96" xfId="78" applyNumberFormat="1" applyFont="1" applyBorder="1" applyAlignment="1">
      <alignment horizontal="center" vertical="center"/>
    </xf>
    <xf numFmtId="3" fontId="25" fillId="0" borderId="0" xfId="0" applyNumberFormat="1" applyFont="1" applyBorder="1" applyAlignment="1">
      <alignment horizontal="center" vertical="center"/>
    </xf>
    <xf numFmtId="3" fontId="25" fillId="0" borderId="0" xfId="0" applyNumberFormat="1" applyFont="1" applyBorder="1" applyAlignment="1">
      <alignment horizontal="center" vertical="center" wrapText="1"/>
    </xf>
    <xf numFmtId="0" fontId="39" fillId="0" borderId="0" xfId="0" applyFont="1" applyBorder="1"/>
    <xf numFmtId="0" fontId="39" fillId="0" borderId="64" xfId="0" applyFont="1" applyBorder="1"/>
    <xf numFmtId="0" fontId="39" fillId="0" borderId="24" xfId="0" applyFont="1" applyBorder="1"/>
    <xf numFmtId="0" fontId="39" fillId="0" borderId="25" xfId="0" applyFont="1" applyBorder="1"/>
    <xf numFmtId="3" fontId="35" fillId="0" borderId="25" xfId="0" applyNumberFormat="1" applyFont="1" applyBorder="1"/>
    <xf numFmtId="3" fontId="30" fillId="0" borderId="25" xfId="0" applyNumberFormat="1" applyFont="1" applyBorder="1"/>
    <xf numFmtId="3" fontId="35" fillId="0" borderId="41" xfId="0" applyNumberFormat="1" applyFont="1" applyBorder="1"/>
    <xf numFmtId="3" fontId="35" fillId="0" borderId="106" xfId="0" applyNumberFormat="1" applyFont="1" applyBorder="1"/>
    <xf numFmtId="3" fontId="30" fillId="0" borderId="106" xfId="0" applyNumberFormat="1" applyFont="1" applyBorder="1"/>
    <xf numFmtId="3" fontId="25" fillId="0" borderId="117" xfId="0" applyNumberFormat="1" applyFont="1" applyBorder="1"/>
    <xf numFmtId="0" fontId="33" fillId="0" borderId="66" xfId="0" applyFont="1" applyBorder="1"/>
    <xf numFmtId="3" fontId="25" fillId="0" borderId="70" xfId="0" applyNumberFormat="1" applyFont="1" applyFill="1" applyBorder="1"/>
    <xf numFmtId="3" fontId="23" fillId="0" borderId="25" xfId="0" applyNumberFormat="1" applyFont="1" applyBorder="1"/>
    <xf numFmtId="3" fontId="26" fillId="0" borderId="25" xfId="0" applyNumberFormat="1" applyFont="1" applyBorder="1"/>
    <xf numFmtId="3" fontId="26" fillId="0" borderId="79" xfId="0" applyNumberFormat="1" applyFont="1" applyBorder="1"/>
    <xf numFmtId="3" fontId="23" fillId="0" borderId="21" xfId="0" applyNumberFormat="1" applyFont="1" applyBorder="1"/>
    <xf numFmtId="3" fontId="26" fillId="0" borderId="21" xfId="0" applyNumberFormat="1" applyFont="1" applyBorder="1"/>
    <xf numFmtId="3" fontId="38" fillId="0" borderId="0" xfId="0" applyNumberFormat="1" applyFont="1"/>
    <xf numFmtId="3" fontId="28" fillId="0" borderId="58" xfId="0" applyNumberFormat="1" applyFont="1" applyBorder="1"/>
    <xf numFmtId="3" fontId="35" fillId="0" borderId="26" xfId="0" applyNumberFormat="1" applyFont="1" applyBorder="1"/>
    <xf numFmtId="3" fontId="39" fillId="0" borderId="0" xfId="0" applyNumberFormat="1" applyFont="1"/>
    <xf numFmtId="3" fontId="107" fillId="0" borderId="72" xfId="0" applyNumberFormat="1" applyFont="1" applyBorder="1" applyAlignment="1">
      <alignment vertical="center"/>
    </xf>
    <xf numFmtId="0" fontId="40" fillId="0" borderId="66" xfId="0" applyFont="1" applyBorder="1"/>
    <xf numFmtId="0" fontId="40" fillId="0" borderId="64" xfId="0" applyFont="1" applyBorder="1"/>
    <xf numFmtId="3" fontId="107" fillId="0" borderId="70" xfId="0" applyNumberFormat="1" applyFont="1" applyBorder="1"/>
    <xf numFmtId="3" fontId="107" fillId="0" borderId="70" xfId="0" applyNumberFormat="1" applyFont="1" applyBorder="1" applyAlignment="1">
      <alignment vertical="center"/>
    </xf>
    <xf numFmtId="3" fontId="29" fillId="0" borderId="70" xfId="0" applyNumberFormat="1" applyFont="1" applyBorder="1"/>
    <xf numFmtId="0" fontId="37" fillId="0" borderId="0" xfId="78" applyFont="1" applyBorder="1"/>
    <xf numFmtId="0" fontId="37" fillId="0" borderId="64" xfId="78" applyFont="1" applyBorder="1"/>
    <xf numFmtId="0" fontId="37" fillId="0" borderId="23" xfId="78" applyFont="1" applyBorder="1"/>
    <xf numFmtId="0" fontId="37" fillId="0" borderId="122" xfId="78" applyFont="1" applyBorder="1"/>
    <xf numFmtId="0" fontId="37" fillId="0" borderId="73" xfId="78" applyFont="1" applyBorder="1"/>
    <xf numFmtId="3" fontId="30" fillId="0" borderId="68" xfId="78" applyNumberFormat="1" applyFont="1" applyBorder="1"/>
    <xf numFmtId="3" fontId="30" fillId="0" borderId="70" xfId="78" applyNumberFormat="1" applyFont="1" applyBorder="1"/>
    <xf numFmtId="3" fontId="25" fillId="0" borderId="68" xfId="78" applyNumberFormat="1" applyFont="1" applyBorder="1"/>
    <xf numFmtId="3" fontId="25" fillId="0" borderId="68" xfId="78" applyNumberFormat="1" applyFont="1" applyBorder="1" applyAlignment="1">
      <alignment vertical="center"/>
    </xf>
    <xf numFmtId="3" fontId="30" fillId="0" borderId="68" xfId="78" applyNumberFormat="1" applyFont="1" applyBorder="1" applyAlignment="1">
      <alignment vertical="center"/>
    </xf>
    <xf numFmtId="3" fontId="25" fillId="0" borderId="70" xfId="78" applyNumberFormat="1" applyFont="1" applyBorder="1" applyAlignment="1">
      <alignment vertical="center"/>
    </xf>
    <xf numFmtId="3" fontId="37" fillId="0" borderId="136" xfId="78" applyNumberFormat="1" applyFont="1" applyBorder="1"/>
    <xf numFmtId="3" fontId="37" fillId="0" borderId="57" xfId="78" applyNumberFormat="1" applyFont="1" applyBorder="1"/>
    <xf numFmtId="3" fontId="28" fillId="0" borderId="57" xfId="78" applyNumberFormat="1" applyFont="1" applyBorder="1"/>
    <xf numFmtId="3" fontId="30" fillId="0" borderId="125" xfId="78" applyNumberFormat="1" applyFont="1" applyBorder="1"/>
    <xf numFmtId="3" fontId="35" fillId="0" borderId="57" xfId="78" applyNumberFormat="1" applyFont="1" applyBorder="1" applyAlignment="1">
      <alignment vertical="center"/>
    </xf>
    <xf numFmtId="3" fontId="35" fillId="0" borderId="57" xfId="78" applyNumberFormat="1" applyFont="1" applyBorder="1"/>
    <xf numFmtId="3" fontId="30" fillId="0" borderId="81" xfId="78" applyNumberFormat="1" applyFont="1" applyBorder="1"/>
    <xf numFmtId="3" fontId="25" fillId="0" borderId="57" xfId="78" applyNumberFormat="1" applyFont="1" applyBorder="1"/>
    <xf numFmtId="3" fontId="60" fillId="0" borderId="57" xfId="78" applyNumberFormat="1" applyFont="1" applyBorder="1"/>
    <xf numFmtId="3" fontId="86" fillId="0" borderId="57" xfId="78" applyNumberFormat="1" applyFont="1" applyBorder="1" applyAlignment="1">
      <alignment vertical="center"/>
    </xf>
    <xf numFmtId="3" fontId="28" fillId="0" borderId="57" xfId="78" applyNumberFormat="1" applyFont="1" applyBorder="1" applyAlignment="1">
      <alignment vertical="center"/>
    </xf>
    <xf numFmtId="3" fontId="25" fillId="0" borderId="125" xfId="78" applyNumberFormat="1" applyFont="1" applyBorder="1"/>
    <xf numFmtId="3" fontId="25" fillId="0" borderId="81" xfId="78" applyNumberFormat="1" applyFont="1" applyBorder="1"/>
    <xf numFmtId="3" fontId="25" fillId="0" borderId="125" xfId="78" applyNumberFormat="1" applyFont="1" applyBorder="1" applyAlignment="1">
      <alignment vertical="center"/>
    </xf>
    <xf numFmtId="3" fontId="35" fillId="0" borderId="128" xfId="78" applyNumberFormat="1" applyFont="1" applyBorder="1"/>
    <xf numFmtId="3" fontId="30" fillId="0" borderId="57" xfId="78" applyNumberFormat="1" applyFont="1" applyBorder="1"/>
    <xf numFmtId="3" fontId="30" fillId="0" borderId="125" xfId="78" applyNumberFormat="1" applyFont="1" applyBorder="1" applyAlignment="1">
      <alignment vertical="center"/>
    </xf>
    <xf numFmtId="3" fontId="25" fillId="0" borderId="81" xfId="78" applyNumberFormat="1" applyFont="1" applyBorder="1" applyAlignment="1">
      <alignment vertical="center"/>
    </xf>
    <xf numFmtId="3" fontId="25" fillId="0" borderId="57" xfId="78" applyNumberFormat="1" applyFont="1" applyBorder="1" applyAlignment="1">
      <alignment vertical="center"/>
    </xf>
    <xf numFmtId="3" fontId="25" fillId="0" borderId="128" xfId="78" applyNumberFormat="1" applyFont="1" applyBorder="1" applyAlignment="1">
      <alignment vertical="center"/>
    </xf>
    <xf numFmtId="3" fontId="84" fillId="0" borderId="57" xfId="78" applyNumberFormat="1" applyFont="1" applyBorder="1"/>
    <xf numFmtId="0" fontId="37" fillId="0" borderId="93" xfId="78" applyFont="1" applyBorder="1"/>
    <xf numFmtId="3" fontId="37" fillId="0" borderId="139" xfId="78" applyNumberFormat="1" applyFont="1" applyBorder="1"/>
    <xf numFmtId="0" fontId="30" fillId="0" borderId="87" xfId="78" applyFont="1" applyBorder="1" applyAlignment="1">
      <alignment horizontal="center" vertical="center"/>
    </xf>
    <xf numFmtId="0" fontId="30" fillId="0" borderId="47" xfId="78" applyFont="1" applyBorder="1" applyAlignment="1">
      <alignment horizontal="center" vertical="center"/>
    </xf>
    <xf numFmtId="0" fontId="30" fillId="0" borderId="133" xfId="78" applyFont="1" applyBorder="1" applyAlignment="1">
      <alignment horizontal="center" vertical="center"/>
    </xf>
    <xf numFmtId="3" fontId="37" fillId="0" borderId="64" xfId="78" applyNumberFormat="1" applyFont="1" applyBorder="1"/>
    <xf numFmtId="3" fontId="28" fillId="0" borderId="64" xfId="78" applyNumberFormat="1" applyFont="1" applyBorder="1"/>
    <xf numFmtId="3" fontId="30" fillId="0" borderId="33" xfId="78" applyNumberFormat="1" applyFont="1" applyBorder="1"/>
    <xf numFmtId="3" fontId="35" fillId="0" borderId="41" xfId="78" applyNumberFormat="1" applyFont="1" applyBorder="1"/>
    <xf numFmtId="3" fontId="35" fillId="0" borderId="106" xfId="78" applyNumberFormat="1" applyFont="1" applyBorder="1"/>
    <xf numFmtId="3" fontId="60" fillId="0" borderId="64" xfId="78" applyNumberFormat="1" applyFont="1" applyBorder="1"/>
    <xf numFmtId="3" fontId="35" fillId="0" borderId="64" xfId="78" applyNumberFormat="1" applyFont="1" applyBorder="1"/>
    <xf numFmtId="3" fontId="35" fillId="0" borderId="33" xfId="78" applyNumberFormat="1" applyFont="1" applyBorder="1" applyAlignment="1">
      <alignment vertical="center"/>
    </xf>
    <xf numFmtId="3" fontId="61" fillId="0" borderId="64" xfId="78" applyNumberFormat="1" applyFont="1" applyBorder="1"/>
    <xf numFmtId="3" fontId="30" fillId="0" borderId="106" xfId="78" applyNumberFormat="1" applyFont="1" applyBorder="1" applyAlignment="1">
      <alignment vertical="center"/>
    </xf>
    <xf numFmtId="3" fontId="30" fillId="0" borderId="64" xfId="78" applyNumberFormat="1" applyFont="1" applyBorder="1"/>
    <xf numFmtId="3" fontId="30" fillId="0" borderId="64" xfId="78" applyNumberFormat="1" applyFont="1" applyBorder="1" applyAlignment="1">
      <alignment vertical="center"/>
    </xf>
    <xf numFmtId="3" fontId="30" fillId="0" borderId="33" xfId="78" applyNumberFormat="1" applyFont="1" applyBorder="1" applyAlignment="1">
      <alignment vertical="center"/>
    </xf>
    <xf numFmtId="3" fontId="30" fillId="0" borderId="67" xfId="78" applyNumberFormat="1" applyFont="1" applyBorder="1"/>
    <xf numFmtId="3" fontId="35" fillId="0" borderId="67" xfId="78" applyNumberFormat="1" applyFont="1" applyBorder="1"/>
    <xf numFmtId="3" fontId="35" fillId="0" borderId="70" xfId="78" applyNumberFormat="1" applyFont="1" applyBorder="1"/>
    <xf numFmtId="3" fontId="30" fillId="0" borderId="26" xfId="78" applyNumberFormat="1" applyFont="1" applyBorder="1" applyAlignment="1">
      <alignment vertical="center"/>
    </xf>
    <xf numFmtId="3" fontId="30" fillId="0" borderId="70" xfId="78" applyNumberFormat="1" applyFont="1" applyBorder="1" applyAlignment="1">
      <alignment vertical="center"/>
    </xf>
    <xf numFmtId="3" fontId="25" fillId="0" borderId="38" xfId="78" applyNumberFormat="1" applyFont="1" applyBorder="1" applyAlignment="1">
      <alignment horizontal="center" vertical="center" wrapText="1"/>
    </xf>
    <xf numFmtId="3" fontId="25" fillId="0" borderId="38" xfId="78" applyNumberFormat="1" applyFont="1" applyBorder="1" applyAlignment="1">
      <alignment horizontal="center" vertical="center"/>
    </xf>
    <xf numFmtId="3" fontId="25" fillId="0" borderId="141" xfId="78" applyNumberFormat="1" applyFont="1" applyBorder="1" applyAlignment="1">
      <alignment horizontal="center" vertical="center"/>
    </xf>
    <xf numFmtId="0" fontId="35" fillId="0" borderId="117" xfId="78" applyFont="1" applyBorder="1"/>
    <xf numFmtId="3" fontId="44" fillId="0" borderId="0" xfId="0" applyNumberFormat="1" applyFont="1" applyBorder="1" applyAlignment="1">
      <alignment vertical="center"/>
    </xf>
    <xf numFmtId="3" fontId="53" fillId="0" borderId="67" xfId="0" applyNumberFormat="1" applyFont="1" applyBorder="1" applyAlignment="1">
      <alignment horizontal="right" vertical="center"/>
    </xf>
    <xf numFmtId="3" fontId="53" fillId="0" borderId="70" xfId="0" applyNumberFormat="1" applyFont="1" applyBorder="1" applyAlignment="1">
      <alignment vertical="center"/>
    </xf>
    <xf numFmtId="3" fontId="39" fillId="0" borderId="64" xfId="74" applyNumberFormat="1" applyFont="1" applyBorder="1"/>
    <xf numFmtId="3" fontId="58" fillId="0" borderId="132" xfId="0" applyNumberFormat="1" applyFont="1" applyBorder="1"/>
    <xf numFmtId="3" fontId="25" fillId="0" borderId="142" xfId="0" applyNumberFormat="1" applyFont="1" applyBorder="1"/>
    <xf numFmtId="0" fontId="35" fillId="0" borderId="24" xfId="0" applyFont="1" applyBorder="1"/>
    <xf numFmtId="3" fontId="66" fillId="0" borderId="0" xfId="0" applyNumberFormat="1" applyFont="1"/>
    <xf numFmtId="3" fontId="30" fillId="0" borderId="41" xfId="0" applyNumberFormat="1" applyFont="1" applyBorder="1"/>
    <xf numFmtId="3" fontId="30" fillId="0" borderId="120" xfId="0" applyNumberFormat="1" applyFont="1" applyBorder="1"/>
    <xf numFmtId="3" fontId="59" fillId="0" borderId="132" xfId="0" applyNumberFormat="1" applyFont="1" applyBorder="1"/>
    <xf numFmtId="3" fontId="39" fillId="0" borderId="25" xfId="0" applyNumberFormat="1" applyFont="1" applyBorder="1"/>
    <xf numFmtId="0" fontId="24" fillId="0" borderId="12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 wrapText="1"/>
    </xf>
    <xf numFmtId="3" fontId="25" fillId="0" borderId="131" xfId="0" applyNumberFormat="1" applyFont="1" applyBorder="1" applyAlignment="1">
      <alignment horizontal="center" vertical="center" wrapText="1"/>
    </xf>
    <xf numFmtId="3" fontId="69" fillId="0" borderId="143" xfId="0" applyNumberFormat="1" applyFont="1" applyBorder="1" applyAlignment="1">
      <alignment horizontal="center" vertical="center" wrapText="1"/>
    </xf>
    <xf numFmtId="3" fontId="68" fillId="0" borderId="64" xfId="0" applyNumberFormat="1" applyFont="1" applyBorder="1"/>
    <xf numFmtId="3" fontId="64" fillId="0" borderId="64" xfId="0" applyNumberFormat="1" applyFont="1" applyBorder="1" applyAlignment="1">
      <alignment wrapText="1"/>
    </xf>
    <xf numFmtId="3" fontId="69" fillId="0" borderId="27" xfId="0" applyNumberFormat="1" applyFont="1" applyBorder="1" applyAlignment="1">
      <alignment horizontal="center" vertical="center" wrapText="1"/>
    </xf>
    <xf numFmtId="3" fontId="25" fillId="0" borderId="144" xfId="0" applyNumberFormat="1" applyFont="1" applyBorder="1"/>
    <xf numFmtId="3" fontId="92" fillId="0" borderId="0" xfId="0" applyNumberFormat="1" applyFont="1" applyBorder="1"/>
    <xf numFmtId="3" fontId="57" fillId="0" borderId="132" xfId="0" applyNumberFormat="1" applyFont="1" applyBorder="1"/>
    <xf numFmtId="3" fontId="63" fillId="0" borderId="132" xfId="0" applyNumberFormat="1" applyFont="1" applyBorder="1"/>
    <xf numFmtId="3" fontId="64" fillId="0" borderId="132" xfId="0" applyNumberFormat="1" applyFont="1" applyBorder="1"/>
    <xf numFmtId="3" fontId="25" fillId="0" borderId="58" xfId="0" applyNumberFormat="1" applyFont="1" applyBorder="1"/>
    <xf numFmtId="3" fontId="25" fillId="0" borderId="67" xfId="0" applyNumberFormat="1" applyFont="1" applyBorder="1"/>
    <xf numFmtId="0" fontId="35" fillId="0" borderId="66" xfId="0" applyFont="1" applyBorder="1"/>
    <xf numFmtId="0" fontId="35" fillId="0" borderId="64" xfId="0" applyFont="1" applyBorder="1"/>
    <xf numFmtId="0" fontId="66" fillId="0" borderId="64" xfId="0" applyFont="1" applyBorder="1"/>
    <xf numFmtId="0" fontId="35" fillId="0" borderId="41" xfId="0" applyFont="1" applyBorder="1"/>
    <xf numFmtId="0" fontId="35" fillId="0" borderId="117" xfId="0" applyFont="1" applyBorder="1"/>
    <xf numFmtId="3" fontId="25" fillId="0" borderId="72" xfId="0" applyNumberFormat="1" applyFont="1" applyBorder="1"/>
    <xf numFmtId="0" fontId="89" fillId="0" borderId="55" xfId="0" applyFont="1" applyBorder="1"/>
    <xf numFmtId="0" fontId="82" fillId="0" borderId="0" xfId="0" applyFont="1" applyBorder="1"/>
    <xf numFmtId="3" fontId="91" fillId="0" borderId="74" xfId="0" applyNumberFormat="1" applyFont="1" applyBorder="1" applyAlignment="1">
      <alignment horizontal="center" vertical="center" wrapText="1"/>
    </xf>
    <xf numFmtId="3" fontId="91" fillId="0" borderId="53" xfId="0" applyNumberFormat="1" applyFont="1" applyBorder="1" applyAlignment="1">
      <alignment horizontal="center" vertical="center" wrapText="1"/>
    </xf>
    <xf numFmtId="3" fontId="91" fillId="0" borderId="52" xfId="0" applyNumberFormat="1" applyFont="1" applyBorder="1" applyAlignment="1">
      <alignment horizontal="center" vertical="center" wrapText="1"/>
    </xf>
    <xf numFmtId="0" fontId="89" fillId="0" borderId="40" xfId="0" applyFont="1" applyBorder="1" applyAlignment="1">
      <alignment horizontal="right"/>
    </xf>
    <xf numFmtId="0" fontId="90" fillId="0" borderId="149" xfId="0" applyFont="1" applyBorder="1" applyAlignment="1">
      <alignment horizontal="center"/>
    </xf>
    <xf numFmtId="0" fontId="90" fillId="0" borderId="150" xfId="0" applyFont="1" applyBorder="1" applyAlignment="1">
      <alignment horizontal="center"/>
    </xf>
    <xf numFmtId="0" fontId="85" fillId="0" borderId="0" xfId="0" applyFont="1" applyBorder="1"/>
    <xf numFmtId="0" fontId="23" fillId="0" borderId="0" xfId="0" applyFont="1" applyAlignment="1">
      <alignment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3" fontId="24" fillId="0" borderId="64" xfId="0" applyNumberFormat="1" applyFont="1" applyFill="1" applyBorder="1"/>
    <xf numFmtId="3" fontId="24" fillId="0" borderId="89" xfId="0" applyNumberFormat="1" applyFont="1" applyBorder="1"/>
    <xf numFmtId="3" fontId="25" fillId="0" borderId="152" xfId="0" applyNumberFormat="1" applyFont="1" applyBorder="1" applyAlignment="1">
      <alignment horizontal="center" vertical="center" wrapText="1"/>
    </xf>
    <xf numFmtId="3" fontId="22" fillId="0" borderId="132" xfId="0" applyNumberFormat="1" applyFont="1" applyFill="1" applyBorder="1"/>
    <xf numFmtId="3" fontId="24" fillId="0" borderId="132" xfId="0" applyNumberFormat="1" applyFont="1" applyFill="1" applyBorder="1"/>
    <xf numFmtId="3" fontId="22" fillId="0" borderId="133" xfId="0" applyNumberFormat="1" applyFont="1" applyFill="1" applyBorder="1"/>
    <xf numFmtId="3" fontId="24" fillId="0" borderId="122" xfId="0" applyNumberFormat="1" applyFont="1" applyBorder="1"/>
    <xf numFmtId="0" fontId="24" fillId="0" borderId="130" xfId="0" applyFont="1" applyBorder="1" applyAlignment="1">
      <alignment horizontal="center" vertical="center"/>
    </xf>
    <xf numFmtId="3" fontId="44" fillId="0" borderId="21" xfId="0" applyNumberFormat="1" applyFont="1" applyBorder="1"/>
    <xf numFmtId="0" fontId="44" fillId="0" borderId="153" xfId="0" applyFont="1" applyBorder="1"/>
    <xf numFmtId="0" fontId="20" fillId="0" borderId="55" xfId="0" applyFont="1" applyBorder="1"/>
    <xf numFmtId="3" fontId="44" fillId="0" borderId="72" xfId="0" applyNumberFormat="1" applyFont="1" applyBorder="1"/>
    <xf numFmtId="0" fontId="20" fillId="0" borderId="117" xfId="0" applyFont="1" applyBorder="1"/>
    <xf numFmtId="3" fontId="44" fillId="0" borderId="120" xfId="0" applyNumberFormat="1" applyFont="1" applyBorder="1"/>
    <xf numFmtId="0" fontId="43" fillId="0" borderId="55" xfId="0" applyFont="1" applyBorder="1"/>
    <xf numFmtId="0" fontId="43" fillId="0" borderId="120" xfId="0" applyFont="1" applyBorder="1" applyAlignment="1">
      <alignment horizontal="center"/>
    </xf>
    <xf numFmtId="0" fontId="26" fillId="0" borderId="156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44" fillId="0" borderId="40" xfId="0" applyFont="1" applyBorder="1" applyAlignment="1">
      <alignment horizontal="center"/>
    </xf>
    <xf numFmtId="0" fontId="44" fillId="0" borderId="40" xfId="0" applyFont="1" applyBorder="1" applyAlignment="1">
      <alignment horizontal="center" wrapText="1"/>
    </xf>
    <xf numFmtId="0" fontId="53" fillId="0" borderId="40" xfId="0" applyFont="1" applyBorder="1"/>
    <xf numFmtId="0" fontId="43" fillId="0" borderId="106" xfId="0" applyFont="1" applyBorder="1" applyAlignment="1">
      <alignment horizontal="center"/>
    </xf>
    <xf numFmtId="0" fontId="24" fillId="0" borderId="38" xfId="0" applyFont="1" applyBorder="1" applyAlignment="1">
      <alignment horizontal="center" vertical="center"/>
    </xf>
    <xf numFmtId="3" fontId="69" fillId="0" borderId="23" xfId="0" applyNumberFormat="1" applyFont="1" applyBorder="1" applyAlignment="1">
      <alignment horizontal="center" vertical="center" wrapText="1"/>
    </xf>
    <xf numFmtId="3" fontId="63" fillId="0" borderId="64" xfId="74" applyNumberFormat="1" applyFont="1" applyBorder="1"/>
    <xf numFmtId="3" fontId="25" fillId="0" borderId="84" xfId="0" applyNumberFormat="1" applyFont="1" applyBorder="1"/>
    <xf numFmtId="3" fontId="133" fillId="0" borderId="132" xfId="0" applyNumberFormat="1" applyFont="1" applyBorder="1"/>
    <xf numFmtId="3" fontId="59" fillId="0" borderId="124" xfId="0" applyNumberFormat="1" applyFont="1" applyBorder="1"/>
    <xf numFmtId="3" fontId="66" fillId="0" borderId="21" xfId="0" applyNumberFormat="1" applyFont="1" applyBorder="1"/>
    <xf numFmtId="0" fontId="35" fillId="0" borderId="84" xfId="0" applyFont="1" applyBorder="1"/>
    <xf numFmtId="3" fontId="30" fillId="0" borderId="70" xfId="0" applyNumberFormat="1" applyFont="1" applyBorder="1"/>
    <xf numFmtId="3" fontId="66" fillId="0" borderId="25" xfId="0" applyNumberFormat="1" applyFont="1" applyBorder="1"/>
    <xf numFmtId="3" fontId="23" fillId="0" borderId="84" xfId="0" applyNumberFormat="1" applyFont="1" applyBorder="1"/>
    <xf numFmtId="3" fontId="23" fillId="0" borderId="87" xfId="0" applyNumberFormat="1" applyFont="1" applyBorder="1"/>
    <xf numFmtId="3" fontId="64" fillId="0" borderId="57" xfId="0" applyNumberFormat="1" applyFont="1" applyBorder="1"/>
    <xf numFmtId="3" fontId="35" fillId="0" borderId="72" xfId="0" applyNumberFormat="1" applyFont="1" applyBorder="1"/>
    <xf numFmtId="3" fontId="34" fillId="0" borderId="0" xfId="0" applyNumberFormat="1" applyFont="1" applyBorder="1" applyAlignment="1">
      <alignment horizontal="right"/>
    </xf>
    <xf numFmtId="3" fontId="64" fillId="0" borderId="67" xfId="0" applyNumberFormat="1" applyFont="1" applyBorder="1"/>
    <xf numFmtId="3" fontId="57" fillId="0" borderId="124" xfId="0" applyNumberFormat="1" applyFont="1" applyBorder="1"/>
    <xf numFmtId="3" fontId="34" fillId="0" borderId="0" xfId="0" applyNumberFormat="1" applyFont="1" applyBorder="1" applyAlignment="1">
      <alignment horizontal="right"/>
    </xf>
    <xf numFmtId="3" fontId="27" fillId="0" borderId="0" xfId="0" applyNumberFormat="1" applyFont="1" applyBorder="1" applyAlignment="1">
      <alignment horizontal="right" vertical="top" wrapText="1"/>
    </xf>
    <xf numFmtId="3" fontId="64" fillId="0" borderId="40" xfId="0" applyNumberFormat="1" applyFont="1" applyBorder="1"/>
    <xf numFmtId="0" fontId="44" fillId="0" borderId="23" xfId="73" applyFont="1" applyBorder="1" applyAlignment="1">
      <alignment horizontal="center" wrapText="1"/>
    </xf>
    <xf numFmtId="0" fontId="23" fillId="0" borderId="0" xfId="89" applyFont="1"/>
    <xf numFmtId="0" fontId="26" fillId="0" borderId="23" xfId="89" applyFont="1" applyBorder="1" applyAlignment="1">
      <alignment horizontal="center"/>
    </xf>
    <xf numFmtId="0" fontId="23" fillId="0" borderId="43" xfId="0" applyFont="1" applyBorder="1" applyAlignment="1">
      <alignment horizontal="center"/>
    </xf>
    <xf numFmtId="0" fontId="23" fillId="0" borderId="84" xfId="89" applyFont="1" applyBorder="1"/>
    <xf numFmtId="3" fontId="23" fillId="0" borderId="43" xfId="0" applyNumberFormat="1" applyFont="1" applyBorder="1"/>
    <xf numFmtId="3" fontId="23" fillId="0" borderId="83" xfId="0" applyNumberFormat="1" applyFont="1" applyBorder="1"/>
    <xf numFmtId="0" fontId="23" fillId="0" borderId="21" xfId="0" applyFont="1" applyBorder="1" applyAlignment="1">
      <alignment horizontal="center"/>
    </xf>
    <xf numFmtId="0" fontId="23" fillId="0" borderId="64" xfId="89" applyFont="1" applyBorder="1"/>
    <xf numFmtId="0" fontId="26" fillId="0" borderId="64" xfId="89" applyFont="1" applyBorder="1"/>
    <xf numFmtId="0" fontId="23" fillId="0" borderId="64" xfId="89" applyFont="1" applyBorder="1" applyAlignment="1">
      <alignment shrinkToFit="1"/>
    </xf>
    <xf numFmtId="0" fontId="26" fillId="0" borderId="64" xfId="89" applyFont="1" applyBorder="1" applyAlignment="1">
      <alignment shrinkToFit="1"/>
    </xf>
    <xf numFmtId="0" fontId="26" fillId="0" borderId="64" xfId="0" applyFont="1" applyBorder="1"/>
    <xf numFmtId="3" fontId="26" fillId="0" borderId="21" xfId="0" applyNumberFormat="1" applyFont="1" applyBorder="1" applyAlignment="1"/>
    <xf numFmtId="3" fontId="26" fillId="0" borderId="0" xfId="0" applyNumberFormat="1" applyFont="1" applyBorder="1" applyAlignment="1"/>
    <xf numFmtId="3" fontId="26" fillId="0" borderId="64" xfId="0" applyNumberFormat="1" applyFont="1" applyBorder="1" applyAlignment="1"/>
    <xf numFmtId="0" fontId="23" fillId="0" borderId="85" xfId="0" applyFont="1" applyBorder="1" applyAlignment="1">
      <alignment horizontal="center"/>
    </xf>
    <xf numFmtId="0" fontId="26" fillId="0" borderId="87" xfId="0" applyFont="1" applyBorder="1"/>
    <xf numFmtId="3" fontId="26" fillId="0" borderId="85" xfId="0" applyNumberFormat="1" applyFont="1" applyBorder="1" applyAlignment="1"/>
    <xf numFmtId="3" fontId="26" fillId="0" borderId="86" xfId="0" applyNumberFormat="1" applyFont="1" applyBorder="1" applyAlignment="1"/>
    <xf numFmtId="3" fontId="26" fillId="0" borderId="87" xfId="0" applyNumberFormat="1" applyFont="1" applyBorder="1" applyAlignment="1"/>
    <xf numFmtId="3" fontId="23" fillId="0" borderId="0" xfId="89" applyNumberFormat="1" applyFont="1"/>
    <xf numFmtId="0" fontId="23" fillId="0" borderId="0" xfId="89" applyFont="1" applyBorder="1"/>
    <xf numFmtId="0" fontId="151" fillId="0" borderId="64" xfId="89" applyFont="1" applyBorder="1"/>
    <xf numFmtId="3" fontId="151" fillId="0" borderId="21" xfId="0" applyNumberFormat="1" applyFont="1" applyBorder="1"/>
    <xf numFmtId="3" fontId="151" fillId="0" borderId="0" xfId="0" applyNumberFormat="1" applyFont="1" applyBorder="1"/>
    <xf numFmtId="3" fontId="151" fillId="0" borderId="64" xfId="0" applyNumberFormat="1" applyFont="1" applyBorder="1"/>
    <xf numFmtId="3" fontId="23" fillId="0" borderId="21" xfId="0" applyNumberFormat="1" applyFont="1" applyBorder="1" applyAlignment="1"/>
    <xf numFmtId="3" fontId="23" fillId="0" borderId="0" xfId="0" applyNumberFormat="1" applyFont="1" applyBorder="1" applyAlignment="1"/>
    <xf numFmtId="3" fontId="151" fillId="0" borderId="21" xfId="89" applyNumberFormat="1" applyFont="1" applyBorder="1"/>
    <xf numFmtId="3" fontId="151" fillId="0" borderId="0" xfId="89" applyNumberFormat="1" applyFont="1" applyBorder="1"/>
    <xf numFmtId="3" fontId="26" fillId="0" borderId="21" xfId="89" applyNumberFormat="1" applyFont="1" applyBorder="1"/>
    <xf numFmtId="3" fontId="23" fillId="0" borderId="21" xfId="89" applyNumberFormat="1" applyFont="1" applyBorder="1"/>
    <xf numFmtId="3" fontId="23" fillId="0" borderId="0" xfId="89" applyNumberFormat="1" applyFont="1" applyBorder="1"/>
    <xf numFmtId="0" fontId="23" fillId="0" borderId="64" xfId="89" applyFont="1" applyBorder="1" applyAlignment="1">
      <alignment wrapText="1"/>
    </xf>
    <xf numFmtId="3" fontId="26" fillId="0" borderId="0" xfId="89" applyNumberFormat="1" applyFont="1" applyBorder="1"/>
    <xf numFmtId="0" fontId="26" fillId="0" borderId="87" xfId="89" applyFont="1" applyBorder="1"/>
    <xf numFmtId="3" fontId="26" fillId="25" borderId="85" xfId="89" applyNumberFormat="1" applyFont="1" applyFill="1" applyBorder="1"/>
    <xf numFmtId="3" fontId="26" fillId="25" borderId="86" xfId="89" applyNumberFormat="1" applyFont="1" applyFill="1" applyBorder="1"/>
    <xf numFmtId="3" fontId="26" fillId="25" borderId="86" xfId="0" applyNumberFormat="1" applyFont="1" applyFill="1" applyBorder="1"/>
    <xf numFmtId="3" fontId="26" fillId="25" borderId="87" xfId="0" applyNumberFormat="1" applyFont="1" applyFill="1" applyBorder="1"/>
    <xf numFmtId="0" fontId="35" fillId="0" borderId="0" xfId="78" applyFont="1" applyAlignment="1">
      <alignment horizontal="center"/>
    </xf>
    <xf numFmtId="0" fontId="37" fillId="0" borderId="0" xfId="78" applyFont="1" applyAlignment="1"/>
    <xf numFmtId="3" fontId="53" fillId="0" borderId="23" xfId="0" applyNumberFormat="1" applyFont="1" applyBorder="1" applyAlignment="1">
      <alignment vertical="center"/>
    </xf>
    <xf numFmtId="0" fontId="53" fillId="0" borderId="23" xfId="0" applyFont="1" applyBorder="1" applyAlignment="1">
      <alignment vertical="center"/>
    </xf>
    <xf numFmtId="0" fontId="58" fillId="0" borderId="0" xfId="0" applyFont="1" applyAlignment="1"/>
    <xf numFmtId="0" fontId="26" fillId="0" borderId="23" xfId="0" applyFont="1" applyBorder="1" applyAlignment="1">
      <alignment horizontal="center" vertical="center" wrapText="1"/>
    </xf>
    <xf numFmtId="0" fontId="64" fillId="0" borderId="0" xfId="0" applyFont="1" applyBorder="1"/>
    <xf numFmtId="0" fontId="151" fillId="0" borderId="0" xfId="0" applyFont="1" applyFill="1" applyAlignment="1"/>
    <xf numFmtId="0" fontId="154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3" fontId="23" fillId="0" borderId="0" xfId="0" applyNumberFormat="1" applyFont="1" applyAlignment="1">
      <alignment horizontal="right"/>
    </xf>
    <xf numFmtId="0" fontId="26" fillId="0" borderId="0" xfId="0" applyFont="1" applyAlignment="1">
      <alignment horizontal="left"/>
    </xf>
    <xf numFmtId="0" fontId="153" fillId="0" borderId="0" xfId="0" applyFont="1"/>
    <xf numFmtId="0" fontId="118" fillId="0" borderId="0" xfId="0" applyFont="1" applyAlignment="1">
      <alignment horizontal="left"/>
    </xf>
    <xf numFmtId="3" fontId="118" fillId="0" borderId="0" xfId="0" applyNumberFormat="1" applyFont="1" applyAlignment="1">
      <alignment horizontal="right"/>
    </xf>
    <xf numFmtId="0" fontId="26" fillId="0" borderId="23" xfId="0" applyFont="1" applyBorder="1" applyAlignment="1">
      <alignment horizontal="center"/>
    </xf>
    <xf numFmtId="0" fontId="23" fillId="0" borderId="0" xfId="0" applyFont="1" applyBorder="1" applyAlignment="1">
      <alignment vertical="center"/>
    </xf>
    <xf numFmtId="0" fontId="26" fillId="0" borderId="23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83" fillId="0" borderId="64" xfId="0" applyFont="1" applyBorder="1"/>
    <xf numFmtId="0" fontId="23" fillId="0" borderId="25" xfId="0" applyFont="1" applyBorder="1" applyAlignment="1">
      <alignment vertical="center"/>
    </xf>
    <xf numFmtId="0" fontId="23" fillId="0" borderId="24" xfId="0" applyFont="1" applyBorder="1" applyAlignment="1">
      <alignment vertical="center"/>
    </xf>
    <xf numFmtId="0" fontId="26" fillId="0" borderId="44" xfId="0" applyFont="1" applyBorder="1" applyAlignment="1">
      <alignment horizontal="center" vertical="center" wrapText="1"/>
    </xf>
    <xf numFmtId="0" fontId="26" fillId="0" borderId="0" xfId="0" applyFont="1" applyBorder="1"/>
    <xf numFmtId="3" fontId="23" fillId="0" borderId="24" xfId="0" applyNumberFormat="1" applyFont="1" applyBorder="1" applyAlignment="1">
      <alignment horizontal="right" vertical="center"/>
    </xf>
    <xf numFmtId="3" fontId="23" fillId="0" borderId="25" xfId="0" applyNumberFormat="1" applyFont="1" applyBorder="1" applyAlignment="1">
      <alignment horizontal="right" vertical="center"/>
    </xf>
    <xf numFmtId="0" fontId="23" fillId="0" borderId="24" xfId="0" applyFont="1" applyBorder="1" applyAlignment="1">
      <alignment vertical="center" wrapText="1"/>
    </xf>
    <xf numFmtId="0" fontId="23" fillId="0" borderId="25" xfId="0" applyFont="1" applyBorder="1" applyAlignment="1">
      <alignment vertical="center" wrapText="1"/>
    </xf>
    <xf numFmtId="0" fontId="23" fillId="0" borderId="64" xfId="0" applyFont="1" applyBorder="1" applyAlignment="1">
      <alignment vertical="center"/>
    </xf>
    <xf numFmtId="0" fontId="83" fillId="0" borderId="0" xfId="0" applyFont="1" applyBorder="1"/>
    <xf numFmtId="0" fontId="23" fillId="0" borderId="120" xfId="0" applyFont="1" applyBorder="1" applyAlignment="1">
      <alignment vertical="center"/>
    </xf>
    <xf numFmtId="0" fontId="26" fillId="0" borderId="33" xfId="0" applyFont="1" applyBorder="1" applyAlignment="1">
      <alignment vertical="center" wrapText="1"/>
    </xf>
    <xf numFmtId="0" fontId="26" fillId="0" borderId="26" xfId="0" applyFont="1" applyBorder="1" applyAlignment="1">
      <alignment vertical="center"/>
    </xf>
    <xf numFmtId="3" fontId="26" fillId="0" borderId="58" xfId="0" applyNumberFormat="1" applyFont="1" applyBorder="1"/>
    <xf numFmtId="0" fontId="98" fillId="0" borderId="0" xfId="72" applyFont="1" applyAlignment="1">
      <alignment horizontal="center"/>
    </xf>
    <xf numFmtId="0" fontId="98" fillId="0" borderId="23" xfId="72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96" fillId="0" borderId="0" xfId="72" applyFont="1" applyAlignment="1">
      <alignment horizontal="center"/>
    </xf>
    <xf numFmtId="0" fontId="98" fillId="0" borderId="23" xfId="72" applyFont="1" applyBorder="1" applyAlignment="1">
      <alignment horizontal="center"/>
    </xf>
    <xf numFmtId="0" fontId="96" fillId="0" borderId="0" xfId="0" applyFont="1" applyAlignment="1">
      <alignment horizontal="center"/>
    </xf>
    <xf numFmtId="0" fontId="96" fillId="0" borderId="0" xfId="0" applyFont="1"/>
    <xf numFmtId="0" fontId="96" fillId="0" borderId="0" xfId="0" applyFont="1" applyAlignment="1">
      <alignment wrapText="1"/>
    </xf>
    <xf numFmtId="14" fontId="96" fillId="0" borderId="0" xfId="0" applyNumberFormat="1" applyFont="1" applyAlignment="1">
      <alignment horizontal="center"/>
    </xf>
    <xf numFmtId="3" fontId="96" fillId="0" borderId="0" xfId="0" applyNumberFormat="1" applyFont="1"/>
    <xf numFmtId="14" fontId="20" fillId="0" borderId="0" xfId="72" applyNumberFormat="1" applyFont="1" applyFill="1" applyBorder="1" applyAlignment="1" applyProtection="1">
      <alignment horizontal="left"/>
      <protection locked="0"/>
    </xf>
    <xf numFmtId="14" fontId="20" fillId="0" borderId="0" xfId="0" applyNumberFormat="1" applyFont="1" applyFill="1" applyAlignment="1">
      <alignment horizontal="center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3" fontId="96" fillId="0" borderId="0" xfId="0" applyNumberFormat="1" applyFont="1" applyAlignment="1">
      <alignment wrapText="1"/>
    </xf>
    <xf numFmtId="3" fontId="96" fillId="0" borderId="0" xfId="0" applyNumberFormat="1" applyFont="1" applyFill="1" applyAlignment="1">
      <alignment wrapText="1"/>
    </xf>
    <xf numFmtId="0" fontId="96" fillId="0" borderId="0" xfId="0" applyFont="1" applyAlignment="1">
      <alignment horizontal="center" wrapText="1"/>
    </xf>
    <xf numFmtId="0" fontId="53" fillId="0" borderId="0" xfId="73" applyFont="1" applyAlignment="1">
      <alignment horizontal="center"/>
    </xf>
    <xf numFmtId="0" fontId="52" fillId="0" borderId="0" xfId="73" applyFont="1" applyAlignment="1">
      <alignment horizontal="right"/>
    </xf>
    <xf numFmtId="0" fontId="44" fillId="0" borderId="93" xfId="73" applyFont="1" applyBorder="1" applyAlignment="1">
      <alignment horizontal="center" vertical="center"/>
    </xf>
    <xf numFmtId="0" fontId="100" fillId="0" borderId="0" xfId="73" applyFont="1" applyAlignment="1">
      <alignment wrapText="1"/>
    </xf>
    <xf numFmtId="3" fontId="43" fillId="0" borderId="0" xfId="73" applyNumberFormat="1" applyFont="1" applyAlignment="1">
      <alignment vertical="center"/>
    </xf>
    <xf numFmtId="0" fontId="101" fillId="0" borderId="0" xfId="73" applyFont="1" applyAlignment="1">
      <alignment wrapText="1"/>
    </xf>
    <xf numFmtId="0" fontId="43" fillId="0" borderId="0" xfId="73" applyFont="1" applyAlignment="1">
      <alignment vertical="center"/>
    </xf>
    <xf numFmtId="3" fontId="44" fillId="0" borderId="0" xfId="73" applyNumberFormat="1" applyFont="1"/>
    <xf numFmtId="3" fontId="35" fillId="0" borderId="64" xfId="78" applyNumberFormat="1" applyFont="1" applyBorder="1" applyAlignment="1">
      <alignment vertical="center"/>
    </xf>
    <xf numFmtId="3" fontId="35" fillId="0" borderId="73" xfId="0" applyNumberFormat="1" applyFont="1" applyBorder="1"/>
    <xf numFmtId="3" fontId="23" fillId="0" borderId="0" xfId="0" applyNumberFormat="1" applyFont="1" applyAlignment="1">
      <alignment vertical="center"/>
    </xf>
    <xf numFmtId="3" fontId="118" fillId="0" borderId="0" xfId="0" applyNumberFormat="1" applyFont="1"/>
    <xf numFmtId="3" fontId="58" fillId="0" borderId="40" xfId="0" applyNumberFormat="1" applyFont="1" applyBorder="1" applyAlignment="1">
      <alignment vertical="center"/>
    </xf>
    <xf numFmtId="3" fontId="58" fillId="0" borderId="67" xfId="0" applyNumberFormat="1" applyFont="1" applyBorder="1" applyAlignment="1">
      <alignment vertical="center"/>
    </xf>
    <xf numFmtId="3" fontId="58" fillId="0" borderId="153" xfId="0" applyNumberFormat="1" applyFont="1" applyBorder="1" applyAlignment="1">
      <alignment vertical="center"/>
    </xf>
    <xf numFmtId="3" fontId="91" fillId="0" borderId="32" xfId="0" applyNumberFormat="1" applyFont="1" applyBorder="1" applyAlignment="1">
      <alignment horizontal="center" vertical="center" wrapText="1"/>
    </xf>
    <xf numFmtId="3" fontId="59" fillId="0" borderId="55" xfId="0" applyNumberFormat="1" applyFont="1" applyBorder="1" applyAlignment="1">
      <alignment horizontal="center" vertical="center" wrapText="1"/>
    </xf>
    <xf numFmtId="3" fontId="59" fillId="0" borderId="73" xfId="0" applyNumberFormat="1" applyFont="1" applyBorder="1" applyAlignment="1">
      <alignment horizontal="center" vertical="center" wrapText="1"/>
    </xf>
    <xf numFmtId="3" fontId="59" fillId="0" borderId="21" xfId="0" applyNumberFormat="1" applyFont="1" applyBorder="1" applyAlignment="1">
      <alignment horizontal="center" vertical="center" wrapText="1"/>
    </xf>
    <xf numFmtId="3" fontId="91" fillId="0" borderId="131" xfId="0" applyNumberFormat="1" applyFont="1" applyBorder="1" applyAlignment="1">
      <alignment horizontal="center" vertical="center" wrapText="1"/>
    </xf>
    <xf numFmtId="0" fontId="85" fillId="0" borderId="0" xfId="0" applyFont="1" applyFill="1" applyBorder="1"/>
    <xf numFmtId="1" fontId="58" fillId="0" borderId="101" xfId="0" applyNumberFormat="1" applyFont="1" applyBorder="1" applyAlignment="1">
      <alignment horizontal="center" vertical="center"/>
    </xf>
    <xf numFmtId="0" fontId="58" fillId="0" borderId="73" xfId="0" applyFont="1" applyBorder="1" applyAlignment="1">
      <alignment horizontal="left" vertical="center" wrapText="1"/>
    </xf>
    <xf numFmtId="3" fontId="59" fillId="0" borderId="157" xfId="0" applyNumberFormat="1" applyFont="1" applyBorder="1" applyAlignment="1">
      <alignment horizontal="center" vertical="center" wrapText="1"/>
    </xf>
    <xf numFmtId="3" fontId="59" fillId="0" borderId="158" xfId="0" applyNumberFormat="1" applyFont="1" applyBorder="1" applyAlignment="1">
      <alignment horizontal="center" vertical="center" wrapText="1"/>
    </xf>
    <xf numFmtId="3" fontId="58" fillId="0" borderId="55" xfId="0" applyNumberFormat="1" applyFont="1" applyBorder="1" applyAlignment="1">
      <alignment horizontal="center" vertical="center" wrapText="1"/>
    </xf>
    <xf numFmtId="3" fontId="58" fillId="0" borderId="158" xfId="0" applyNumberFormat="1" applyFont="1" applyBorder="1" applyAlignment="1">
      <alignment horizontal="center" vertical="center" wrapText="1"/>
    </xf>
    <xf numFmtId="3" fontId="89" fillId="0" borderId="56" xfId="0" applyNumberFormat="1" applyFont="1" applyBorder="1" applyAlignment="1">
      <alignment vertical="center"/>
    </xf>
    <xf numFmtId="1" fontId="58" fillId="0" borderId="102" xfId="0" applyNumberFormat="1" applyFont="1" applyBorder="1" applyAlignment="1">
      <alignment horizontal="center" vertical="center"/>
    </xf>
    <xf numFmtId="3" fontId="89" fillId="0" borderId="57" xfId="0" applyNumberFormat="1" applyFont="1" applyBorder="1" applyAlignment="1">
      <alignment vertical="center"/>
    </xf>
    <xf numFmtId="3" fontId="89" fillId="0" borderId="132" xfId="0" applyNumberFormat="1" applyFont="1" applyBorder="1" applyAlignment="1">
      <alignment vertical="center"/>
    </xf>
    <xf numFmtId="3" fontId="89" fillId="0" borderId="124" xfId="0" applyNumberFormat="1" applyFont="1" applyBorder="1" applyAlignment="1">
      <alignment vertical="center"/>
    </xf>
    <xf numFmtId="3" fontId="64" fillId="0" borderId="124" xfId="0" applyNumberFormat="1" applyFont="1" applyBorder="1"/>
    <xf numFmtId="3" fontId="71" fillId="0" borderId="21" xfId="0" applyNumberFormat="1" applyFont="1" applyBorder="1"/>
    <xf numFmtId="3" fontId="31" fillId="0" borderId="64" xfId="0" applyNumberFormat="1" applyFont="1" applyBorder="1"/>
    <xf numFmtId="3" fontId="71" fillId="0" borderId="0" xfId="0" applyNumberFormat="1" applyFont="1"/>
    <xf numFmtId="3" fontId="31" fillId="0" borderId="64" xfId="0" applyNumberFormat="1" applyFont="1" applyBorder="1" applyAlignment="1">
      <alignment vertical="center"/>
    </xf>
    <xf numFmtId="3" fontId="31" fillId="0" borderId="41" xfId="0" applyNumberFormat="1" applyFont="1" applyBorder="1"/>
    <xf numFmtId="3" fontId="157" fillId="0" borderId="64" xfId="0" applyNumberFormat="1" applyFont="1" applyBorder="1"/>
    <xf numFmtId="3" fontId="157" fillId="0" borderId="25" xfId="0" applyNumberFormat="1" applyFont="1" applyBorder="1"/>
    <xf numFmtId="3" fontId="107" fillId="0" borderId="25" xfId="0" applyNumberFormat="1" applyFont="1" applyBorder="1"/>
    <xf numFmtId="3" fontId="31" fillId="0" borderId="33" xfId="0" applyNumberFormat="1" applyFont="1" applyBorder="1"/>
    <xf numFmtId="3" fontId="107" fillId="0" borderId="41" xfId="0" applyNumberFormat="1" applyFont="1" applyBorder="1"/>
    <xf numFmtId="3" fontId="31" fillId="0" borderId="106" xfId="0" applyNumberFormat="1" applyFont="1" applyBorder="1"/>
    <xf numFmtId="3" fontId="107" fillId="0" borderId="106" xfId="0" applyNumberFormat="1" applyFont="1" applyBorder="1"/>
    <xf numFmtId="3" fontId="107" fillId="0" borderId="0" xfId="0" applyNumberFormat="1" applyFont="1" applyAlignment="1">
      <alignment vertical="center"/>
    </xf>
    <xf numFmtId="3" fontId="107" fillId="0" borderId="25" xfId="0" applyNumberFormat="1" applyFont="1" applyBorder="1" applyAlignment="1">
      <alignment vertical="center"/>
    </xf>
    <xf numFmtId="3" fontId="29" fillId="0" borderId="26" xfId="0" applyNumberFormat="1" applyFont="1" applyBorder="1" applyAlignment="1">
      <alignment vertical="center"/>
    </xf>
    <xf numFmtId="3" fontId="29" fillId="0" borderId="81" xfId="0" applyNumberFormat="1" applyFont="1" applyBorder="1" applyAlignment="1">
      <alignment vertical="center"/>
    </xf>
    <xf numFmtId="3" fontId="29" fillId="0" borderId="70" xfId="0" applyNumberFormat="1" applyFont="1" applyBorder="1" applyAlignment="1">
      <alignment vertical="center"/>
    </xf>
    <xf numFmtId="3" fontId="59" fillId="0" borderId="64" xfId="0" applyNumberFormat="1" applyFont="1" applyBorder="1" applyAlignment="1">
      <alignment vertical="center"/>
    </xf>
    <xf numFmtId="3" fontId="59" fillId="0" borderId="67" xfId="0" applyNumberFormat="1" applyFont="1" applyBorder="1" applyAlignment="1">
      <alignment vertical="center"/>
    </xf>
    <xf numFmtId="3" fontId="58" fillId="0" borderId="57" xfId="0" applyNumberFormat="1" applyFont="1" applyBorder="1" applyAlignment="1">
      <alignment vertical="center"/>
    </xf>
    <xf numFmtId="3" fontId="59" fillId="0" borderId="57" xfId="0" applyNumberFormat="1" applyFont="1" applyBorder="1" applyAlignment="1">
      <alignment horizontal="center" vertical="center" wrapText="1"/>
    </xf>
    <xf numFmtId="3" fontId="139" fillId="0" borderId="57" xfId="0" applyNumberFormat="1" applyFont="1" applyBorder="1"/>
    <xf numFmtId="3" fontId="59" fillId="0" borderId="64" xfId="0" applyNumberFormat="1" applyFont="1" applyBorder="1" applyAlignment="1">
      <alignment horizontal="right" vertical="center"/>
    </xf>
    <xf numFmtId="3" fontId="58" fillId="0" borderId="57" xfId="0" applyNumberFormat="1" applyFont="1" applyFill="1" applyBorder="1"/>
    <xf numFmtId="3" fontId="58" fillId="0" borderId="57" xfId="0" applyNumberFormat="1" applyFont="1" applyBorder="1" applyAlignment="1">
      <alignment horizontal="right" vertical="center"/>
    </xf>
    <xf numFmtId="3" fontId="59" fillId="0" borderId="73" xfId="0" applyNumberFormat="1" applyFont="1" applyBorder="1" applyAlignment="1">
      <alignment vertical="center"/>
    </xf>
    <xf numFmtId="3" fontId="91" fillId="0" borderId="46" xfId="0" applyNumberFormat="1" applyFont="1" applyBorder="1" applyAlignment="1">
      <alignment horizontal="center" vertical="center" wrapText="1"/>
    </xf>
    <xf numFmtId="3" fontId="59" fillId="0" borderId="56" xfId="0" applyNumberFormat="1" applyFont="1" applyBorder="1" applyAlignment="1">
      <alignment horizontal="center" vertical="center" wrapText="1"/>
    </xf>
    <xf numFmtId="3" fontId="58" fillId="0" borderId="57" xfId="0" applyNumberFormat="1" applyFont="1" applyBorder="1" applyAlignment="1">
      <alignment horizontal="center" vertical="center" wrapText="1"/>
    </xf>
    <xf numFmtId="3" fontId="25" fillId="0" borderId="12" xfId="0" applyNumberFormat="1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3" fontId="35" fillId="0" borderId="116" xfId="0" applyNumberFormat="1" applyFont="1" applyBorder="1"/>
    <xf numFmtId="3" fontId="25" fillId="0" borderId="48" xfId="0" applyNumberFormat="1" applyFont="1" applyBorder="1"/>
    <xf numFmtId="3" fontId="35" fillId="0" borderId="70" xfId="0" applyNumberFormat="1" applyFont="1" applyBorder="1"/>
    <xf numFmtId="3" fontId="116" fillId="0" borderId="0" xfId="0" applyNumberFormat="1" applyFont="1" applyBorder="1"/>
    <xf numFmtId="3" fontId="139" fillId="0" borderId="64" xfId="0" applyNumberFormat="1" applyFont="1" applyFill="1" applyBorder="1"/>
    <xf numFmtId="3" fontId="59" fillId="0" borderId="25" xfId="0" applyNumberFormat="1" applyFont="1" applyBorder="1" applyAlignment="1">
      <alignment vertical="center"/>
    </xf>
    <xf numFmtId="3" fontId="64" fillId="0" borderId="64" xfId="0" applyNumberFormat="1" applyFont="1" applyBorder="1" applyAlignment="1">
      <alignment vertical="center"/>
    </xf>
    <xf numFmtId="3" fontId="158" fillId="0" borderId="64" xfId="0" applyNumberFormat="1" applyFont="1" applyBorder="1" applyAlignment="1">
      <alignment vertical="center"/>
    </xf>
    <xf numFmtId="3" fontId="59" fillId="0" borderId="64" xfId="0" applyNumberFormat="1" applyFont="1" applyFill="1" applyBorder="1" applyAlignment="1">
      <alignment vertical="center"/>
    </xf>
    <xf numFmtId="3" fontId="66" fillId="0" borderId="0" xfId="78" applyNumberFormat="1" applyFont="1" applyBorder="1" applyAlignment="1">
      <alignment vertical="center"/>
    </xf>
    <xf numFmtId="3" fontId="66" fillId="0" borderId="57" xfId="78" applyNumberFormat="1" applyFont="1" applyBorder="1" applyAlignment="1">
      <alignment vertical="center"/>
    </xf>
    <xf numFmtId="3" fontId="37" fillId="0" borderId="0" xfId="78" applyNumberFormat="1" applyFont="1" applyAlignment="1">
      <alignment vertical="center"/>
    </xf>
    <xf numFmtId="3" fontId="60" fillId="0" borderId="0" xfId="78" applyNumberFormat="1" applyFont="1" applyAlignment="1">
      <alignment vertical="center"/>
    </xf>
    <xf numFmtId="3" fontId="30" fillId="0" borderId="40" xfId="78" applyNumberFormat="1" applyFont="1" applyBorder="1" applyAlignment="1">
      <alignment vertical="center"/>
    </xf>
    <xf numFmtId="3" fontId="35" fillId="0" borderId="26" xfId="78" applyNumberFormat="1" applyFont="1" applyBorder="1" applyAlignment="1">
      <alignment vertical="center"/>
    </xf>
    <xf numFmtId="3" fontId="28" fillId="0" borderId="64" xfId="78" applyNumberFormat="1" applyFont="1" applyBorder="1" applyAlignment="1">
      <alignment vertical="center"/>
    </xf>
    <xf numFmtId="3" fontId="28" fillId="0" borderId="64" xfId="78" applyNumberFormat="1" applyFont="1" applyBorder="1" applyAlignment="1">
      <alignment horizontal="center" vertical="center" wrapText="1"/>
    </xf>
    <xf numFmtId="3" fontId="38" fillId="0" borderId="64" xfId="78" applyNumberFormat="1" applyFont="1" applyBorder="1" applyAlignment="1">
      <alignment vertical="center"/>
    </xf>
    <xf numFmtId="3" fontId="35" fillId="0" borderId="73" xfId="78" applyNumberFormat="1" applyFont="1" applyBorder="1"/>
    <xf numFmtId="3" fontId="35" fillId="0" borderId="0" xfId="78" applyNumberFormat="1" applyFont="1" applyAlignment="1"/>
    <xf numFmtId="3" fontId="61" fillId="0" borderId="0" xfId="78" applyNumberFormat="1" applyFont="1" applyAlignment="1">
      <alignment horizontal="right" vertical="center"/>
    </xf>
    <xf numFmtId="3" fontId="35" fillId="0" borderId="0" xfId="78" applyNumberFormat="1" applyFont="1" applyAlignment="1">
      <alignment horizontal="right" vertical="center"/>
    </xf>
    <xf numFmtId="3" fontId="35" fillId="0" borderId="64" xfId="78" applyNumberFormat="1" applyFont="1" applyBorder="1" applyAlignment="1">
      <alignment horizontal="right" vertical="center"/>
    </xf>
    <xf numFmtId="0" fontId="159" fillId="0" borderId="0" xfId="0" applyFont="1" applyAlignment="1"/>
    <xf numFmtId="3" fontId="58" fillId="0" borderId="64" xfId="0" applyNumberFormat="1" applyFont="1" applyBorder="1" applyAlignment="1">
      <alignment vertical="center" wrapText="1"/>
    </xf>
    <xf numFmtId="3" fontId="160" fillId="0" borderId="21" xfId="0" applyNumberFormat="1" applyFont="1" applyBorder="1"/>
    <xf numFmtId="0" fontId="26" fillId="0" borderId="0" xfId="0" applyFont="1" applyAlignment="1">
      <alignment horizontal="center"/>
    </xf>
    <xf numFmtId="0" fontId="26" fillId="0" borderId="23" xfId="0" applyFont="1" applyBorder="1" applyAlignment="1">
      <alignment horizontal="center" vertical="center" wrapText="1"/>
    </xf>
    <xf numFmtId="0" fontId="26" fillId="0" borderId="23" xfId="77" applyFont="1" applyBorder="1" applyAlignment="1">
      <alignment horizontal="center"/>
    </xf>
    <xf numFmtId="0" fontId="26" fillId="0" borderId="0" xfId="77" applyFont="1"/>
    <xf numFmtId="0" fontId="23" fillId="0" borderId="0" xfId="77" applyFont="1" applyAlignment="1">
      <alignment horizontal="center"/>
    </xf>
    <xf numFmtId="0" fontId="161" fillId="0" borderId="0" xfId="77" applyFont="1"/>
    <xf numFmtId="3" fontId="23" fillId="0" borderId="0" xfId="77" applyNumberFormat="1" applyFont="1"/>
    <xf numFmtId="0" fontId="23" fillId="0" borderId="0" xfId="77" applyFont="1" applyAlignment="1">
      <alignment horizontal="right"/>
    </xf>
    <xf numFmtId="0" fontId="151" fillId="0" borderId="0" xfId="77" applyFont="1"/>
    <xf numFmtId="3" fontId="151" fillId="0" borderId="0" xfId="77" applyNumberFormat="1" applyFont="1"/>
    <xf numFmtId="3" fontId="151" fillId="0" borderId="0" xfId="77" applyNumberFormat="1" applyFont="1" applyAlignment="1">
      <alignment horizontal="right"/>
    </xf>
    <xf numFmtId="0" fontId="151" fillId="0" borderId="0" xfId="77" applyFont="1" applyAlignment="1">
      <alignment horizontal="right"/>
    </xf>
    <xf numFmtId="9" fontId="151" fillId="0" borderId="0" xfId="77" applyNumberFormat="1" applyFont="1" applyAlignment="1">
      <alignment horizontal="right"/>
    </xf>
    <xf numFmtId="3" fontId="26" fillId="0" borderId="0" xfId="77" applyNumberFormat="1" applyFont="1"/>
    <xf numFmtId="0" fontId="26" fillId="0" borderId="0" xfId="77" applyFont="1" applyAlignment="1">
      <alignment horizontal="right"/>
    </xf>
    <xf numFmtId="0" fontId="23" fillId="0" borderId="0" xfId="89" applyFont="1" applyAlignment="1"/>
    <xf numFmtId="0" fontId="23" fillId="0" borderId="0" xfId="68" applyFont="1" applyAlignment="1"/>
    <xf numFmtId="0" fontId="163" fillId="0" borderId="0" xfId="90" applyFont="1" applyAlignment="1" applyProtection="1"/>
    <xf numFmtId="0" fontId="26" fillId="0" borderId="0" xfId="68" applyFont="1" applyAlignment="1"/>
    <xf numFmtId="0" fontId="23" fillId="0" borderId="0" xfId="68" applyFont="1"/>
    <xf numFmtId="0" fontId="26" fillId="0" borderId="86" xfId="68" applyFont="1" applyBorder="1" applyAlignment="1">
      <alignment horizontal="center"/>
    </xf>
    <xf numFmtId="0" fontId="26" fillId="0" borderId="0" xfId="68" applyFont="1" applyAlignment="1">
      <alignment horizontal="center"/>
    </xf>
    <xf numFmtId="0" fontId="26" fillId="0" borderId="0" xfId="68" applyFont="1" applyBorder="1" applyAlignment="1">
      <alignment horizontal="center"/>
    </xf>
    <xf numFmtId="0" fontId="23" fillId="0" borderId="23" xfId="77" applyFont="1" applyBorder="1" applyAlignment="1"/>
    <xf numFmtId="0" fontId="26" fillId="0" borderId="23" xfId="68" applyFont="1" applyBorder="1" applyAlignment="1">
      <alignment horizontal="center" vertical="center"/>
    </xf>
    <xf numFmtId="0" fontId="26" fillId="0" borderId="23" xfId="68" applyFont="1" applyBorder="1" applyAlignment="1">
      <alignment horizontal="center" vertical="center" wrapText="1"/>
    </xf>
    <xf numFmtId="0" fontId="26" fillId="0" borderId="23" xfId="68" applyFont="1" applyBorder="1" applyAlignment="1">
      <alignment horizontal="center"/>
    </xf>
    <xf numFmtId="0" fontId="23" fillId="0" borderId="0" xfId="77" applyFont="1" applyBorder="1" applyAlignment="1">
      <alignment horizontal="center"/>
    </xf>
    <xf numFmtId="0" fontId="23" fillId="0" borderId="21" xfId="68" applyFont="1" applyBorder="1"/>
    <xf numFmtId="3" fontId="23" fillId="0" borderId="21" xfId="68" applyNumberFormat="1" applyFont="1" applyBorder="1"/>
    <xf numFmtId="3" fontId="23" fillId="0" borderId="0" xfId="68" applyNumberFormat="1" applyFont="1" applyBorder="1"/>
    <xf numFmtId="3" fontId="23" fillId="0" borderId="64" xfId="68" applyNumberFormat="1" applyFont="1" applyBorder="1"/>
    <xf numFmtId="3" fontId="23" fillId="0" borderId="25" xfId="68" applyNumberFormat="1" applyFont="1" applyBorder="1"/>
    <xf numFmtId="0" fontId="23" fillId="0" borderId="21" xfId="68" applyFont="1" applyBorder="1" applyAlignment="1">
      <alignment wrapText="1"/>
    </xf>
    <xf numFmtId="3" fontId="23" fillId="0" borderId="21" xfId="68" applyNumberFormat="1" applyFont="1" applyBorder="1" applyAlignment="1">
      <alignment vertical="center"/>
    </xf>
    <xf numFmtId="3" fontId="23" fillId="0" borderId="0" xfId="68" applyNumberFormat="1" applyFont="1" applyBorder="1" applyAlignment="1">
      <alignment vertical="center"/>
    </xf>
    <xf numFmtId="0" fontId="23" fillId="0" borderId="25" xfId="68" applyFont="1" applyBorder="1" applyAlignment="1">
      <alignment wrapText="1"/>
    </xf>
    <xf numFmtId="0" fontId="23" fillId="0" borderId="87" xfId="77" applyFont="1" applyBorder="1" applyAlignment="1">
      <alignment horizontal="center"/>
    </xf>
    <xf numFmtId="0" fontId="23" fillId="0" borderId="47" xfId="68" applyFont="1" applyBorder="1" applyAlignment="1">
      <alignment wrapText="1"/>
    </xf>
    <xf numFmtId="3" fontId="23" fillId="0" borderId="85" xfId="68" applyNumberFormat="1" applyFont="1" applyBorder="1"/>
    <xf numFmtId="3" fontId="23" fillId="0" borderId="86" xfId="68" applyNumberFormat="1" applyFont="1" applyBorder="1"/>
    <xf numFmtId="3" fontId="23" fillId="0" borderId="87" xfId="68" applyNumberFormat="1" applyFont="1" applyBorder="1"/>
    <xf numFmtId="3" fontId="23" fillId="0" borderId="47" xfId="68" applyNumberFormat="1" applyFont="1" applyBorder="1"/>
    <xf numFmtId="0" fontId="26" fillId="0" borderId="24" xfId="68" applyFont="1" applyBorder="1"/>
    <xf numFmtId="3" fontId="26" fillId="0" borderId="21" xfId="68" applyNumberFormat="1" applyFont="1" applyBorder="1"/>
    <xf numFmtId="3" fontId="26" fillId="0" borderId="0" xfId="68" applyNumberFormat="1" applyFont="1" applyBorder="1"/>
    <xf numFmtId="3" fontId="26" fillId="0" borderId="64" xfId="68" applyNumberFormat="1" applyFont="1" applyBorder="1"/>
    <xf numFmtId="3" fontId="26" fillId="0" borderId="24" xfId="68" applyNumberFormat="1" applyFont="1" applyBorder="1"/>
    <xf numFmtId="0" fontId="26" fillId="0" borderId="0" xfId="68" applyFont="1"/>
    <xf numFmtId="3" fontId="26" fillId="0" borderId="0" xfId="68" applyNumberFormat="1" applyFont="1"/>
    <xf numFmtId="3" fontId="23" fillId="0" borderId="0" xfId="68" applyNumberFormat="1" applyFont="1"/>
    <xf numFmtId="3" fontId="118" fillId="0" borderId="0" xfId="68" applyNumberFormat="1" applyFont="1" applyAlignment="1"/>
    <xf numFmtId="3" fontId="118" fillId="0" borderId="0" xfId="68" applyNumberFormat="1" applyFont="1"/>
    <xf numFmtId="0" fontId="118" fillId="0" borderId="0" xfId="68" applyFont="1"/>
    <xf numFmtId="0" fontId="118" fillId="0" borderId="0" xfId="68" applyFont="1" applyAlignment="1"/>
    <xf numFmtId="0" fontId="23" fillId="0" borderId="0" xfId="68" applyFont="1" applyAlignment="1">
      <alignment wrapText="1"/>
    </xf>
    <xf numFmtId="0" fontId="23" fillId="0" borderId="0" xfId="91" applyFont="1" applyBorder="1"/>
    <xf numFmtId="0" fontId="151" fillId="0" borderId="0" xfId="0" applyFont="1" applyFill="1" applyBorder="1" applyAlignment="1">
      <alignment wrapText="1"/>
    </xf>
    <xf numFmtId="0" fontId="23" fillId="0" borderId="0" xfId="91" applyFont="1" applyBorder="1" applyAlignment="1">
      <alignment wrapText="1"/>
    </xf>
    <xf numFmtId="0" fontId="151" fillId="0" borderId="0" xfId="91" applyFont="1" applyBorder="1" applyAlignment="1">
      <alignment horizontal="right"/>
    </xf>
    <xf numFmtId="0" fontId="26" fillId="0" borderId="0" xfId="91" applyFont="1" applyBorder="1" applyAlignment="1">
      <alignment horizontal="center" wrapText="1"/>
    </xf>
    <xf numFmtId="0" fontId="26" fillId="0" borderId="0" xfId="91" applyFont="1" applyBorder="1" applyAlignment="1">
      <alignment horizontal="center"/>
    </xf>
    <xf numFmtId="0" fontId="23" fillId="0" borderId="0" xfId="91" applyFont="1" applyBorder="1" applyAlignment="1">
      <alignment horizontal="center"/>
    </xf>
    <xf numFmtId="0" fontId="26" fillId="0" borderId="23" xfId="91" applyFont="1" applyBorder="1" applyAlignment="1">
      <alignment horizontal="center" wrapText="1"/>
    </xf>
    <xf numFmtId="0" fontId="26" fillId="0" borderId="23" xfId="91" applyFont="1" applyBorder="1" applyAlignment="1">
      <alignment horizontal="center"/>
    </xf>
    <xf numFmtId="0" fontId="23" fillId="0" borderId="23" xfId="91" applyFont="1" applyBorder="1" applyAlignment="1">
      <alignment horizontal="center"/>
    </xf>
    <xf numFmtId="0" fontId="154" fillId="0" borderId="0" xfId="91" applyFont="1" applyBorder="1"/>
    <xf numFmtId="0" fontId="26" fillId="0" borderId="23" xfId="91" applyFont="1" applyBorder="1" applyAlignment="1">
      <alignment horizontal="center" vertical="center"/>
    </xf>
    <xf numFmtId="0" fontId="151" fillId="0" borderId="0" xfId="91" applyFont="1" applyBorder="1"/>
    <xf numFmtId="0" fontId="106" fillId="0" borderId="0" xfId="91" applyFont="1" applyBorder="1" applyAlignment="1">
      <alignment horizontal="left" wrapText="1"/>
    </xf>
    <xf numFmtId="0" fontId="26" fillId="0" borderId="0" xfId="91" applyFont="1" applyBorder="1" applyAlignment="1"/>
    <xf numFmtId="0" fontId="23" fillId="0" borderId="0" xfId="91" applyFont="1" applyBorder="1" applyAlignment="1"/>
    <xf numFmtId="0" fontId="23" fillId="0" borderId="0" xfId="91" applyFont="1" applyBorder="1" applyAlignment="1">
      <alignment horizontal="left" wrapText="1"/>
    </xf>
    <xf numFmtId="3" fontId="23" fillId="0" borderId="0" xfId="91" applyNumberFormat="1" applyFont="1" applyBorder="1" applyAlignment="1">
      <alignment horizontal="right"/>
    </xf>
    <xf numFmtId="3" fontId="23" fillId="0" borderId="0" xfId="91" applyNumberFormat="1" applyFont="1" applyBorder="1" applyAlignment="1"/>
    <xf numFmtId="0" fontId="26" fillId="0" borderId="0" xfId="91" applyFont="1" applyBorder="1" applyAlignment="1">
      <alignment horizontal="left" wrapText="1"/>
    </xf>
    <xf numFmtId="3" fontId="26" fillId="0" borderId="0" xfId="91" applyNumberFormat="1" applyFont="1" applyBorder="1" applyAlignment="1">
      <alignment horizontal="right"/>
    </xf>
    <xf numFmtId="3" fontId="26" fillId="0" borderId="0" xfId="91" applyNumberFormat="1" applyFont="1" applyBorder="1" applyAlignment="1"/>
    <xf numFmtId="3" fontId="151" fillId="0" borderId="0" xfId="91" applyNumberFormat="1" applyFont="1" applyBorder="1" applyAlignment="1">
      <alignment horizontal="right"/>
    </xf>
    <xf numFmtId="49" fontId="23" fillId="0" borderId="0" xfId="91" applyNumberFormat="1" applyFont="1" applyBorder="1" applyAlignment="1">
      <alignment horizontal="left" wrapText="1"/>
    </xf>
    <xf numFmtId="0" fontId="26" fillId="0" borderId="0" xfId="91" applyFont="1" applyBorder="1"/>
    <xf numFmtId="0" fontId="154" fillId="0" borderId="0" xfId="91" applyFont="1" applyBorder="1" applyAlignment="1">
      <alignment horizontal="left" wrapText="1"/>
    </xf>
    <xf numFmtId="3" fontId="154" fillId="0" borderId="0" xfId="91" applyNumberFormat="1" applyFont="1" applyBorder="1" applyAlignment="1">
      <alignment horizontal="right"/>
    </xf>
    <xf numFmtId="3" fontId="154" fillId="0" borderId="0" xfId="91" applyNumberFormat="1" applyFont="1" applyBorder="1" applyAlignment="1"/>
    <xf numFmtId="0" fontId="154" fillId="0" borderId="0" xfId="0" applyFont="1" applyBorder="1" applyAlignment="1">
      <alignment horizontal="left" wrapText="1"/>
    </xf>
    <xf numFmtId="3" fontId="154" fillId="0" borderId="0" xfId="0" applyNumberFormat="1" applyFont="1" applyBorder="1" applyAlignment="1">
      <alignment horizontal="right"/>
    </xf>
    <xf numFmtId="3" fontId="151" fillId="0" borderId="0" xfId="91" applyNumberFormat="1" applyFont="1" applyBorder="1"/>
    <xf numFmtId="0" fontId="151" fillId="0" borderId="0" xfId="91" applyFont="1" applyBorder="1" applyAlignment="1">
      <alignment horizontal="left"/>
    </xf>
    <xf numFmtId="0" fontId="154" fillId="0" borderId="0" xfId="0" applyFont="1" applyBorder="1"/>
    <xf numFmtId="0" fontId="154" fillId="0" borderId="0" xfId="91" applyFont="1" applyBorder="1" applyAlignment="1">
      <alignment horizontal="left" vertical="center" wrapText="1"/>
    </xf>
    <xf numFmtId="0" fontId="23" fillId="0" borderId="0" xfId="91" applyFont="1" applyBorder="1" applyAlignment="1">
      <alignment horizontal="left" vertical="center" wrapText="1"/>
    </xf>
    <xf numFmtId="3" fontId="151" fillId="0" borderId="0" xfId="91" applyNumberFormat="1" applyFont="1" applyBorder="1" applyAlignment="1"/>
    <xf numFmtId="3" fontId="26" fillId="0" borderId="0" xfId="91" applyNumberFormat="1" applyFont="1" applyBorder="1" applyAlignment="1">
      <alignment horizontal="right" wrapText="1"/>
    </xf>
    <xf numFmtId="0" fontId="23" fillId="0" borderId="0" xfId="0" applyFont="1" applyBorder="1" applyAlignment="1">
      <alignment horizontal="left" wrapText="1"/>
    </xf>
    <xf numFmtId="3" fontId="23" fillId="0" borderId="0" xfId="0" applyNumberFormat="1" applyFont="1" applyBorder="1" applyAlignment="1">
      <alignment horizontal="right"/>
    </xf>
    <xf numFmtId="0" fontId="106" fillId="0" borderId="89" xfId="0" applyFont="1" applyBorder="1" applyAlignment="1">
      <alignment horizontal="left" wrapText="1"/>
    </xf>
    <xf numFmtId="3" fontId="26" fillId="0" borderId="89" xfId="0" applyNumberFormat="1" applyFont="1" applyBorder="1" applyAlignment="1">
      <alignment horizontal="right"/>
    </xf>
    <xf numFmtId="3" fontId="26" fillId="0" borderId="89" xfId="91" applyNumberFormat="1" applyFont="1" applyBorder="1" applyAlignment="1"/>
    <xf numFmtId="3" fontId="26" fillId="0" borderId="89" xfId="91" applyNumberFormat="1" applyFont="1" applyBorder="1" applyAlignment="1">
      <alignment horizontal="right"/>
    </xf>
    <xf numFmtId="0" fontId="106" fillId="0" borderId="0" xfId="0" applyFont="1" applyBorder="1" applyAlignment="1">
      <alignment horizontal="left" wrapText="1"/>
    </xf>
    <xf numFmtId="0" fontId="23" fillId="0" borderId="89" xfId="91" applyFont="1" applyBorder="1" applyAlignment="1">
      <alignment horizontal="center"/>
    </xf>
    <xf numFmtId="0" fontId="106" fillId="0" borderId="89" xfId="91" applyFont="1" applyBorder="1" applyAlignment="1">
      <alignment horizontal="left" wrapText="1"/>
    </xf>
    <xf numFmtId="0" fontId="151" fillId="0" borderId="0" xfId="0" applyFont="1" applyAlignment="1"/>
    <xf numFmtId="0" fontId="106" fillId="0" borderId="0" xfId="90" applyFont="1" applyAlignment="1" applyProtection="1">
      <alignment horizontal="center"/>
    </xf>
    <xf numFmtId="0" fontId="23" fillId="0" borderId="0" xfId="0" applyFont="1" applyAlignment="1"/>
    <xf numFmtId="0" fontId="154" fillId="0" borderId="89" xfId="0" applyFont="1" applyBorder="1" applyAlignment="1">
      <alignment horizontal="center" vertical="center" wrapText="1"/>
    </xf>
    <xf numFmtId="0" fontId="151" fillId="0" borderId="0" xfId="0" applyFont="1" applyAlignment="1">
      <alignment horizontal="center" vertical="center"/>
    </xf>
    <xf numFmtId="0" fontId="154" fillId="0" borderId="0" xfId="0" applyFont="1" applyBorder="1" applyAlignment="1">
      <alignment horizontal="center" vertical="center" wrapText="1"/>
    </xf>
    <xf numFmtId="0" fontId="154" fillId="0" borderId="0" xfId="0" applyFont="1" applyBorder="1" applyAlignment="1">
      <alignment horizontal="center" vertical="center"/>
    </xf>
    <xf numFmtId="0" fontId="106" fillId="0" borderId="0" xfId="0" applyFont="1" applyBorder="1" applyAlignment="1">
      <alignment horizontal="left" vertical="center"/>
    </xf>
    <xf numFmtId="0" fontId="151" fillId="0" borderId="0" xfId="0" applyFont="1" applyBorder="1" applyAlignment="1">
      <alignment horizontal="left" vertical="center"/>
    </xf>
    <xf numFmtId="0" fontId="151" fillId="0" borderId="0" xfId="0" applyFont="1" applyBorder="1"/>
    <xf numFmtId="0" fontId="26" fillId="0" borderId="0" xfId="0" applyFont="1" applyBorder="1" applyAlignment="1">
      <alignment horizontal="left" vertical="center"/>
    </xf>
    <xf numFmtId="3" fontId="26" fillId="0" borderId="0" xfId="0" applyNumberFormat="1" applyFont="1" applyBorder="1" applyAlignment="1">
      <alignment horizontal="right" vertical="center"/>
    </xf>
    <xf numFmtId="3" fontId="153" fillId="0" borderId="0" xfId="0" applyNumberFormat="1" applyFont="1" applyBorder="1" applyAlignment="1">
      <alignment horizontal="right" vertical="center"/>
    </xf>
    <xf numFmtId="3" fontId="164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3" fontId="23" fillId="0" borderId="0" xfId="0" applyNumberFormat="1" applyFont="1" applyBorder="1" applyAlignment="1">
      <alignment horizontal="right" vertical="center"/>
    </xf>
    <xf numFmtId="3" fontId="83" fillId="0" borderId="0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3" fontId="151" fillId="0" borderId="0" xfId="0" applyNumberFormat="1" applyFont="1"/>
    <xf numFmtId="0" fontId="151" fillId="0" borderId="0" xfId="0" applyFont="1"/>
    <xf numFmtId="0" fontId="154" fillId="0" borderId="0" xfId="0" applyFont="1"/>
    <xf numFmtId="3" fontId="154" fillId="0" borderId="0" xfId="0" applyNumberFormat="1" applyFont="1"/>
    <xf numFmtId="3" fontId="83" fillId="0" borderId="0" xfId="0" applyNumberFormat="1" applyFont="1" applyBorder="1"/>
    <xf numFmtId="0" fontId="164" fillId="0" borderId="0" xfId="0" applyFont="1"/>
    <xf numFmtId="0" fontId="23" fillId="0" borderId="0" xfId="0" applyFont="1" applyAlignment="1">
      <alignment horizontal="center"/>
    </xf>
    <xf numFmtId="0" fontId="26" fillId="0" borderId="0" xfId="0" applyFont="1" applyAlignment="1">
      <alignment wrapText="1"/>
    </xf>
    <xf numFmtId="0" fontId="106" fillId="0" borderId="0" xfId="0" applyFont="1"/>
    <xf numFmtId="0" fontId="165" fillId="0" borderId="0" xfId="0" applyFont="1" applyBorder="1" applyAlignment="1"/>
    <xf numFmtId="0" fontId="154" fillId="0" borderId="0" xfId="0" applyFont="1" applyBorder="1" applyAlignment="1"/>
    <xf numFmtId="0" fontId="83" fillId="0" borderId="0" xfId="0" applyFont="1" applyAlignment="1">
      <alignment horizontal="right"/>
    </xf>
    <xf numFmtId="0" fontId="83" fillId="0" borderId="0" xfId="0" applyFont="1" applyBorder="1" applyAlignment="1"/>
    <xf numFmtId="0" fontId="23" fillId="0" borderId="0" xfId="0" applyFont="1" applyAlignment="1">
      <alignment horizontal="right"/>
    </xf>
    <xf numFmtId="0" fontId="23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/>
    <xf numFmtId="49" fontId="23" fillId="0" borderId="0" xfId="0" applyNumberFormat="1" applyFont="1" applyAlignment="1">
      <alignment horizontal="right"/>
    </xf>
    <xf numFmtId="0" fontId="118" fillId="0" borderId="0" xfId="0" applyFont="1" applyAlignment="1">
      <alignment horizontal="center"/>
    </xf>
    <xf numFmtId="0" fontId="166" fillId="0" borderId="0" xfId="0" applyFont="1"/>
    <xf numFmtId="49" fontId="118" fillId="0" borderId="0" xfId="0" applyNumberFormat="1" applyFont="1" applyAlignment="1">
      <alignment horizontal="right"/>
    </xf>
    <xf numFmtId="0" fontId="154" fillId="0" borderId="0" xfId="0" applyFont="1" applyAlignment="1"/>
    <xf numFmtId="3" fontId="154" fillId="0" borderId="0" xfId="0" applyNumberFormat="1" applyFont="1" applyAlignment="1">
      <alignment horizontal="right"/>
    </xf>
    <xf numFmtId="0" fontId="118" fillId="0" borderId="0" xfId="0" applyFont="1" applyAlignment="1"/>
    <xf numFmtId="0" fontId="154" fillId="0" borderId="0" xfId="0" applyFont="1" applyAlignment="1">
      <alignment horizontal="left"/>
    </xf>
    <xf numFmtId="49" fontId="83" fillId="0" borderId="0" xfId="0" applyNumberFormat="1" applyFont="1" applyAlignment="1">
      <alignment horizontal="right"/>
    </xf>
    <xf numFmtId="0" fontId="26" fillId="0" borderId="0" xfId="0" applyFont="1" applyAlignment="1"/>
    <xf numFmtId="0" fontId="26" fillId="0" borderId="0" xfId="0" applyFont="1" applyBorder="1" applyAlignment="1">
      <alignment vertical="center"/>
    </xf>
    <xf numFmtId="3" fontId="26" fillId="0" borderId="0" xfId="0" applyNumberFormat="1" applyFont="1" applyBorder="1" applyAlignment="1">
      <alignment horizontal="right" vertical="center" wrapText="1"/>
    </xf>
    <xf numFmtId="3" fontId="26" fillId="0" borderId="0" xfId="0" applyNumberFormat="1" applyFont="1" applyAlignment="1">
      <alignment horizontal="left"/>
    </xf>
    <xf numFmtId="0" fontId="106" fillId="0" borderId="0" xfId="0" applyFont="1" applyAlignment="1"/>
    <xf numFmtId="0" fontId="26" fillId="0" borderId="0" xfId="0" applyFont="1" applyAlignment="1">
      <alignment horizontal="left" wrapText="1"/>
    </xf>
    <xf numFmtId="3" fontId="23" fillId="0" borderId="0" xfId="92" applyNumberFormat="1" applyFont="1"/>
    <xf numFmtId="3" fontId="23" fillId="0" borderId="0" xfId="92" applyNumberFormat="1" applyFont="1" applyAlignment="1">
      <alignment horizontal="right"/>
    </xf>
    <xf numFmtId="0" fontId="26" fillId="0" borderId="0" xfId="92" applyFont="1" applyAlignment="1"/>
    <xf numFmtId="3" fontId="26" fillId="0" borderId="0" xfId="92" applyNumberFormat="1" applyFont="1" applyAlignment="1">
      <alignment horizontal="center"/>
    </xf>
    <xf numFmtId="3" fontId="26" fillId="0" borderId="23" xfId="92" applyNumberFormat="1" applyFont="1" applyBorder="1" applyAlignment="1">
      <alignment horizontal="center"/>
    </xf>
    <xf numFmtId="3" fontId="167" fillId="0" borderId="23" xfId="92" applyNumberFormat="1" applyFont="1" applyBorder="1" applyAlignment="1">
      <alignment horizontal="center"/>
    </xf>
    <xf numFmtId="0" fontId="26" fillId="0" borderId="86" xfId="92" applyFont="1" applyBorder="1" applyAlignment="1">
      <alignment horizontal="center"/>
    </xf>
    <xf numFmtId="0" fontId="26" fillId="0" borderId="93" xfId="92" applyFont="1" applyBorder="1" applyAlignment="1">
      <alignment horizontal="center"/>
    </xf>
    <xf numFmtId="3" fontId="26" fillId="0" borderId="0" xfId="92" applyNumberFormat="1" applyFont="1" applyAlignment="1">
      <alignment horizontal="right"/>
    </xf>
    <xf numFmtId="3" fontId="23" fillId="0" borderId="0" xfId="92" applyNumberFormat="1" applyFont="1" applyBorder="1" applyAlignment="1">
      <alignment horizontal="center" textRotation="90"/>
    </xf>
    <xf numFmtId="0" fontId="26" fillId="0" borderId="0" xfId="92" applyFont="1" applyBorder="1" applyAlignment="1">
      <alignment horizontal="center"/>
    </xf>
    <xf numFmtId="3" fontId="23" fillId="0" borderId="0" xfId="92" applyNumberFormat="1" applyFont="1" applyBorder="1" applyAlignment="1">
      <alignment horizontal="center"/>
    </xf>
    <xf numFmtId="0" fontId="168" fillId="0" borderId="0" xfId="92" applyFont="1"/>
    <xf numFmtId="0" fontId="151" fillId="0" borderId="0" xfId="92" applyFont="1" applyAlignment="1">
      <alignment horizontal="right"/>
    </xf>
    <xf numFmtId="0" fontId="161" fillId="0" borderId="0" xfId="92" applyFont="1"/>
    <xf numFmtId="3" fontId="23" fillId="0" borderId="0" xfId="92" applyNumberFormat="1" applyFont="1" applyAlignment="1"/>
    <xf numFmtId="3" fontId="151" fillId="0" borderId="0" xfId="92" applyNumberFormat="1" applyFont="1" applyAlignment="1">
      <alignment horizontal="right"/>
    </xf>
    <xf numFmtId="0" fontId="23" fillId="0" borderId="0" xfId="92" applyFont="1" applyAlignment="1">
      <alignment horizontal="right"/>
    </xf>
    <xf numFmtId="0" fontId="23" fillId="0" borderId="0" xfId="92" applyFont="1"/>
    <xf numFmtId="3" fontId="23" fillId="0" borderId="0" xfId="92" applyNumberFormat="1" applyFont="1" applyBorder="1"/>
    <xf numFmtId="3" fontId="151" fillId="0" borderId="0" xfId="92" applyNumberFormat="1" applyFont="1"/>
    <xf numFmtId="0" fontId="151" fillId="0" borderId="0" xfId="92" applyFont="1" applyAlignment="1">
      <alignment horizontal="left"/>
    </xf>
    <xf numFmtId="0" fontId="154" fillId="0" borderId="0" xfId="92" applyFont="1" applyAlignment="1">
      <alignment horizontal="right"/>
    </xf>
    <xf numFmtId="0" fontId="154" fillId="0" borderId="0" xfId="92" applyFont="1"/>
    <xf numFmtId="3" fontId="154" fillId="0" borderId="0" xfId="92" applyNumberFormat="1" applyFont="1"/>
    <xf numFmtId="0" fontId="23" fillId="0" borderId="0" xfId="92" applyFont="1" applyAlignment="1">
      <alignment horizontal="left"/>
    </xf>
    <xf numFmtId="3" fontId="23" fillId="0" borderId="0" xfId="92" applyNumberFormat="1" applyFont="1" applyAlignment="1">
      <alignment horizontal="center"/>
    </xf>
    <xf numFmtId="0" fontId="26" fillId="0" borderId="0" xfId="92" applyFont="1" applyAlignment="1">
      <alignment horizontal="right"/>
    </xf>
    <xf numFmtId="0" fontId="26" fillId="0" borderId="0" xfId="92" applyFont="1"/>
    <xf numFmtId="3" fontId="26" fillId="0" borderId="0" xfId="92" applyNumberFormat="1" applyFont="1"/>
    <xf numFmtId="0" fontId="106" fillId="0" borderId="0" xfId="92" applyFont="1"/>
    <xf numFmtId="3" fontId="161" fillId="0" borderId="0" xfId="92" applyNumberFormat="1" applyFont="1"/>
    <xf numFmtId="3" fontId="169" fillId="0" borderId="0" xfId="92" applyNumberFormat="1" applyFont="1"/>
    <xf numFmtId="3" fontId="83" fillId="0" borderId="0" xfId="92" applyNumberFormat="1" applyFont="1"/>
    <xf numFmtId="0" fontId="151" fillId="0" borderId="0" xfId="0" applyFont="1" applyAlignment="1">
      <alignment horizontal="right"/>
    </xf>
    <xf numFmtId="0" fontId="106" fillId="0" borderId="0" xfId="0" applyFont="1" applyAlignment="1">
      <alignment horizontal="center" vertical="center"/>
    </xf>
    <xf numFmtId="0" fontId="106" fillId="0" borderId="0" xfId="0" applyFont="1" applyAlignment="1">
      <alignment horizontal="center"/>
    </xf>
    <xf numFmtId="0" fontId="83" fillId="0" borderId="0" xfId="89" applyFont="1" applyAlignment="1"/>
    <xf numFmtId="0" fontId="83" fillId="0" borderId="0" xfId="92" applyFont="1"/>
    <xf numFmtId="0" fontId="106" fillId="0" borderId="0" xfId="92" applyFont="1" applyAlignment="1">
      <alignment horizontal="center"/>
    </xf>
    <xf numFmtId="0" fontId="26" fillId="0" borderId="0" xfId="92" applyFont="1" applyAlignment="1">
      <alignment horizontal="center"/>
    </xf>
    <xf numFmtId="0" fontId="154" fillId="0" borderId="0" xfId="92" applyFont="1" applyAlignment="1">
      <alignment horizontal="center"/>
    </xf>
    <xf numFmtId="0" fontId="26" fillId="0" borderId="23" xfId="92" applyFont="1" applyBorder="1" applyAlignment="1">
      <alignment horizontal="center"/>
    </xf>
    <xf numFmtId="0" fontId="23" fillId="0" borderId="0" xfId="92" applyFont="1" applyAlignment="1">
      <alignment horizontal="center"/>
    </xf>
    <xf numFmtId="0" fontId="153" fillId="0" borderId="0" xfId="92" applyFont="1"/>
    <xf numFmtId="3" fontId="56" fillId="0" borderId="64" xfId="0" applyNumberFormat="1" applyFont="1" applyBorder="1"/>
    <xf numFmtId="3" fontId="29" fillId="0" borderId="72" xfId="0" applyNumberFormat="1" applyFont="1" applyBorder="1"/>
    <xf numFmtId="3" fontId="56" fillId="0" borderId="67" xfId="0" applyNumberFormat="1" applyFont="1" applyBorder="1"/>
    <xf numFmtId="3" fontId="29" fillId="0" borderId="64" xfId="0" applyNumberFormat="1" applyFont="1" applyBorder="1" applyAlignment="1">
      <alignment vertical="center"/>
    </xf>
    <xf numFmtId="3" fontId="29" fillId="0" borderId="33" xfId="0" applyNumberFormat="1" applyFont="1" applyBorder="1" applyAlignment="1">
      <alignment vertical="center"/>
    </xf>
    <xf numFmtId="3" fontId="56" fillId="0" borderId="25" xfId="0" applyNumberFormat="1" applyFont="1" applyBorder="1"/>
    <xf numFmtId="3" fontId="29" fillId="0" borderId="33" xfId="0" applyNumberFormat="1" applyFont="1" applyBorder="1"/>
    <xf numFmtId="3" fontId="29" fillId="0" borderId="58" xfId="0" applyNumberFormat="1" applyFont="1" applyBorder="1"/>
    <xf numFmtId="3" fontId="29" fillId="0" borderId="25" xfId="0" applyNumberFormat="1" applyFont="1" applyBorder="1" applyAlignment="1">
      <alignment vertical="center"/>
    </xf>
    <xf numFmtId="3" fontId="23" fillId="0" borderId="114" xfId="0" applyNumberFormat="1" applyFont="1" applyBorder="1"/>
    <xf numFmtId="3" fontId="23" fillId="0" borderId="47" xfId="0" applyNumberFormat="1" applyFont="1" applyBorder="1"/>
    <xf numFmtId="3" fontId="23" fillId="0" borderId="93" xfId="0" applyNumberFormat="1" applyFont="1" applyBorder="1"/>
    <xf numFmtId="0" fontId="26" fillId="0" borderId="93" xfId="0" applyFont="1" applyBorder="1" applyAlignment="1">
      <alignment horizontal="center" vertical="center"/>
    </xf>
    <xf numFmtId="3" fontId="25" fillId="0" borderId="160" xfId="0" applyNumberFormat="1" applyFont="1" applyBorder="1" applyAlignment="1">
      <alignment horizontal="center" vertical="center" wrapText="1"/>
    </xf>
    <xf numFmtId="3" fontId="23" fillId="0" borderId="144" xfId="0" applyNumberFormat="1" applyFont="1" applyBorder="1"/>
    <xf numFmtId="3" fontId="23" fillId="0" borderId="57" xfId="0" applyNumberFormat="1" applyFont="1" applyBorder="1"/>
    <xf numFmtId="3" fontId="24" fillId="0" borderId="57" xfId="0" applyNumberFormat="1" applyFont="1" applyFill="1" applyBorder="1"/>
    <xf numFmtId="3" fontId="23" fillId="0" borderId="139" xfId="0" applyNumberFormat="1" applyFont="1" applyBorder="1"/>
    <xf numFmtId="0" fontId="26" fillId="0" borderId="122" xfId="0" applyFont="1" applyBorder="1" applyAlignment="1">
      <alignment horizontal="center" vertical="center"/>
    </xf>
    <xf numFmtId="0" fontId="26" fillId="0" borderId="161" xfId="0" applyFont="1" applyBorder="1" applyAlignment="1">
      <alignment horizontal="center" vertical="center"/>
    </xf>
    <xf numFmtId="3" fontId="25" fillId="0" borderId="162" xfId="0" applyNumberFormat="1" applyFont="1" applyBorder="1" applyAlignment="1">
      <alignment horizontal="center" vertical="center" wrapText="1"/>
    </xf>
    <xf numFmtId="0" fontId="20" fillId="0" borderId="57" xfId="0" applyFont="1" applyBorder="1"/>
    <xf numFmtId="3" fontId="20" fillId="0" borderId="57" xfId="0" applyNumberFormat="1" applyFont="1" applyBorder="1"/>
    <xf numFmtId="0" fontId="26" fillId="0" borderId="133" xfId="0" applyFont="1" applyBorder="1" applyAlignment="1">
      <alignment horizontal="center" vertical="center"/>
    </xf>
    <xf numFmtId="3" fontId="44" fillId="0" borderId="57" xfId="0" applyNumberFormat="1" applyFont="1" applyBorder="1"/>
    <xf numFmtId="3" fontId="44" fillId="0" borderId="128" xfId="0" applyNumberFormat="1" applyFont="1" applyBorder="1"/>
    <xf numFmtId="0" fontId="20" fillId="0" borderId="102" xfId="0" applyFont="1" applyBorder="1"/>
    <xf numFmtId="3" fontId="20" fillId="0" borderId="102" xfId="0" applyNumberFormat="1" applyFont="1" applyBorder="1"/>
    <xf numFmtId="3" fontId="44" fillId="0" borderId="102" xfId="0" applyNumberFormat="1" applyFont="1" applyBorder="1"/>
    <xf numFmtId="3" fontId="44" fillId="0" borderId="103" xfId="0" applyNumberFormat="1" applyFont="1" applyBorder="1"/>
    <xf numFmtId="3" fontId="44" fillId="0" borderId="81" xfId="0" applyNumberFormat="1" applyFont="1" applyBorder="1"/>
    <xf numFmtId="0" fontId="20" fillId="0" borderId="25" xfId="0" applyFont="1" applyBorder="1"/>
    <xf numFmtId="3" fontId="20" fillId="0" borderId="25" xfId="0" applyNumberFormat="1" applyFont="1" applyBorder="1"/>
    <xf numFmtId="3" fontId="44" fillId="0" borderId="41" xfId="0" applyNumberFormat="1" applyFont="1" applyBorder="1"/>
    <xf numFmtId="0" fontId="20" fillId="0" borderId="73" xfId="0" applyFont="1" applyBorder="1"/>
    <xf numFmtId="3" fontId="25" fillId="0" borderId="163" xfId="0" applyNumberFormat="1" applyFont="1" applyBorder="1" applyAlignment="1">
      <alignment horizontal="center" vertical="center" wrapText="1"/>
    </xf>
    <xf numFmtId="3" fontId="25" fillId="0" borderId="164" xfId="0" applyNumberFormat="1" applyFont="1" applyBorder="1" applyAlignment="1">
      <alignment horizontal="center" vertical="center" wrapText="1"/>
    </xf>
    <xf numFmtId="3" fontId="20" fillId="0" borderId="26" xfId="0" applyNumberFormat="1" applyFont="1" applyBorder="1"/>
    <xf numFmtId="0" fontId="53" fillId="0" borderId="117" xfId="0" applyFont="1" applyBorder="1"/>
    <xf numFmtId="3" fontId="93" fillId="0" borderId="166" xfId="0" applyNumberFormat="1" applyFont="1" applyBorder="1" applyAlignment="1">
      <alignment horizontal="center" vertical="center" wrapText="1"/>
    </xf>
    <xf numFmtId="3" fontId="30" fillId="0" borderId="84" xfId="0" applyNumberFormat="1" applyFont="1" applyBorder="1"/>
    <xf numFmtId="0" fontId="30" fillId="0" borderId="70" xfId="0" applyFont="1" applyBorder="1"/>
    <xf numFmtId="3" fontId="59" fillId="0" borderId="15" xfId="0" applyNumberFormat="1" applyFont="1" applyBorder="1"/>
    <xf numFmtId="3" fontId="30" fillId="0" borderId="142" xfId="0" applyNumberFormat="1" applyFont="1" applyBorder="1"/>
    <xf numFmtId="0" fontId="40" fillId="0" borderId="25" xfId="0" applyFont="1" applyBorder="1"/>
    <xf numFmtId="3" fontId="71" fillId="0" borderId="25" xfId="0" applyNumberFormat="1" applyFont="1" applyBorder="1"/>
    <xf numFmtId="3" fontId="71" fillId="0" borderId="64" xfId="0" applyNumberFormat="1" applyFont="1" applyBorder="1"/>
    <xf numFmtId="3" fontId="71" fillId="0" borderId="64" xfId="0" applyNumberFormat="1" applyFont="1" applyBorder="1" applyAlignment="1">
      <alignment vertical="center"/>
    </xf>
    <xf numFmtId="3" fontId="156" fillId="0" borderId="64" xfId="0" applyNumberFormat="1" applyFont="1" applyBorder="1"/>
    <xf numFmtId="3" fontId="29" fillId="0" borderId="120" xfId="0" applyNumberFormat="1" applyFont="1" applyBorder="1"/>
    <xf numFmtId="3" fontId="29" fillId="0" borderId="72" xfId="0" applyNumberFormat="1" applyFont="1" applyBorder="1" applyAlignment="1">
      <alignment vertical="center"/>
    </xf>
    <xf numFmtId="3" fontId="156" fillId="0" borderId="25" xfId="0" applyNumberFormat="1" applyFont="1" applyBorder="1"/>
    <xf numFmtId="3" fontId="69" fillId="0" borderId="50" xfId="0" applyNumberFormat="1" applyFont="1" applyBorder="1" applyAlignment="1">
      <alignment horizontal="center" vertical="center" wrapText="1"/>
    </xf>
    <xf numFmtId="3" fontId="25" fillId="0" borderId="83" xfId="0" applyNumberFormat="1" applyFont="1" applyBorder="1"/>
    <xf numFmtId="3" fontId="64" fillId="0" borderId="0" xfId="0" applyNumberFormat="1" applyFont="1" applyBorder="1" applyAlignment="1">
      <alignment horizontal="center"/>
    </xf>
    <xf numFmtId="3" fontId="64" fillId="0" borderId="23" xfId="0" applyNumberFormat="1" applyFont="1" applyBorder="1" applyAlignment="1">
      <alignment horizontal="center" vertical="center"/>
    </xf>
    <xf numFmtId="0" fontId="64" fillId="0" borderId="0" xfId="0" applyFont="1" applyFill="1" applyAlignment="1">
      <alignment horizontal="center"/>
    </xf>
    <xf numFmtId="0" fontId="64" fillId="0" borderId="0" xfId="0" applyFont="1" applyBorder="1" applyAlignment="1">
      <alignment horizontal="center"/>
    </xf>
    <xf numFmtId="3" fontId="64" fillId="0" borderId="122" xfId="0" applyNumberFormat="1" applyFont="1" applyBorder="1" applyAlignment="1">
      <alignment horizontal="center" vertical="center" wrapText="1"/>
    </xf>
    <xf numFmtId="3" fontId="64" fillId="0" borderId="123" xfId="0" applyNumberFormat="1" applyFont="1" applyBorder="1" applyAlignment="1">
      <alignment horizontal="center" vertical="center" wrapText="1"/>
    </xf>
    <xf numFmtId="3" fontId="34" fillId="0" borderId="0" xfId="0" applyNumberFormat="1" applyFont="1" applyBorder="1" applyAlignment="1">
      <alignment horizontal="right"/>
    </xf>
    <xf numFmtId="3" fontId="25" fillId="0" borderId="23" xfId="0" applyNumberFormat="1" applyFont="1" applyBorder="1" applyAlignment="1">
      <alignment horizontal="center" vertical="center"/>
    </xf>
    <xf numFmtId="3" fontId="64" fillId="0" borderId="23" xfId="0" applyNumberFormat="1" applyFont="1" applyBorder="1" applyAlignment="1">
      <alignment horizontal="center" vertical="center" wrapText="1"/>
    </xf>
    <xf numFmtId="3" fontId="64" fillId="0" borderId="12" xfId="0" applyNumberFormat="1" applyFont="1" applyBorder="1" applyAlignment="1">
      <alignment horizontal="center" vertical="center"/>
    </xf>
    <xf numFmtId="3" fontId="64" fillId="0" borderId="28" xfId="0" applyNumberFormat="1" applyFont="1" applyBorder="1" applyAlignment="1">
      <alignment horizontal="center" vertical="center"/>
    </xf>
    <xf numFmtId="0" fontId="25" fillId="0" borderId="14" xfId="0" applyFont="1" applyBorder="1" applyAlignment="1">
      <alignment horizontal="right"/>
    </xf>
    <xf numFmtId="0" fontId="25" fillId="0" borderId="0" xfId="0" applyFont="1" applyBorder="1" applyAlignment="1">
      <alignment horizontal="right"/>
    </xf>
    <xf numFmtId="0" fontId="64" fillId="0" borderId="28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/>
    </xf>
    <xf numFmtId="3" fontId="25" fillId="0" borderId="28" xfId="0" applyNumberFormat="1" applyFont="1" applyBorder="1" applyAlignment="1">
      <alignment horizontal="center" vertical="center"/>
    </xf>
    <xf numFmtId="3" fontId="25" fillId="0" borderId="54" xfId="0" applyNumberFormat="1" applyFont="1" applyBorder="1" applyAlignment="1">
      <alignment horizontal="center" vertical="center"/>
    </xf>
    <xf numFmtId="3" fontId="25" fillId="0" borderId="98" xfId="0" applyNumberFormat="1" applyFont="1" applyBorder="1" applyAlignment="1">
      <alignment horizontal="center" vertical="center"/>
    </xf>
    <xf numFmtId="3" fontId="25" fillId="0" borderId="122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horizontal="right"/>
    </xf>
    <xf numFmtId="3" fontId="59" fillId="0" borderId="12" xfId="0" applyNumberFormat="1" applyFont="1" applyBorder="1" applyAlignment="1">
      <alignment horizontal="center" vertical="center"/>
    </xf>
    <xf numFmtId="3" fontId="59" fillId="0" borderId="28" xfId="0" applyNumberFormat="1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3" fontId="30" fillId="0" borderId="90" xfId="0" applyNumberFormat="1" applyFont="1" applyBorder="1" applyAlignment="1">
      <alignment horizontal="center" vertical="center"/>
    </xf>
    <xf numFmtId="0" fontId="59" fillId="0" borderId="28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3" fontId="64" fillId="0" borderId="89" xfId="0" applyNumberFormat="1" applyFont="1" applyBorder="1" applyAlignment="1">
      <alignment horizontal="center" vertical="center" wrapText="1"/>
    </xf>
    <xf numFmtId="0" fontId="27" fillId="0" borderId="0" xfId="75" applyFont="1" applyAlignment="1">
      <alignment horizontal="right"/>
    </xf>
    <xf numFmtId="3" fontId="107" fillId="0" borderId="33" xfId="71" applyNumberFormat="1" applyFont="1" applyBorder="1" applyAlignment="1">
      <alignment horizontal="right" vertical="center"/>
    </xf>
    <xf numFmtId="3" fontId="107" fillId="0" borderId="58" xfId="71" applyNumberFormat="1" applyFont="1" applyBorder="1" applyAlignment="1">
      <alignment horizontal="right" vertical="center"/>
    </xf>
    <xf numFmtId="0" fontId="75" fillId="0" borderId="91" xfId="71" applyFont="1" applyFill="1" applyBorder="1" applyAlignment="1">
      <alignment horizontal="center" vertical="center"/>
    </xf>
    <xf numFmtId="0" fontId="75" fillId="0" borderId="92" xfId="71" applyFont="1" applyFill="1" applyBorder="1" applyAlignment="1">
      <alignment horizontal="center" vertical="center"/>
    </xf>
    <xf numFmtId="3" fontId="75" fillId="0" borderId="48" xfId="71" applyNumberFormat="1" applyFont="1" applyFill="1" applyBorder="1" applyAlignment="1">
      <alignment horizontal="center" vertical="center"/>
    </xf>
    <xf numFmtId="3" fontId="75" fillId="0" borderId="26" xfId="71" applyNumberFormat="1" applyFont="1" applyFill="1" applyBorder="1" applyAlignment="1">
      <alignment horizontal="center" vertical="center"/>
    </xf>
    <xf numFmtId="3" fontId="75" fillId="0" borderId="48" xfId="71" applyNumberFormat="1" applyFont="1" applyFill="1" applyBorder="1" applyAlignment="1">
      <alignment horizontal="center" vertical="center" wrapText="1"/>
    </xf>
    <xf numFmtId="3" fontId="75" fillId="0" borderId="26" xfId="71" applyNumberFormat="1" applyFont="1" applyFill="1" applyBorder="1" applyAlignment="1">
      <alignment horizontal="center" vertical="center" wrapText="1"/>
    </xf>
    <xf numFmtId="3" fontId="75" fillId="0" borderId="81" xfId="71" applyNumberFormat="1" applyFont="1" applyFill="1" applyBorder="1" applyAlignment="1">
      <alignment horizontal="center" vertical="center" wrapText="1"/>
    </xf>
    <xf numFmtId="0" fontId="114" fillId="0" borderId="0" xfId="71" applyFont="1" applyAlignment="1">
      <alignment horizontal="right" vertical="center"/>
    </xf>
    <xf numFmtId="0" fontId="29" fillId="0" borderId="0" xfId="71" applyFont="1" applyAlignment="1">
      <alignment horizontal="center" vertical="center"/>
    </xf>
    <xf numFmtId="0" fontId="1" fillId="0" borderId="0" xfId="70" applyAlignment="1">
      <alignment vertical="center"/>
    </xf>
    <xf numFmtId="0" fontId="32" fillId="0" borderId="0" xfId="71" applyFont="1" applyAlignment="1">
      <alignment horizontal="right" vertical="center"/>
    </xf>
    <xf numFmtId="0" fontId="81" fillId="0" borderId="0" xfId="0" applyFont="1" applyBorder="1" applyAlignment="1"/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3" fontId="151" fillId="0" borderId="0" xfId="0" applyNumberFormat="1" applyFont="1" applyBorder="1" applyAlignment="1">
      <alignment horizontal="right" vertical="top" wrapText="1"/>
    </xf>
    <xf numFmtId="3" fontId="24" fillId="0" borderId="23" xfId="0" applyNumberFormat="1" applyFont="1" applyBorder="1" applyAlignment="1">
      <alignment horizontal="center" vertical="center"/>
    </xf>
    <xf numFmtId="3" fontId="25" fillId="0" borderId="122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horizontal="right"/>
    </xf>
    <xf numFmtId="0" fontId="2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3" fontId="24" fillId="0" borderId="0" xfId="0" applyNumberFormat="1" applyFont="1" applyBorder="1" applyAlignment="1">
      <alignment horizontal="center" vertical="top" wrapText="1"/>
    </xf>
    <xf numFmtId="0" fontId="25" fillId="0" borderId="27" xfId="0" applyFont="1" applyBorder="1" applyAlignment="1">
      <alignment horizontal="center" vertical="center"/>
    </xf>
    <xf numFmtId="0" fontId="25" fillId="0" borderId="115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 wrapText="1"/>
    </xf>
    <xf numFmtId="3" fontId="25" fillId="0" borderId="130" xfId="0" applyNumberFormat="1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34" fillId="0" borderId="0" xfId="0" applyFont="1" applyBorder="1" applyAlignment="1">
      <alignment horizontal="right"/>
    </xf>
    <xf numFmtId="3" fontId="25" fillId="0" borderId="93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right"/>
    </xf>
    <xf numFmtId="0" fontId="25" fillId="0" borderId="0" xfId="0" applyFont="1" applyAlignment="1">
      <alignment horizontal="center"/>
    </xf>
    <xf numFmtId="3" fontId="144" fillId="0" borderId="33" xfId="71" applyNumberFormat="1" applyFont="1" applyBorder="1" applyAlignment="1">
      <alignment horizontal="right" vertical="center"/>
    </xf>
    <xf numFmtId="3" fontId="144" fillId="0" borderId="58" xfId="71" applyNumberFormat="1" applyFont="1" applyBorder="1" applyAlignment="1">
      <alignment horizontal="right" vertical="center"/>
    </xf>
    <xf numFmtId="3" fontId="25" fillId="0" borderId="0" xfId="0" applyNumberFormat="1" applyFont="1" applyBorder="1" applyAlignment="1">
      <alignment horizontal="center" vertical="center" wrapText="1"/>
    </xf>
    <xf numFmtId="3" fontId="25" fillId="0" borderId="23" xfId="0" applyNumberFormat="1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0" xfId="76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70" fillId="0" borderId="0" xfId="0" applyFont="1" applyBorder="1" applyAlignment="1">
      <alignment horizontal="right"/>
    </xf>
    <xf numFmtId="3" fontId="25" fillId="0" borderId="44" xfId="0" applyNumberFormat="1" applyFont="1" applyBorder="1" applyAlignment="1">
      <alignment horizontal="center" vertical="center" wrapText="1"/>
    </xf>
    <xf numFmtId="3" fontId="29" fillId="0" borderId="86" xfId="0" applyNumberFormat="1" applyFont="1" applyBorder="1" applyAlignment="1">
      <alignment horizontal="right"/>
    </xf>
    <xf numFmtId="0" fontId="29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 wrapText="1"/>
    </xf>
    <xf numFmtId="0" fontId="107" fillId="0" borderId="23" xfId="0" applyFont="1" applyBorder="1" applyAlignment="1">
      <alignment horizontal="center" vertical="center" wrapText="1"/>
    </xf>
    <xf numFmtId="3" fontId="107" fillId="0" borderId="23" xfId="0" applyNumberFormat="1" applyFont="1" applyBorder="1" applyAlignment="1">
      <alignment horizontal="center" vertical="center" wrapText="1"/>
    </xf>
    <xf numFmtId="0" fontId="30" fillId="0" borderId="0" xfId="78" applyFont="1" applyAlignment="1">
      <alignment horizontal="center"/>
    </xf>
    <xf numFmtId="3" fontId="25" fillId="0" borderId="35" xfId="0" applyNumberFormat="1" applyFont="1" applyBorder="1" applyAlignment="1">
      <alignment horizontal="center" vertical="center" wrapText="1"/>
    </xf>
    <xf numFmtId="3" fontId="25" fillId="0" borderId="36" xfId="0" applyNumberFormat="1" applyFont="1" applyBorder="1" applyAlignment="1">
      <alignment horizontal="center" vertical="center" wrapText="1"/>
    </xf>
    <xf numFmtId="3" fontId="25" fillId="0" borderId="40" xfId="78" applyNumberFormat="1" applyFont="1" applyBorder="1" applyAlignment="1">
      <alignment horizontal="right"/>
    </xf>
    <xf numFmtId="3" fontId="25" fillId="0" borderId="0" xfId="78" applyNumberFormat="1" applyFont="1" applyBorder="1" applyAlignment="1">
      <alignment horizontal="center" readingOrder="1"/>
    </xf>
    <xf numFmtId="3" fontId="34" fillId="0" borderId="0" xfId="78" applyNumberFormat="1" applyFont="1" applyBorder="1" applyAlignment="1">
      <alignment horizontal="right"/>
    </xf>
    <xf numFmtId="0" fontId="30" fillId="0" borderId="93" xfId="78" applyFont="1" applyBorder="1" applyAlignment="1">
      <alignment horizontal="center" vertical="center"/>
    </xf>
    <xf numFmtId="0" fontId="30" fillId="0" borderId="135" xfId="78" applyFont="1" applyBorder="1" applyAlignment="1">
      <alignment horizontal="center" vertical="center"/>
    </xf>
    <xf numFmtId="3" fontId="25" fillId="0" borderId="131" xfId="0" applyNumberFormat="1" applyFont="1" applyBorder="1" applyAlignment="1">
      <alignment horizontal="center" vertical="center" wrapText="1"/>
    </xf>
    <xf numFmtId="0" fontId="30" fillId="0" borderId="23" xfId="78" applyFont="1" applyBorder="1" applyAlignment="1">
      <alignment horizontal="center" vertical="center"/>
    </xf>
    <xf numFmtId="0" fontId="30" fillId="0" borderId="122" xfId="78" applyFont="1" applyBorder="1" applyAlignment="1">
      <alignment horizontal="center" vertical="center"/>
    </xf>
    <xf numFmtId="0" fontId="30" fillId="0" borderId="122" xfId="78" applyFont="1" applyBorder="1" applyAlignment="1">
      <alignment horizontal="center" vertical="center" wrapText="1"/>
    </xf>
    <xf numFmtId="0" fontId="30" fillId="0" borderId="134" xfId="78" applyFont="1" applyBorder="1" applyAlignment="1">
      <alignment horizontal="center" vertical="center" wrapText="1"/>
    </xf>
    <xf numFmtId="3" fontId="25" fillId="0" borderId="44" xfId="78" applyNumberFormat="1" applyFont="1" applyBorder="1" applyAlignment="1">
      <alignment horizontal="center" vertical="center"/>
    </xf>
    <xf numFmtId="3" fontId="25" fillId="0" borderId="123" xfId="78" applyNumberFormat="1" applyFont="1" applyBorder="1" applyAlignment="1">
      <alignment horizontal="center" vertical="center"/>
    </xf>
    <xf numFmtId="49" fontId="25" fillId="0" borderId="140" xfId="78" applyNumberFormat="1" applyFont="1" applyBorder="1" applyAlignment="1">
      <alignment horizontal="center" vertical="center" textRotation="255" wrapText="1"/>
    </xf>
    <xf numFmtId="49" fontId="25" fillId="0" borderId="94" xfId="78" applyNumberFormat="1" applyFont="1" applyBorder="1" applyAlignment="1">
      <alignment horizontal="center" vertical="center" textRotation="255" wrapText="1"/>
    </xf>
    <xf numFmtId="3" fontId="25" fillId="0" borderId="35" xfId="78" applyNumberFormat="1" applyFont="1" applyBorder="1" applyAlignment="1">
      <alignment horizontal="center" vertical="center" wrapText="1"/>
    </xf>
    <xf numFmtId="3" fontId="25" fillId="0" borderId="95" xfId="0" applyNumberFormat="1" applyFont="1" applyBorder="1" applyAlignment="1">
      <alignment horizontal="center" vertical="center" wrapText="1"/>
    </xf>
    <xf numFmtId="3" fontId="25" fillId="0" borderId="137" xfId="0" applyNumberFormat="1" applyFont="1" applyBorder="1" applyAlignment="1">
      <alignment horizontal="center" vertical="center" wrapText="1"/>
    </xf>
    <xf numFmtId="3" fontId="25" fillId="0" borderId="138" xfId="0" applyNumberFormat="1" applyFont="1" applyBorder="1" applyAlignment="1">
      <alignment horizontal="center" vertical="center" wrapText="1"/>
    </xf>
    <xf numFmtId="3" fontId="25" fillId="0" borderId="96" xfId="78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3" fontId="25" fillId="0" borderId="0" xfId="78" applyNumberFormat="1" applyFont="1" applyBorder="1" applyAlignment="1">
      <alignment horizontal="center"/>
    </xf>
    <xf numFmtId="3" fontId="25" fillId="0" borderId="0" xfId="0" applyNumberFormat="1" applyFont="1" applyBorder="1" applyAlignment="1">
      <alignment horizontal="center" vertical="center"/>
    </xf>
    <xf numFmtId="0" fontId="53" fillId="0" borderId="0" xfId="0" applyFont="1" applyBorder="1" applyAlignment="1">
      <alignment horizontal="center"/>
    </xf>
    <xf numFmtId="0" fontId="44" fillId="0" borderId="23" xfId="0" applyFont="1" applyBorder="1" applyAlignment="1">
      <alignment horizontal="center" vertical="center"/>
    </xf>
    <xf numFmtId="0" fontId="27" fillId="0" borderId="0" xfId="0" applyFont="1" applyBorder="1" applyAlignment="1">
      <alignment horizontal="right"/>
    </xf>
    <xf numFmtId="0" fontId="48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/>
    </xf>
    <xf numFmtId="0" fontId="43" fillId="0" borderId="86" xfId="0" applyFont="1" applyBorder="1" applyAlignment="1">
      <alignment horizontal="right"/>
    </xf>
    <xf numFmtId="0" fontId="0" fillId="0" borderId="86" xfId="0" applyBorder="1" applyAlignment="1">
      <alignment horizontal="right"/>
    </xf>
    <xf numFmtId="0" fontId="44" fillId="0" borderId="0" xfId="0" applyFont="1" applyBorder="1" applyAlignment="1">
      <alignment horizontal="center"/>
    </xf>
    <xf numFmtId="3" fontId="48" fillId="0" borderId="23" xfId="0" applyNumberFormat="1" applyFont="1" applyBorder="1" applyAlignment="1">
      <alignment horizontal="center" vertical="center" wrapText="1"/>
    </xf>
    <xf numFmtId="3" fontId="44" fillId="0" borderId="23" xfId="0" applyNumberFormat="1" applyFont="1" applyBorder="1" applyAlignment="1">
      <alignment horizontal="center"/>
    </xf>
    <xf numFmtId="0" fontId="47" fillId="0" borderId="23" xfId="0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64" fillId="0" borderId="97" xfId="0" applyFont="1" applyBorder="1" applyAlignment="1">
      <alignment horizontal="center" vertical="center"/>
    </xf>
    <xf numFmtId="3" fontId="25" fillId="0" borderId="90" xfId="0" applyNumberFormat="1" applyFont="1" applyBorder="1" applyAlignment="1">
      <alignment horizontal="center" vertical="center"/>
    </xf>
    <xf numFmtId="0" fontId="64" fillId="0" borderId="0" xfId="0" applyFont="1" applyAlignment="1">
      <alignment horizontal="center"/>
    </xf>
    <xf numFmtId="3" fontId="64" fillId="0" borderId="10" xfId="0" applyNumberFormat="1" applyFont="1" applyBorder="1" applyAlignment="1">
      <alignment horizontal="center" vertical="center"/>
    </xf>
    <xf numFmtId="3" fontId="64" fillId="0" borderId="97" xfId="0" applyNumberFormat="1" applyFont="1" applyBorder="1" applyAlignment="1">
      <alignment horizontal="center" vertical="center"/>
    </xf>
    <xf numFmtId="0" fontId="64" fillId="0" borderId="0" xfId="74" applyFont="1" applyBorder="1" applyAlignment="1">
      <alignment horizontal="center"/>
    </xf>
    <xf numFmtId="3" fontId="149" fillId="0" borderId="10" xfId="0" applyNumberFormat="1" applyFont="1" applyBorder="1" applyAlignment="1">
      <alignment horizontal="center" vertical="center"/>
    </xf>
    <xf numFmtId="0" fontId="25" fillId="0" borderId="112" xfId="0" applyFont="1" applyBorder="1" applyAlignment="1">
      <alignment horizontal="center" vertical="center"/>
    </xf>
    <xf numFmtId="3" fontId="64" fillId="0" borderId="144" xfId="0" applyNumberFormat="1" applyFont="1" applyBorder="1" applyAlignment="1">
      <alignment horizontal="center" vertical="center" wrapText="1"/>
    </xf>
    <xf numFmtId="3" fontId="64" fillId="0" borderId="145" xfId="0" applyNumberFormat="1" applyFont="1" applyBorder="1" applyAlignment="1">
      <alignment horizontal="center" vertical="center" wrapText="1"/>
    </xf>
    <xf numFmtId="3" fontId="64" fillId="0" borderId="12" xfId="0" applyNumberFormat="1" applyFont="1" applyBorder="1" applyAlignment="1">
      <alignment horizontal="center" vertical="center" wrapText="1"/>
    </xf>
    <xf numFmtId="3" fontId="64" fillId="0" borderId="42" xfId="0" applyNumberFormat="1" applyFont="1" applyBorder="1" applyAlignment="1">
      <alignment horizontal="center" vertical="center" wrapText="1"/>
    </xf>
    <xf numFmtId="3" fontId="64" fillId="0" borderId="54" xfId="0" applyNumberFormat="1" applyFont="1" applyBorder="1" applyAlignment="1">
      <alignment horizontal="center" vertical="center" wrapText="1"/>
    </xf>
    <xf numFmtId="3" fontId="64" fillId="0" borderId="96" xfId="0" applyNumberFormat="1" applyFont="1" applyBorder="1" applyAlignment="1">
      <alignment horizontal="center" vertical="center" wrapText="1"/>
    </xf>
    <xf numFmtId="3" fontId="64" fillId="0" borderId="98" xfId="0" applyNumberFormat="1" applyFont="1" applyBorder="1" applyAlignment="1">
      <alignment horizontal="center" vertical="center" wrapText="1"/>
    </xf>
    <xf numFmtId="3" fontId="63" fillId="0" borderId="0" xfId="0" applyNumberFormat="1" applyFont="1" applyBorder="1" applyAlignment="1">
      <alignment horizontal="right"/>
    </xf>
    <xf numFmtId="0" fontId="78" fillId="0" borderId="0" xfId="0" applyFont="1" applyAlignment="1">
      <alignment horizontal="right"/>
    </xf>
    <xf numFmtId="0" fontId="0" fillId="0" borderId="0" xfId="0" applyAlignment="1"/>
    <xf numFmtId="0" fontId="78" fillId="0" borderId="0" xfId="0" applyFont="1" applyAlignment="1"/>
    <xf numFmtId="3" fontId="64" fillId="0" borderId="16" xfId="0" applyNumberFormat="1" applyFont="1" applyBorder="1" applyAlignment="1">
      <alignment horizontal="center" vertical="center"/>
    </xf>
    <xf numFmtId="3" fontId="58" fillId="0" borderId="0" xfId="0" applyNumberFormat="1" applyFont="1" applyAlignment="1">
      <alignment horizontal="center"/>
    </xf>
    <xf numFmtId="3" fontId="64" fillId="0" borderId="59" xfId="0" applyNumberFormat="1" applyFont="1" applyBorder="1" applyAlignment="1">
      <alignment horizontal="right"/>
    </xf>
    <xf numFmtId="3" fontId="64" fillId="0" borderId="99" xfId="0" applyNumberFormat="1" applyFont="1" applyBorder="1" applyAlignment="1">
      <alignment horizontal="center" vertical="center" wrapText="1"/>
    </xf>
    <xf numFmtId="0" fontId="64" fillId="0" borderId="113" xfId="0" applyFont="1" applyBorder="1" applyAlignment="1">
      <alignment horizontal="center" vertical="center" readingOrder="2"/>
    </xf>
    <xf numFmtId="0" fontId="78" fillId="0" borderId="10" xfId="0" applyFont="1" applyBorder="1" applyAlignment="1">
      <alignment horizontal="center" vertical="center"/>
    </xf>
    <xf numFmtId="0" fontId="78" fillId="0" borderId="111" xfId="0" applyFont="1" applyBorder="1" applyAlignment="1">
      <alignment horizontal="center" vertical="center"/>
    </xf>
    <xf numFmtId="0" fontId="57" fillId="0" borderId="94" xfId="0" applyFont="1" applyBorder="1" applyAlignment="1">
      <alignment horizontal="center" vertical="center" textRotation="255"/>
    </xf>
    <xf numFmtId="3" fontId="64" fillId="0" borderId="17" xfId="0" applyNumberFormat="1" applyFont="1" applyBorder="1" applyAlignment="1">
      <alignment horizontal="center" vertical="center"/>
    </xf>
    <xf numFmtId="3" fontId="64" fillId="0" borderId="110" xfId="0" applyNumberFormat="1" applyFont="1" applyBorder="1" applyAlignment="1">
      <alignment horizontal="center" vertical="center"/>
    </xf>
    <xf numFmtId="3" fontId="64" fillId="0" borderId="108" xfId="0" applyNumberFormat="1" applyFont="1" applyBorder="1" applyAlignment="1">
      <alignment horizontal="center" vertical="center"/>
    </xf>
    <xf numFmtId="3" fontId="64" fillId="0" borderId="109" xfId="0" applyNumberFormat="1" applyFont="1" applyBorder="1" applyAlignment="1">
      <alignment horizontal="center" vertical="center"/>
    </xf>
    <xf numFmtId="3" fontId="78" fillId="0" borderId="10" xfId="0" applyNumberFormat="1" applyFont="1" applyBorder="1" applyAlignment="1">
      <alignment horizontal="center" vertical="center"/>
    </xf>
    <xf numFmtId="3" fontId="78" fillId="0" borderId="111" xfId="0" applyNumberFormat="1" applyFont="1" applyBorder="1" applyAlignment="1">
      <alignment horizontal="center" vertical="center"/>
    </xf>
    <xf numFmtId="0" fontId="78" fillId="0" borderId="112" xfId="0" applyFont="1" applyBorder="1" applyAlignment="1">
      <alignment horizontal="center" vertical="center"/>
    </xf>
    <xf numFmtId="3" fontId="64" fillId="0" borderId="107" xfId="0" applyNumberFormat="1" applyFont="1" applyBorder="1" applyAlignment="1">
      <alignment horizontal="center" vertical="center"/>
    </xf>
    <xf numFmtId="3" fontId="64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0" fillId="0" borderId="59" xfId="0" applyBorder="1" applyAlignment="1"/>
    <xf numFmtId="0" fontId="64" fillId="0" borderId="48" xfId="0" applyFont="1" applyFill="1" applyBorder="1" applyAlignment="1"/>
    <xf numFmtId="0" fontId="78" fillId="0" borderId="81" xfId="0" applyFont="1" applyBorder="1" applyAlignment="1"/>
    <xf numFmtId="0" fontId="64" fillId="0" borderId="106" xfId="0" applyFont="1" applyBorder="1" applyAlignment="1">
      <alignment horizontal="center" vertical="center"/>
    </xf>
    <xf numFmtId="0" fontId="64" fillId="0" borderId="25" xfId="0" applyFont="1" applyBorder="1" applyAlignment="1">
      <alignment horizontal="center" vertical="center"/>
    </xf>
    <xf numFmtId="0" fontId="64" fillId="0" borderId="41" xfId="0" applyFont="1" applyBorder="1" applyAlignment="1">
      <alignment horizontal="center" vertical="center"/>
    </xf>
    <xf numFmtId="3" fontId="64" fillId="0" borderId="27" xfId="0" applyNumberFormat="1" applyFont="1" applyBorder="1" applyAlignment="1">
      <alignment horizontal="center" vertical="center" wrapText="1"/>
    </xf>
    <xf numFmtId="3" fontId="57" fillId="0" borderId="99" xfId="0" applyNumberFormat="1" applyFont="1" applyBorder="1" applyAlignment="1">
      <alignment horizontal="center" vertical="center" wrapText="1"/>
    </xf>
    <xf numFmtId="3" fontId="57" fillId="0" borderId="100" xfId="0" applyNumberFormat="1" applyFont="1" applyBorder="1" applyAlignment="1">
      <alignment horizontal="center" vertical="center" wrapText="1"/>
    </xf>
    <xf numFmtId="0" fontId="57" fillId="0" borderId="101" xfId="0" applyFont="1" applyBorder="1" applyAlignment="1">
      <alignment horizontal="center" vertical="center" textRotation="255"/>
    </xf>
    <xf numFmtId="0" fontId="57" fillId="0" borderId="102" xfId="0" applyFont="1" applyBorder="1" applyAlignment="1">
      <alignment horizontal="center" vertical="center" textRotation="255"/>
    </xf>
    <xf numFmtId="0" fontId="0" fillId="0" borderId="103" xfId="0" applyBorder="1" applyAlignment="1"/>
    <xf numFmtId="3" fontId="64" fillId="0" borderId="104" xfId="0" applyNumberFormat="1" applyFont="1" applyBorder="1" applyAlignment="1">
      <alignment horizontal="center" vertical="center" wrapText="1"/>
    </xf>
    <xf numFmtId="3" fontId="64" fillId="0" borderId="105" xfId="0" applyNumberFormat="1" applyFont="1" applyBorder="1" applyAlignment="1">
      <alignment horizontal="center" vertical="center" wrapText="1"/>
    </xf>
    <xf numFmtId="0" fontId="64" fillId="0" borderId="93" xfId="0" applyFont="1" applyBorder="1" applyAlignment="1">
      <alignment horizontal="center" vertical="center" wrapText="1"/>
    </xf>
    <xf numFmtId="0" fontId="64" fillId="0" borderId="135" xfId="0" applyFont="1" applyBorder="1" applyAlignment="1">
      <alignment horizontal="center" vertical="center" wrapText="1"/>
    </xf>
    <xf numFmtId="0" fontId="64" fillId="0" borderId="122" xfId="0" applyFont="1" applyBorder="1" applyAlignment="1">
      <alignment horizontal="center" vertical="center" wrapText="1"/>
    </xf>
    <xf numFmtId="0" fontId="64" fillId="0" borderId="147" xfId="0" applyFont="1" applyBorder="1" applyAlignment="1">
      <alignment horizontal="center" vertical="center" wrapText="1"/>
    </xf>
    <xf numFmtId="3" fontId="90" fillId="0" borderId="23" xfId="0" applyNumberFormat="1" applyFont="1" applyBorder="1" applyAlignment="1">
      <alignment horizontal="center" vertical="center" wrapText="1"/>
    </xf>
    <xf numFmtId="3" fontId="90" fillId="0" borderId="122" xfId="0" applyNumberFormat="1" applyFont="1" applyBorder="1" applyAlignment="1">
      <alignment horizontal="center" vertical="center" wrapText="1"/>
    </xf>
    <xf numFmtId="3" fontId="64" fillId="0" borderId="66" xfId="0" applyNumberFormat="1" applyFont="1" applyBorder="1" applyAlignment="1">
      <alignment horizontal="center" vertical="center" wrapText="1"/>
    </xf>
    <xf numFmtId="3" fontId="90" fillId="0" borderId="64" xfId="0" applyNumberFormat="1" applyFont="1" applyBorder="1" applyAlignment="1">
      <alignment horizontal="center" vertical="center" wrapText="1"/>
    </xf>
    <xf numFmtId="0" fontId="88" fillId="0" borderId="67" xfId="0" applyFont="1" applyBorder="1" applyAlignment="1">
      <alignment horizontal="center" vertical="center" wrapText="1"/>
    </xf>
    <xf numFmtId="0" fontId="90" fillId="0" borderId="40" xfId="0" applyFont="1" applyBorder="1" applyAlignment="1">
      <alignment horizontal="right"/>
    </xf>
    <xf numFmtId="3" fontId="63" fillId="0" borderId="0" xfId="0" applyNumberFormat="1" applyFont="1" applyBorder="1" applyAlignment="1">
      <alignment horizontal="center"/>
    </xf>
    <xf numFmtId="0" fontId="58" fillId="0" borderId="0" xfId="0" applyFont="1" applyAlignment="1">
      <alignment horizontal="center"/>
    </xf>
    <xf numFmtId="3" fontId="90" fillId="0" borderId="42" xfId="0" applyNumberFormat="1" applyFont="1" applyBorder="1" applyAlignment="1">
      <alignment horizontal="center" vertical="center" wrapText="1"/>
    </xf>
    <xf numFmtId="3" fontId="90" fillId="0" borderId="54" xfId="0" applyNumberFormat="1" applyFont="1" applyBorder="1" applyAlignment="1">
      <alignment horizontal="center" vertical="center" wrapText="1"/>
    </xf>
    <xf numFmtId="3" fontId="90" fillId="0" borderId="15" xfId="0" applyNumberFormat="1" applyFont="1" applyBorder="1" applyAlignment="1">
      <alignment horizontal="center" vertical="center" wrapText="1"/>
    </xf>
    <xf numFmtId="0" fontId="90" fillId="0" borderId="151" xfId="0" applyFont="1" applyBorder="1" applyAlignment="1">
      <alignment horizontal="center" vertical="center" wrapText="1"/>
    </xf>
    <xf numFmtId="0" fontId="90" fillId="0" borderId="102" xfId="0" applyFont="1" applyBorder="1" applyAlignment="1">
      <alignment horizontal="center" vertical="center" wrapText="1"/>
    </xf>
    <xf numFmtId="0" fontId="88" fillId="0" borderId="103" xfId="0" applyFont="1" applyBorder="1" applyAlignment="1">
      <alignment horizontal="center" vertical="center" wrapText="1"/>
    </xf>
    <xf numFmtId="0" fontId="59" fillId="0" borderId="48" xfId="0" applyFont="1" applyBorder="1" applyAlignment="1">
      <alignment horizontal="left"/>
    </xf>
    <xf numFmtId="0" fontId="59" fillId="0" borderId="70" xfId="0" applyFont="1" applyBorder="1" applyAlignment="1">
      <alignment horizontal="left"/>
    </xf>
    <xf numFmtId="3" fontId="64" fillId="0" borderId="158" xfId="0" applyNumberFormat="1" applyFont="1" applyBorder="1" applyAlignment="1">
      <alignment horizontal="center"/>
    </xf>
    <xf numFmtId="3" fontId="89" fillId="0" borderId="157" xfId="0" applyNumberFormat="1" applyFont="1" applyBorder="1" applyAlignment="1">
      <alignment horizontal="center"/>
    </xf>
    <xf numFmtId="0" fontId="64" fillId="0" borderId="148" xfId="0" applyFont="1" applyBorder="1" applyAlignment="1">
      <alignment horizontal="center" vertical="center" textRotation="255"/>
    </xf>
    <xf numFmtId="0" fontId="64" fillId="0" borderId="117" xfId="0" applyFont="1" applyBorder="1" applyAlignment="1">
      <alignment horizontal="center" vertical="center" textRotation="255"/>
    </xf>
    <xf numFmtId="0" fontId="64" fillId="0" borderId="116" xfId="0" applyFont="1" applyBorder="1" applyAlignment="1">
      <alignment horizontal="center" vertical="center" textRotation="255"/>
    </xf>
    <xf numFmtId="3" fontId="90" fillId="0" borderId="28" xfId="0" applyNumberFormat="1" applyFont="1" applyBorder="1" applyAlignment="1">
      <alignment horizontal="center" vertical="center" wrapText="1"/>
    </xf>
    <xf numFmtId="3" fontId="90" fillId="0" borderId="10" xfId="0" applyNumberFormat="1" applyFont="1" applyBorder="1" applyAlignment="1">
      <alignment horizontal="center" vertical="center" wrapText="1"/>
    </xf>
    <xf numFmtId="3" fontId="90" fillId="0" borderId="27" xfId="0" applyNumberFormat="1" applyFont="1" applyBorder="1" applyAlignment="1">
      <alignment horizontal="center" vertical="center" wrapText="1"/>
    </xf>
    <xf numFmtId="3" fontId="90" fillId="0" borderId="90" xfId="0" applyNumberFormat="1" applyFont="1" applyBorder="1" applyAlignment="1">
      <alignment horizontal="center" vertical="center" wrapText="1"/>
    </xf>
    <xf numFmtId="3" fontId="64" fillId="0" borderId="90" xfId="0" applyNumberFormat="1" applyFont="1" applyBorder="1" applyAlignment="1">
      <alignment horizontal="center" vertical="center" wrapText="1"/>
    </xf>
    <xf numFmtId="3" fontId="64" fillId="0" borderId="148" xfId="0" applyNumberFormat="1" applyFont="1" applyBorder="1" applyAlignment="1">
      <alignment horizontal="center"/>
    </xf>
    <xf numFmtId="3" fontId="64" fillId="0" borderId="55" xfId="0" applyNumberFormat="1" applyFont="1" applyBorder="1" applyAlignment="1">
      <alignment horizontal="center"/>
    </xf>
    <xf numFmtId="3" fontId="64" fillId="0" borderId="56" xfId="0" applyNumberFormat="1" applyFont="1" applyBorder="1" applyAlignment="1">
      <alignment horizontal="center"/>
    </xf>
    <xf numFmtId="3" fontId="64" fillId="0" borderId="159" xfId="0" applyNumberFormat="1" applyFont="1" applyBorder="1" applyAlignment="1">
      <alignment horizontal="center"/>
    </xf>
    <xf numFmtId="3" fontId="64" fillId="0" borderId="83" xfId="0" applyNumberFormat="1" applyFont="1" applyBorder="1" applyAlignment="1">
      <alignment horizontal="center"/>
    </xf>
    <xf numFmtId="3" fontId="64" fillId="0" borderId="121" xfId="0" applyNumberFormat="1" applyFont="1" applyBorder="1" applyAlignment="1">
      <alignment horizontal="center"/>
    </xf>
    <xf numFmtId="3" fontId="64" fillId="0" borderId="157" xfId="0" applyNumberFormat="1" applyFont="1" applyBorder="1" applyAlignment="1">
      <alignment horizontal="center"/>
    </xf>
    <xf numFmtId="3" fontId="90" fillId="0" borderId="158" xfId="0" applyNumberFormat="1" applyFont="1" applyBorder="1" applyAlignment="1">
      <alignment horizontal="center"/>
    </xf>
    <xf numFmtId="3" fontId="90" fillId="0" borderId="55" xfId="0" applyNumberFormat="1" applyFont="1" applyBorder="1" applyAlignment="1">
      <alignment horizontal="center"/>
    </xf>
    <xf numFmtId="3" fontId="90" fillId="0" borderId="157" xfId="0" applyNumberFormat="1" applyFont="1" applyBorder="1" applyAlignment="1">
      <alignment horizontal="center"/>
    </xf>
    <xf numFmtId="0" fontId="151" fillId="0" borderId="0" xfId="0" applyFont="1" applyBorder="1" applyAlignment="1">
      <alignment horizontal="right"/>
    </xf>
    <xf numFmtId="0" fontId="44" fillId="0" borderId="0" xfId="0" applyFont="1" applyBorder="1" applyAlignment="1">
      <alignment horizontal="center" vertical="center" wrapText="1"/>
    </xf>
    <xf numFmtId="0" fontId="43" fillId="0" borderId="154" xfId="0" applyFont="1" applyBorder="1" applyAlignment="1">
      <alignment horizontal="center" textRotation="255"/>
    </xf>
    <xf numFmtId="0" fontId="43" fillId="0" borderId="155" xfId="0" applyFont="1" applyBorder="1" applyAlignment="1">
      <alignment horizontal="center" textRotation="255"/>
    </xf>
    <xf numFmtId="0" fontId="24" fillId="0" borderId="38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3" fontId="64" fillId="0" borderId="82" xfId="0" applyNumberFormat="1" applyFont="1" applyBorder="1" applyAlignment="1">
      <alignment horizontal="center" vertical="center"/>
    </xf>
    <xf numFmtId="3" fontId="64" fillId="0" borderId="129" xfId="0" applyNumberFormat="1" applyFont="1" applyBorder="1" applyAlignment="1">
      <alignment horizontal="center" vertical="center"/>
    </xf>
    <xf numFmtId="3" fontId="25" fillId="0" borderId="123" xfId="0" applyNumberFormat="1" applyFont="1" applyBorder="1" applyAlignment="1">
      <alignment horizontal="center" vertical="center" wrapText="1"/>
    </xf>
    <xf numFmtId="3" fontId="25" fillId="0" borderId="165" xfId="0" applyNumberFormat="1" applyFont="1" applyBorder="1" applyAlignment="1">
      <alignment horizontal="center" vertical="center" wrapText="1"/>
    </xf>
    <xf numFmtId="0" fontId="44" fillId="0" borderId="0" xfId="0" applyFont="1" applyBorder="1" applyAlignment="1">
      <alignment horizontal="right"/>
    </xf>
    <xf numFmtId="0" fontId="44" fillId="0" borderId="0" xfId="0" applyFont="1" applyAlignment="1">
      <alignment horizontal="center"/>
    </xf>
    <xf numFmtId="0" fontId="24" fillId="0" borderId="23" xfId="0" applyFont="1" applyBorder="1" applyAlignment="1">
      <alignment horizontal="left"/>
    </xf>
    <xf numFmtId="3" fontId="25" fillId="0" borderId="50" xfId="0" applyNumberFormat="1" applyFont="1" applyBorder="1" applyAlignment="1">
      <alignment horizontal="center" vertical="center"/>
    </xf>
    <xf numFmtId="3" fontId="25" fillId="0" borderId="146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3" fontId="25" fillId="0" borderId="93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right" wrapText="1"/>
    </xf>
    <xf numFmtId="0" fontId="24" fillId="0" borderId="0" xfId="0" applyFont="1" applyBorder="1" applyAlignment="1">
      <alignment horizontal="right"/>
    </xf>
    <xf numFmtId="0" fontId="22" fillId="0" borderId="50" xfId="0" applyFont="1" applyBorder="1" applyAlignment="1">
      <alignment horizontal="center" textRotation="255"/>
    </xf>
    <xf numFmtId="0" fontId="22" fillId="0" borderId="22" xfId="0" applyFont="1" applyBorder="1" applyAlignment="1">
      <alignment horizontal="center" textRotation="255"/>
    </xf>
    <xf numFmtId="0" fontId="22" fillId="0" borderId="38" xfId="0" applyFont="1" applyBorder="1" applyAlignment="1">
      <alignment horizontal="center" textRotation="255"/>
    </xf>
    <xf numFmtId="3" fontId="64" fillId="0" borderId="93" xfId="0" applyNumberFormat="1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/>
    </xf>
    <xf numFmtId="0" fontId="25" fillId="0" borderId="122" xfId="0" applyFont="1" applyBorder="1" applyAlignment="1">
      <alignment horizontal="center" vertical="center"/>
    </xf>
    <xf numFmtId="3" fontId="59" fillId="0" borderId="10" xfId="0" applyNumberFormat="1" applyFont="1" applyBorder="1" applyAlignment="1">
      <alignment horizontal="center" vertical="center"/>
    </xf>
    <xf numFmtId="3" fontId="59" fillId="0" borderId="27" xfId="0" applyNumberFormat="1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3" fontId="74" fillId="0" borderId="54" xfId="0" applyNumberFormat="1" applyFont="1" applyBorder="1" applyAlignment="1">
      <alignment horizontal="center" vertical="center"/>
    </xf>
    <xf numFmtId="3" fontId="74" fillId="0" borderId="98" xfId="0" applyNumberFormat="1" applyFont="1" applyBorder="1" applyAlignment="1">
      <alignment horizontal="center" vertical="center"/>
    </xf>
    <xf numFmtId="3" fontId="64" fillId="0" borderId="27" xfId="0" applyNumberFormat="1" applyFont="1" applyBorder="1" applyAlignment="1">
      <alignment horizontal="center" vertical="center"/>
    </xf>
    <xf numFmtId="3" fontId="39" fillId="0" borderId="0" xfId="0" applyNumberFormat="1" applyFont="1" applyBorder="1" applyAlignment="1">
      <alignment horizontal="right"/>
    </xf>
    <xf numFmtId="0" fontId="20" fillId="0" borderId="12" xfId="0" applyFont="1" applyBorder="1" applyAlignment="1">
      <alignment horizontal="center"/>
    </xf>
    <xf numFmtId="0" fontId="55" fillId="0" borderId="0" xfId="0" applyFont="1" applyBorder="1" applyAlignment="1">
      <alignment horizontal="right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0" fontId="23" fillId="0" borderId="23" xfId="89" applyFont="1" applyBorder="1" applyAlignment="1">
      <alignment horizontal="center" textRotation="90"/>
    </xf>
    <xf numFmtId="0" fontId="26" fillId="0" borderId="23" xfId="89" applyFont="1" applyBorder="1" applyAlignment="1">
      <alignment horizontal="center" vertical="center"/>
    </xf>
    <xf numFmtId="0" fontId="26" fillId="0" borderId="23" xfId="89" applyFont="1" applyBorder="1" applyAlignment="1">
      <alignment horizontal="center" vertical="center" wrapText="1"/>
    </xf>
    <xf numFmtId="0" fontId="26" fillId="0" borderId="0" xfId="89" applyFont="1" applyAlignment="1">
      <alignment horizontal="center"/>
    </xf>
    <xf numFmtId="0" fontId="23" fillId="0" borderId="0" xfId="89" applyFont="1" applyBorder="1" applyAlignment="1">
      <alignment horizontal="right"/>
    </xf>
    <xf numFmtId="0" fontId="1" fillId="0" borderId="0" xfId="0" applyFont="1" applyBorder="1" applyAlignment="1"/>
    <xf numFmtId="0" fontId="23" fillId="0" borderId="24" xfId="89" applyFont="1" applyBorder="1" applyAlignment="1">
      <alignment horizontal="center" textRotation="90"/>
    </xf>
    <xf numFmtId="0" fontId="23" fillId="0" borderId="25" xfId="89" applyFont="1" applyBorder="1" applyAlignment="1">
      <alignment horizontal="center" textRotation="90"/>
    </xf>
    <xf numFmtId="0" fontId="23" fillId="0" borderId="47" xfId="89" applyFont="1" applyBorder="1" applyAlignment="1">
      <alignment horizontal="center" textRotation="90"/>
    </xf>
    <xf numFmtId="0" fontId="26" fillId="0" borderId="24" xfId="89" applyFont="1" applyBorder="1" applyAlignment="1">
      <alignment horizontal="center" vertical="center"/>
    </xf>
    <xf numFmtId="0" fontId="26" fillId="0" borderId="25" xfId="89" applyFont="1" applyBorder="1" applyAlignment="1">
      <alignment horizontal="center" vertical="center"/>
    </xf>
    <xf numFmtId="0" fontId="26" fillId="0" borderId="47" xfId="89" applyFont="1" applyBorder="1" applyAlignment="1">
      <alignment horizontal="center" vertical="center"/>
    </xf>
    <xf numFmtId="0" fontId="26" fillId="0" borderId="24" xfId="89" applyFont="1" applyBorder="1" applyAlignment="1">
      <alignment horizontal="center" vertical="center" wrapText="1"/>
    </xf>
    <xf numFmtId="0" fontId="26" fillId="0" borderId="25" xfId="89" applyFont="1" applyBorder="1" applyAlignment="1">
      <alignment horizontal="center" vertical="center" wrapText="1"/>
    </xf>
    <xf numFmtId="0" fontId="26" fillId="0" borderId="47" xfId="89" applyFont="1" applyBorder="1" applyAlignment="1">
      <alignment horizontal="center" vertical="center" wrapText="1"/>
    </xf>
    <xf numFmtId="0" fontId="23" fillId="0" borderId="0" xfId="89" applyFont="1" applyAlignment="1">
      <alignment horizontal="right"/>
    </xf>
    <xf numFmtId="0" fontId="54" fillId="0" borderId="0" xfId="0" applyFont="1" applyBorder="1" applyAlignment="1">
      <alignment horizontal="left" wrapText="1"/>
    </xf>
    <xf numFmtId="0" fontId="56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0" fontId="55" fillId="0" borderId="0" xfId="0" applyFont="1" applyBorder="1" applyAlignment="1">
      <alignment horizontal="left" vertical="top" wrapText="1"/>
    </xf>
    <xf numFmtId="0" fontId="48" fillId="0" borderId="12" xfId="0" applyFont="1" applyBorder="1" applyAlignment="1">
      <alignment horizontal="center"/>
    </xf>
    <xf numFmtId="0" fontId="48" fillId="0" borderId="28" xfId="0" applyFont="1" applyBorder="1" applyAlignment="1">
      <alignment horizontal="center"/>
    </xf>
    <xf numFmtId="0" fontId="43" fillId="0" borderId="12" xfId="0" applyFont="1" applyBorder="1" applyAlignment="1">
      <alignment horizontal="center" textRotation="255"/>
    </xf>
    <xf numFmtId="0" fontId="48" fillId="0" borderId="27" xfId="0" applyFont="1" applyBorder="1" applyAlignment="1">
      <alignment horizontal="center"/>
    </xf>
    <xf numFmtId="0" fontId="98" fillId="0" borderId="0" xfId="72" applyFont="1" applyAlignment="1">
      <alignment horizontal="center"/>
    </xf>
    <xf numFmtId="0" fontId="98" fillId="0" borderId="0" xfId="72" applyFont="1" applyAlignment="1">
      <alignment horizontal="right"/>
    </xf>
    <xf numFmtId="0" fontId="110" fillId="0" borderId="23" xfId="72" applyFont="1" applyBorder="1" applyAlignment="1">
      <alignment horizontal="center"/>
    </xf>
    <xf numFmtId="0" fontId="48" fillId="0" borderId="93" xfId="72" applyFont="1" applyBorder="1" applyAlignment="1">
      <alignment horizontal="center" wrapText="1"/>
    </xf>
    <xf numFmtId="0" fontId="48" fillId="0" borderId="23" xfId="72" applyFont="1" applyBorder="1" applyAlignment="1">
      <alignment horizontal="center" vertical="center"/>
    </xf>
    <xf numFmtId="0" fontId="48" fillId="0" borderId="23" xfId="72" applyFont="1" applyBorder="1" applyAlignment="1">
      <alignment horizontal="center"/>
    </xf>
    <xf numFmtId="0" fontId="48" fillId="0" borderId="86" xfId="72" applyFont="1" applyBorder="1" applyAlignment="1">
      <alignment horizontal="center"/>
    </xf>
    <xf numFmtId="0" fontId="48" fillId="0" borderId="87" xfId="72" applyFont="1" applyBorder="1" applyAlignment="1">
      <alignment horizontal="center"/>
    </xf>
    <xf numFmtId="0" fontId="97" fillId="0" borderId="0" xfId="0" applyFont="1" applyBorder="1" applyAlignment="1">
      <alignment horizontal="right"/>
    </xf>
    <xf numFmtId="0" fontId="96" fillId="0" borderId="23" xfId="72" applyFont="1" applyBorder="1" applyAlignment="1">
      <alignment horizontal="center"/>
    </xf>
    <xf numFmtId="0" fontId="98" fillId="0" borderId="93" xfId="72" applyFont="1" applyBorder="1" applyAlignment="1">
      <alignment horizontal="center" wrapText="1"/>
    </xf>
    <xf numFmtId="0" fontId="98" fillId="0" borderId="23" xfId="72" applyFont="1" applyBorder="1" applyAlignment="1">
      <alignment horizontal="center" wrapText="1"/>
    </xf>
    <xf numFmtId="0" fontId="98" fillId="0" borderId="0" xfId="72" applyFont="1" applyAlignment="1"/>
    <xf numFmtId="0" fontId="98" fillId="0" borderId="44" xfId="72" applyFont="1" applyBorder="1" applyAlignment="1">
      <alignment horizontal="center"/>
    </xf>
    <xf numFmtId="0" fontId="98" fillId="0" borderId="89" xfId="72" applyFont="1" applyBorder="1" applyAlignment="1">
      <alignment horizontal="center"/>
    </xf>
    <xf numFmtId="0" fontId="98" fillId="0" borderId="93" xfId="72" applyFont="1" applyBorder="1" applyAlignment="1">
      <alignment horizontal="center"/>
    </xf>
    <xf numFmtId="0" fontId="97" fillId="0" borderId="0" xfId="72" applyFont="1" applyAlignment="1">
      <alignment horizontal="right"/>
    </xf>
    <xf numFmtId="0" fontId="96" fillId="0" borderId="0" xfId="72" applyFont="1" applyAlignment="1">
      <alignment horizontal="center"/>
    </xf>
    <xf numFmtId="0" fontId="96" fillId="0" borderId="0" xfId="72" applyFont="1" applyAlignment="1">
      <alignment horizontal="right"/>
    </xf>
    <xf numFmtId="0" fontId="98" fillId="0" borderId="23" xfId="72" applyFont="1" applyBorder="1" applyAlignment="1">
      <alignment horizontal="center"/>
    </xf>
    <xf numFmtId="0" fontId="20" fillId="0" borderId="0" xfId="73" applyFont="1" applyAlignment="1">
      <alignment horizontal="center" vertical="center"/>
    </xf>
    <xf numFmtId="0" fontId="20" fillId="0" borderId="23" xfId="73" applyFont="1" applyBorder="1" applyAlignment="1">
      <alignment horizontal="center"/>
    </xf>
    <xf numFmtId="0" fontId="53" fillId="0" borderId="0" xfId="73" applyFont="1" applyAlignment="1">
      <alignment horizontal="center"/>
    </xf>
    <xf numFmtId="0" fontId="51" fillId="0" borderId="86" xfId="73" applyFont="1" applyBorder="1" applyAlignment="1">
      <alignment horizontal="right"/>
    </xf>
    <xf numFmtId="0" fontId="52" fillId="0" borderId="0" xfId="73" applyFont="1" applyAlignment="1">
      <alignment horizontal="right"/>
    </xf>
    <xf numFmtId="3" fontId="20" fillId="0" borderId="0" xfId="73" applyNumberFormat="1" applyFont="1" applyAlignment="1">
      <alignment horizontal="center" vertical="center"/>
    </xf>
    <xf numFmtId="0" fontId="23" fillId="0" borderId="23" xfId="0" applyFont="1" applyBorder="1" applyAlignment="1">
      <alignment horizontal="center" textRotation="90"/>
    </xf>
    <xf numFmtId="0" fontId="23" fillId="0" borderId="84" xfId="0" applyFont="1" applyBorder="1" applyAlignment="1">
      <alignment horizontal="center" textRotation="90"/>
    </xf>
    <xf numFmtId="0" fontId="23" fillId="0" borderId="0" xfId="0" applyFont="1" applyFill="1" applyAlignment="1">
      <alignment horizontal="right"/>
    </xf>
    <xf numFmtId="0" fontId="23" fillId="0" borderId="0" xfId="77" applyFont="1" applyAlignment="1">
      <alignment horizontal="right"/>
    </xf>
    <xf numFmtId="0" fontId="26" fillId="0" borderId="43" xfId="77" applyFont="1" applyBorder="1" applyAlignment="1">
      <alignment horizontal="center" vertical="center"/>
    </xf>
    <xf numFmtId="0" fontId="26" fillId="0" borderId="85" xfId="77" applyFont="1" applyBorder="1" applyAlignment="1">
      <alignment horizontal="center" vertical="center"/>
    </xf>
    <xf numFmtId="0" fontId="26" fillId="0" borderId="24" xfId="77" applyFont="1" applyBorder="1" applyAlignment="1">
      <alignment horizontal="center" vertical="center"/>
    </xf>
    <xf numFmtId="0" fontId="26" fillId="0" borderId="47" xfId="77" applyFont="1" applyBorder="1" applyAlignment="1">
      <alignment horizontal="center" vertical="center"/>
    </xf>
    <xf numFmtId="0" fontId="26" fillId="0" borderId="23" xfId="77" applyFont="1" applyBorder="1" applyAlignment="1">
      <alignment horizontal="center"/>
    </xf>
    <xf numFmtId="0" fontId="26" fillId="0" borderId="0" xfId="77" applyFont="1" applyAlignment="1">
      <alignment horizontal="center"/>
    </xf>
    <xf numFmtId="0" fontId="23" fillId="0" borderId="23" xfId="77" applyFont="1" applyBorder="1" applyAlignment="1">
      <alignment horizontal="center"/>
    </xf>
    <xf numFmtId="0" fontId="26" fillId="0" borderId="24" xfId="77" applyFont="1" applyBorder="1" applyAlignment="1">
      <alignment horizontal="center" vertical="center" wrapText="1"/>
    </xf>
    <xf numFmtId="0" fontId="26" fillId="0" borderId="47" xfId="77" applyFont="1" applyBorder="1" applyAlignment="1">
      <alignment horizontal="center" vertical="center" wrapText="1"/>
    </xf>
    <xf numFmtId="0" fontId="26" fillId="0" borderId="23" xfId="91" applyFont="1" applyBorder="1" applyAlignment="1">
      <alignment horizontal="center" vertical="center" wrapText="1"/>
    </xf>
    <xf numFmtId="0" fontId="23" fillId="0" borderId="23" xfId="91" applyFont="1" applyBorder="1" applyAlignment="1">
      <alignment horizontal="center" vertical="top" textRotation="90"/>
    </xf>
    <xf numFmtId="0" fontId="26" fillId="0" borderId="23" xfId="91" applyFont="1" applyBorder="1" applyAlignment="1">
      <alignment horizontal="center" vertical="center"/>
    </xf>
    <xf numFmtId="0" fontId="26" fillId="0" borderId="0" xfId="91" applyFont="1" applyBorder="1" applyAlignment="1">
      <alignment horizontal="center"/>
    </xf>
    <xf numFmtId="0" fontId="23" fillId="0" borderId="0" xfId="0" applyFont="1" applyFill="1" applyBorder="1" applyAlignment="1">
      <alignment horizontal="right"/>
    </xf>
    <xf numFmtId="0" fontId="154" fillId="0" borderId="23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154" fillId="0" borderId="0" xfId="0" applyFont="1" applyAlignment="1">
      <alignment horizontal="center"/>
    </xf>
    <xf numFmtId="0" fontId="23" fillId="0" borderId="0" xfId="0" applyFont="1" applyAlignment="1"/>
    <xf numFmtId="0" fontId="26" fillId="0" borderId="0" xfId="0" applyFont="1" applyAlignment="1">
      <alignment horizontal="left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Alignment="1">
      <alignment horizontal="left" wrapText="1"/>
    </xf>
    <xf numFmtId="0" fontId="154" fillId="0" borderId="0" xfId="0" applyFont="1" applyAlignment="1">
      <alignment horizontal="left"/>
    </xf>
    <xf numFmtId="0" fontId="23" fillId="0" borderId="24" xfId="0" applyFont="1" applyBorder="1" applyAlignment="1">
      <alignment horizontal="center" textRotation="90"/>
    </xf>
    <xf numFmtId="0" fontId="23" fillId="0" borderId="47" xfId="0" applyFont="1" applyBorder="1" applyAlignment="1">
      <alignment horizontal="center" textRotation="90"/>
    </xf>
    <xf numFmtId="0" fontId="10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/>
    </xf>
    <xf numFmtId="3" fontId="23" fillId="0" borderId="24" xfId="92" applyNumberFormat="1" applyFont="1" applyBorder="1" applyAlignment="1">
      <alignment horizontal="center" textRotation="90"/>
    </xf>
    <xf numFmtId="3" fontId="23" fillId="0" borderId="47" xfId="92" applyNumberFormat="1" applyFont="1" applyBorder="1" applyAlignment="1">
      <alignment horizontal="center" textRotation="90"/>
    </xf>
    <xf numFmtId="0" fontId="151" fillId="0" borderId="0" xfId="92" applyFont="1" applyAlignment="1">
      <alignment horizontal="left"/>
    </xf>
    <xf numFmtId="3" fontId="23" fillId="0" borderId="0" xfId="92" applyNumberFormat="1" applyFont="1" applyAlignment="1">
      <alignment horizontal="right"/>
    </xf>
    <xf numFmtId="3" fontId="26" fillId="0" borderId="0" xfId="92" applyNumberFormat="1" applyFont="1" applyAlignment="1">
      <alignment horizontal="center"/>
    </xf>
    <xf numFmtId="0" fontId="23" fillId="0" borderId="24" xfId="76" applyFont="1" applyBorder="1" applyAlignment="1">
      <alignment horizontal="center" textRotation="90"/>
    </xf>
    <xf numFmtId="0" fontId="23" fillId="0" borderId="25" xfId="76" applyFont="1" applyBorder="1" applyAlignment="1">
      <alignment horizontal="center" textRotation="90"/>
    </xf>
    <xf numFmtId="0" fontId="23" fillId="0" borderId="47" xfId="76" applyFont="1" applyBorder="1" applyAlignment="1">
      <alignment horizontal="center" textRotation="90"/>
    </xf>
    <xf numFmtId="0" fontId="26" fillId="0" borderId="23" xfId="0" applyFont="1" applyBorder="1" applyAlignment="1">
      <alignment horizontal="center" vertical="center"/>
    </xf>
    <xf numFmtId="0" fontId="26" fillId="0" borderId="23" xfId="92" applyFont="1" applyBorder="1" applyAlignment="1">
      <alignment horizontal="center" vertical="center" wrapText="1"/>
    </xf>
    <xf numFmtId="0" fontId="26" fillId="0" borderId="23" xfId="92" applyFont="1" applyBorder="1" applyAlignment="1">
      <alignment horizontal="center"/>
    </xf>
    <xf numFmtId="0" fontId="23" fillId="0" borderId="23" xfId="92" applyFont="1" applyBorder="1" applyAlignment="1">
      <alignment horizontal="center"/>
    </xf>
    <xf numFmtId="0" fontId="26" fillId="0" borderId="23" xfId="92" applyFont="1" applyBorder="1" applyAlignment="1">
      <alignment horizontal="center" vertical="center"/>
    </xf>
    <xf numFmtId="0" fontId="26" fillId="0" borderId="0" xfId="92" applyFont="1" applyAlignment="1">
      <alignment horizontal="center"/>
    </xf>
    <xf numFmtId="0" fontId="26" fillId="0" borderId="0" xfId="68" applyFont="1" applyAlignment="1">
      <alignment horizontal="center"/>
    </xf>
  </cellXfs>
  <cellStyles count="9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Figyelmeztetés" xfId="54" builtinId="11" customBuiltin="1"/>
    <cellStyle name="Good" xfId="55"/>
    <cellStyle name="Heading 1" xfId="56"/>
    <cellStyle name="Heading 2" xfId="57"/>
    <cellStyle name="Heading 3" xfId="58"/>
    <cellStyle name="Heading 4" xfId="59"/>
    <cellStyle name="Hivatkozás 2" xfId="90"/>
    <cellStyle name="Hivatkozott cella" xfId="60" builtinId="24" customBuiltin="1"/>
    <cellStyle name="Input" xfId="61"/>
    <cellStyle name="Jegyzet" xfId="62" builtinId="10" customBuiltin="1"/>
    <cellStyle name="Jó" xfId="63" builtinId="26" customBuiltin="1"/>
    <cellStyle name="Kimenet" xfId="64" builtinId="21" customBuiltin="1"/>
    <cellStyle name="Linked Cell" xfId="65"/>
    <cellStyle name="Magyarázó szöveg" xfId="66" builtinId="53" customBuiltin="1"/>
    <cellStyle name="Neutral" xfId="67"/>
    <cellStyle name="Normál" xfId="0" builtinId="0"/>
    <cellStyle name="Normál 2" xfId="68"/>
    <cellStyle name="Normál 2 2" xfId="92"/>
    <cellStyle name="Normál 3" xfId="69"/>
    <cellStyle name="Normál 4" xfId="70"/>
    <cellStyle name="Normál_  3   _2010.évi állami" xfId="71"/>
    <cellStyle name="Normál_004.03. 2013. évi  Költségvetés táblázatai (2013.03.07.) 16 óra." xfId="72"/>
    <cellStyle name="Normál_006 00  Közvetett támogatás" xfId="73"/>
    <cellStyle name="Normál_2006.I.févi pénzügyi mérleg" xfId="74"/>
    <cellStyle name="Normál_2014%20évi%20támogatás%20MÁK%20adatok%20alapján(1)" xfId="75"/>
    <cellStyle name="Normál_beszám. 99. év" xfId="89"/>
    <cellStyle name="Normál_Kiss Anita" xfId="76"/>
    <cellStyle name="Normál_Kiss Anita_Hitelállomány 2014 01 01" xfId="77"/>
    <cellStyle name="Normál_konc. 2005. év tábl." xfId="78"/>
    <cellStyle name="Normal_tanusitv" xfId="79"/>
    <cellStyle name="Normál_vagyonmérleg" xfId="91"/>
    <cellStyle name="Note" xfId="80"/>
    <cellStyle name="Output" xfId="81"/>
    <cellStyle name="Összesen" xfId="82" builtinId="25" customBuiltin="1"/>
    <cellStyle name="Rossz" xfId="83" builtinId="27" customBuiltin="1"/>
    <cellStyle name="Semleges" xfId="84" builtinId="28" customBuiltin="1"/>
    <cellStyle name="Számítás" xfId="85" builtinId="22" customBuiltin="1"/>
    <cellStyle name="Title" xfId="86"/>
    <cellStyle name="Total" xfId="87"/>
    <cellStyle name="Warning Text" xfId="88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ndakorne/Documents/2018.%20&#233;vi%20z&#225;rsz&#225;mad&#225;s/GAMESZ/2018.&#233;vi%20z&#225;rsz&#225;m%20ktgvet%20szerinti%20t&#225;bl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.önkor.mérleg."/>
      <sheetName val="működ. mérleg "/>
      <sheetName val="felhalm. mérleg"/>
      <sheetName val="2018 évi állami tám"/>
      <sheetName val="2016 állami tám "/>
      <sheetName val="közhatalmi bevételek"/>
      <sheetName val="tám, végl. pe.átv  "/>
      <sheetName val="állami támog"/>
      <sheetName val="felh. bev.  "/>
      <sheetName val="mc.pe.átad"/>
      <sheetName val="felhalm. kiad.  "/>
      <sheetName val="tartalék"/>
      <sheetName val="pü.mérleg Önkorm."/>
      <sheetName val="pü.mérleg Hivatal"/>
      <sheetName val="mük. bev.Önkor és Hivatal "/>
      <sheetName val="műk. kiad. szakf Önkorm. "/>
      <sheetName val="ellátottak önk."/>
      <sheetName val="ellátottak hivatal"/>
      <sheetName val="püm. GAMESZ. "/>
      <sheetName val="püm.Brunszvik"/>
      <sheetName val="püm Festetics"/>
      <sheetName val="püm-TASZII."/>
      <sheetName val="Munka2"/>
      <sheetName val="likvid"/>
      <sheetName val="Munka1"/>
      <sheetName val="Maradv"/>
      <sheetName val="eredm kimut"/>
      <sheetName val="létszám"/>
      <sheetName val="Kötváll Ph."/>
      <sheetName val="Kötváll Önk"/>
      <sheetName val="kötváll. "/>
      <sheetName val="közvetett t."/>
      <sheetName val="PM keret"/>
      <sheetName val="hitelállomány "/>
    </sheetNames>
    <sheetDataSet>
      <sheetData sheetId="0"/>
      <sheetData sheetId="1"/>
      <sheetData sheetId="2"/>
      <sheetData sheetId="3"/>
      <sheetData sheetId="4"/>
      <sheetData sheetId="5"/>
      <sheetData sheetId="6">
        <row r="66">
          <cell r="C66">
            <v>0</v>
          </cell>
          <cell r="D66">
            <v>5247</v>
          </cell>
        </row>
        <row r="83">
          <cell r="C83">
            <v>20721</v>
          </cell>
          <cell r="D83">
            <v>5745</v>
          </cell>
        </row>
      </sheetData>
      <sheetData sheetId="7"/>
      <sheetData sheetId="8"/>
      <sheetData sheetId="9"/>
      <sheetData sheetId="10">
        <row r="133">
          <cell r="G133">
            <v>7144</v>
          </cell>
          <cell r="H133">
            <v>0</v>
          </cell>
        </row>
        <row r="141">
          <cell r="F141">
            <v>10570</v>
          </cell>
          <cell r="G141">
            <v>0</v>
          </cell>
          <cell r="H141">
            <v>10570</v>
          </cell>
        </row>
        <row r="148">
          <cell r="G148">
            <v>665</v>
          </cell>
          <cell r="H148">
            <v>4937</v>
          </cell>
        </row>
        <row r="156">
          <cell r="G156">
            <v>2793</v>
          </cell>
          <cell r="H156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mailto:heviz_ph@t-online.hu" TargetMode="Externa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W62"/>
  <sheetViews>
    <sheetView tabSelected="1" zoomScale="120" workbookViewId="0">
      <selection sqref="A1:Q1"/>
    </sheetView>
  </sheetViews>
  <sheetFormatPr defaultColWidth="9.140625" defaultRowHeight="11.25" x14ac:dyDescent="0.2"/>
  <cols>
    <col min="1" max="1" width="3.85546875" style="151" customWidth="1"/>
    <col min="2" max="2" width="36.28515625" style="151" customWidth="1"/>
    <col min="3" max="4" width="11.140625" style="152" customWidth="1"/>
    <col min="5" max="6" width="11" style="152" customWidth="1"/>
    <col min="7" max="7" width="11.140625" style="152" customWidth="1"/>
    <col min="8" max="8" width="11" style="152" customWidth="1"/>
    <col min="9" max="9" width="6.7109375" style="152" customWidth="1"/>
    <col min="10" max="10" width="36.85546875" style="152" customWidth="1"/>
    <col min="11" max="11" width="11" style="152" customWidth="1"/>
    <col min="12" max="12" width="11.140625" style="152" customWidth="1"/>
    <col min="13" max="13" width="11" style="152" customWidth="1"/>
    <col min="14" max="16" width="11" style="151" customWidth="1"/>
    <col min="17" max="17" width="6.7109375" style="151" customWidth="1"/>
    <col min="18" max="23" width="9.140625" style="151"/>
    <col min="24" max="16384" width="9.140625" style="10"/>
  </cols>
  <sheetData>
    <row r="1" spans="1:23" ht="12.75" customHeight="1" x14ac:dyDescent="0.2">
      <c r="A1" s="1717" t="s">
        <v>2050</v>
      </c>
      <c r="B1" s="1717"/>
      <c r="C1" s="1717"/>
      <c r="D1" s="1717"/>
      <c r="E1" s="1717"/>
      <c r="F1" s="1717"/>
      <c r="G1" s="1717"/>
      <c r="H1" s="1717"/>
      <c r="I1" s="1717"/>
      <c r="J1" s="1717"/>
      <c r="K1" s="1717"/>
      <c r="L1" s="1717"/>
      <c r="M1" s="1717"/>
      <c r="N1" s="1717"/>
      <c r="O1" s="1717"/>
      <c r="P1" s="1717"/>
      <c r="Q1" s="1717"/>
    </row>
    <row r="2" spans="1:23" ht="12.75" customHeight="1" x14ac:dyDescent="0.2">
      <c r="A2" s="1268"/>
      <c r="B2" s="1711" t="s">
        <v>87</v>
      </c>
      <c r="C2" s="1711"/>
      <c r="D2" s="1711"/>
      <c r="E2" s="1711"/>
      <c r="F2" s="1711"/>
      <c r="G2" s="1711"/>
      <c r="H2" s="1711"/>
      <c r="I2" s="1711"/>
      <c r="J2" s="1711"/>
      <c r="K2" s="1711"/>
      <c r="L2" s="1711"/>
      <c r="M2" s="1711"/>
      <c r="N2" s="1711"/>
      <c r="O2" s="1711"/>
      <c r="P2" s="1711"/>
      <c r="Q2" s="1711"/>
    </row>
    <row r="3" spans="1:23" x14ac:dyDescent="0.2">
      <c r="B3" s="1713" t="s">
        <v>1427</v>
      </c>
      <c r="C3" s="1713"/>
      <c r="D3" s="1713"/>
      <c r="E3" s="1713"/>
      <c r="F3" s="1713"/>
      <c r="G3" s="1713"/>
      <c r="H3" s="1713"/>
      <c r="I3" s="1713"/>
      <c r="J3" s="1713"/>
      <c r="K3" s="1713"/>
      <c r="L3" s="1713"/>
      <c r="M3" s="1713"/>
      <c r="N3" s="1713"/>
      <c r="O3" s="1713"/>
      <c r="P3" s="1713"/>
      <c r="Q3" s="1713"/>
    </row>
    <row r="4" spans="1:23" s="118" customFormat="1" x14ac:dyDescent="0.2">
      <c r="A4" s="153"/>
      <c r="B4" s="1714" t="s">
        <v>54</v>
      </c>
      <c r="C4" s="1714"/>
      <c r="D4" s="1714"/>
      <c r="E4" s="1714"/>
      <c r="F4" s="1714"/>
      <c r="G4" s="1714"/>
      <c r="H4" s="1714"/>
      <c r="I4" s="1714"/>
      <c r="J4" s="1714"/>
      <c r="K4" s="1714"/>
      <c r="L4" s="1714"/>
      <c r="M4" s="1714"/>
      <c r="N4" s="1714"/>
      <c r="O4" s="1714"/>
      <c r="P4" s="1714"/>
      <c r="Q4" s="1714"/>
      <c r="R4" s="153"/>
      <c r="S4" s="153"/>
      <c r="T4" s="153"/>
      <c r="U4" s="153"/>
      <c r="V4" s="153"/>
      <c r="W4" s="153"/>
    </row>
    <row r="5" spans="1:23" s="118" customFormat="1" x14ac:dyDescent="0.2">
      <c r="A5" s="153"/>
      <c r="B5" s="1714" t="s">
        <v>1069</v>
      </c>
      <c r="C5" s="1714"/>
      <c r="D5" s="1714"/>
      <c r="E5" s="1714"/>
      <c r="F5" s="1714"/>
      <c r="G5" s="1714"/>
      <c r="H5" s="1714"/>
      <c r="I5" s="1714"/>
      <c r="J5" s="1714"/>
      <c r="K5" s="1714"/>
      <c r="L5" s="1714"/>
      <c r="M5" s="1714"/>
      <c r="N5" s="1714"/>
      <c r="O5" s="1714"/>
      <c r="P5" s="1714"/>
      <c r="Q5" s="1714"/>
      <c r="R5" s="153"/>
      <c r="S5" s="153"/>
      <c r="T5" s="153"/>
      <c r="U5" s="153"/>
      <c r="V5" s="153"/>
      <c r="W5" s="153"/>
    </row>
    <row r="6" spans="1:23" s="118" customFormat="1" x14ac:dyDescent="0.2">
      <c r="A6" s="153"/>
      <c r="B6" s="1722" t="s">
        <v>315</v>
      </c>
      <c r="C6" s="1722"/>
      <c r="D6" s="1722"/>
      <c r="E6" s="1722"/>
      <c r="F6" s="1723"/>
      <c r="G6" s="1723"/>
      <c r="H6" s="1723"/>
      <c r="I6" s="1723"/>
      <c r="J6" s="1722"/>
      <c r="K6" s="1722"/>
      <c r="L6" s="1722"/>
      <c r="M6" s="1722"/>
      <c r="N6" s="1455"/>
      <c r="O6" s="153"/>
      <c r="P6" s="153"/>
      <c r="Q6" s="153"/>
      <c r="R6" s="153"/>
      <c r="S6" s="153"/>
      <c r="T6" s="153"/>
      <c r="U6" s="153"/>
      <c r="V6" s="153"/>
      <c r="W6" s="153"/>
    </row>
    <row r="7" spans="1:23" s="118" customFormat="1" ht="12.75" customHeight="1" x14ac:dyDescent="0.2">
      <c r="A7" s="1726" t="s">
        <v>56</v>
      </c>
      <c r="B7" s="1727" t="s">
        <v>57</v>
      </c>
      <c r="C7" s="1728" t="s">
        <v>58</v>
      </c>
      <c r="D7" s="1728"/>
      <c r="E7" s="1729"/>
      <c r="F7" s="1718" t="s">
        <v>59</v>
      </c>
      <c r="G7" s="1718"/>
      <c r="H7" s="1718"/>
      <c r="I7" s="1732"/>
      <c r="J7" s="1730" t="s">
        <v>60</v>
      </c>
      <c r="K7" s="1724" t="s">
        <v>482</v>
      </c>
      <c r="L7" s="1725"/>
      <c r="M7" s="1725"/>
      <c r="N7" s="1718" t="s">
        <v>483</v>
      </c>
      <c r="O7" s="1718"/>
      <c r="P7" s="1718"/>
      <c r="Q7" s="1718"/>
    </row>
    <row r="8" spans="1:23" s="118" customFormat="1" ht="12.75" customHeight="1" x14ac:dyDescent="0.2">
      <c r="A8" s="1726"/>
      <c r="B8" s="1727"/>
      <c r="C8" s="1720" t="s">
        <v>1071</v>
      </c>
      <c r="D8" s="1720"/>
      <c r="E8" s="1721"/>
      <c r="F8" s="1712" t="s">
        <v>1346</v>
      </c>
      <c r="G8" s="1712"/>
      <c r="H8" s="1712"/>
      <c r="I8" s="1715" t="s">
        <v>1347</v>
      </c>
      <c r="J8" s="1731"/>
      <c r="K8" s="1720" t="s">
        <v>1071</v>
      </c>
      <c r="L8" s="1720"/>
      <c r="M8" s="1720"/>
      <c r="N8" s="1712" t="s">
        <v>1346</v>
      </c>
      <c r="O8" s="1712"/>
      <c r="P8" s="1712"/>
      <c r="Q8" s="1719" t="s">
        <v>1347</v>
      </c>
    </row>
    <row r="9" spans="1:23" s="119" customFormat="1" ht="36.6" customHeight="1" x14ac:dyDescent="0.2">
      <c r="A9" s="1726"/>
      <c r="B9" s="154" t="s">
        <v>61</v>
      </c>
      <c r="C9" s="131" t="s">
        <v>62</v>
      </c>
      <c r="D9" s="131" t="s">
        <v>63</v>
      </c>
      <c r="E9" s="155" t="s">
        <v>64</v>
      </c>
      <c r="F9" s="131" t="s">
        <v>62</v>
      </c>
      <c r="G9" s="131" t="s">
        <v>63</v>
      </c>
      <c r="H9" s="1031" t="s">
        <v>1348</v>
      </c>
      <c r="I9" s="1716"/>
      <c r="J9" s="1038" t="s">
        <v>65</v>
      </c>
      <c r="K9" s="131" t="s">
        <v>62</v>
      </c>
      <c r="L9" s="131" t="s">
        <v>63</v>
      </c>
      <c r="M9" s="131" t="s">
        <v>64</v>
      </c>
      <c r="N9" s="131" t="s">
        <v>62</v>
      </c>
      <c r="O9" s="131" t="s">
        <v>63</v>
      </c>
      <c r="P9" s="155" t="s">
        <v>1348</v>
      </c>
      <c r="Q9" s="1719"/>
    </row>
    <row r="10" spans="1:23" ht="11.45" customHeight="1" x14ac:dyDescent="0.2">
      <c r="A10" s="157">
        <v>1</v>
      </c>
      <c r="B10" s="158" t="s">
        <v>24</v>
      </c>
      <c r="C10" s="159"/>
      <c r="D10" s="159"/>
      <c r="E10" s="1034"/>
      <c r="F10" s="166"/>
      <c r="G10" s="166"/>
      <c r="H10" s="409"/>
      <c r="I10" s="1039"/>
      <c r="J10" s="1036" t="s">
        <v>25</v>
      </c>
      <c r="K10" s="159"/>
      <c r="L10" s="159"/>
      <c r="M10" s="411"/>
      <c r="P10" s="1043"/>
      <c r="Q10" s="1041"/>
      <c r="R10" s="10"/>
      <c r="S10" s="10"/>
      <c r="T10" s="10"/>
      <c r="U10" s="10"/>
      <c r="V10" s="10"/>
      <c r="W10" s="10"/>
    </row>
    <row r="11" spans="1:23" x14ac:dyDescent="0.2">
      <c r="A11" s="157">
        <f t="shared" ref="A11:A56" si="0">A10+1</f>
        <v>2</v>
      </c>
      <c r="B11" s="160" t="s">
        <v>204</v>
      </c>
      <c r="C11" s="282"/>
      <c r="D11" s="282"/>
      <c r="E11" s="425">
        <f>SUM(C11:D11)</f>
        <v>0</v>
      </c>
      <c r="F11" s="272"/>
      <c r="G11" s="272"/>
      <c r="H11" s="425"/>
      <c r="I11" s="1040"/>
      <c r="J11" s="272" t="s">
        <v>222</v>
      </c>
      <c r="K11" s="272">
        <f>'pü.mérleg Önkorm.'!K11+'pü.mérleg Hivatal'!L11+'püm. GAMESZ. '!K13+'püm-TASZII.'!K13+püm.Brunszvik!K13+'püm Festetics'!K13</f>
        <v>630563</v>
      </c>
      <c r="L11" s="272">
        <f>'pü.mérleg Önkorm.'!L11+'pü.mérleg Hivatal'!M11+'püm. GAMESZ. '!L13+'püm-TASZII.'!L13+püm.Brunszvik!L13+'püm Festetics'!L13</f>
        <v>339746</v>
      </c>
      <c r="M11" s="424">
        <f>SUM(K11:L11)</f>
        <v>970309</v>
      </c>
      <c r="N11" s="272">
        <f>'pü.mérleg Önkorm.'!N11+'pü.mérleg Hivatal'!O11+'püm. GAMESZ. '!N13+püm.Brunszvik!N13+'püm Festetics'!N13+'püm-TASZII.'!N13</f>
        <v>623630</v>
      </c>
      <c r="O11" s="272">
        <f>'pü.mérleg Önkorm.'!O11+'pü.mérleg Hivatal'!P11+'püm. GAMESZ. '!O13+püm.Brunszvik!O13+'püm Festetics'!O13+'püm-TASZII.'!O13</f>
        <v>319466</v>
      </c>
      <c r="P11" s="425">
        <f>'pü.mérleg Önkorm.'!P11+'pü.mérleg Hivatal'!Q11+'püm. GAMESZ. '!P13+püm.Brunszvik!P13+'püm Festetics'!P13+'püm-TASZII.'!P13</f>
        <v>943096</v>
      </c>
      <c r="Q11" s="406">
        <f>P11/M11*100</f>
        <v>97.195429497201403</v>
      </c>
      <c r="R11" s="10"/>
      <c r="S11" s="10"/>
      <c r="T11" s="10"/>
      <c r="U11" s="10"/>
      <c r="V11" s="10"/>
      <c r="W11" s="10"/>
    </row>
    <row r="12" spans="1:23" x14ac:dyDescent="0.2">
      <c r="A12" s="157">
        <f t="shared" si="0"/>
        <v>3</v>
      </c>
      <c r="B12" s="160" t="s">
        <v>198</v>
      </c>
      <c r="C12" s="282">
        <f>'tám, végl. pe.átv  '!C12+'tám, végl. pe.átv  '!C18+'tám, végl. pe.átv  '!C19</f>
        <v>748439</v>
      </c>
      <c r="D12" s="282">
        <f>'tám, végl. pe.átv  '!D12+'tám, végl. pe.átv  '!D18+'tám, végl. pe.átv  '!D19</f>
        <v>104013</v>
      </c>
      <c r="E12" s="425">
        <f>'tám, végl. pe.átv  '!E12+'tám, végl. pe.átv  '!E18+'tám, végl. pe.átv  '!E19</f>
        <v>852452</v>
      </c>
      <c r="F12" s="282">
        <f>'pü.mérleg Önkorm.'!F12+'pü.mérleg Hivatal'!G12+'püm. GAMESZ. '!F14+püm.Brunszvik!F14+'püm Festetics'!F14+'püm-TASZII.'!F14</f>
        <v>748438</v>
      </c>
      <c r="G12" s="282">
        <f>'pü.mérleg Önkorm.'!G12+'pü.mérleg Hivatal'!H12+'püm. GAMESZ. '!G14+püm.Brunszvik!G14+'püm Festetics'!G14+'püm-TASZII.'!G14</f>
        <v>104013</v>
      </c>
      <c r="H12" s="425">
        <f>'pü.mérleg Önkorm.'!H12+'pü.mérleg Hivatal'!I12+'püm. GAMESZ. '!H14+püm.Brunszvik!H14+'püm Festetics'!H14+'püm-TASZII.'!H14</f>
        <v>852451</v>
      </c>
      <c r="I12" s="1040">
        <f>H12/E12*100</f>
        <v>99.999882691342151</v>
      </c>
      <c r="J12" s="1037" t="s">
        <v>223</v>
      </c>
      <c r="K12" s="272">
        <f>'pü.mérleg Önkorm.'!K12+'pü.mérleg Hivatal'!L12+'püm. GAMESZ. '!K14+püm.Brunszvik!K14+'püm-TASZII.'!K14+'püm Festetics'!K14</f>
        <v>141725</v>
      </c>
      <c r="L12" s="272">
        <f>'pü.mérleg Önkorm.'!L12+'pü.mérleg Hivatal'!M12+'püm. GAMESZ. '!L14+püm.Brunszvik!L14+'püm-TASZII.'!L14+'püm Festetics'!L14</f>
        <v>74521</v>
      </c>
      <c r="M12" s="425">
        <f>SUM(K12:L12)</f>
        <v>216246</v>
      </c>
      <c r="N12" s="272">
        <f>'pü.mérleg Önkorm.'!N12+'pü.mérleg Hivatal'!O12+'püm. GAMESZ. '!N14+püm.Brunszvik!N14+'püm Festetics'!N14+'püm-TASZII.'!N14</f>
        <v>133454</v>
      </c>
      <c r="O12" s="272">
        <f>'pü.mérleg Önkorm.'!O12+'pü.mérleg Hivatal'!P12+'püm. GAMESZ. '!O14+püm.Brunszvik!O14+'püm Festetics'!O14+'püm-TASZII.'!O14</f>
        <v>65117</v>
      </c>
      <c r="P12" s="425">
        <f>'pü.mérleg Önkorm.'!P12+'pü.mérleg Hivatal'!Q12+'püm. GAMESZ. '!P14+püm.Brunszvik!P14+'püm Festetics'!P14+'püm-TASZII.'!P14</f>
        <v>198571</v>
      </c>
      <c r="Q12" s="406">
        <f>P12/M12*100</f>
        <v>91.826438408109283</v>
      </c>
      <c r="R12" s="10"/>
      <c r="S12" s="10"/>
      <c r="T12" s="10"/>
      <c r="U12" s="10"/>
      <c r="V12" s="10"/>
      <c r="W12" s="10"/>
    </row>
    <row r="13" spans="1:23" x14ac:dyDescent="0.2">
      <c r="A13" s="157">
        <f t="shared" si="0"/>
        <v>4</v>
      </c>
      <c r="B13" s="160" t="s">
        <v>196</v>
      </c>
      <c r="C13" s="282">
        <f>'pü.mérleg Önkorm.'!C13</f>
        <v>0</v>
      </c>
      <c r="D13" s="282">
        <f>'pü.mérleg Önkorm.'!D13</f>
        <v>0</v>
      </c>
      <c r="E13" s="425">
        <f>'pü.mérleg Önkorm.'!E13</f>
        <v>0</v>
      </c>
      <c r="F13" s="282">
        <f>'pü.mérleg Önkorm.'!F13</f>
        <v>0</v>
      </c>
      <c r="G13" s="282">
        <f>'pü.mérleg Önkorm.'!G13</f>
        <v>0</v>
      </c>
      <c r="H13" s="425">
        <f>'pü.mérleg Önkorm.'!H13</f>
        <v>0</v>
      </c>
      <c r="I13" s="1040"/>
      <c r="J13" s="272" t="s">
        <v>224</v>
      </c>
      <c r="K13" s="272">
        <f>'pü.mérleg Önkorm.'!K13+'pü.mérleg Hivatal'!L13+'püm. GAMESZ. '!K15+püm.Brunszvik!K15+'püm-TASZII.'!K15+'püm Festetics'!K15</f>
        <v>874575</v>
      </c>
      <c r="L13" s="272">
        <f>'pü.mérleg Önkorm.'!L13+'pü.mérleg Hivatal'!M13+'püm. GAMESZ. '!L15+püm.Brunszvik!L15+'püm-TASZII.'!L15+'püm Festetics'!L15</f>
        <v>571825</v>
      </c>
      <c r="M13" s="425">
        <f>SUM(K13:L13)</f>
        <v>1446400</v>
      </c>
      <c r="N13" s="272">
        <f>'pü.mérleg Önkorm.'!N13+'pü.mérleg Hivatal'!O13+'püm. GAMESZ. '!N15+püm.Brunszvik!N15+'püm Festetics'!N15+'püm-TASZII.'!N15</f>
        <v>707062</v>
      </c>
      <c r="O13" s="272">
        <f>'pü.mérleg Önkorm.'!O13+'pü.mérleg Hivatal'!P13+'püm. GAMESZ. '!O15+püm.Brunszvik!O15+'püm Festetics'!O15+'püm-TASZII.'!O15</f>
        <v>529770</v>
      </c>
      <c r="P13" s="425">
        <f>'pü.mérleg Önkorm.'!P13+'pü.mérleg Hivatal'!Q13+'püm. GAMESZ. '!P15+püm.Brunszvik!P15+'püm Festetics'!P15+'püm-TASZII.'!P15</f>
        <v>1236832</v>
      </c>
      <c r="Q13" s="406">
        <f>P13/M13*100</f>
        <v>85.511061946902657</v>
      </c>
      <c r="R13" s="10"/>
      <c r="S13" s="10"/>
      <c r="T13" s="10"/>
      <c r="U13" s="10"/>
      <c r="V13" s="10"/>
      <c r="W13" s="10"/>
    </row>
    <row r="14" spans="1:23" ht="12" customHeight="1" x14ac:dyDescent="0.2">
      <c r="A14" s="157">
        <f t="shared" si="0"/>
        <v>5</v>
      </c>
      <c r="B14" s="487" t="s">
        <v>199</v>
      </c>
      <c r="C14" s="282">
        <f>'tám, végl. pe.átv  '!C41+'tám, végl. pe.átv  '!C60+'tám, végl. pe.átv  '!C66+'tám, végl. pe.átv  '!C83</f>
        <v>39345</v>
      </c>
      <c r="D14" s="282">
        <f>'tám, végl. pe.átv  '!D41+'tám, végl. pe.átv  '!D60+'tám, végl. pe.átv  '!D66+'tám, végl. pe.átv  '!D83+'tám, végl. pe.átv  '!D71</f>
        <v>19044</v>
      </c>
      <c r="E14" s="425">
        <f>'tám, végl. pe.átv  '!E41+'tám, végl. pe.átv  '!E60+'tám, végl. pe.átv  '!E66+'tám, végl. pe.átv  '!E83+'tám, végl. pe.átv  '!E71</f>
        <v>58389</v>
      </c>
      <c r="F14" s="282">
        <f>'pü.mérleg Önkorm.'!F14+'pü.mérleg Hivatal'!G13+'püm. GAMESZ. '!F15+püm.Brunszvik!F15+'püm Festetics'!F15+'püm-TASZII.'!F15</f>
        <v>39657</v>
      </c>
      <c r="G14" s="282">
        <f>'pü.mérleg Önkorm.'!G14+'pü.mérleg Hivatal'!H13+'püm. GAMESZ. '!G15+püm.Brunszvik!G15+'püm Festetics'!G15+'püm-TASZII.'!G15</f>
        <v>21449</v>
      </c>
      <c r="H14" s="425">
        <f>'pü.mérleg Önkorm.'!H14+'pü.mérleg Hivatal'!I13+'püm. GAMESZ. '!H15+püm.Brunszvik!H15+'püm Festetics'!H15+'püm-TASZII.'!H15</f>
        <v>61106</v>
      </c>
      <c r="I14" s="1040">
        <f t="shared" ref="I14:I55" si="1">H14/E14*100</f>
        <v>104.65327373306617</v>
      </c>
      <c r="J14" s="272"/>
      <c r="K14" s="282"/>
      <c r="L14" s="282"/>
      <c r="M14" s="424"/>
      <c r="N14" s="152"/>
      <c r="O14" s="152"/>
      <c r="P14" s="406"/>
      <c r="Q14" s="406"/>
      <c r="R14" s="10"/>
      <c r="S14" s="10"/>
      <c r="T14" s="10"/>
      <c r="U14" s="10"/>
      <c r="V14" s="10"/>
      <c r="W14" s="10"/>
    </row>
    <row r="15" spans="1:23" x14ac:dyDescent="0.2">
      <c r="A15" s="157">
        <f t="shared" si="0"/>
        <v>6</v>
      </c>
      <c r="B15" s="160" t="s">
        <v>1239</v>
      </c>
      <c r="C15" s="282"/>
      <c r="D15" s="282"/>
      <c r="E15" s="425"/>
      <c r="F15" s="272"/>
      <c r="G15" s="272"/>
      <c r="H15" s="425"/>
      <c r="I15" s="1040"/>
      <c r="J15" s="272" t="s">
        <v>225</v>
      </c>
      <c r="K15" s="272">
        <f>'pü.mérleg Önkorm.'!K15+'pü.mérleg Hivatal'!L15</f>
        <v>2842</v>
      </c>
      <c r="L15" s="272">
        <f>'pü.mérleg Önkorm.'!L15+'pü.mérleg Hivatal'!M15</f>
        <v>10950</v>
      </c>
      <c r="M15" s="425">
        <f>'pü.mérleg Önkorm.'!M15+'pü.mérleg Hivatal'!N15</f>
        <v>13792</v>
      </c>
      <c r="N15" s="152">
        <f>'pü.mérleg Önkorm.'!N15+'pü.mérleg Hivatal'!O15</f>
        <v>1829</v>
      </c>
      <c r="O15" s="152">
        <f>'pü.mérleg Önkorm.'!O15+'pü.mérleg Hivatal'!P15</f>
        <v>8220</v>
      </c>
      <c r="P15" s="406">
        <f>'pü.mérleg Önkorm.'!P15+'pü.mérleg Hivatal'!Q15</f>
        <v>10049</v>
      </c>
      <c r="Q15" s="406">
        <f>P15/M15*100</f>
        <v>72.861078886310906</v>
      </c>
      <c r="R15" s="10"/>
      <c r="S15" s="10"/>
      <c r="T15" s="10"/>
      <c r="U15" s="10"/>
      <c r="V15" s="10"/>
      <c r="W15" s="10"/>
    </row>
    <row r="16" spans="1:23" x14ac:dyDescent="0.2">
      <c r="A16" s="157">
        <f t="shared" si="0"/>
        <v>7</v>
      </c>
      <c r="B16" s="160" t="s">
        <v>1237</v>
      </c>
      <c r="C16" s="282">
        <f>'pü.mérleg Önkorm.'!C16</f>
        <v>8750</v>
      </c>
      <c r="D16" s="282">
        <f>'pü.mérleg Önkorm.'!D16</f>
        <v>0</v>
      </c>
      <c r="E16" s="425">
        <f>'pü.mérleg Önkorm.'!E16</f>
        <v>8750</v>
      </c>
      <c r="F16" s="282">
        <f>'pü.mérleg Önkorm.'!F16+'pü.mérleg Hivatal'!G15+'püm. GAMESZ. '!F17+püm.Brunszvik!F17+'püm Festetics'!F17+'püm-TASZII.'!F17</f>
        <v>8750</v>
      </c>
      <c r="G16" s="282">
        <f>'pü.mérleg Önkorm.'!G16+'pü.mérleg Hivatal'!H15+'püm. GAMESZ. '!G17+püm.Brunszvik!G17+'püm Festetics'!G17+'püm-TASZII.'!G17</f>
        <v>0</v>
      </c>
      <c r="H16" s="425">
        <f>'pü.mérleg Önkorm.'!H16+'pü.mérleg Hivatal'!I15+'püm. GAMESZ. '!H17+püm.Brunszvik!H17+'püm Festetics'!H17+'püm-TASZII.'!H17</f>
        <v>8750</v>
      </c>
      <c r="I16" s="1040">
        <f t="shared" si="1"/>
        <v>100</v>
      </c>
      <c r="J16" s="272"/>
      <c r="K16" s="272"/>
      <c r="L16" s="272"/>
      <c r="M16" s="425"/>
      <c r="N16" s="152"/>
      <c r="O16" s="152"/>
      <c r="P16" s="406"/>
      <c r="Q16" s="406"/>
      <c r="R16" s="10"/>
      <c r="S16" s="10"/>
      <c r="T16" s="10"/>
      <c r="U16" s="10"/>
      <c r="V16" s="10"/>
      <c r="W16" s="10"/>
    </row>
    <row r="17" spans="1:23" x14ac:dyDescent="0.2">
      <c r="A17" s="157">
        <f t="shared" si="0"/>
        <v>8</v>
      </c>
      <c r="B17" s="1006" t="s">
        <v>1238</v>
      </c>
      <c r="C17" s="282">
        <f>'pü.mérleg Önkorm.'!C17+'pü.mérleg Hivatal'!D15+'püm. GAMESZ. '!C17+püm.Brunszvik!C17+'püm Festetics'!C17+'püm-TASZII.'!C17</f>
        <v>0</v>
      </c>
      <c r="D17" s="282">
        <f>'pü.mérleg Önkorm.'!D17+'pü.mérleg Hivatal'!E15+'püm. GAMESZ. '!D17+püm.Brunszvik!D17+'püm Festetics'!D17+'püm-TASZII.'!D17</f>
        <v>93253</v>
      </c>
      <c r="E17" s="425">
        <f>'pü.mérleg Önkorm.'!E17+'pü.mérleg Hivatal'!F15+'püm. GAMESZ. '!E17+püm.Brunszvik!E17+'püm Festetics'!E17+'püm-TASZII.'!E17</f>
        <v>93253</v>
      </c>
      <c r="F17" s="282">
        <f>'pü.mérleg Önkorm.'!F17</f>
        <v>0</v>
      </c>
      <c r="G17" s="282">
        <f>'pü.mérleg Önkorm.'!G17</f>
        <v>93253</v>
      </c>
      <c r="H17" s="425">
        <f>'pü.mérleg Önkorm.'!H17</f>
        <v>93253</v>
      </c>
      <c r="I17" s="1040">
        <f t="shared" si="1"/>
        <v>100</v>
      </c>
      <c r="J17" s="272" t="s">
        <v>226</v>
      </c>
      <c r="K17" s="279"/>
      <c r="L17" s="279"/>
      <c r="M17" s="424"/>
      <c r="N17" s="152"/>
      <c r="O17" s="152"/>
      <c r="P17" s="406"/>
      <c r="Q17" s="406"/>
      <c r="R17" s="10"/>
      <c r="S17" s="10"/>
      <c r="T17" s="10"/>
      <c r="U17" s="10"/>
      <c r="V17" s="10"/>
      <c r="W17" s="10"/>
    </row>
    <row r="18" spans="1:23" x14ac:dyDescent="0.2">
      <c r="A18" s="157">
        <f t="shared" si="0"/>
        <v>9</v>
      </c>
      <c r="B18" s="160" t="s">
        <v>200</v>
      </c>
      <c r="C18" s="282">
        <f>'pü.mérleg Önkorm.'!C18+'püm. GAMESZ. '!C19+püm.Brunszvik!C19+'püm-TASZII.'!C19+'pü.mérleg Hivatal'!D16+püm.Brunszvik!C19</f>
        <v>711070</v>
      </c>
      <c r="D18" s="282">
        <f>'mük. bev.Önkor és Hivatal '!F40</f>
        <v>690085</v>
      </c>
      <c r="E18" s="425">
        <f>SUM(C18:D18)</f>
        <v>1401155</v>
      </c>
      <c r="F18" s="272">
        <f>'pü.mérleg Önkorm.'!F18</f>
        <v>711727</v>
      </c>
      <c r="G18" s="272">
        <f>'pü.mérleg Önkorm.'!G18</f>
        <v>690860</v>
      </c>
      <c r="H18" s="425">
        <f>'pü.mérleg Önkorm.'!H18</f>
        <v>1402587</v>
      </c>
      <c r="I18" s="1040">
        <f t="shared" si="1"/>
        <v>100.10220139813227</v>
      </c>
      <c r="J18" s="272" t="s">
        <v>227</v>
      </c>
      <c r="K18" s="272">
        <f>'pü.mérleg Önkorm.'!K18+'pü.mérleg Hivatal'!L17</f>
        <v>52986</v>
      </c>
      <c r="L18" s="272">
        <f>'pü.mérleg Önkorm.'!L18+'pü.mérleg Hivatal'!M17</f>
        <v>65876</v>
      </c>
      <c r="M18" s="425">
        <f>'pü.mérleg Önkorm.'!M18+'pü.mérleg Hivatal'!N17</f>
        <v>118862</v>
      </c>
      <c r="N18" s="164">
        <f>'pü.mérleg Önkorm.'!N18+'pü.mérleg Hivatal'!O17+'püm. GAMESZ. '!N19+püm.Brunszvik!N19+'püm Festetics'!N19+'püm-TASZII.'!N19</f>
        <v>52984</v>
      </c>
      <c r="O18" s="162">
        <f>'pü.mérleg Önkorm.'!O18+'pü.mérleg Hivatal'!P17+'püm. GAMESZ. '!O19+püm.Brunszvik!O19+'püm Festetics'!O19+'püm-TASZII.'!O19</f>
        <v>63919</v>
      </c>
      <c r="P18" s="406">
        <f>'pü.mérleg Önkorm.'!P18+'pü.mérleg Hivatal'!Q17+'püm. GAMESZ. '!P19+püm.Brunszvik!P19+'püm Festetics'!P19+'püm-TASZII.'!P19</f>
        <v>116903</v>
      </c>
      <c r="Q18" s="406">
        <f>P18/M18*100</f>
        <v>98.351870236072074</v>
      </c>
      <c r="R18" s="10"/>
      <c r="S18" s="10"/>
      <c r="T18" s="10"/>
      <c r="U18" s="10"/>
      <c r="V18" s="10"/>
      <c r="W18" s="10"/>
    </row>
    <row r="19" spans="1:23" x14ac:dyDescent="0.2">
      <c r="A19" s="157">
        <f t="shared" si="0"/>
        <v>10</v>
      </c>
      <c r="B19" s="163" t="s">
        <v>40</v>
      </c>
      <c r="C19" s="282">
        <f>'pü.mérleg Önkorm.'!C19+'püm. GAMESZ. '!C20+püm.Brunszvik!C20+'püm-TASZII.'!C20+'pü.mérleg Hivatal'!D17+püm.Brunszvik!C20</f>
        <v>0</v>
      </c>
      <c r="D19" s="334"/>
      <c r="E19" s="424"/>
      <c r="F19" s="334"/>
      <c r="G19" s="334"/>
      <c r="H19" s="424"/>
      <c r="I19" s="1040"/>
      <c r="J19" s="272" t="s">
        <v>228</v>
      </c>
      <c r="K19" s="272">
        <f>'pü.mérleg Önkorm.'!K19</f>
        <v>161421</v>
      </c>
      <c r="L19" s="272">
        <f>'pü.mérleg Önkorm.'!L19</f>
        <v>195362</v>
      </c>
      <c r="M19" s="425">
        <f>'pü.mérleg Önkorm.'!M19</f>
        <v>356783</v>
      </c>
      <c r="N19" s="152">
        <f>'pü.mérleg Önkorm.'!N19+'pü.mérleg Hivatal'!O18+'püm. GAMESZ. '!N20+püm.Brunszvik!N20+'püm Festetics'!N20+'püm-TASZII.'!N20</f>
        <v>147919</v>
      </c>
      <c r="O19" s="152">
        <f>'pü.mérleg Önkorm.'!O19+'pü.mérleg Hivatal'!P18+'püm. GAMESZ. '!O20+püm.Brunszvik!O20+'püm Festetics'!O20+'püm-TASZII.'!O20</f>
        <v>177525</v>
      </c>
      <c r="P19" s="406">
        <f>'pü.mérleg Önkorm.'!P19+'pü.mérleg Hivatal'!Q18+'püm. GAMESZ. '!P20+püm.Brunszvik!P20+'püm Festetics'!P20+'püm-TASZII.'!P20</f>
        <v>325444</v>
      </c>
      <c r="Q19" s="406">
        <f>P19/M19*100</f>
        <v>91.216229472816806</v>
      </c>
      <c r="R19" s="10"/>
      <c r="S19" s="10"/>
      <c r="T19" s="10"/>
      <c r="U19" s="10"/>
      <c r="V19" s="10"/>
      <c r="W19" s="10"/>
    </row>
    <row r="20" spans="1:23" x14ac:dyDescent="0.2">
      <c r="A20" s="157">
        <f t="shared" si="0"/>
        <v>11</v>
      </c>
      <c r="B20" s="163"/>
      <c r="C20" s="282"/>
      <c r="D20" s="334"/>
      <c r="E20" s="424"/>
      <c r="F20" s="334"/>
      <c r="G20" s="334"/>
      <c r="H20" s="424"/>
      <c r="I20" s="1040"/>
      <c r="J20" s="272" t="s">
        <v>229</v>
      </c>
      <c r="K20" s="272">
        <f>'pü.mérleg Önkorm.'!K20+'pü.mérleg Hivatal'!L19+'püm. GAMESZ. '!K21+püm.Brunszvik!K21+'püm Festetics'!K21+'püm-TASZII.'!K21</f>
        <v>451</v>
      </c>
      <c r="L20" s="272">
        <f>'pü.mérleg Önkorm.'!L20+'pü.mérleg Hivatal'!M19+'püm. GAMESZ. '!L21+püm.Brunszvik!L21+'püm Festetics'!L21+'püm-TASZII.'!L21</f>
        <v>0</v>
      </c>
      <c r="M20" s="272">
        <f>'pü.mérleg Önkorm.'!M20+'pü.mérleg Hivatal'!N19+'püm. GAMESZ. '!M21+püm.Brunszvik!M21+'püm Festetics'!M21+'püm-TASZII.'!M21</f>
        <v>451</v>
      </c>
      <c r="N20" s="164">
        <f>'pü.mérleg Önkorm.'!N20</f>
        <v>0</v>
      </c>
      <c r="O20" s="162">
        <f>'pü.mérleg Önkorm.'!O20</f>
        <v>0</v>
      </c>
      <c r="P20" s="406">
        <f>'pü.mérleg Önkorm.'!P20</f>
        <v>0</v>
      </c>
      <c r="Q20" s="406">
        <f>P20/M20*100</f>
        <v>0</v>
      </c>
      <c r="R20" s="10"/>
      <c r="S20" s="10"/>
      <c r="T20" s="10"/>
      <c r="U20" s="10"/>
      <c r="V20" s="10"/>
      <c r="W20" s="10"/>
    </row>
    <row r="21" spans="1:23" x14ac:dyDescent="0.2">
      <c r="A21" s="157">
        <f t="shared" si="0"/>
        <v>12</v>
      </c>
      <c r="B21" s="112" t="s">
        <v>201</v>
      </c>
      <c r="C21" s="282">
        <f>'pü.mérleg Önkorm.'!C21+'pü.mérleg Hivatal'!D19+'püm. GAMESZ. '!C21+püm.Brunszvik!C21+'püm-TASZII.'!C21+'püm Festetics'!C21</f>
        <v>238208</v>
      </c>
      <c r="D21" s="282">
        <f>'pü.mérleg Önkorm.'!D21+'pü.mérleg Hivatal'!E19+'püm. GAMESZ. '!D21+püm.Brunszvik!D21+'püm-TASZII.'!D21+'püm Festetics'!D21</f>
        <v>214823</v>
      </c>
      <c r="E21" s="425">
        <f>SUM(C21:D21)</f>
        <v>453031</v>
      </c>
      <c r="F21" s="282">
        <f>'pü.mérleg Önkorm.'!F21+'pü.mérleg Hivatal'!G19+'püm. GAMESZ. '!F21+püm.Brunszvik!F21+'püm Festetics'!F21+'püm-TASZII.'!F21</f>
        <v>241578</v>
      </c>
      <c r="G21" s="282">
        <f>'pü.mérleg Önkorm.'!G21+'pü.mérleg Hivatal'!H19+'püm. GAMESZ. '!G21+püm.Brunszvik!G21+'püm Festetics'!G21+'püm-TASZII.'!G21</f>
        <v>230338</v>
      </c>
      <c r="H21" s="425">
        <f>'pü.mérleg Önkorm.'!H21+'pü.mérleg Hivatal'!I19+'püm. GAMESZ. '!H21+püm.Brunszvik!H21+'püm Festetics'!H21+'püm-TASZII.'!H21</f>
        <v>471916</v>
      </c>
      <c r="I21" s="1040">
        <f t="shared" si="1"/>
        <v>104.16858890451206</v>
      </c>
      <c r="J21" s="272" t="s">
        <v>230</v>
      </c>
      <c r="K21" s="272"/>
      <c r="L21" s="272">
        <f>'pü.mérleg Önkorm.'!L21</f>
        <v>1855</v>
      </c>
      <c r="M21" s="424">
        <f>SUM(K21:L21)</f>
        <v>1855</v>
      </c>
      <c r="N21" s="152"/>
      <c r="O21" s="152"/>
      <c r="P21" s="406"/>
      <c r="Q21" s="406">
        <f>P21/M21*100</f>
        <v>0</v>
      </c>
      <c r="R21" s="10"/>
      <c r="S21" s="10"/>
      <c r="T21" s="10"/>
      <c r="U21" s="10"/>
      <c r="V21" s="10"/>
      <c r="W21" s="10"/>
    </row>
    <row r="22" spans="1:23" x14ac:dyDescent="0.2">
      <c r="A22" s="157">
        <f t="shared" si="0"/>
        <v>13</v>
      </c>
      <c r="C22" s="334"/>
      <c r="D22" s="334"/>
      <c r="E22" s="424"/>
      <c r="F22" s="334"/>
      <c r="G22" s="334"/>
      <c r="H22" s="424"/>
      <c r="I22" s="1040"/>
      <c r="J22" s="272" t="s">
        <v>231</v>
      </c>
      <c r="K22" s="272">
        <f>'pü.mérleg Önkorm.'!K22</f>
        <v>164446</v>
      </c>
      <c r="L22" s="272">
        <f>'pü.mérleg Önkorm.'!L22</f>
        <v>49028</v>
      </c>
      <c r="M22" s="424">
        <f>SUM(K22:L22)</f>
        <v>213474</v>
      </c>
      <c r="N22" s="152"/>
      <c r="O22" s="152"/>
      <c r="P22" s="406"/>
      <c r="Q22" s="406">
        <f>P22/M22*100</f>
        <v>0</v>
      </c>
      <c r="R22" s="10"/>
      <c r="S22" s="278"/>
      <c r="T22" s="10"/>
      <c r="U22" s="10"/>
      <c r="V22" s="10"/>
      <c r="W22" s="10"/>
    </row>
    <row r="23" spans="1:23" s="120" customFormat="1" x14ac:dyDescent="0.2">
      <c r="A23" s="157">
        <f t="shared" si="0"/>
        <v>14</v>
      </c>
      <c r="B23" s="112" t="s">
        <v>203</v>
      </c>
      <c r="C23" s="334"/>
      <c r="D23" s="334"/>
      <c r="E23" s="424"/>
      <c r="F23" s="334"/>
      <c r="G23" s="334"/>
      <c r="H23" s="424"/>
      <c r="I23" s="1040"/>
      <c r="J23" s="279"/>
      <c r="K23" s="279"/>
      <c r="L23" s="279"/>
      <c r="M23" s="426"/>
      <c r="N23" s="1118"/>
      <c r="O23" s="1118"/>
      <c r="P23" s="408"/>
      <c r="Q23" s="406"/>
    </row>
    <row r="24" spans="1:23" s="120" customFormat="1" x14ac:dyDescent="0.2">
      <c r="A24" s="157">
        <f t="shared" si="0"/>
        <v>15</v>
      </c>
      <c r="B24" s="112" t="s">
        <v>202</v>
      </c>
      <c r="C24" s="334"/>
      <c r="D24" s="334"/>
      <c r="E24" s="424"/>
      <c r="F24" s="334">
        <f>'pü.mérleg Önkorm.'!F24+'pü.mérleg Hivatal'!G22+'püm. GAMESZ. '!F24+püm.Brunszvik!F24+'püm Festetics'!F24+'püm-TASZII.'!F24</f>
        <v>0</v>
      </c>
      <c r="G24" s="334">
        <f>'pü.mérleg Önkorm.'!G24+'pü.mérleg Hivatal'!H22+'püm. GAMESZ. '!G24+püm.Brunszvik!G24+'püm Festetics'!G24+'püm-TASZII.'!G24</f>
        <v>0</v>
      </c>
      <c r="H24" s="424">
        <f>'pü.mérleg Önkorm.'!H24+'pü.mérleg Hivatal'!I22+'püm. GAMESZ. '!H24+püm.Brunszvik!H24+'püm Festetics'!H24+'püm-TASZII.'!H24</f>
        <v>0</v>
      </c>
      <c r="I24" s="1040"/>
      <c r="J24" s="279"/>
      <c r="K24" s="279"/>
      <c r="L24" s="279"/>
      <c r="M24" s="426"/>
      <c r="N24" s="1118"/>
      <c r="O24" s="169"/>
      <c r="P24" s="408"/>
      <c r="Q24" s="406"/>
    </row>
    <row r="25" spans="1:23" x14ac:dyDescent="0.2">
      <c r="A25" s="157">
        <f t="shared" si="0"/>
        <v>16</v>
      </c>
      <c r="B25" s="160" t="s">
        <v>205</v>
      </c>
      <c r="C25" s="272">
        <f>'felh. bev.  '!D14</f>
        <v>1070</v>
      </c>
      <c r="D25" s="272">
        <f>'pü.mérleg Önkorm.'!D25+'pü.mérleg Hivatal'!E23+'püm. GAMESZ. '!D25+püm.Brunszvik!D25+'püm-TASZII.'!D25</f>
        <v>212438</v>
      </c>
      <c r="E25" s="424">
        <f>SUM(C25:D25)</f>
        <v>213508</v>
      </c>
      <c r="F25" s="334">
        <f>'pü.mérleg Önkorm.'!F25+'pü.mérleg Hivatal'!G23+'püm. GAMESZ. '!F25+püm.Brunszvik!F25+'püm Festetics'!F25+'püm-TASZII.'!F25</f>
        <v>1070</v>
      </c>
      <c r="G25" s="334">
        <f>'pü.mérleg Önkorm.'!G25+'pü.mérleg Hivatal'!H23+'püm. GAMESZ. '!G25+püm.Brunszvik!G25+'püm Festetics'!G25+'püm-TASZII.'!G25</f>
        <v>212438</v>
      </c>
      <c r="H25" s="424">
        <f>'pü.mérleg Önkorm.'!H25+'pü.mérleg Hivatal'!I23+'püm. GAMESZ. '!H25+püm.Brunszvik!H25+'püm Festetics'!H25+'püm-TASZII.'!H25</f>
        <v>213508</v>
      </c>
      <c r="I25" s="1040">
        <f t="shared" si="1"/>
        <v>100</v>
      </c>
      <c r="J25" s="335" t="s">
        <v>66</v>
      </c>
      <c r="K25" s="769">
        <f>SUM(K11:K23)</f>
        <v>2029009</v>
      </c>
      <c r="L25" s="769">
        <f>SUM(L11:L23)</f>
        <v>1309163</v>
      </c>
      <c r="M25" s="1029">
        <f>SUM(M11:M23)</f>
        <v>3338172</v>
      </c>
      <c r="N25" s="769">
        <f t="shared" ref="N25:P25" si="2">SUM(N11:N23)</f>
        <v>1666878</v>
      </c>
      <c r="O25" s="769">
        <f t="shared" si="2"/>
        <v>1164017</v>
      </c>
      <c r="P25" s="1029">
        <f t="shared" si="2"/>
        <v>2830895</v>
      </c>
      <c r="Q25" s="406">
        <f>P25/M25*100</f>
        <v>84.803748878128502</v>
      </c>
      <c r="R25" s="10"/>
      <c r="S25" s="10"/>
      <c r="T25" s="10"/>
      <c r="U25" s="10"/>
      <c r="V25" s="10"/>
      <c r="W25" s="10"/>
    </row>
    <row r="26" spans="1:23" x14ac:dyDescent="0.2">
      <c r="A26" s="157">
        <f t="shared" si="0"/>
        <v>17</v>
      </c>
      <c r="B26" s="160" t="s">
        <v>206</v>
      </c>
      <c r="C26" s="334">
        <f>'felh. bev.  '!D15</f>
        <v>0</v>
      </c>
      <c r="D26" s="334">
        <f>'felh. bev.  '!E15+'felh. bev.  '!E16+'felh. bev.  '!E44</f>
        <v>5553</v>
      </c>
      <c r="E26" s="424">
        <f>'felh. bev.  '!F15+'felh. bev.  '!F16+'felh. bev.  '!F44</f>
        <v>5553</v>
      </c>
      <c r="F26" s="334">
        <f>'pü.mérleg Önkorm.'!F26+'pü.mérleg Hivatal'!G24+'püm. GAMESZ. '!F26+püm.Brunszvik!F26+'püm Festetics'!F26+'püm-TASZII.'!F26</f>
        <v>0</v>
      </c>
      <c r="G26" s="334">
        <f>'pü.mérleg Önkorm.'!G26+'pü.mérleg Hivatal'!H24+'püm. GAMESZ. '!G26+püm.Brunszvik!G26+'püm Festetics'!G26+'püm-TASZII.'!G26</f>
        <v>5559</v>
      </c>
      <c r="H26" s="424">
        <f>'pü.mérleg Önkorm.'!H26+'pü.mérleg Hivatal'!I24+'püm. GAMESZ. '!H26+püm.Brunszvik!H26+'püm Festetics'!H26+'püm-TASZII.'!H26</f>
        <v>5559</v>
      </c>
      <c r="I26" s="1040">
        <f t="shared" si="1"/>
        <v>100.10804970286331</v>
      </c>
      <c r="J26" s="279"/>
      <c r="K26" s="279"/>
      <c r="L26" s="279"/>
      <c r="M26" s="426"/>
      <c r="N26" s="152"/>
      <c r="O26" s="152"/>
      <c r="P26" s="406"/>
      <c r="Q26" s="406"/>
      <c r="R26" s="10"/>
      <c r="S26" s="10"/>
      <c r="T26" s="10"/>
      <c r="U26" s="10"/>
      <c r="V26" s="10"/>
      <c r="W26" s="10"/>
    </row>
    <row r="27" spans="1:23" x14ac:dyDescent="0.2">
      <c r="A27" s="157">
        <f t="shared" si="0"/>
        <v>18</v>
      </c>
      <c r="B27" s="112" t="s">
        <v>207</v>
      </c>
      <c r="C27" s="563"/>
      <c r="D27" s="272">
        <f>'pü.mérleg Önkorm.'!D27</f>
        <v>60</v>
      </c>
      <c r="E27" s="424">
        <f>SUM(C27:D27)</f>
        <v>60</v>
      </c>
      <c r="F27" s="334">
        <f>'pü.mérleg Önkorm.'!F27+'pü.mérleg Hivatal'!G25+'püm. GAMESZ. '!F27+püm.Brunszvik!F27+'püm Festetics'!F27+'püm-TASZII.'!F27</f>
        <v>0</v>
      </c>
      <c r="G27" s="334">
        <f>'pü.mérleg Önkorm.'!G27+'pü.mérleg Hivatal'!H25+'püm. GAMESZ. '!G27+püm.Brunszvik!G27+'püm Festetics'!G27+'püm-TASZII.'!G27</f>
        <v>60</v>
      </c>
      <c r="H27" s="424">
        <f>'pü.mérleg Önkorm.'!H27+'pü.mérleg Hivatal'!I25+'püm. GAMESZ. '!H27+püm.Brunszvik!H27+'püm Festetics'!H27+'püm-TASZII.'!H27</f>
        <v>60</v>
      </c>
      <c r="I27" s="1040">
        <f t="shared" si="1"/>
        <v>100</v>
      </c>
      <c r="J27" s="563" t="s">
        <v>232</v>
      </c>
      <c r="K27" s="337"/>
      <c r="L27" s="337"/>
      <c r="M27" s="426"/>
      <c r="N27" s="152"/>
      <c r="O27" s="152"/>
      <c r="P27" s="406"/>
      <c r="Q27" s="406"/>
      <c r="R27" s="10"/>
      <c r="S27" s="10"/>
      <c r="T27" s="10"/>
      <c r="U27" s="10"/>
      <c r="V27" s="10"/>
      <c r="W27" s="10"/>
    </row>
    <row r="28" spans="1:23" x14ac:dyDescent="0.2">
      <c r="A28" s="157">
        <f t="shared" si="0"/>
        <v>19</v>
      </c>
      <c r="B28" s="160" t="s">
        <v>208</v>
      </c>
      <c r="C28" s="272"/>
      <c r="D28" s="272"/>
      <c r="E28" s="425"/>
      <c r="F28" s="272">
        <f>'pü.mérleg Önkorm.'!F28+'pü.mérleg Hivatal'!G26+'püm. GAMESZ. '!F28+püm.Brunszvik!F28+'püm Festetics'!F28+'püm-TASZII.'!F28</f>
        <v>0</v>
      </c>
      <c r="G28" s="272">
        <f>'pü.mérleg Önkorm.'!G28+'pü.mérleg Hivatal'!H26+'püm. GAMESZ. '!G28+püm.Brunszvik!G28+'püm Festetics'!G28+'püm-TASZII.'!G28</f>
        <v>0</v>
      </c>
      <c r="H28" s="425">
        <f>'pü.mérleg Önkorm.'!H28+'pü.mérleg Hivatal'!I26+'püm. GAMESZ. '!H28+püm.Brunszvik!H28+'püm Festetics'!H28+'püm-TASZII.'!H28</f>
        <v>0</v>
      </c>
      <c r="I28" s="1040"/>
      <c r="J28" s="272" t="s">
        <v>233</v>
      </c>
      <c r="K28" s="272">
        <f>'pü.mérleg Önkorm.'!K28+'pü.mérleg Hivatal'!L26+'püm. GAMESZ. '!K28+'püm-TASZII.'!K28+püm.Brunszvik!K28+'püm Festetics'!K28</f>
        <v>1476944</v>
      </c>
      <c r="L28" s="272">
        <f>'pü.mérleg Önkorm.'!L28+'pü.mérleg Hivatal'!M26+'püm. GAMESZ. '!L28+'püm-TASZII.'!L28+'püm Festetics'!L28</f>
        <v>160983</v>
      </c>
      <c r="M28" s="425">
        <f>SUM(K28:L28)</f>
        <v>1637927</v>
      </c>
      <c r="N28" s="152">
        <f>'pü.mérleg Önkorm.'!N28+'pü.mérleg Hivatal'!O26+'püm. GAMESZ. '!N28+püm.Brunszvik!N28+'püm Festetics'!N28+'püm-TASZII.'!N28</f>
        <v>782952</v>
      </c>
      <c r="O28" s="152">
        <f>'pü.mérleg Önkorm.'!O28+'pü.mérleg Hivatal'!P26+'püm. GAMESZ. '!O28+püm.Brunszvik!O28+'püm Festetics'!O28+'püm-TASZII.'!O28</f>
        <v>40637</v>
      </c>
      <c r="P28" s="406">
        <f>'pü.mérleg Önkorm.'!P28+'pü.mérleg Hivatal'!Q26+'püm. GAMESZ. '!P28+püm.Brunszvik!P28+'püm Festetics'!P28+'püm-TASZII.'!P28</f>
        <v>823589</v>
      </c>
      <c r="Q28" s="406">
        <f>P28/M28*100</f>
        <v>50.282399642963327</v>
      </c>
      <c r="R28" s="10"/>
      <c r="S28" s="10"/>
      <c r="T28" s="10"/>
      <c r="U28" s="10"/>
      <c r="V28" s="10"/>
      <c r="W28" s="10"/>
    </row>
    <row r="29" spans="1:23" x14ac:dyDescent="0.2">
      <c r="A29" s="157">
        <f t="shared" si="0"/>
        <v>20</v>
      </c>
      <c r="B29" s="160"/>
      <c r="C29" s="272"/>
      <c r="D29" s="272"/>
      <c r="E29" s="425"/>
      <c r="F29" s="272"/>
      <c r="G29" s="272"/>
      <c r="H29" s="425"/>
      <c r="I29" s="1040"/>
      <c r="J29" s="272" t="s">
        <v>234</v>
      </c>
      <c r="K29" s="272">
        <f>'felhalm. kiad.  '!G29</f>
        <v>10950</v>
      </c>
      <c r="L29" s="272">
        <f>'felhalm. kiad.  '!H29</f>
        <v>0</v>
      </c>
      <c r="M29" s="425">
        <f>SUM(K29:L29)</f>
        <v>10950</v>
      </c>
      <c r="N29" s="152">
        <f>'pü.mérleg Önkorm.'!N29+'pü.mérleg Hivatal'!O27+'püm. GAMESZ. '!N29+püm.Brunszvik!N29+'püm Festetics'!N29+'püm-TASZII.'!N29</f>
        <v>949</v>
      </c>
      <c r="O29" s="152">
        <f>'pü.mérleg Önkorm.'!O29+'pü.mérleg Hivatal'!P27+'püm. GAMESZ. '!O29+püm.Brunszvik!O29+'püm Festetics'!O29+'püm-TASZII.'!O29</f>
        <v>0</v>
      </c>
      <c r="P29" s="406">
        <f>'pü.mérleg Önkorm.'!P29+'pü.mérleg Hivatal'!Q27+'püm. GAMESZ. '!P29+püm.Brunszvik!P29+'püm Festetics'!P29+'püm-TASZII.'!P29</f>
        <v>949</v>
      </c>
      <c r="Q29" s="406">
        <f>P29/M29*100</f>
        <v>8.6666666666666679</v>
      </c>
      <c r="R29" s="10"/>
      <c r="S29" s="10"/>
      <c r="T29" s="10"/>
      <c r="U29" s="10"/>
      <c r="V29" s="10"/>
      <c r="W29" s="10"/>
    </row>
    <row r="30" spans="1:23" x14ac:dyDescent="0.2">
      <c r="A30" s="157">
        <f t="shared" si="0"/>
        <v>21</v>
      </c>
      <c r="B30" s="112" t="s">
        <v>209</v>
      </c>
      <c r="C30" s="272">
        <f>'tám, végl. pe.átv  '!C53+'tám, végl. pe.átv  '!C73</f>
        <v>1</v>
      </c>
      <c r="D30" s="272">
        <f>'tám, végl. pe.átv  '!D53+'tám, végl. pe.átv  '!D73</f>
        <v>117109</v>
      </c>
      <c r="E30" s="425">
        <f>'tám, végl. pe.átv  '!E53+'tám, végl. pe.átv  '!E73</f>
        <v>117110</v>
      </c>
      <c r="F30" s="272">
        <f>'pü.mérleg Önkorm.'!F30+'pü.mérleg Hivatal'!G28+'püm. GAMESZ. '!F30+püm.Brunszvik!F30+'püm Festetics'!F30+'püm-TASZII.'!F30</f>
        <v>1</v>
      </c>
      <c r="G30" s="272">
        <f>'pü.mérleg Önkorm.'!G30+'pü.mérleg Hivatal'!H28+'püm. GAMESZ. '!G30+püm.Brunszvik!G30+'püm Festetics'!G30+'püm-TASZII.'!G30</f>
        <v>117215</v>
      </c>
      <c r="H30" s="425">
        <f>'pü.mérleg Önkorm.'!H30+'pü.mérleg Hivatal'!I28+'püm. GAMESZ. '!H30+püm.Brunszvik!H30+'püm Festetics'!H30+'püm-TASZII.'!H30</f>
        <v>117216</v>
      </c>
      <c r="I30" s="1040">
        <f t="shared" si="1"/>
        <v>100.0905131927248</v>
      </c>
      <c r="J30" s="272" t="s">
        <v>235</v>
      </c>
      <c r="K30" s="272"/>
      <c r="L30" s="272"/>
      <c r="M30" s="425"/>
      <c r="N30" s="152"/>
      <c r="O30" s="152"/>
      <c r="P30" s="406"/>
      <c r="Q30" s="406"/>
      <c r="R30" s="10"/>
      <c r="S30" s="10"/>
      <c r="T30" s="10"/>
      <c r="U30" s="10"/>
      <c r="V30" s="10"/>
      <c r="W30" s="10"/>
    </row>
    <row r="31" spans="1:23" s="120" customFormat="1" x14ac:dyDescent="0.2">
      <c r="A31" s="157">
        <f t="shared" si="0"/>
        <v>22</v>
      </c>
      <c r="B31" s="112" t="s">
        <v>210</v>
      </c>
      <c r="C31" s="272">
        <f>'felh. bev.  '!D34+'felh. bev.  '!D38</f>
        <v>0</v>
      </c>
      <c r="D31" s="272">
        <f>'felh. bev.  '!E34+'felh. bev.  '!E38</f>
        <v>6121</v>
      </c>
      <c r="E31" s="425">
        <f>'felh. bev.  '!F34+'felh. bev.  '!F38</f>
        <v>6121</v>
      </c>
      <c r="F31" s="272">
        <f>'pü.mérleg Önkorm.'!F31+'pü.mérleg Hivatal'!G29+'püm. GAMESZ. '!F31+püm.Brunszvik!F31+'püm Festetics'!F31+'püm-TASZII.'!F31</f>
        <v>0</v>
      </c>
      <c r="G31" s="272">
        <f>'pü.mérleg Önkorm.'!G31+'pü.mérleg Hivatal'!H29+'püm. GAMESZ. '!G31+püm.Brunszvik!G31+'püm Festetics'!G31+'püm-TASZII.'!G31</f>
        <v>6121</v>
      </c>
      <c r="H31" s="425">
        <f>'pü.mérleg Önkorm.'!H31+'pü.mérleg Hivatal'!I29+'püm. GAMESZ. '!H31+püm.Brunszvik!H31+'püm Festetics'!H31+'püm-TASZII.'!H31</f>
        <v>6121</v>
      </c>
      <c r="I31" s="1040">
        <f t="shared" si="1"/>
        <v>100</v>
      </c>
      <c r="J31" s="1037" t="s">
        <v>236</v>
      </c>
      <c r="K31" s="272">
        <f>'felhalm. kiad.  '!G99</f>
        <v>604811</v>
      </c>
      <c r="L31" s="272">
        <f>'felhalm. kiad.  '!H99</f>
        <v>3238</v>
      </c>
      <c r="M31" s="425">
        <f>SUM(K31:L31)</f>
        <v>608049</v>
      </c>
      <c r="N31" s="152">
        <f>'pü.mérleg Önkorm.'!N31+'pü.mérleg Hivatal'!O29+'püm. GAMESZ. '!N31+püm.Brunszvik!N31+'püm Festetics'!N31+'püm-TASZII.'!N31</f>
        <v>604811</v>
      </c>
      <c r="O31" s="152">
        <f>'pü.mérleg Önkorm.'!O31+'pü.mérleg Hivatal'!P29+'püm. GAMESZ. '!O31+püm.Brunszvik!O31+'püm Festetics'!O31+'püm-TASZII.'!O31</f>
        <v>3238</v>
      </c>
      <c r="P31" s="406">
        <f>'pü.mérleg Önkorm.'!P31+'pü.mérleg Hivatal'!Q29+'püm. GAMESZ. '!P31+püm.Brunszvik!P31+'püm Festetics'!P31+'püm-TASZII.'!P31</f>
        <v>608049</v>
      </c>
      <c r="Q31" s="406">
        <f t="shared" ref="Q31:Q36" si="3">P31/M31*100</f>
        <v>100</v>
      </c>
    </row>
    <row r="32" spans="1:23" s="120" customFormat="1" x14ac:dyDescent="0.2">
      <c r="A32" s="157">
        <f t="shared" si="0"/>
        <v>23</v>
      </c>
      <c r="B32" s="112"/>
      <c r="C32" s="272"/>
      <c r="D32" s="272"/>
      <c r="E32" s="425"/>
      <c r="F32" s="272"/>
      <c r="G32" s="272"/>
      <c r="H32" s="425"/>
      <c r="I32" s="1040"/>
      <c r="J32" s="1037" t="s">
        <v>1345</v>
      </c>
      <c r="K32" s="272">
        <f>'pü.mérleg Önkorm.'!K32</f>
        <v>0</v>
      </c>
      <c r="L32" s="272">
        <f>'pü.mérleg Önkorm.'!L32</f>
        <v>6000</v>
      </c>
      <c r="M32" s="272">
        <f>'pü.mérleg Önkorm.'!M32</f>
        <v>6000</v>
      </c>
      <c r="N32" s="164">
        <f>'pü.mérleg Önkorm.'!N32</f>
        <v>0</v>
      </c>
      <c r="O32" s="162">
        <f>'pü.mérleg Önkorm.'!O32</f>
        <v>5600</v>
      </c>
      <c r="P32" s="406">
        <f>'pü.mérleg Önkorm.'!P32</f>
        <v>5600</v>
      </c>
      <c r="Q32" s="406">
        <f t="shared" si="3"/>
        <v>93.333333333333329</v>
      </c>
    </row>
    <row r="33" spans="1:23" x14ac:dyDescent="0.2">
      <c r="A33" s="157">
        <f t="shared" si="0"/>
        <v>24</v>
      </c>
      <c r="C33" s="272"/>
      <c r="D33" s="272"/>
      <c r="E33" s="425"/>
      <c r="F33" s="272"/>
      <c r="G33" s="272"/>
      <c r="H33" s="425"/>
      <c r="I33" s="1040"/>
      <c r="J33" s="1037" t="s">
        <v>286</v>
      </c>
      <c r="K33" s="272">
        <f>'pü.mérleg Önkorm.'!K33+'pü.mérleg Hivatal'!L30+'püm. GAMESZ. '!K32+'püm-TASZII.'!K32</f>
        <v>48940</v>
      </c>
      <c r="L33" s="272">
        <f>'pü.mérleg Önkorm.'!L33+'pü.mérleg Hivatal'!M30+'püm. GAMESZ. '!L32+'püm-TASZII.'!L32</f>
        <v>32520</v>
      </c>
      <c r="M33" s="425">
        <f>SUM(K33:L33)</f>
        <v>81460</v>
      </c>
      <c r="N33" s="152">
        <f>'pü.mérleg Önkorm.'!N33+'pü.mérleg Hivatal'!O30+'püm. GAMESZ. '!N32+püm.Brunszvik!N32+'püm Festetics'!N32+'püm-TASZII.'!N32</f>
        <v>29669</v>
      </c>
      <c r="O33" s="152">
        <f>'pü.mérleg Önkorm.'!O33+'pü.mérleg Hivatal'!P30+'püm. GAMESZ. '!O32+püm.Brunszvik!O32+'püm Festetics'!O32+'püm-TASZII.'!O32</f>
        <v>32520</v>
      </c>
      <c r="P33" s="406">
        <f>'pü.mérleg Önkorm.'!P33+'pü.mérleg Hivatal'!Q30+'püm. GAMESZ. '!P32+püm.Brunszvik!P32+'püm Festetics'!P32+'püm-TASZII.'!P32</f>
        <v>62189</v>
      </c>
      <c r="Q33" s="406">
        <f t="shared" si="3"/>
        <v>76.342990424748351</v>
      </c>
      <c r="R33" s="10"/>
      <c r="S33" s="10"/>
      <c r="T33" s="10"/>
      <c r="U33" s="10"/>
      <c r="V33" s="10"/>
      <c r="W33" s="10"/>
    </row>
    <row r="34" spans="1:23" s="11" customFormat="1" x14ac:dyDescent="0.2">
      <c r="A34" s="157">
        <f t="shared" si="0"/>
        <v>25</v>
      </c>
      <c r="B34" s="167" t="s">
        <v>52</v>
      </c>
      <c r="C34" s="779">
        <f>C13+C21+C12+C18+C14+C30</f>
        <v>1737063</v>
      </c>
      <c r="D34" s="779">
        <f>D13+D21+D12+D18+D14+D30</f>
        <v>1145074</v>
      </c>
      <c r="E34" s="1032">
        <f>E13+E21+E12+E18+E14+E30</f>
        <v>2882137</v>
      </c>
      <c r="F34" s="779">
        <f>F13+F21+F12+F18+F14+F30</f>
        <v>1741401</v>
      </c>
      <c r="G34" s="779">
        <f t="shared" ref="G34:H34" si="4">G13+G21+G12+G18+G14+G30</f>
        <v>1163875</v>
      </c>
      <c r="H34" s="1032">
        <f t="shared" si="4"/>
        <v>2905276</v>
      </c>
      <c r="I34" s="1040">
        <f t="shared" si="1"/>
        <v>100.80284178024847</v>
      </c>
      <c r="J34" s="272" t="s">
        <v>287</v>
      </c>
      <c r="K34" s="282">
        <f>tartalék!C19</f>
        <v>27422</v>
      </c>
      <c r="L34" s="282">
        <f>tartalék!D19</f>
        <v>125443</v>
      </c>
      <c r="M34" s="425">
        <f>tartalék!E19</f>
        <v>152865</v>
      </c>
      <c r="N34" s="152"/>
      <c r="O34" s="152"/>
      <c r="P34" s="406"/>
      <c r="Q34" s="406">
        <f t="shared" si="3"/>
        <v>0</v>
      </c>
    </row>
    <row r="35" spans="1:23" x14ac:dyDescent="0.2">
      <c r="A35" s="157">
        <f t="shared" si="0"/>
        <v>26</v>
      </c>
      <c r="B35" s="163" t="s">
        <v>67</v>
      </c>
      <c r="C35" s="769">
        <f t="shared" ref="C35:H35" si="5">C16+C17+C24+C25+C26+C27+C28+C31</f>
        <v>9820</v>
      </c>
      <c r="D35" s="769">
        <f t="shared" si="5"/>
        <v>317425</v>
      </c>
      <c r="E35" s="1029">
        <f t="shared" si="5"/>
        <v>327245</v>
      </c>
      <c r="F35" s="769">
        <f t="shared" si="5"/>
        <v>9820</v>
      </c>
      <c r="G35" s="769">
        <f t="shared" si="5"/>
        <v>317431</v>
      </c>
      <c r="H35" s="1029">
        <f t="shared" si="5"/>
        <v>327251</v>
      </c>
      <c r="I35" s="1040">
        <f t="shared" si="1"/>
        <v>100.00183348867057</v>
      </c>
      <c r="J35" s="769" t="s">
        <v>68</v>
      </c>
      <c r="K35" s="769">
        <f>SUM(K28:K34)</f>
        <v>2169067</v>
      </c>
      <c r="L35" s="769">
        <f>SUM(L28:L34)</f>
        <v>328184</v>
      </c>
      <c r="M35" s="1029">
        <f>SUM(M28:M34)</f>
        <v>2497251</v>
      </c>
      <c r="N35" s="769">
        <f t="shared" ref="N35:P35" si="6">SUM(N28:N34)</f>
        <v>1418381</v>
      </c>
      <c r="O35" s="769">
        <f t="shared" si="6"/>
        <v>81995</v>
      </c>
      <c r="P35" s="1029">
        <f t="shared" si="6"/>
        <v>1500376</v>
      </c>
      <c r="Q35" s="406">
        <f t="shared" si="3"/>
        <v>60.08110518325951</v>
      </c>
      <c r="R35" s="10"/>
      <c r="S35" s="10"/>
      <c r="T35" s="10"/>
      <c r="U35" s="10"/>
      <c r="V35" s="10"/>
      <c r="W35" s="10"/>
    </row>
    <row r="36" spans="1:23" x14ac:dyDescent="0.2">
      <c r="A36" s="157">
        <f t="shared" si="0"/>
        <v>27</v>
      </c>
      <c r="B36" s="170" t="s">
        <v>51</v>
      </c>
      <c r="C36" s="337">
        <f>SUM(C34:C35)</f>
        <v>1746883</v>
      </c>
      <c r="D36" s="337">
        <f>SUM(D34:D35)</f>
        <v>1462499</v>
      </c>
      <c r="E36" s="407">
        <f>SUM(C36:D36)</f>
        <v>3209382</v>
      </c>
      <c r="F36" s="337">
        <f>SUM(F34:F35)</f>
        <v>1751221</v>
      </c>
      <c r="G36" s="337">
        <f t="shared" ref="G36:H36" si="7">SUM(G34:G35)</f>
        <v>1481306</v>
      </c>
      <c r="H36" s="407">
        <f t="shared" si="7"/>
        <v>3232527</v>
      </c>
      <c r="I36" s="1040">
        <f t="shared" si="1"/>
        <v>100.72116687885706</v>
      </c>
      <c r="J36" s="337" t="s">
        <v>69</v>
      </c>
      <c r="K36" s="337">
        <f>K25+K35</f>
        <v>4198076</v>
      </c>
      <c r="L36" s="337">
        <f>L25+L35</f>
        <v>1637347</v>
      </c>
      <c r="M36" s="407">
        <f>M25+M35</f>
        <v>5835423</v>
      </c>
      <c r="N36" s="337">
        <f t="shared" ref="N36:P36" si="8">N25+N35</f>
        <v>3085259</v>
      </c>
      <c r="O36" s="337">
        <f t="shared" si="8"/>
        <v>1246012</v>
      </c>
      <c r="P36" s="407">
        <f t="shared" si="8"/>
        <v>4331271</v>
      </c>
      <c r="Q36" s="406">
        <f t="shared" si="3"/>
        <v>74.223770924575646</v>
      </c>
      <c r="R36" s="10"/>
      <c r="S36" s="10"/>
      <c r="T36" s="10"/>
      <c r="U36" s="10"/>
      <c r="V36" s="10"/>
      <c r="W36" s="10"/>
    </row>
    <row r="37" spans="1:23" x14ac:dyDescent="0.2">
      <c r="A37" s="157">
        <f t="shared" si="0"/>
        <v>28</v>
      </c>
      <c r="B37" s="172"/>
      <c r="C37" s="272"/>
      <c r="D37" s="272"/>
      <c r="E37" s="425"/>
      <c r="F37" s="272"/>
      <c r="G37" s="272"/>
      <c r="H37" s="425"/>
      <c r="I37" s="1040"/>
      <c r="J37" s="279"/>
      <c r="K37" s="279"/>
      <c r="L37" s="279"/>
      <c r="M37" s="426"/>
      <c r="N37" s="162"/>
      <c r="O37" s="162"/>
      <c r="P37" s="406"/>
      <c r="Q37" s="406"/>
      <c r="R37" s="10"/>
      <c r="S37" s="10"/>
      <c r="T37" s="10"/>
      <c r="U37" s="10"/>
      <c r="V37" s="10"/>
      <c r="W37" s="10"/>
    </row>
    <row r="38" spans="1:23" x14ac:dyDescent="0.2">
      <c r="A38" s="157">
        <f t="shared" si="0"/>
        <v>29</v>
      </c>
      <c r="B38" s="705" t="s">
        <v>23</v>
      </c>
      <c r="C38" s="272">
        <f>C36-K36</f>
        <v>-2451193</v>
      </c>
      <c r="D38" s="272">
        <f>D36-L36</f>
        <v>-174848</v>
      </c>
      <c r="E38" s="425">
        <f>E36-M36</f>
        <v>-2626041</v>
      </c>
      <c r="F38" s="272"/>
      <c r="G38" s="272"/>
      <c r="H38" s="425"/>
      <c r="I38" s="1040">
        <f t="shared" si="1"/>
        <v>0</v>
      </c>
      <c r="J38" s="335"/>
      <c r="K38" s="335"/>
      <c r="L38" s="335"/>
      <c r="M38" s="427"/>
      <c r="N38" s="152"/>
      <c r="O38" s="152"/>
      <c r="P38" s="406"/>
      <c r="Q38" s="406"/>
      <c r="R38" s="10"/>
      <c r="S38" s="10"/>
      <c r="T38" s="10"/>
      <c r="U38" s="10"/>
      <c r="V38" s="10"/>
      <c r="W38" s="10"/>
    </row>
    <row r="39" spans="1:23" s="11" customFormat="1" x14ac:dyDescent="0.2">
      <c r="A39" s="157">
        <f t="shared" si="0"/>
        <v>30</v>
      </c>
      <c r="B39" s="172"/>
      <c r="C39" s="272"/>
      <c r="D39" s="272"/>
      <c r="E39" s="425"/>
      <c r="F39" s="272"/>
      <c r="G39" s="272"/>
      <c r="H39" s="425"/>
      <c r="I39" s="1040"/>
      <c r="J39" s="279"/>
      <c r="K39" s="279"/>
      <c r="L39" s="279"/>
      <c r="M39" s="426"/>
      <c r="N39" s="173"/>
      <c r="O39" s="173"/>
      <c r="P39" s="409"/>
      <c r="Q39" s="406"/>
    </row>
    <row r="40" spans="1:23" s="11" customFormat="1" x14ac:dyDescent="0.2">
      <c r="A40" s="157">
        <f t="shared" si="0"/>
        <v>31</v>
      </c>
      <c r="B40" s="122" t="s">
        <v>211</v>
      </c>
      <c r="C40" s="563"/>
      <c r="D40" s="563"/>
      <c r="E40" s="476"/>
      <c r="F40" s="563"/>
      <c r="G40" s="563"/>
      <c r="H40" s="476"/>
      <c r="I40" s="1040"/>
      <c r="J40" s="563" t="s">
        <v>237</v>
      </c>
      <c r="K40" s="337"/>
      <c r="L40" s="337"/>
      <c r="M40" s="407"/>
      <c r="N40" s="173"/>
      <c r="O40" s="173"/>
      <c r="P40" s="409"/>
      <c r="Q40" s="406"/>
    </row>
    <row r="41" spans="1:23" s="11" customFormat="1" x14ac:dyDescent="0.2">
      <c r="A41" s="157">
        <f t="shared" si="0"/>
        <v>32</v>
      </c>
      <c r="B41" s="132" t="s">
        <v>212</v>
      </c>
      <c r="C41" s="563"/>
      <c r="D41" s="563"/>
      <c r="E41" s="476"/>
      <c r="F41" s="563"/>
      <c r="G41" s="563"/>
      <c r="H41" s="476"/>
      <c r="I41" s="1040"/>
      <c r="J41" s="772" t="s">
        <v>238</v>
      </c>
      <c r="K41" s="180"/>
      <c r="M41" s="429"/>
      <c r="N41" s="173"/>
      <c r="O41" s="173"/>
      <c r="P41" s="409"/>
      <c r="Q41" s="406"/>
    </row>
    <row r="42" spans="1:23" s="11" customFormat="1" ht="21.75" x14ac:dyDescent="0.2">
      <c r="A42" s="314">
        <f t="shared" si="0"/>
        <v>33</v>
      </c>
      <c r="B42" s="1024" t="s">
        <v>1029</v>
      </c>
      <c r="C42" s="731">
        <f>'pü.mérleg Önkorm.'!C42</f>
        <v>1243160</v>
      </c>
      <c r="D42" s="731">
        <f>'pü.mérleg Önkorm.'!D42</f>
        <v>0</v>
      </c>
      <c r="E42" s="732">
        <f>'pü.mérleg Önkorm.'!E42</f>
        <v>1243160</v>
      </c>
      <c r="F42" s="731">
        <f>'pü.mérleg Önkorm.'!F42</f>
        <v>608932</v>
      </c>
      <c r="G42" s="731">
        <f>'pü.mérleg Önkorm.'!G42</f>
        <v>0</v>
      </c>
      <c r="H42" s="732">
        <f>'pü.mérleg Önkorm.'!H42</f>
        <v>608932</v>
      </c>
      <c r="I42" s="1040">
        <f t="shared" si="1"/>
        <v>48.982592747514396</v>
      </c>
      <c r="J42" s="278" t="s">
        <v>983</v>
      </c>
      <c r="K42" s="337"/>
      <c r="L42" s="337"/>
      <c r="M42" s="407"/>
      <c r="N42" s="173"/>
      <c r="O42" s="173"/>
      <c r="P42" s="409"/>
      <c r="Q42" s="406"/>
    </row>
    <row r="43" spans="1:23" x14ac:dyDescent="0.2">
      <c r="A43" s="157">
        <f t="shared" si="0"/>
        <v>34</v>
      </c>
      <c r="B43" s="114" t="s">
        <v>213</v>
      </c>
      <c r="C43" s="771"/>
      <c r="D43" s="772">
        <f>'pü.mérleg Önkorm.'!D43</f>
        <v>0</v>
      </c>
      <c r="E43" s="1033">
        <f>SUM(C43:D43)</f>
        <v>0</v>
      </c>
      <c r="F43" s="772"/>
      <c r="G43" s="772"/>
      <c r="H43" s="1033"/>
      <c r="I43" s="1040"/>
      <c r="J43" s="272" t="s">
        <v>239</v>
      </c>
      <c r="K43" s="337"/>
      <c r="L43" s="337"/>
      <c r="M43" s="407"/>
      <c r="N43" s="152"/>
      <c r="O43" s="152"/>
      <c r="P43" s="406"/>
      <c r="Q43" s="406"/>
      <c r="R43" s="10"/>
      <c r="S43" s="10"/>
      <c r="T43" s="10"/>
      <c r="U43" s="10"/>
      <c r="V43" s="10"/>
      <c r="W43" s="10"/>
    </row>
    <row r="44" spans="1:23" x14ac:dyDescent="0.2">
      <c r="A44" s="157">
        <f t="shared" si="0"/>
        <v>35</v>
      </c>
      <c r="B44" s="114" t="s">
        <v>214</v>
      </c>
      <c r="C44" s="272"/>
      <c r="D44" s="272"/>
      <c r="E44" s="425"/>
      <c r="F44" s="272"/>
      <c r="G44" s="272"/>
      <c r="H44" s="425"/>
      <c r="I44" s="1040"/>
      <c r="J44" s="272" t="s">
        <v>240</v>
      </c>
      <c r="K44" s="180"/>
      <c r="L44" s="180"/>
      <c r="M44" s="407"/>
      <c r="N44" s="152"/>
      <c r="O44" s="152"/>
      <c r="P44" s="406"/>
      <c r="Q44" s="406"/>
      <c r="R44" s="10"/>
      <c r="S44" s="10"/>
      <c r="T44" s="10"/>
      <c r="U44" s="10"/>
      <c r="V44" s="10"/>
      <c r="W44" s="10"/>
    </row>
    <row r="45" spans="1:23" x14ac:dyDescent="0.2">
      <c r="A45" s="157">
        <f t="shared" si="0"/>
        <v>36</v>
      </c>
      <c r="B45" s="519" t="s">
        <v>957</v>
      </c>
      <c r="C45" s="272">
        <f>'pü.mérleg Önkorm.'!C45+'pü.mérleg Hivatal'!D42+'püm. GAMESZ. '!C44+püm.Brunszvik!C44+'püm-TASZII.'!C44+'püm Festetics'!C44</f>
        <v>1205857</v>
      </c>
      <c r="D45" s="272">
        <f>'pü.mérleg Önkorm.'!D45+'pü.mérleg Hivatal'!E42+'püm. GAMESZ. '!D44+püm.Brunszvik!D44+'püm-TASZII.'!D44+'püm Festetics'!D44</f>
        <v>174339</v>
      </c>
      <c r="E45" s="425">
        <f>'pü.mérleg Önkorm.'!E45+'pü.mérleg Hivatal'!F42+'püm. GAMESZ. '!E44+püm.Brunszvik!E44+'püm-TASZII.'!E44+'püm Festetics'!E44</f>
        <v>1380196</v>
      </c>
      <c r="F45" s="272">
        <f>'pü.mérleg Önkorm.'!F45+'pü.mérleg Hivatal'!G42+'püm. GAMESZ. '!F44+püm.Brunszvik!F44+'püm Festetics'!F44+'püm-TASZII.'!F44</f>
        <v>1364452</v>
      </c>
      <c r="G45" s="272">
        <f>'pü.mérleg Önkorm.'!G45+'pü.mérleg Hivatal'!H42+'püm. GAMESZ. '!G44+püm.Brunszvik!G44+'püm Festetics'!G44+'püm-TASZII.'!G44</f>
        <v>15744</v>
      </c>
      <c r="H45" s="425">
        <f>'pü.mérleg Önkorm.'!H45+'pü.mérleg Hivatal'!I42+'püm. GAMESZ. '!H44+püm.Brunszvik!H44+'püm Festetics'!H44+'püm-TASZII.'!H44</f>
        <v>1380196</v>
      </c>
      <c r="I45" s="1040">
        <f t="shared" si="1"/>
        <v>100</v>
      </c>
      <c r="J45" s="272" t="s">
        <v>241</v>
      </c>
      <c r="K45" s="180"/>
      <c r="L45" s="180"/>
      <c r="M45" s="407"/>
      <c r="N45" s="152"/>
      <c r="O45" s="152"/>
      <c r="P45" s="406"/>
      <c r="Q45" s="406"/>
      <c r="R45" s="10"/>
      <c r="S45" s="10"/>
      <c r="T45" s="10"/>
      <c r="U45" s="10"/>
      <c r="V45" s="10"/>
      <c r="W45" s="10"/>
    </row>
    <row r="46" spans="1:23" x14ac:dyDescent="0.2">
      <c r="A46" s="157">
        <f t="shared" si="0"/>
        <v>37</v>
      </c>
      <c r="B46" s="519" t="s">
        <v>985</v>
      </c>
      <c r="C46" s="272">
        <f>'püm Festetics'!C45</f>
        <v>0</v>
      </c>
      <c r="D46" s="272">
        <f>'püm Festetics'!D45</f>
        <v>0</v>
      </c>
      <c r="E46" s="425">
        <f>'püm Festetics'!E45</f>
        <v>0</v>
      </c>
      <c r="F46" s="272"/>
      <c r="G46" s="272"/>
      <c r="H46" s="425"/>
      <c r="I46" s="1040"/>
      <c r="J46" s="272"/>
      <c r="K46" s="180"/>
      <c r="L46" s="180"/>
      <c r="M46" s="407"/>
      <c r="N46" s="152"/>
      <c r="O46" s="152"/>
      <c r="P46" s="406"/>
      <c r="Q46" s="406"/>
      <c r="R46" s="10"/>
      <c r="S46" s="10"/>
      <c r="T46" s="10"/>
      <c r="U46" s="10"/>
      <c r="V46" s="10"/>
      <c r="W46" s="10"/>
    </row>
    <row r="47" spans="1:23" x14ac:dyDescent="0.2">
      <c r="A47" s="157">
        <f t="shared" si="0"/>
        <v>38</v>
      </c>
      <c r="B47" s="115" t="s">
        <v>216</v>
      </c>
      <c r="C47" s="272">
        <f>'pü.mérleg Önkorm.'!C47</f>
        <v>32811</v>
      </c>
      <c r="D47" s="272">
        <f>'pü.mérleg Önkorm.'!D47</f>
        <v>4260</v>
      </c>
      <c r="E47" s="425">
        <f>'pü.mérleg Önkorm.'!E47</f>
        <v>37071</v>
      </c>
      <c r="F47" s="272">
        <f>'pü.mérleg Önkorm.'!F47</f>
        <v>32811</v>
      </c>
      <c r="G47" s="272">
        <f>'pü.mérleg Önkorm.'!G47</f>
        <v>4260</v>
      </c>
      <c r="H47" s="425">
        <f>'pü.mérleg Önkorm.'!H47</f>
        <v>37071</v>
      </c>
      <c r="I47" s="1040">
        <f t="shared" si="1"/>
        <v>100</v>
      </c>
      <c r="J47" s="272" t="s">
        <v>242</v>
      </c>
      <c r="K47" s="337"/>
      <c r="L47" s="337"/>
      <c r="M47" s="426"/>
      <c r="N47" s="152"/>
      <c r="O47" s="152"/>
      <c r="P47" s="406"/>
      <c r="Q47" s="406"/>
      <c r="R47" s="10"/>
      <c r="S47" s="10"/>
      <c r="T47" s="10"/>
      <c r="U47" s="10"/>
      <c r="V47" s="10"/>
      <c r="W47" s="10"/>
    </row>
    <row r="48" spans="1:23" x14ac:dyDescent="0.2">
      <c r="A48" s="157">
        <f t="shared" si="0"/>
        <v>39</v>
      </c>
      <c r="B48" s="115" t="s">
        <v>217</v>
      </c>
      <c r="C48" s="563"/>
      <c r="D48" s="563"/>
      <c r="E48" s="476"/>
      <c r="F48" s="563"/>
      <c r="G48" s="563"/>
      <c r="H48" s="476"/>
      <c r="I48" s="1040"/>
      <c r="J48" s="1037" t="s">
        <v>243</v>
      </c>
      <c r="K48" s="279">
        <f>'pü.mérleg Önkorm.'!K48</f>
        <v>30635</v>
      </c>
      <c r="L48" s="279">
        <f>'pü.mérleg Önkorm.'!L48</f>
        <v>3751</v>
      </c>
      <c r="M48" s="426">
        <f>'pü.mérleg Önkorm.'!M48</f>
        <v>34386</v>
      </c>
      <c r="N48" s="152">
        <f>'pü.mérleg Önkorm.'!N48</f>
        <v>30634</v>
      </c>
      <c r="O48" s="152">
        <f>'pü.mérleg Önkorm.'!O48</f>
        <v>3751</v>
      </c>
      <c r="P48" s="406">
        <f>'pü.mérleg Önkorm.'!P48</f>
        <v>34385</v>
      </c>
      <c r="Q48" s="406">
        <f>P48/M48*100</f>
        <v>99.997091839702207</v>
      </c>
      <c r="R48" s="10"/>
      <c r="S48" s="10"/>
      <c r="T48" s="10"/>
      <c r="U48" s="10"/>
      <c r="V48" s="10"/>
      <c r="W48" s="10"/>
    </row>
    <row r="49" spans="1:23" x14ac:dyDescent="0.2">
      <c r="A49" s="157">
        <f t="shared" si="0"/>
        <v>40</v>
      </c>
      <c r="B49" s="114" t="s">
        <v>218</v>
      </c>
      <c r="C49" s="272"/>
      <c r="D49" s="272"/>
      <c r="E49" s="425"/>
      <c r="F49" s="272"/>
      <c r="G49" s="272"/>
      <c r="H49" s="425"/>
      <c r="I49" s="1040"/>
      <c r="J49" s="272" t="s">
        <v>244</v>
      </c>
      <c r="K49" s="279"/>
      <c r="L49" s="279"/>
      <c r="M49" s="426"/>
      <c r="N49" s="152"/>
      <c r="O49" s="152"/>
      <c r="P49" s="406"/>
      <c r="Q49" s="406"/>
      <c r="R49" s="10"/>
      <c r="S49" s="10"/>
      <c r="T49" s="10"/>
      <c r="U49" s="10"/>
      <c r="V49" s="10"/>
      <c r="W49" s="10"/>
    </row>
    <row r="50" spans="1:23" x14ac:dyDescent="0.2">
      <c r="A50" s="157">
        <f t="shared" si="0"/>
        <v>41</v>
      </c>
      <c r="B50" s="486" t="s">
        <v>219</v>
      </c>
      <c r="C50" s="272"/>
      <c r="D50" s="272"/>
      <c r="E50" s="425"/>
      <c r="F50" s="272"/>
      <c r="G50" s="272"/>
      <c r="H50" s="425"/>
      <c r="I50" s="1040"/>
      <c r="J50" s="272" t="s">
        <v>245</v>
      </c>
      <c r="K50" s="279"/>
      <c r="L50" s="279"/>
      <c r="M50" s="426"/>
      <c r="N50" s="152"/>
      <c r="O50" s="152"/>
      <c r="P50" s="406"/>
      <c r="Q50" s="406"/>
      <c r="R50" s="10"/>
      <c r="S50" s="10"/>
      <c r="T50" s="10"/>
      <c r="U50" s="10"/>
      <c r="V50" s="10"/>
      <c r="W50" s="10"/>
    </row>
    <row r="51" spans="1:23" x14ac:dyDescent="0.2">
      <c r="A51" s="157">
        <f t="shared" si="0"/>
        <v>42</v>
      </c>
      <c r="B51" s="486" t="s">
        <v>220</v>
      </c>
      <c r="C51" s="272"/>
      <c r="D51" s="272"/>
      <c r="E51" s="425"/>
      <c r="F51" s="272"/>
      <c r="G51" s="272"/>
      <c r="H51" s="425"/>
      <c r="I51" s="1040"/>
      <c r="J51" s="272" t="s">
        <v>246</v>
      </c>
      <c r="K51" s="279"/>
      <c r="L51" s="279"/>
      <c r="M51" s="426"/>
      <c r="N51" s="152"/>
      <c r="O51" s="152"/>
      <c r="P51" s="406"/>
      <c r="Q51" s="406"/>
      <c r="R51" s="10"/>
      <c r="S51" s="10"/>
      <c r="T51" s="10"/>
      <c r="U51" s="10"/>
      <c r="V51" s="10"/>
      <c r="W51" s="10"/>
    </row>
    <row r="52" spans="1:23" x14ac:dyDescent="0.2">
      <c r="A52" s="157">
        <f t="shared" si="0"/>
        <v>43</v>
      </c>
      <c r="B52" s="114" t="s">
        <v>221</v>
      </c>
      <c r="C52" s="272">
        <f>'pü.mérleg Önkorm.'!C52</f>
        <v>0</v>
      </c>
      <c r="D52" s="272">
        <f>'pü.mérleg Önkorm.'!D52</f>
        <v>0</v>
      </c>
      <c r="E52" s="425">
        <f>SUM(C52:D52)</f>
        <v>0</v>
      </c>
      <c r="F52" s="272"/>
      <c r="G52" s="272"/>
      <c r="H52" s="425"/>
      <c r="I52" s="1040"/>
      <c r="J52" s="272" t="s">
        <v>247</v>
      </c>
      <c r="K52" s="279"/>
      <c r="L52" s="279"/>
      <c r="M52" s="426"/>
      <c r="N52" s="152"/>
      <c r="O52" s="152"/>
      <c r="P52" s="406"/>
      <c r="Q52" s="406"/>
      <c r="R52" s="10"/>
      <c r="S52" s="10"/>
      <c r="T52" s="10"/>
      <c r="U52" s="10"/>
      <c r="V52" s="10"/>
      <c r="W52" s="10"/>
    </row>
    <row r="53" spans="1:23" x14ac:dyDescent="0.2">
      <c r="A53" s="157">
        <f t="shared" si="0"/>
        <v>44</v>
      </c>
      <c r="B53" s="114"/>
      <c r="C53" s="272"/>
      <c r="D53" s="272"/>
      <c r="E53" s="425"/>
      <c r="F53" s="272"/>
      <c r="G53" s="272"/>
      <c r="H53" s="425"/>
      <c r="I53" s="1040"/>
      <c r="J53" s="272" t="s">
        <v>248</v>
      </c>
      <c r="K53" s="279"/>
      <c r="L53" s="279"/>
      <c r="M53" s="426"/>
      <c r="N53" s="152"/>
      <c r="O53" s="152"/>
      <c r="P53" s="406"/>
      <c r="Q53" s="406"/>
      <c r="R53" s="10"/>
      <c r="S53" s="10"/>
      <c r="T53" s="10"/>
      <c r="U53" s="10"/>
      <c r="V53" s="10"/>
      <c r="W53" s="10"/>
    </row>
    <row r="54" spans="1:23" x14ac:dyDescent="0.2">
      <c r="A54" s="157">
        <f t="shared" si="0"/>
        <v>45</v>
      </c>
      <c r="B54" s="114"/>
      <c r="C54" s="272"/>
      <c r="D54" s="272"/>
      <c r="E54" s="425"/>
      <c r="F54" s="272"/>
      <c r="G54" s="272"/>
      <c r="H54" s="425"/>
      <c r="I54" s="1040"/>
      <c r="J54" s="272" t="s">
        <v>249</v>
      </c>
      <c r="K54" s="279"/>
      <c r="L54" s="279"/>
      <c r="M54" s="426"/>
      <c r="N54" s="152"/>
      <c r="O54" s="152"/>
      <c r="P54" s="406"/>
      <c r="Q54" s="406"/>
      <c r="R54" s="10"/>
      <c r="S54" s="10"/>
      <c r="T54" s="10"/>
      <c r="U54" s="10"/>
      <c r="V54" s="10"/>
      <c r="W54" s="10"/>
    </row>
    <row r="55" spans="1:23" ht="12" thickBot="1" x14ac:dyDescent="0.25">
      <c r="A55" s="157">
        <f t="shared" si="0"/>
        <v>46</v>
      </c>
      <c r="B55" s="170" t="s">
        <v>460</v>
      </c>
      <c r="C55" s="563">
        <f>SUM(C41:C53)</f>
        <v>2481828</v>
      </c>
      <c r="D55" s="563">
        <f>SUM(D41:D53)</f>
        <v>178599</v>
      </c>
      <c r="E55" s="476">
        <f>SUM(E41:E53)</f>
        <v>2660427</v>
      </c>
      <c r="F55" s="563">
        <f>SUM(F41:F53)</f>
        <v>2006195</v>
      </c>
      <c r="G55" s="563">
        <f t="shared" ref="G55:H55" si="9">SUM(G41:G53)</f>
        <v>20004</v>
      </c>
      <c r="H55" s="476">
        <f t="shared" si="9"/>
        <v>2026199</v>
      </c>
      <c r="I55" s="1040">
        <f t="shared" si="1"/>
        <v>76.160668945248261</v>
      </c>
      <c r="J55" s="563" t="s">
        <v>453</v>
      </c>
      <c r="K55" s="337">
        <f>SUM(K41:K54)</f>
        <v>30635</v>
      </c>
      <c r="L55" s="337">
        <f>SUM(L41:L54)</f>
        <v>3751</v>
      </c>
      <c r="M55" s="1045">
        <f>SUM(M41:M54)</f>
        <v>34386</v>
      </c>
      <c r="N55" s="1046">
        <f t="shared" ref="N55:P55" si="10">SUM(N41:N54)</f>
        <v>30634</v>
      </c>
      <c r="O55" s="1046">
        <f t="shared" si="10"/>
        <v>3751</v>
      </c>
      <c r="P55" s="1045">
        <f t="shared" si="10"/>
        <v>34385</v>
      </c>
      <c r="Q55" s="406">
        <f>P55/M55*100</f>
        <v>99.997091839702207</v>
      </c>
      <c r="R55" s="10"/>
      <c r="S55" s="10"/>
      <c r="T55" s="10"/>
      <c r="U55" s="10"/>
      <c r="V55" s="10"/>
      <c r="W55" s="10"/>
    </row>
    <row r="56" spans="1:23" ht="12" thickBot="1" x14ac:dyDescent="0.25">
      <c r="A56" s="825">
        <f t="shared" si="0"/>
        <v>47</v>
      </c>
      <c r="B56" s="1009" t="s">
        <v>455</v>
      </c>
      <c r="C56" s="967">
        <f>C36+C55</f>
        <v>4228711</v>
      </c>
      <c r="D56" s="803">
        <f>D36+D55</f>
        <v>1641098</v>
      </c>
      <c r="E56" s="804">
        <f>E36+E55</f>
        <v>5869809</v>
      </c>
      <c r="F56" s="1035">
        <f>F55+F36</f>
        <v>3757416</v>
      </c>
      <c r="G56" s="1035">
        <f t="shared" ref="G56:H56" si="11">G55+G36</f>
        <v>1501310</v>
      </c>
      <c r="H56" s="1035">
        <f t="shared" si="11"/>
        <v>5258726</v>
      </c>
      <c r="I56" s="806">
        <f>H56/E56*100</f>
        <v>89.589388683686295</v>
      </c>
      <c r="J56" s="460" t="s">
        <v>454</v>
      </c>
      <c r="K56" s="728">
        <f>K36+K55</f>
        <v>4228711</v>
      </c>
      <c r="L56" s="728">
        <f>L36+L55</f>
        <v>1641098</v>
      </c>
      <c r="M56" s="1044">
        <f>M36+M55</f>
        <v>5869809</v>
      </c>
      <c r="N56" s="1044">
        <f t="shared" ref="N56:P56" si="12">N36+N55</f>
        <v>3115893</v>
      </c>
      <c r="O56" s="1044">
        <f t="shared" si="12"/>
        <v>1249763</v>
      </c>
      <c r="P56" s="1044">
        <f t="shared" si="12"/>
        <v>4365656</v>
      </c>
      <c r="Q56" s="1119">
        <f>P56/M56*100</f>
        <v>74.374753931516338</v>
      </c>
      <c r="R56" s="10"/>
      <c r="S56" s="10"/>
      <c r="T56" s="10"/>
      <c r="U56" s="10"/>
      <c r="V56" s="10"/>
      <c r="W56" s="10"/>
    </row>
    <row r="57" spans="1:23" x14ac:dyDescent="0.2">
      <c r="B57" s="174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Q57" s="1047"/>
      <c r="U57" s="10"/>
      <c r="V57" s="10"/>
      <c r="W57" s="10"/>
    </row>
    <row r="58" spans="1:23" s="11" customFormat="1" ht="12.75" x14ac:dyDescent="0.2">
      <c r="A58" s="174"/>
      <c r="B58" s="170"/>
      <c r="C58" s="173"/>
      <c r="D58" s="173"/>
      <c r="E58" s="403">
        <f>E56-M56</f>
        <v>0</v>
      </c>
      <c r="F58" s="403"/>
      <c r="G58" s="403"/>
      <c r="H58" s="403"/>
      <c r="I58" s="403"/>
      <c r="J58" s="173"/>
      <c r="K58" s="173"/>
      <c r="L58" s="173"/>
      <c r="M58" s="173"/>
      <c r="N58" s="174"/>
      <c r="O58" s="174"/>
      <c r="P58" s="174"/>
      <c r="Q58" s="170"/>
      <c r="R58" s="174"/>
      <c r="S58" s="174"/>
      <c r="T58" s="174"/>
      <c r="U58" s="174"/>
      <c r="V58" s="174"/>
      <c r="W58" s="174"/>
    </row>
    <row r="61" spans="1:23" x14ac:dyDescent="0.2">
      <c r="J61" s="162"/>
    </row>
    <row r="62" spans="1:23" x14ac:dyDescent="0.2">
      <c r="Q62" s="172"/>
    </row>
  </sheetData>
  <sheetProtection selectLockedCells="1" selectUnlockedCells="1"/>
  <mergeCells count="19">
    <mergeCell ref="A1:Q1"/>
    <mergeCell ref="N7:Q7"/>
    <mergeCell ref="N8:P8"/>
    <mergeCell ref="Q8:Q9"/>
    <mergeCell ref="C8:E8"/>
    <mergeCell ref="K8:M8"/>
    <mergeCell ref="B6:M6"/>
    <mergeCell ref="K7:M7"/>
    <mergeCell ref="A7:A9"/>
    <mergeCell ref="B7:B8"/>
    <mergeCell ref="C7:E7"/>
    <mergeCell ref="J7:J8"/>
    <mergeCell ref="F7:I7"/>
    <mergeCell ref="B2:Q2"/>
    <mergeCell ref="F8:H8"/>
    <mergeCell ref="B3:Q3"/>
    <mergeCell ref="B4:Q4"/>
    <mergeCell ref="B5:Q5"/>
    <mergeCell ref="I8:I9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65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84"/>
  <sheetViews>
    <sheetView topLeftCell="B1" workbookViewId="0">
      <selection activeCell="B1" sqref="B1:J1"/>
    </sheetView>
  </sheetViews>
  <sheetFormatPr defaultColWidth="9.140625" defaultRowHeight="12" x14ac:dyDescent="0.2"/>
  <cols>
    <col min="1" max="1" width="3.7109375" style="142" hidden="1" customWidth="1"/>
    <col min="2" max="2" width="5.7109375" style="145" customWidth="1"/>
    <col min="3" max="3" width="53" style="140" customWidth="1"/>
    <col min="4" max="4" width="9.42578125" style="139" customWidth="1"/>
    <col min="5" max="6" width="9.28515625" style="139" customWidth="1"/>
    <col min="7" max="10" width="9.28515625" style="13" customWidth="1"/>
    <col min="11" max="16384" width="9.140625" style="13"/>
  </cols>
  <sheetData>
    <row r="1" spans="1:11" x14ac:dyDescent="0.2">
      <c r="B1" s="1793" t="s">
        <v>2056</v>
      </c>
      <c r="C1" s="1793"/>
      <c r="D1" s="1793"/>
      <c r="E1" s="1793"/>
      <c r="F1" s="1793"/>
      <c r="G1" s="1793"/>
      <c r="H1" s="1793"/>
      <c r="I1" s="1793"/>
      <c r="J1" s="1793"/>
    </row>
    <row r="2" spans="1:11" x14ac:dyDescent="0.2">
      <c r="B2" s="1796" t="s">
        <v>87</v>
      </c>
      <c r="C2" s="1796"/>
      <c r="D2" s="1796"/>
      <c r="E2" s="1796"/>
      <c r="F2" s="1796"/>
      <c r="G2" s="1796"/>
      <c r="H2" s="1796"/>
      <c r="I2" s="1796"/>
      <c r="J2" s="1796"/>
    </row>
    <row r="3" spans="1:11" x14ac:dyDescent="0.2">
      <c r="B3" s="1796" t="s">
        <v>1427</v>
      </c>
      <c r="C3" s="1796"/>
      <c r="D3" s="1796"/>
      <c r="E3" s="1796"/>
      <c r="F3" s="1796"/>
      <c r="G3" s="1796"/>
      <c r="H3" s="1796"/>
      <c r="I3" s="1796"/>
      <c r="J3" s="1796"/>
    </row>
    <row r="4" spans="1:11" ht="13.5" customHeight="1" x14ac:dyDescent="0.2">
      <c r="B4" s="1797" t="s">
        <v>1223</v>
      </c>
      <c r="C4" s="1798"/>
      <c r="D4" s="1798"/>
      <c r="E4" s="1798"/>
      <c r="F4" s="1798"/>
      <c r="G4" s="1798"/>
      <c r="H4" s="1798"/>
      <c r="I4" s="1798"/>
      <c r="J4" s="1798"/>
    </row>
    <row r="5" spans="1:11" x14ac:dyDescent="0.2">
      <c r="B5" s="1796" t="s">
        <v>1106</v>
      </c>
      <c r="C5" s="1796"/>
      <c r="D5" s="1796"/>
      <c r="E5" s="1796"/>
      <c r="F5" s="1796"/>
      <c r="G5" s="1796"/>
      <c r="H5" s="1796"/>
      <c r="I5" s="1796"/>
      <c r="J5" s="1796"/>
    </row>
    <row r="6" spans="1:11" x14ac:dyDescent="0.2">
      <c r="B6" s="138"/>
      <c r="C6" s="138"/>
      <c r="D6" s="138"/>
      <c r="E6" s="280"/>
      <c r="F6" s="280"/>
    </row>
    <row r="7" spans="1:11" ht="12.75" customHeight="1" x14ac:dyDescent="0.2">
      <c r="B7" s="138"/>
      <c r="C7" s="1795" t="s">
        <v>310</v>
      </c>
      <c r="D7" s="1795"/>
      <c r="E7" s="1795"/>
      <c r="F7" s="1795"/>
      <c r="G7" s="1795"/>
      <c r="H7" s="1795"/>
      <c r="I7" s="1795"/>
      <c r="J7" s="1795"/>
    </row>
    <row r="8" spans="1:11" ht="19.149999999999999" customHeight="1" x14ac:dyDescent="0.2">
      <c r="B8" s="1799" t="s">
        <v>77</v>
      </c>
      <c r="C8" s="1800" t="s">
        <v>86</v>
      </c>
      <c r="D8" s="1801" t="s">
        <v>1071</v>
      </c>
      <c r="E8" s="1801"/>
      <c r="F8" s="1801"/>
      <c r="G8" s="1781" t="s">
        <v>1346</v>
      </c>
      <c r="H8" s="1718"/>
      <c r="I8" s="1718"/>
      <c r="J8" s="1787" t="s">
        <v>1347</v>
      </c>
    </row>
    <row r="9" spans="1:11" s="8" customFormat="1" ht="42.75" customHeight="1" x14ac:dyDescent="0.2">
      <c r="A9" s="143"/>
      <c r="B9" s="1799"/>
      <c r="C9" s="1800"/>
      <c r="D9" s="786" t="s">
        <v>62</v>
      </c>
      <c r="E9" s="786" t="s">
        <v>63</v>
      </c>
      <c r="F9" s="786" t="s">
        <v>64</v>
      </c>
      <c r="G9" s="238" t="s">
        <v>62</v>
      </c>
      <c r="H9" s="1085" t="s">
        <v>63</v>
      </c>
      <c r="I9" s="1082" t="s">
        <v>1348</v>
      </c>
      <c r="J9" s="1794"/>
      <c r="K9" s="539"/>
    </row>
    <row r="10" spans="1:11" ht="14.25" customHeight="1" x14ac:dyDescent="0.2">
      <c r="B10" s="144" t="s">
        <v>491</v>
      </c>
      <c r="C10" s="787" t="s">
        <v>87</v>
      </c>
      <c r="D10" s="788"/>
      <c r="E10" s="141"/>
      <c r="F10" s="789"/>
      <c r="G10" s="1701"/>
      <c r="H10" s="1123"/>
      <c r="I10" s="1123"/>
      <c r="K10" s="540"/>
    </row>
    <row r="11" spans="1:11" ht="28.9" customHeight="1" x14ac:dyDescent="0.2">
      <c r="B11" s="826" t="s">
        <v>499</v>
      </c>
      <c r="C11" s="827" t="s">
        <v>466</v>
      </c>
      <c r="D11" s="796"/>
      <c r="E11" s="828"/>
      <c r="F11" s="796"/>
      <c r="G11" s="1701"/>
      <c r="H11" s="1124"/>
      <c r="I11" s="1124"/>
      <c r="K11" s="540"/>
    </row>
    <row r="12" spans="1:11" x14ac:dyDescent="0.2">
      <c r="B12" s="144" t="s">
        <v>500</v>
      </c>
      <c r="C12" s="790" t="s">
        <v>447</v>
      </c>
      <c r="D12" s="562"/>
      <c r="E12" s="141"/>
      <c r="F12" s="562"/>
      <c r="G12" s="1701"/>
      <c r="H12" s="1124"/>
      <c r="I12" s="1124"/>
      <c r="K12" s="540"/>
    </row>
    <row r="13" spans="1:11" x14ac:dyDescent="0.2">
      <c r="B13" s="144" t="s">
        <v>501</v>
      </c>
      <c r="C13" s="790" t="s">
        <v>1066</v>
      </c>
      <c r="D13" s="562"/>
      <c r="E13" s="141">
        <v>26039</v>
      </c>
      <c r="F13" s="562">
        <f t="shared" ref="F13:F25" si="0">SUM(D13:E13)</f>
        <v>26039</v>
      </c>
      <c r="G13" s="1702"/>
      <c r="H13" s="1400">
        <v>26038</v>
      </c>
      <c r="I13" s="1400">
        <f>G13+H13</f>
        <v>26038</v>
      </c>
      <c r="J13" s="141">
        <f>I13/F13*100</f>
        <v>99.996159606743731</v>
      </c>
      <c r="K13" s="540"/>
    </row>
    <row r="14" spans="1:11" x14ac:dyDescent="0.2">
      <c r="B14" s="144" t="s">
        <v>502</v>
      </c>
      <c r="C14" s="790" t="s">
        <v>1065</v>
      </c>
      <c r="D14" s="562"/>
      <c r="E14" s="141">
        <v>34719</v>
      </c>
      <c r="F14" s="562">
        <f t="shared" si="0"/>
        <v>34719</v>
      </c>
      <c r="G14" s="1702"/>
      <c r="H14" s="1400">
        <v>34718</v>
      </c>
      <c r="I14" s="1400">
        <f t="shared" ref="I14:I76" si="1">G14+H14</f>
        <v>34718</v>
      </c>
      <c r="J14" s="141">
        <f t="shared" ref="J14:J77" si="2">I14/F14*100</f>
        <v>99.997119732711198</v>
      </c>
      <c r="K14" s="540"/>
    </row>
    <row r="15" spans="1:11" x14ac:dyDescent="0.2">
      <c r="B15" s="144" t="s">
        <v>503</v>
      </c>
      <c r="C15" s="790" t="s">
        <v>931</v>
      </c>
      <c r="D15" s="562">
        <v>0</v>
      </c>
      <c r="E15" s="141"/>
      <c r="F15" s="562">
        <f t="shared" si="0"/>
        <v>0</v>
      </c>
      <c r="G15" s="1702"/>
      <c r="H15" s="1703"/>
      <c r="I15" s="1400">
        <f t="shared" si="1"/>
        <v>0</v>
      </c>
      <c r="J15" s="792"/>
      <c r="K15" s="540"/>
    </row>
    <row r="16" spans="1:11" x14ac:dyDescent="0.2">
      <c r="B16" s="144" t="s">
        <v>504</v>
      </c>
      <c r="C16" s="790" t="s">
        <v>448</v>
      </c>
      <c r="D16" s="562">
        <v>4500</v>
      </c>
      <c r="E16" s="141"/>
      <c r="F16" s="562">
        <f t="shared" si="0"/>
        <v>4500</v>
      </c>
      <c r="G16" s="562">
        <v>4500</v>
      </c>
      <c r="H16" s="1400"/>
      <c r="I16" s="1400">
        <f t="shared" si="1"/>
        <v>4500</v>
      </c>
      <c r="J16" s="141">
        <f t="shared" si="2"/>
        <v>100</v>
      </c>
      <c r="K16" s="540"/>
    </row>
    <row r="17" spans="1:11" x14ac:dyDescent="0.2">
      <c r="B17" s="144" t="s">
        <v>505</v>
      </c>
      <c r="C17" s="791" t="s">
        <v>449</v>
      </c>
      <c r="D17" s="562"/>
      <c r="E17" s="141">
        <v>2075</v>
      </c>
      <c r="F17" s="562">
        <f t="shared" si="0"/>
        <v>2075</v>
      </c>
      <c r="G17" s="562"/>
      <c r="H17" s="1400">
        <v>1875</v>
      </c>
      <c r="I17" s="1400">
        <f t="shared" si="1"/>
        <v>1875</v>
      </c>
      <c r="J17" s="141">
        <f t="shared" si="2"/>
        <v>90.361445783132538</v>
      </c>
      <c r="K17" s="540"/>
    </row>
    <row r="18" spans="1:11" ht="13.5" customHeight="1" x14ac:dyDescent="0.2">
      <c r="B18" s="144" t="s">
        <v>506</v>
      </c>
      <c r="C18" s="791" t="s">
        <v>479</v>
      </c>
      <c r="D18" s="562">
        <v>1250</v>
      </c>
      <c r="E18" s="562"/>
      <c r="F18" s="562">
        <f t="shared" si="0"/>
        <v>1250</v>
      </c>
      <c r="G18" s="562">
        <v>1250</v>
      </c>
      <c r="H18" s="1400"/>
      <c r="I18" s="1400">
        <f t="shared" si="1"/>
        <v>1250</v>
      </c>
      <c r="J18" s="141">
        <f t="shared" si="2"/>
        <v>100</v>
      </c>
      <c r="K18" s="540"/>
    </row>
    <row r="19" spans="1:11" ht="13.5" customHeight="1" x14ac:dyDescent="0.2">
      <c r="B19" s="144" t="s">
        <v>547</v>
      </c>
      <c r="C19" s="844" t="s">
        <v>317</v>
      </c>
      <c r="D19" s="845"/>
      <c r="E19" s="846">
        <v>50</v>
      </c>
      <c r="F19" s="845">
        <f t="shared" si="0"/>
        <v>50</v>
      </c>
      <c r="G19" s="562"/>
      <c r="H19" s="1400"/>
      <c r="I19" s="1400">
        <f t="shared" si="1"/>
        <v>0</v>
      </c>
      <c r="J19" s="141">
        <f t="shared" si="2"/>
        <v>0</v>
      </c>
      <c r="K19" s="540"/>
    </row>
    <row r="20" spans="1:11" ht="13.5" customHeight="1" x14ac:dyDescent="0.2">
      <c r="B20" s="144" t="s">
        <v>548</v>
      </c>
      <c r="C20" s="844" t="s">
        <v>1096</v>
      </c>
      <c r="D20" s="845"/>
      <c r="E20" s="846">
        <v>2802</v>
      </c>
      <c r="F20" s="845">
        <f t="shared" si="0"/>
        <v>2802</v>
      </c>
      <c r="G20" s="562"/>
      <c r="H20" s="1400">
        <v>1098</v>
      </c>
      <c r="I20" s="1400">
        <f t="shared" si="1"/>
        <v>1098</v>
      </c>
      <c r="J20" s="141">
        <f t="shared" si="2"/>
        <v>39.186295503211994</v>
      </c>
      <c r="K20" s="540"/>
    </row>
    <row r="21" spans="1:11" ht="13.5" customHeight="1" x14ac:dyDescent="0.2">
      <c r="B21" s="144" t="s">
        <v>549</v>
      </c>
      <c r="C21" s="844" t="s">
        <v>1170</v>
      </c>
      <c r="D21" s="845"/>
      <c r="E21" s="846">
        <v>191</v>
      </c>
      <c r="F21" s="845">
        <f t="shared" si="0"/>
        <v>191</v>
      </c>
      <c r="G21" s="1702"/>
      <c r="H21" s="1400">
        <v>190</v>
      </c>
      <c r="I21" s="1400">
        <f t="shared" si="1"/>
        <v>190</v>
      </c>
      <c r="J21" s="141">
        <f t="shared" si="2"/>
        <v>99.476439790575924</v>
      </c>
      <c r="K21" s="540"/>
    </row>
    <row r="22" spans="1:11" ht="13.5" customHeight="1" x14ac:dyDescent="0.2">
      <c r="B22" s="144" t="s">
        <v>550</v>
      </c>
      <c r="C22" s="844" t="s">
        <v>1263</v>
      </c>
      <c r="D22" s="845">
        <v>12261</v>
      </c>
      <c r="E22" s="846"/>
      <c r="F22" s="845">
        <f t="shared" si="0"/>
        <v>12261</v>
      </c>
      <c r="G22" s="562">
        <v>12260</v>
      </c>
      <c r="H22" s="1703"/>
      <c r="I22" s="1400">
        <f t="shared" si="1"/>
        <v>12260</v>
      </c>
      <c r="J22" s="141">
        <f t="shared" si="2"/>
        <v>99.991844058396538</v>
      </c>
      <c r="K22" s="540"/>
    </row>
    <row r="23" spans="1:11" ht="24" customHeight="1" x14ac:dyDescent="0.2">
      <c r="B23" s="826" t="s">
        <v>551</v>
      </c>
      <c r="C23" s="844" t="s">
        <v>1264</v>
      </c>
      <c r="D23" s="848">
        <v>12649</v>
      </c>
      <c r="E23" s="849"/>
      <c r="F23" s="848">
        <f t="shared" si="0"/>
        <v>12649</v>
      </c>
      <c r="G23" s="562">
        <v>12649</v>
      </c>
      <c r="H23" s="1703"/>
      <c r="I23" s="1400">
        <f t="shared" si="1"/>
        <v>12649</v>
      </c>
      <c r="J23" s="141">
        <f t="shared" si="2"/>
        <v>100</v>
      </c>
      <c r="K23" s="540"/>
    </row>
    <row r="24" spans="1:11" ht="27" customHeight="1" x14ac:dyDescent="0.2">
      <c r="B24" s="826" t="s">
        <v>552</v>
      </c>
      <c r="C24" s="1020" t="s">
        <v>1265</v>
      </c>
      <c r="D24" s="848">
        <v>1656</v>
      </c>
      <c r="E24" s="849"/>
      <c r="F24" s="848">
        <f t="shared" si="0"/>
        <v>1656</v>
      </c>
      <c r="G24" s="1400">
        <v>1656</v>
      </c>
      <c r="H24" s="1703"/>
      <c r="I24" s="1400">
        <f t="shared" si="1"/>
        <v>1656</v>
      </c>
      <c r="J24" s="141">
        <f t="shared" si="2"/>
        <v>100</v>
      </c>
      <c r="K24" s="540"/>
    </row>
    <row r="25" spans="1:11" ht="27" customHeight="1" thickBot="1" x14ac:dyDescent="0.25">
      <c r="B25" s="826" t="s">
        <v>553</v>
      </c>
      <c r="C25" s="1020" t="s">
        <v>1309</v>
      </c>
      <c r="D25" s="848">
        <v>20640</v>
      </c>
      <c r="E25" s="849"/>
      <c r="F25" s="1027">
        <f t="shared" si="0"/>
        <v>20640</v>
      </c>
      <c r="G25" s="1402">
        <v>20640</v>
      </c>
      <c r="H25" s="1704"/>
      <c r="I25" s="1402">
        <f t="shared" si="1"/>
        <v>20640</v>
      </c>
      <c r="J25" s="1403">
        <f t="shared" si="2"/>
        <v>100</v>
      </c>
    </row>
    <row r="26" spans="1:11" ht="15" customHeight="1" thickBot="1" x14ac:dyDescent="0.25">
      <c r="B26" s="826" t="s">
        <v>554</v>
      </c>
      <c r="C26" s="986" t="s">
        <v>467</v>
      </c>
      <c r="D26" s="798">
        <f>SUM(D13:D25)</f>
        <v>52956</v>
      </c>
      <c r="E26" s="798">
        <f t="shared" ref="E26" si="3">SUM(E13:E24)</f>
        <v>65876</v>
      </c>
      <c r="F26" s="799">
        <f>SUM(F13:F25)</f>
        <v>118832</v>
      </c>
      <c r="G26" s="798">
        <f t="shared" ref="G26:I26" si="4">SUM(G13:G25)</f>
        <v>52955</v>
      </c>
      <c r="H26" s="1125">
        <f t="shared" si="4"/>
        <v>63919</v>
      </c>
      <c r="I26" s="1125">
        <f t="shared" si="4"/>
        <v>116874</v>
      </c>
      <c r="J26" s="798">
        <f t="shared" si="2"/>
        <v>98.352295677931863</v>
      </c>
    </row>
    <row r="27" spans="1:11" x14ac:dyDescent="0.2">
      <c r="B27" s="826" t="s">
        <v>556</v>
      </c>
      <c r="C27" s="793"/>
      <c r="D27" s="562"/>
      <c r="E27" s="792"/>
      <c r="F27" s="562"/>
      <c r="G27" s="1708"/>
      <c r="H27" s="1705"/>
      <c r="I27" s="1404"/>
      <c r="J27" s="1405"/>
    </row>
    <row r="28" spans="1:11" x14ac:dyDescent="0.2">
      <c r="B28" s="826" t="s">
        <v>557</v>
      </c>
      <c r="C28" s="794" t="s">
        <v>468</v>
      </c>
      <c r="D28" s="562"/>
      <c r="E28" s="792"/>
      <c r="F28" s="562"/>
      <c r="G28" s="1708"/>
      <c r="H28" s="1705"/>
      <c r="I28" s="1404">
        <f t="shared" si="1"/>
        <v>0</v>
      </c>
      <c r="J28" s="1405"/>
    </row>
    <row r="29" spans="1:11" s="8" customFormat="1" ht="15.6" customHeight="1" x14ac:dyDescent="0.2">
      <c r="A29" s="143"/>
      <c r="B29" s="826" t="s">
        <v>558</v>
      </c>
      <c r="C29" s="795" t="s">
        <v>480</v>
      </c>
      <c r="D29" s="562">
        <v>129908</v>
      </c>
      <c r="E29" s="792"/>
      <c r="F29" s="562">
        <f>D29</f>
        <v>129908</v>
      </c>
      <c r="G29" s="562">
        <v>129908</v>
      </c>
      <c r="H29" s="1400"/>
      <c r="I29" s="1400">
        <f t="shared" si="1"/>
        <v>129908</v>
      </c>
      <c r="J29" s="562">
        <f t="shared" si="2"/>
        <v>100</v>
      </c>
    </row>
    <row r="30" spans="1:11" s="8" customFormat="1" ht="12" customHeight="1" x14ac:dyDescent="0.2">
      <c r="A30" s="143"/>
      <c r="B30" s="826" t="s">
        <v>559</v>
      </c>
      <c r="C30" s="795" t="s">
        <v>322</v>
      </c>
      <c r="D30" s="562">
        <v>26127</v>
      </c>
      <c r="E30" s="792"/>
      <c r="F30" s="562">
        <f t="shared" ref="F30:F36" si="5">SUM(D30:E30)</f>
        <v>26127</v>
      </c>
      <c r="G30" s="562">
        <v>12627</v>
      </c>
      <c r="H30" s="1400"/>
      <c r="I30" s="1400">
        <f t="shared" si="1"/>
        <v>12627</v>
      </c>
      <c r="J30" s="562">
        <f t="shared" si="2"/>
        <v>48.329314502239065</v>
      </c>
    </row>
    <row r="31" spans="1:11" s="8" customFormat="1" ht="12" customHeight="1" x14ac:dyDescent="0.2">
      <c r="A31" s="143"/>
      <c r="B31" s="826" t="s">
        <v>560</v>
      </c>
      <c r="C31" s="795" t="s">
        <v>998</v>
      </c>
      <c r="D31" s="562"/>
      <c r="E31" s="792"/>
      <c r="F31" s="562">
        <f t="shared" si="5"/>
        <v>0</v>
      </c>
      <c r="G31" s="562"/>
      <c r="H31" s="1400"/>
      <c r="I31" s="1400">
        <f t="shared" si="1"/>
        <v>0</v>
      </c>
      <c r="J31" s="562"/>
    </row>
    <row r="32" spans="1:11" s="8" customFormat="1" ht="12" customHeight="1" x14ac:dyDescent="0.2">
      <c r="A32" s="143"/>
      <c r="B32" s="826" t="s">
        <v>561</v>
      </c>
      <c r="C32" s="795" t="s">
        <v>1266</v>
      </c>
      <c r="D32" s="562">
        <v>1289</v>
      </c>
      <c r="E32" s="792"/>
      <c r="F32" s="562">
        <f t="shared" si="5"/>
        <v>1289</v>
      </c>
      <c r="G32" s="562">
        <v>1288</v>
      </c>
      <c r="H32" s="1400"/>
      <c r="I32" s="1400">
        <f t="shared" si="1"/>
        <v>1288</v>
      </c>
      <c r="J32" s="562">
        <f t="shared" si="2"/>
        <v>99.922420480993011</v>
      </c>
    </row>
    <row r="33" spans="1:10" s="8" customFormat="1" x14ac:dyDescent="0.2">
      <c r="A33" s="143"/>
      <c r="B33" s="826" t="s">
        <v>562</v>
      </c>
      <c r="C33" s="793" t="s">
        <v>1117</v>
      </c>
      <c r="D33" s="562"/>
      <c r="E33" s="792">
        <v>19500</v>
      </c>
      <c r="F33" s="562">
        <f t="shared" si="5"/>
        <v>19500</v>
      </c>
      <c r="G33" s="562"/>
      <c r="H33" s="1400">
        <v>19500</v>
      </c>
      <c r="I33" s="1400">
        <f t="shared" si="1"/>
        <v>19500</v>
      </c>
      <c r="J33" s="562">
        <f t="shared" si="2"/>
        <v>100</v>
      </c>
    </row>
    <row r="34" spans="1:10" s="8" customFormat="1" x14ac:dyDescent="0.2">
      <c r="A34" s="143"/>
      <c r="B34" s="826" t="s">
        <v>563</v>
      </c>
      <c r="C34" s="793" t="s">
        <v>320</v>
      </c>
      <c r="D34" s="562"/>
      <c r="E34" s="792">
        <v>75000</v>
      </c>
      <c r="F34" s="562">
        <f t="shared" si="5"/>
        <v>75000</v>
      </c>
      <c r="G34" s="562"/>
      <c r="H34" s="1400">
        <v>75000</v>
      </c>
      <c r="I34" s="1400">
        <f t="shared" si="1"/>
        <v>75000</v>
      </c>
      <c r="J34" s="562">
        <f t="shared" si="2"/>
        <v>100</v>
      </c>
    </row>
    <row r="35" spans="1:10" s="8" customFormat="1" x14ac:dyDescent="0.2">
      <c r="A35" s="143"/>
      <c r="B35" s="826" t="s">
        <v>582</v>
      </c>
      <c r="C35" s="793" t="s">
        <v>1114</v>
      </c>
      <c r="D35" s="562"/>
      <c r="E35" s="792">
        <v>5000</v>
      </c>
      <c r="F35" s="562">
        <f t="shared" si="5"/>
        <v>5000</v>
      </c>
      <c r="G35" s="562"/>
      <c r="H35" s="1400">
        <v>5000</v>
      </c>
      <c r="I35" s="1400">
        <f t="shared" si="1"/>
        <v>5000</v>
      </c>
      <c r="J35" s="562">
        <f t="shared" si="2"/>
        <v>100</v>
      </c>
    </row>
    <row r="36" spans="1:10" s="8" customFormat="1" x14ac:dyDescent="0.2">
      <c r="A36" s="143"/>
      <c r="B36" s="826" t="s">
        <v>583</v>
      </c>
      <c r="C36" s="793" t="s">
        <v>72</v>
      </c>
      <c r="D36" s="562"/>
      <c r="E36" s="792">
        <v>50000</v>
      </c>
      <c r="F36" s="562">
        <f t="shared" si="5"/>
        <v>50000</v>
      </c>
      <c r="G36" s="562"/>
      <c r="H36" s="1400">
        <v>50000</v>
      </c>
      <c r="I36" s="1400">
        <f t="shared" si="1"/>
        <v>50000</v>
      </c>
      <c r="J36" s="562">
        <f t="shared" si="2"/>
        <v>100</v>
      </c>
    </row>
    <row r="37" spans="1:10" s="8" customFormat="1" x14ac:dyDescent="0.2">
      <c r="A37" s="143"/>
      <c r="B37" s="826" t="s">
        <v>584</v>
      </c>
      <c r="C37" s="733" t="s">
        <v>186</v>
      </c>
      <c r="D37" s="796"/>
      <c r="E37" s="797">
        <v>3500</v>
      </c>
      <c r="F37" s="796">
        <f>D37+E37</f>
        <v>3500</v>
      </c>
      <c r="G37" s="562"/>
      <c r="H37" s="1400">
        <v>3500</v>
      </c>
      <c r="I37" s="1400">
        <f t="shared" si="1"/>
        <v>3500</v>
      </c>
      <c r="J37" s="562">
        <f t="shared" si="2"/>
        <v>100</v>
      </c>
    </row>
    <row r="38" spans="1:10" s="8" customFormat="1" x14ac:dyDescent="0.2">
      <c r="A38" s="143"/>
      <c r="B38" s="826" t="s">
        <v>585</v>
      </c>
      <c r="C38" s="733" t="s">
        <v>321</v>
      </c>
      <c r="D38" s="796"/>
      <c r="E38" s="797">
        <v>3500</v>
      </c>
      <c r="F38" s="796">
        <f>D38+E38</f>
        <v>3500</v>
      </c>
      <c r="G38" s="562"/>
      <c r="H38" s="1400">
        <v>3500</v>
      </c>
      <c r="I38" s="1400">
        <f t="shared" si="1"/>
        <v>3500</v>
      </c>
      <c r="J38" s="562">
        <f t="shared" si="2"/>
        <v>100</v>
      </c>
    </row>
    <row r="39" spans="1:10" s="8" customFormat="1" x14ac:dyDescent="0.2">
      <c r="A39" s="143"/>
      <c r="B39" s="826" t="s">
        <v>586</v>
      </c>
      <c r="C39" s="733" t="s">
        <v>323</v>
      </c>
      <c r="D39" s="796"/>
      <c r="E39" s="797">
        <v>480</v>
      </c>
      <c r="F39" s="796">
        <f>D39+E39</f>
        <v>480</v>
      </c>
      <c r="G39" s="562"/>
      <c r="H39" s="1214">
        <v>480</v>
      </c>
      <c r="I39" s="1400">
        <f t="shared" si="1"/>
        <v>480</v>
      </c>
      <c r="J39" s="562">
        <f t="shared" si="2"/>
        <v>100</v>
      </c>
    </row>
    <row r="40" spans="1:10" s="8" customFormat="1" x14ac:dyDescent="0.2">
      <c r="A40" s="143"/>
      <c r="B40" s="826" t="s">
        <v>587</v>
      </c>
      <c r="C40" s="793" t="s">
        <v>324</v>
      </c>
      <c r="D40" s="796"/>
      <c r="E40" s="797">
        <v>1500</v>
      </c>
      <c r="F40" s="796">
        <f>E40</f>
        <v>1500</v>
      </c>
      <c r="G40" s="562"/>
      <c r="H40" s="1400">
        <v>1500</v>
      </c>
      <c r="I40" s="1400">
        <f t="shared" si="1"/>
        <v>1500</v>
      </c>
      <c r="J40" s="562">
        <f t="shared" si="2"/>
        <v>100</v>
      </c>
    </row>
    <row r="41" spans="1:10" s="8" customFormat="1" x14ac:dyDescent="0.2">
      <c r="A41" s="143"/>
      <c r="B41" s="826" t="s">
        <v>588</v>
      </c>
      <c r="C41" s="793" t="s">
        <v>1310</v>
      </c>
      <c r="D41" s="796"/>
      <c r="E41" s="797">
        <v>1000</v>
      </c>
      <c r="F41" s="796">
        <f>SUM(D41:E41)</f>
        <v>1000</v>
      </c>
      <c r="G41" s="562"/>
      <c r="H41" s="1400">
        <v>1000</v>
      </c>
      <c r="I41" s="1400">
        <f t="shared" si="1"/>
        <v>1000</v>
      </c>
      <c r="J41" s="562">
        <f t="shared" si="2"/>
        <v>100</v>
      </c>
    </row>
    <row r="42" spans="1:10" s="8" customFormat="1" x14ac:dyDescent="0.2">
      <c r="A42" s="143"/>
      <c r="B42" s="826" t="s">
        <v>589</v>
      </c>
      <c r="C42" s="793" t="s">
        <v>175</v>
      </c>
      <c r="D42" s="796"/>
      <c r="E42" s="797">
        <v>300</v>
      </c>
      <c r="F42" s="796">
        <f t="shared" ref="F42:F68" si="6">D42+E42</f>
        <v>300</v>
      </c>
      <c r="G42" s="562"/>
      <c r="H42" s="1400">
        <v>300</v>
      </c>
      <c r="I42" s="1400">
        <f t="shared" si="1"/>
        <v>300</v>
      </c>
      <c r="J42" s="562">
        <f t="shared" si="2"/>
        <v>100</v>
      </c>
    </row>
    <row r="43" spans="1:10" s="8" customFormat="1" x14ac:dyDescent="0.2">
      <c r="A43" s="143"/>
      <c r="B43" s="826" t="s">
        <v>590</v>
      </c>
      <c r="C43" s="793" t="s">
        <v>176</v>
      </c>
      <c r="D43" s="796"/>
      <c r="E43" s="797">
        <v>2000</v>
      </c>
      <c r="F43" s="796">
        <f t="shared" si="6"/>
        <v>2000</v>
      </c>
      <c r="G43" s="562"/>
      <c r="H43" s="1400">
        <v>2000</v>
      </c>
      <c r="I43" s="1400">
        <f t="shared" si="1"/>
        <v>2000</v>
      </c>
      <c r="J43" s="562">
        <f t="shared" si="2"/>
        <v>100</v>
      </c>
    </row>
    <row r="44" spans="1:10" s="8" customFormat="1" x14ac:dyDescent="0.2">
      <c r="A44" s="143"/>
      <c r="B44" s="826" t="s">
        <v>644</v>
      </c>
      <c r="C44" s="793" t="s">
        <v>293</v>
      </c>
      <c r="D44" s="796"/>
      <c r="E44" s="797">
        <v>1000</v>
      </c>
      <c r="F44" s="796">
        <f t="shared" si="6"/>
        <v>1000</v>
      </c>
      <c r="G44" s="562"/>
      <c r="H44" s="1400">
        <v>1000</v>
      </c>
      <c r="I44" s="1400">
        <f t="shared" si="1"/>
        <v>1000</v>
      </c>
      <c r="J44" s="562">
        <f t="shared" si="2"/>
        <v>100</v>
      </c>
    </row>
    <row r="45" spans="1:10" s="8" customFormat="1" x14ac:dyDescent="0.2">
      <c r="A45" s="143"/>
      <c r="B45" s="826" t="s">
        <v>645</v>
      </c>
      <c r="C45" s="793" t="s">
        <v>1311</v>
      </c>
      <c r="D45" s="796"/>
      <c r="E45" s="797">
        <v>2000</v>
      </c>
      <c r="F45" s="796">
        <f t="shared" si="6"/>
        <v>2000</v>
      </c>
      <c r="G45" s="562"/>
      <c r="H45" s="1400">
        <v>2000</v>
      </c>
      <c r="I45" s="1400">
        <f t="shared" si="1"/>
        <v>2000</v>
      </c>
      <c r="J45" s="562">
        <f t="shared" si="2"/>
        <v>100</v>
      </c>
    </row>
    <row r="46" spans="1:10" s="8" customFormat="1" x14ac:dyDescent="0.2">
      <c r="A46" s="143"/>
      <c r="B46" s="826" t="s">
        <v>646</v>
      </c>
      <c r="C46" s="793" t="s">
        <v>962</v>
      </c>
      <c r="D46" s="796"/>
      <c r="E46" s="797">
        <v>1000</v>
      </c>
      <c r="F46" s="796">
        <f t="shared" si="6"/>
        <v>1000</v>
      </c>
      <c r="G46" s="562"/>
      <c r="H46" s="1400">
        <v>1000</v>
      </c>
      <c r="I46" s="1400">
        <f t="shared" si="1"/>
        <v>1000</v>
      </c>
      <c r="J46" s="562">
        <f t="shared" si="2"/>
        <v>100</v>
      </c>
    </row>
    <row r="47" spans="1:10" s="8" customFormat="1" x14ac:dyDescent="0.2">
      <c r="A47" s="143"/>
      <c r="B47" s="826" t="s">
        <v>647</v>
      </c>
      <c r="C47" s="793" t="s">
        <v>963</v>
      </c>
      <c r="D47" s="796"/>
      <c r="E47" s="797">
        <v>400</v>
      </c>
      <c r="F47" s="796">
        <f t="shared" si="6"/>
        <v>400</v>
      </c>
      <c r="G47" s="562"/>
      <c r="H47" s="1400">
        <v>400</v>
      </c>
      <c r="I47" s="1400">
        <f t="shared" si="1"/>
        <v>400</v>
      </c>
      <c r="J47" s="562">
        <f t="shared" si="2"/>
        <v>100</v>
      </c>
    </row>
    <row r="48" spans="1:10" s="8" customFormat="1" x14ac:dyDescent="0.2">
      <c r="A48" s="143"/>
      <c r="B48" s="826" t="s">
        <v>121</v>
      </c>
      <c r="C48" s="793" t="s">
        <v>994</v>
      </c>
      <c r="D48" s="796"/>
      <c r="E48" s="797">
        <v>100</v>
      </c>
      <c r="F48" s="796">
        <f t="shared" si="6"/>
        <v>100</v>
      </c>
      <c r="G48" s="562"/>
      <c r="H48" s="1400">
        <v>100</v>
      </c>
      <c r="I48" s="1400">
        <f t="shared" si="1"/>
        <v>100</v>
      </c>
      <c r="J48" s="562">
        <f t="shared" si="2"/>
        <v>100</v>
      </c>
    </row>
    <row r="49" spans="1:10" s="8" customFormat="1" ht="12.75" customHeight="1" x14ac:dyDescent="0.2">
      <c r="A49" s="143"/>
      <c r="B49" s="826" t="s">
        <v>672</v>
      </c>
      <c r="C49" s="793" t="s">
        <v>1116</v>
      </c>
      <c r="D49" s="796"/>
      <c r="E49" s="797">
        <v>900</v>
      </c>
      <c r="F49" s="796">
        <f t="shared" si="6"/>
        <v>900</v>
      </c>
      <c r="G49" s="562"/>
      <c r="H49" s="1400">
        <v>900</v>
      </c>
      <c r="I49" s="1400">
        <f t="shared" si="1"/>
        <v>900</v>
      </c>
      <c r="J49" s="562">
        <f t="shared" si="2"/>
        <v>100</v>
      </c>
    </row>
    <row r="50" spans="1:10" s="8" customFormat="1" x14ac:dyDescent="0.2">
      <c r="A50" s="143"/>
      <c r="B50" s="826" t="s">
        <v>673</v>
      </c>
      <c r="C50" s="793" t="s">
        <v>995</v>
      </c>
      <c r="D50" s="796"/>
      <c r="E50" s="797">
        <v>0</v>
      </c>
      <c r="F50" s="796">
        <f t="shared" si="6"/>
        <v>0</v>
      </c>
      <c r="G50" s="562"/>
      <c r="H50" s="1400"/>
      <c r="I50" s="1400">
        <f t="shared" si="1"/>
        <v>0</v>
      </c>
      <c r="J50" s="562"/>
    </row>
    <row r="51" spans="1:10" s="8" customFormat="1" x14ac:dyDescent="0.2">
      <c r="A51" s="143"/>
      <c r="B51" s="826" t="s">
        <v>124</v>
      </c>
      <c r="C51" s="847" t="s">
        <v>996</v>
      </c>
      <c r="D51" s="848"/>
      <c r="E51" s="849">
        <v>75</v>
      </c>
      <c r="F51" s="848">
        <f t="shared" si="6"/>
        <v>75</v>
      </c>
      <c r="G51" s="562"/>
      <c r="H51" s="1400">
        <v>75</v>
      </c>
      <c r="I51" s="1400">
        <f t="shared" si="1"/>
        <v>75</v>
      </c>
      <c r="J51" s="562">
        <f t="shared" si="2"/>
        <v>100</v>
      </c>
    </row>
    <row r="52" spans="1:10" s="8" customFormat="1" x14ac:dyDescent="0.2">
      <c r="A52" s="143"/>
      <c r="B52" s="826" t="s">
        <v>125</v>
      </c>
      <c r="C52" s="847" t="s">
        <v>997</v>
      </c>
      <c r="D52" s="848"/>
      <c r="E52" s="849">
        <v>821</v>
      </c>
      <c r="F52" s="848">
        <f t="shared" si="6"/>
        <v>821</v>
      </c>
      <c r="G52" s="562"/>
      <c r="H52" s="1400">
        <v>821</v>
      </c>
      <c r="I52" s="1400">
        <f t="shared" si="1"/>
        <v>821</v>
      </c>
      <c r="J52" s="562">
        <f t="shared" si="2"/>
        <v>100</v>
      </c>
    </row>
    <row r="53" spans="1:10" s="8" customFormat="1" x14ac:dyDescent="0.2">
      <c r="A53" s="143"/>
      <c r="B53" s="826" t="s">
        <v>126</v>
      </c>
      <c r="C53" s="847" t="s">
        <v>1312</v>
      </c>
      <c r="D53" s="848"/>
      <c r="E53" s="849">
        <v>50</v>
      </c>
      <c r="F53" s="848">
        <f t="shared" si="6"/>
        <v>50</v>
      </c>
      <c r="G53" s="562"/>
      <c r="H53" s="1400">
        <v>50</v>
      </c>
      <c r="I53" s="1400">
        <f t="shared" si="1"/>
        <v>50</v>
      </c>
      <c r="J53" s="562">
        <f t="shared" si="2"/>
        <v>100</v>
      </c>
    </row>
    <row r="54" spans="1:10" s="8" customFormat="1" ht="24" x14ac:dyDescent="0.2">
      <c r="A54" s="143"/>
      <c r="B54" s="826" t="s">
        <v>129</v>
      </c>
      <c r="C54" s="1021" t="s">
        <v>1115</v>
      </c>
      <c r="D54" s="848"/>
      <c r="E54" s="849">
        <v>150</v>
      </c>
      <c r="F54" s="848">
        <f t="shared" si="6"/>
        <v>150</v>
      </c>
      <c r="G54" s="562"/>
      <c r="H54" s="1400">
        <v>150</v>
      </c>
      <c r="I54" s="1400">
        <f t="shared" si="1"/>
        <v>150</v>
      </c>
      <c r="J54" s="562">
        <f t="shared" si="2"/>
        <v>100</v>
      </c>
    </row>
    <row r="55" spans="1:10" s="8" customFormat="1" x14ac:dyDescent="0.2">
      <c r="A55" s="143"/>
      <c r="B55" s="826" t="s">
        <v>132</v>
      </c>
      <c r="C55" s="847" t="s">
        <v>1130</v>
      </c>
      <c r="D55" s="848"/>
      <c r="E55" s="849">
        <v>127</v>
      </c>
      <c r="F55" s="848">
        <f t="shared" si="6"/>
        <v>127</v>
      </c>
      <c r="G55" s="562"/>
      <c r="H55" s="1400"/>
      <c r="I55" s="1400">
        <f t="shared" si="1"/>
        <v>0</v>
      </c>
      <c r="J55" s="562">
        <f t="shared" si="2"/>
        <v>0</v>
      </c>
    </row>
    <row r="56" spans="1:10" s="8" customFormat="1" x14ac:dyDescent="0.2">
      <c r="A56" s="143"/>
      <c r="B56" s="826" t="s">
        <v>133</v>
      </c>
      <c r="C56" s="847" t="s">
        <v>1171</v>
      </c>
      <c r="D56" s="848"/>
      <c r="E56" s="849">
        <v>0</v>
      </c>
      <c r="F56" s="848">
        <f t="shared" si="6"/>
        <v>0</v>
      </c>
      <c r="G56" s="562"/>
      <c r="H56" s="1400"/>
      <c r="I56" s="1400">
        <f t="shared" si="1"/>
        <v>0</v>
      </c>
      <c r="J56" s="562"/>
    </row>
    <row r="57" spans="1:10" s="8" customFormat="1" x14ac:dyDescent="0.2">
      <c r="A57" s="143"/>
      <c r="B57" s="826" t="s">
        <v>134</v>
      </c>
      <c r="C57" s="847" t="s">
        <v>1172</v>
      </c>
      <c r="D57" s="848"/>
      <c r="E57" s="849">
        <v>1000</v>
      </c>
      <c r="F57" s="848">
        <f t="shared" si="6"/>
        <v>1000</v>
      </c>
      <c r="G57" s="562"/>
      <c r="H57" s="1400">
        <v>1000</v>
      </c>
      <c r="I57" s="1400">
        <f t="shared" si="1"/>
        <v>1000</v>
      </c>
      <c r="J57" s="562">
        <f t="shared" si="2"/>
        <v>100</v>
      </c>
    </row>
    <row r="58" spans="1:10" s="8" customFormat="1" ht="12.75" customHeight="1" x14ac:dyDescent="0.2">
      <c r="A58" s="143"/>
      <c r="B58" s="826" t="s">
        <v>135</v>
      </c>
      <c r="C58" s="847" t="s">
        <v>1173</v>
      </c>
      <c r="D58" s="848"/>
      <c r="E58" s="849">
        <v>1000</v>
      </c>
      <c r="F58" s="848">
        <f t="shared" si="6"/>
        <v>1000</v>
      </c>
      <c r="G58" s="562"/>
      <c r="H58" s="1400">
        <v>1000</v>
      </c>
      <c r="I58" s="1400">
        <f t="shared" si="1"/>
        <v>1000</v>
      </c>
      <c r="J58" s="562">
        <f t="shared" si="2"/>
        <v>100</v>
      </c>
    </row>
    <row r="59" spans="1:10" s="8" customFormat="1" ht="12.75" customHeight="1" x14ac:dyDescent="0.2">
      <c r="A59" s="143"/>
      <c r="B59" s="826" t="s">
        <v>138</v>
      </c>
      <c r="C59" s="847" t="s">
        <v>1215</v>
      </c>
      <c r="D59" s="848"/>
      <c r="E59" s="849">
        <v>300</v>
      </c>
      <c r="F59" s="848">
        <f t="shared" si="6"/>
        <v>300</v>
      </c>
      <c r="G59" s="562"/>
      <c r="H59" s="1400">
        <v>300</v>
      </c>
      <c r="I59" s="1400">
        <f t="shared" si="1"/>
        <v>300</v>
      </c>
      <c r="J59" s="562">
        <f t="shared" si="2"/>
        <v>100</v>
      </c>
    </row>
    <row r="60" spans="1:10" s="8" customFormat="1" ht="12.75" customHeight="1" x14ac:dyDescent="0.2">
      <c r="A60" s="143"/>
      <c r="B60" s="826" t="s">
        <v>141</v>
      </c>
      <c r="C60" s="847" t="s">
        <v>1241</v>
      </c>
      <c r="D60" s="848">
        <v>0</v>
      </c>
      <c r="E60" s="849">
        <v>0</v>
      </c>
      <c r="F60" s="848">
        <f t="shared" si="6"/>
        <v>0</v>
      </c>
      <c r="G60" s="562"/>
      <c r="H60" s="1400"/>
      <c r="I60" s="1400">
        <f t="shared" si="1"/>
        <v>0</v>
      </c>
      <c r="J60" s="562"/>
    </row>
    <row r="61" spans="1:10" s="8" customFormat="1" ht="12.75" customHeight="1" x14ac:dyDescent="0.2">
      <c r="A61" s="143"/>
      <c r="B61" s="826" t="s">
        <v>144</v>
      </c>
      <c r="C61" s="847" t="s">
        <v>1267</v>
      </c>
      <c r="D61" s="848">
        <v>534</v>
      </c>
      <c r="E61" s="849"/>
      <c r="F61" s="848">
        <f t="shared" si="6"/>
        <v>534</v>
      </c>
      <c r="G61" s="562">
        <v>533</v>
      </c>
      <c r="H61" s="1400"/>
      <c r="I61" s="1400">
        <f t="shared" si="1"/>
        <v>533</v>
      </c>
      <c r="J61" s="562">
        <f t="shared" si="2"/>
        <v>99.812734082397</v>
      </c>
    </row>
    <row r="62" spans="1:10" s="8" customFormat="1" ht="12.75" customHeight="1" x14ac:dyDescent="0.2">
      <c r="A62" s="143"/>
      <c r="B62" s="826" t="s">
        <v>145</v>
      </c>
      <c r="C62" s="847" t="s">
        <v>1272</v>
      </c>
      <c r="D62" s="848">
        <v>3563</v>
      </c>
      <c r="E62" s="849"/>
      <c r="F62" s="848">
        <f t="shared" si="6"/>
        <v>3563</v>
      </c>
      <c r="G62" s="562">
        <v>3563</v>
      </c>
      <c r="H62" s="1400"/>
      <c r="I62" s="1400">
        <f t="shared" si="1"/>
        <v>3563</v>
      </c>
      <c r="J62" s="562">
        <f t="shared" si="2"/>
        <v>100</v>
      </c>
    </row>
    <row r="63" spans="1:10" s="8" customFormat="1" ht="25.5" customHeight="1" x14ac:dyDescent="0.2">
      <c r="A63" s="143"/>
      <c r="B63" s="826" t="s">
        <v>148</v>
      </c>
      <c r="C63" s="1021" t="s">
        <v>1271</v>
      </c>
      <c r="D63" s="848"/>
      <c r="E63" s="849">
        <v>1648</v>
      </c>
      <c r="F63" s="848">
        <f t="shared" si="6"/>
        <v>1648</v>
      </c>
      <c r="G63" s="562"/>
      <c r="H63" s="1400">
        <v>1647</v>
      </c>
      <c r="I63" s="1400">
        <f t="shared" si="1"/>
        <v>1647</v>
      </c>
      <c r="J63" s="562">
        <f t="shared" si="2"/>
        <v>99.939320388349515</v>
      </c>
    </row>
    <row r="64" spans="1:10" s="8" customFormat="1" ht="12.75" customHeight="1" x14ac:dyDescent="0.2">
      <c r="A64" s="143"/>
      <c r="B64" s="826" t="s">
        <v>149</v>
      </c>
      <c r="C64" s="847" t="s">
        <v>1268</v>
      </c>
      <c r="D64" s="848"/>
      <c r="E64" s="849">
        <v>1851</v>
      </c>
      <c r="F64" s="848">
        <f t="shared" si="6"/>
        <v>1851</v>
      </c>
      <c r="G64" s="562"/>
      <c r="H64" s="1400">
        <v>1851</v>
      </c>
      <c r="I64" s="1400">
        <f t="shared" si="1"/>
        <v>1851</v>
      </c>
      <c r="J64" s="562">
        <f t="shared" si="2"/>
        <v>100</v>
      </c>
    </row>
    <row r="65" spans="1:10" s="8" customFormat="1" ht="25.5" customHeight="1" x14ac:dyDescent="0.2">
      <c r="A65" s="143"/>
      <c r="B65" s="826" t="s">
        <v>150</v>
      </c>
      <c r="C65" s="1021" t="s">
        <v>1270</v>
      </c>
      <c r="D65" s="848"/>
      <c r="E65" s="849">
        <v>1522</v>
      </c>
      <c r="F65" s="848">
        <f t="shared" si="6"/>
        <v>1522</v>
      </c>
      <c r="G65" s="562"/>
      <c r="H65" s="1400">
        <v>1521</v>
      </c>
      <c r="I65" s="1400">
        <f t="shared" si="1"/>
        <v>1521</v>
      </c>
      <c r="J65" s="562">
        <f t="shared" si="2"/>
        <v>99.934296977660978</v>
      </c>
    </row>
    <row r="66" spans="1:10" s="8" customFormat="1" ht="12.75" customHeight="1" x14ac:dyDescent="0.2">
      <c r="A66" s="143"/>
      <c r="B66" s="826" t="s">
        <v>151</v>
      </c>
      <c r="C66" s="847" t="s">
        <v>1269</v>
      </c>
      <c r="D66" s="848"/>
      <c r="E66" s="849">
        <v>1830</v>
      </c>
      <c r="F66" s="848">
        <f t="shared" si="6"/>
        <v>1830</v>
      </c>
      <c r="G66" s="562"/>
      <c r="H66" s="1400">
        <v>1830</v>
      </c>
      <c r="I66" s="1400">
        <f t="shared" si="1"/>
        <v>1830</v>
      </c>
      <c r="J66" s="562">
        <f t="shared" si="2"/>
        <v>100</v>
      </c>
    </row>
    <row r="67" spans="1:10" s="8" customFormat="1" ht="12.75" customHeight="1" x14ac:dyDescent="0.2">
      <c r="A67" s="143"/>
      <c r="B67" s="826" t="s">
        <v>152</v>
      </c>
      <c r="C67" s="847" t="s">
        <v>1313</v>
      </c>
      <c r="D67" s="848"/>
      <c r="E67" s="849">
        <v>16674</v>
      </c>
      <c r="F67" s="848">
        <f t="shared" si="6"/>
        <v>16674</v>
      </c>
      <c r="G67" s="562"/>
      <c r="H67" s="1400"/>
      <c r="I67" s="1400">
        <f t="shared" si="1"/>
        <v>0</v>
      </c>
      <c r="J67" s="562">
        <f t="shared" si="2"/>
        <v>0</v>
      </c>
    </row>
    <row r="68" spans="1:10" s="8" customFormat="1" ht="12.75" customHeight="1" x14ac:dyDescent="0.2">
      <c r="A68" s="143"/>
      <c r="B68" s="826" t="s">
        <v>154</v>
      </c>
      <c r="C68" s="847" t="s">
        <v>1314</v>
      </c>
      <c r="D68" s="848"/>
      <c r="E68" s="849">
        <v>100</v>
      </c>
      <c r="F68" s="848">
        <f t="shared" si="6"/>
        <v>100</v>
      </c>
      <c r="G68" s="562"/>
      <c r="H68" s="1400">
        <v>100</v>
      </c>
      <c r="I68" s="1400">
        <f t="shared" si="1"/>
        <v>100</v>
      </c>
      <c r="J68" s="562">
        <f t="shared" si="2"/>
        <v>100</v>
      </c>
    </row>
    <row r="69" spans="1:10" s="8" customFormat="1" ht="12.75" thickBot="1" x14ac:dyDescent="0.25">
      <c r="A69" s="143"/>
      <c r="B69" s="826" t="s">
        <v>157</v>
      </c>
      <c r="C69" s="793" t="s">
        <v>1090</v>
      </c>
      <c r="D69" s="796">
        <v>0</v>
      </c>
      <c r="E69" s="797">
        <v>1034</v>
      </c>
      <c r="F69" s="796">
        <f>SUM(D69:E69)</f>
        <v>1034</v>
      </c>
      <c r="G69" s="562"/>
      <c r="H69" s="1400"/>
      <c r="I69" s="1400">
        <f t="shared" si="1"/>
        <v>0</v>
      </c>
      <c r="J69" s="1403">
        <f t="shared" si="2"/>
        <v>0</v>
      </c>
    </row>
    <row r="70" spans="1:10" s="8" customFormat="1" ht="12.75" thickBot="1" x14ac:dyDescent="0.25">
      <c r="A70" s="143"/>
      <c r="B70" s="826" t="s">
        <v>159</v>
      </c>
      <c r="C70" s="986" t="s">
        <v>469</v>
      </c>
      <c r="D70" s="798">
        <f>SUM(D28:D69)</f>
        <v>161421</v>
      </c>
      <c r="E70" s="798">
        <f>SUM(E33:E69)</f>
        <v>195362</v>
      </c>
      <c r="F70" s="799">
        <f>SUM(F28:F69)</f>
        <v>356783</v>
      </c>
      <c r="G70" s="798">
        <f t="shared" ref="G70:I70" si="7">SUM(G28:G69)</f>
        <v>147919</v>
      </c>
      <c r="H70" s="1125">
        <f t="shared" si="7"/>
        <v>177525</v>
      </c>
      <c r="I70" s="1125">
        <f t="shared" si="7"/>
        <v>325444</v>
      </c>
      <c r="J70" s="1406">
        <f t="shared" si="2"/>
        <v>91.216229472816806</v>
      </c>
    </row>
    <row r="71" spans="1:10" ht="12.75" thickBot="1" x14ac:dyDescent="0.25">
      <c r="B71" s="826" t="s">
        <v>160</v>
      </c>
      <c r="C71" s="790"/>
      <c r="D71" s="562"/>
      <c r="E71" s="141"/>
      <c r="F71" s="562"/>
      <c r="G71" s="1399"/>
      <c r="H71" s="1703"/>
      <c r="I71" s="1400"/>
      <c r="J71" s="1407"/>
    </row>
    <row r="72" spans="1:10" ht="12.75" thickBot="1" x14ac:dyDescent="0.25">
      <c r="B72" s="826" t="s">
        <v>161</v>
      </c>
      <c r="C72" s="989" t="s">
        <v>1217</v>
      </c>
      <c r="D72" s="990">
        <f>D26+D70</f>
        <v>214377</v>
      </c>
      <c r="E72" s="990">
        <f>E26+E70</f>
        <v>261238</v>
      </c>
      <c r="F72" s="1007">
        <f>F26+F70</f>
        <v>475615</v>
      </c>
      <c r="G72" s="1122">
        <f t="shared" ref="G72:I72" si="8">G26+G70</f>
        <v>200874</v>
      </c>
      <c r="H72" s="1126">
        <f t="shared" si="8"/>
        <v>241444</v>
      </c>
      <c r="I72" s="1126">
        <f t="shared" si="8"/>
        <v>442318</v>
      </c>
      <c r="J72" s="1408">
        <f t="shared" si="2"/>
        <v>92.999169496336322</v>
      </c>
    </row>
    <row r="73" spans="1:10" x14ac:dyDescent="0.2">
      <c r="B73" s="826" t="s">
        <v>1167</v>
      </c>
      <c r="G73" s="1401"/>
      <c r="H73" s="1401"/>
      <c r="I73" s="1400"/>
      <c r="J73" s="562"/>
    </row>
    <row r="74" spans="1:10" x14ac:dyDescent="0.2">
      <c r="B74" s="826" t="s">
        <v>1168</v>
      </c>
      <c r="C74" s="988" t="s">
        <v>338</v>
      </c>
      <c r="D74" s="1657"/>
      <c r="E74" s="1662"/>
      <c r="F74" s="1657"/>
      <c r="G74" s="1401"/>
      <c r="H74" s="1702"/>
      <c r="I74" s="1400"/>
      <c r="J74" s="562"/>
    </row>
    <row r="75" spans="1:10" x14ac:dyDescent="0.2">
      <c r="B75" s="826" t="s">
        <v>1169</v>
      </c>
      <c r="C75" s="827" t="s">
        <v>466</v>
      </c>
      <c r="D75" s="1657"/>
      <c r="E75" s="1662"/>
      <c r="F75" s="1657"/>
      <c r="G75" s="1702"/>
      <c r="H75" s="1703"/>
      <c r="I75" s="1400"/>
      <c r="J75" s="562"/>
    </row>
    <row r="76" spans="1:10" ht="12.75" thickBot="1" x14ac:dyDescent="0.25">
      <c r="B76" s="826" t="s">
        <v>1204</v>
      </c>
      <c r="C76" s="140" t="s">
        <v>1216</v>
      </c>
      <c r="D76" s="1657">
        <v>30</v>
      </c>
      <c r="E76" s="1662"/>
      <c r="F76" s="1659">
        <f>D76+E76</f>
        <v>30</v>
      </c>
      <c r="G76" s="1403">
        <v>29</v>
      </c>
      <c r="H76" s="1703"/>
      <c r="I76" s="1400">
        <f t="shared" si="1"/>
        <v>29</v>
      </c>
      <c r="J76" s="1403">
        <f t="shared" si="2"/>
        <v>96.666666666666671</v>
      </c>
    </row>
    <row r="77" spans="1:10" ht="12.75" thickBot="1" x14ac:dyDescent="0.25">
      <c r="B77" s="826" t="s">
        <v>1243</v>
      </c>
      <c r="C77" s="986" t="s">
        <v>1220</v>
      </c>
      <c r="D77" s="1127">
        <f>SUM(D76)</f>
        <v>30</v>
      </c>
      <c r="E77" s="1663">
        <f t="shared" ref="E77:I77" si="9">SUM(E76)</f>
        <v>0</v>
      </c>
      <c r="F77" s="993">
        <f t="shared" si="9"/>
        <v>30</v>
      </c>
      <c r="G77" s="1127">
        <f t="shared" si="9"/>
        <v>29</v>
      </c>
      <c r="H77" s="1127">
        <f t="shared" si="9"/>
        <v>0</v>
      </c>
      <c r="I77" s="1127">
        <f t="shared" si="9"/>
        <v>29</v>
      </c>
      <c r="J77" s="1406">
        <f t="shared" si="2"/>
        <v>96.666666666666671</v>
      </c>
    </row>
    <row r="78" spans="1:10" ht="12.75" thickBot="1" x14ac:dyDescent="0.25">
      <c r="B78" s="826" t="s">
        <v>1244</v>
      </c>
      <c r="C78" s="794"/>
      <c r="D78" s="991"/>
      <c r="E78" s="991"/>
      <c r="F78" s="991"/>
      <c r="G78" s="1401"/>
      <c r="H78" s="1401"/>
      <c r="I78" s="1400"/>
      <c r="J78" s="1409"/>
    </row>
    <row r="79" spans="1:10" ht="12.75" thickBot="1" x14ac:dyDescent="0.25">
      <c r="B79" s="826" t="s">
        <v>1247</v>
      </c>
      <c r="C79" s="994" t="s">
        <v>1218</v>
      </c>
      <c r="D79" s="992">
        <f>SUM(D77)</f>
        <v>30</v>
      </c>
      <c r="E79" s="1658">
        <f>SUM(E77)</f>
        <v>0</v>
      </c>
      <c r="F79" s="1664">
        <f>SUM(F77)</f>
        <v>30</v>
      </c>
      <c r="G79" s="1706">
        <f t="shared" ref="G79:I79" si="10">SUM(G77)</f>
        <v>29</v>
      </c>
      <c r="H79" s="1127">
        <f t="shared" si="10"/>
        <v>0</v>
      </c>
      <c r="I79" s="1127">
        <f t="shared" si="10"/>
        <v>29</v>
      </c>
      <c r="J79" s="1410">
        <f t="shared" ref="J79:J84" si="11">I79/F79*100</f>
        <v>96.666666666666671</v>
      </c>
    </row>
    <row r="80" spans="1:10" x14ac:dyDescent="0.2">
      <c r="B80" s="826" t="s">
        <v>1248</v>
      </c>
      <c r="C80" s="987"/>
      <c r="D80" s="991"/>
      <c r="E80" s="991"/>
      <c r="F80" s="991"/>
      <c r="G80" s="1401"/>
      <c r="H80" s="1401"/>
      <c r="I80" s="1400"/>
      <c r="J80" s="1409"/>
    </row>
    <row r="81" spans="2:10" ht="24" x14ac:dyDescent="0.2">
      <c r="B81" s="826" t="s">
        <v>1249</v>
      </c>
      <c r="C81" s="827" t="s">
        <v>1221</v>
      </c>
      <c r="D81" s="1660">
        <f>D26+D77</f>
        <v>52986</v>
      </c>
      <c r="E81" s="1665">
        <f>E26+E77</f>
        <v>65876</v>
      </c>
      <c r="F81" s="1660">
        <f>F26+F77</f>
        <v>118862</v>
      </c>
      <c r="G81" s="1411">
        <f>G26+G76</f>
        <v>52984</v>
      </c>
      <c r="H81" s="1412">
        <f>H26</f>
        <v>63919</v>
      </c>
      <c r="I81" s="1412">
        <f t="shared" ref="I81" si="12">G81+H81</f>
        <v>116903</v>
      </c>
      <c r="J81" s="1412">
        <f t="shared" si="11"/>
        <v>98.351870236072074</v>
      </c>
    </row>
    <row r="82" spans="2:10" ht="24" x14ac:dyDescent="0.2">
      <c r="B82" s="826" t="s">
        <v>1254</v>
      </c>
      <c r="C82" s="995" t="s">
        <v>1222</v>
      </c>
      <c r="D82" s="1660">
        <f>D70</f>
        <v>161421</v>
      </c>
      <c r="E82" s="1665">
        <f t="shared" ref="E82:F82" si="13">E70</f>
        <v>195362</v>
      </c>
      <c r="F82" s="1660">
        <f t="shared" si="13"/>
        <v>356783</v>
      </c>
      <c r="G82" s="1412">
        <f>G70</f>
        <v>147919</v>
      </c>
      <c r="H82" s="1411">
        <f t="shared" ref="H82:I82" si="14">H70</f>
        <v>177525</v>
      </c>
      <c r="I82" s="1412">
        <f t="shared" si="14"/>
        <v>325444</v>
      </c>
      <c r="J82" s="1406">
        <f t="shared" si="11"/>
        <v>91.216229472816806</v>
      </c>
    </row>
    <row r="83" spans="2:10" ht="12.75" thickBot="1" x14ac:dyDescent="0.25">
      <c r="B83" s="826" t="s">
        <v>1255</v>
      </c>
      <c r="G83" s="1401"/>
      <c r="H83" s="1401"/>
      <c r="I83" s="1400"/>
      <c r="J83" s="1403"/>
    </row>
    <row r="84" spans="2:10" ht="24.75" thickBot="1" x14ac:dyDescent="0.25">
      <c r="B84" s="826" t="s">
        <v>1256</v>
      </c>
      <c r="C84" s="994" t="s">
        <v>1219</v>
      </c>
      <c r="D84" s="1415">
        <f>D72+D79</f>
        <v>214407</v>
      </c>
      <c r="E84" s="1661">
        <f>E72+E79</f>
        <v>261238</v>
      </c>
      <c r="F84" s="1414">
        <f>F72+F79</f>
        <v>475645</v>
      </c>
      <c r="G84" s="1413">
        <f t="shared" ref="G84:I84" si="15">G72+G79</f>
        <v>200903</v>
      </c>
      <c r="H84" s="1707">
        <f t="shared" si="15"/>
        <v>241444</v>
      </c>
      <c r="I84" s="1661">
        <f t="shared" si="15"/>
        <v>442347</v>
      </c>
      <c r="J84" s="990">
        <f t="shared" si="11"/>
        <v>92.999400813632022</v>
      </c>
    </row>
  </sheetData>
  <sheetProtection selectLockedCells="1" selectUnlockedCells="1"/>
  <mergeCells count="11">
    <mergeCell ref="B1:J1"/>
    <mergeCell ref="G8:I8"/>
    <mergeCell ref="J8:J9"/>
    <mergeCell ref="C7:J7"/>
    <mergeCell ref="B5:J5"/>
    <mergeCell ref="B4:J4"/>
    <mergeCell ref="B8:B9"/>
    <mergeCell ref="C8:C9"/>
    <mergeCell ref="D8:F8"/>
    <mergeCell ref="B2:J2"/>
    <mergeCell ref="B3:J3"/>
  </mergeCells>
  <phoneticPr fontId="33" type="noConversion"/>
  <pageMargins left="0.55118110236220474" right="0.55118110236220474" top="0.98425196850393704" bottom="0.98425196850393704" header="0.51181102362204722" footer="0.51181102362204722"/>
  <pageSetup paperSize="9" scale="56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T166"/>
  <sheetViews>
    <sheetView workbookViewId="0">
      <pane xSplit="2" ySplit="11" topLeftCell="C12" activePane="bottomRight" state="frozen"/>
      <selection activeCell="B65" sqref="B65"/>
      <selection pane="topRight" activeCell="B65" sqref="B65"/>
      <selection pane="bottomLeft" activeCell="B65" sqref="B65"/>
      <selection pane="bottomRight" sqref="A1:L1"/>
    </sheetView>
  </sheetViews>
  <sheetFormatPr defaultColWidth="9.140625" defaultRowHeight="14.1" customHeight="1" x14ac:dyDescent="0.2"/>
  <cols>
    <col min="1" max="1" width="3.7109375" style="311" customWidth="1"/>
    <col min="2" max="2" width="41.42578125" style="319" customWidth="1"/>
    <col min="3" max="3" width="9.85546875" style="83" customWidth="1"/>
    <col min="4" max="4" width="8.7109375" style="83" customWidth="1"/>
    <col min="5" max="5" width="7.85546875" style="83" customWidth="1"/>
    <col min="6" max="6" width="8.42578125" style="94" customWidth="1"/>
    <col min="7" max="7" width="9.85546875" style="110" customWidth="1"/>
    <col min="8" max="8" width="7.28515625" style="110" customWidth="1"/>
    <col min="9" max="11" width="9.140625" style="82"/>
    <col min="12" max="12" width="11.7109375" style="82" bestFit="1" customWidth="1"/>
    <col min="13" max="16384" width="9.140625" style="82"/>
  </cols>
  <sheetData>
    <row r="1" spans="1:19" ht="12.75" customHeight="1" x14ac:dyDescent="0.2">
      <c r="A1" s="1807" t="s">
        <v>2057</v>
      </c>
      <c r="B1" s="1807"/>
      <c r="C1" s="1807"/>
      <c r="D1" s="1807"/>
      <c r="E1" s="1807"/>
      <c r="F1" s="1807"/>
      <c r="G1" s="1807"/>
      <c r="H1" s="1807"/>
      <c r="I1" s="1807"/>
      <c r="J1" s="1807"/>
      <c r="K1" s="1807"/>
      <c r="L1" s="1807"/>
    </row>
    <row r="2" spans="1:19" ht="12.75" customHeight="1" x14ac:dyDescent="0.2">
      <c r="A2" s="1826" t="s">
        <v>87</v>
      </c>
      <c r="B2" s="1826"/>
      <c r="C2" s="1826"/>
      <c r="D2" s="1826"/>
      <c r="E2" s="1826"/>
      <c r="F2" s="1826"/>
      <c r="G2" s="1826"/>
      <c r="H2" s="1826"/>
      <c r="I2" s="1826"/>
      <c r="J2" s="1826"/>
      <c r="K2" s="1826"/>
      <c r="L2" s="1826"/>
    </row>
    <row r="3" spans="1:19" ht="12.75" customHeight="1" x14ac:dyDescent="0.2">
      <c r="A3" s="1826" t="s">
        <v>1427</v>
      </c>
      <c r="B3" s="1826"/>
      <c r="C3" s="1826"/>
      <c r="D3" s="1826"/>
      <c r="E3" s="1826"/>
      <c r="F3" s="1826"/>
      <c r="G3" s="1826"/>
      <c r="H3" s="1826"/>
      <c r="I3" s="1826"/>
      <c r="J3" s="1826"/>
      <c r="K3" s="1826"/>
      <c r="L3" s="1826"/>
    </row>
    <row r="4" spans="1:19" ht="13.5" customHeight="1" x14ac:dyDescent="0.2">
      <c r="A4" s="1806" t="s">
        <v>1223</v>
      </c>
      <c r="B4" s="1806"/>
      <c r="C4" s="1806"/>
      <c r="D4" s="1806"/>
      <c r="E4" s="1806"/>
      <c r="F4" s="1806"/>
      <c r="G4" s="1806"/>
      <c r="H4" s="1806"/>
      <c r="I4" s="1806"/>
      <c r="J4" s="1806"/>
      <c r="K4" s="1806"/>
      <c r="L4" s="1806"/>
    </row>
    <row r="5" spans="1:19" ht="14.1" customHeight="1" x14ac:dyDescent="0.2">
      <c r="A5" s="1802" t="s">
        <v>1107</v>
      </c>
      <c r="B5" s="1802"/>
      <c r="C5" s="1802"/>
      <c r="D5" s="1802"/>
      <c r="E5" s="1802"/>
      <c r="F5" s="1802"/>
      <c r="G5" s="1802"/>
      <c r="H5" s="1802"/>
      <c r="I5" s="1802"/>
      <c r="J5" s="1802"/>
      <c r="K5" s="1802"/>
      <c r="L5" s="1802"/>
    </row>
    <row r="6" spans="1:19" ht="14.25" customHeight="1" thickBot="1" x14ac:dyDescent="0.25">
      <c r="A6" s="1805" t="s">
        <v>310</v>
      </c>
      <c r="B6" s="1805"/>
      <c r="C6" s="1805"/>
      <c r="D6" s="1805"/>
      <c r="E6" s="1805"/>
      <c r="F6" s="1805"/>
      <c r="G6" s="1805"/>
      <c r="H6" s="1805"/>
      <c r="I6" s="1805"/>
      <c r="J6" s="1805"/>
      <c r="K6" s="1805"/>
      <c r="L6" s="1805"/>
    </row>
    <row r="7" spans="1:19" ht="24" customHeight="1" thickBot="1" x14ac:dyDescent="0.25">
      <c r="A7" s="1817" t="s">
        <v>481</v>
      </c>
      <c r="B7" s="1183" t="s">
        <v>57</v>
      </c>
      <c r="C7" s="1184" t="s">
        <v>58</v>
      </c>
      <c r="D7" s="1184" t="s">
        <v>59</v>
      </c>
      <c r="E7" s="1184" t="s">
        <v>60</v>
      </c>
      <c r="F7" s="1098" t="s">
        <v>482</v>
      </c>
      <c r="G7" s="1098" t="s">
        <v>483</v>
      </c>
      <c r="H7" s="1185" t="s">
        <v>484</v>
      </c>
      <c r="I7" s="1162" t="s">
        <v>609</v>
      </c>
      <c r="J7" s="1163" t="s">
        <v>620</v>
      </c>
      <c r="K7" s="1163" t="s">
        <v>621</v>
      </c>
      <c r="L7" s="1164" t="s">
        <v>622</v>
      </c>
    </row>
    <row r="8" spans="1:19" ht="1.9" hidden="1" customHeight="1" thickBot="1" x14ac:dyDescent="0.25">
      <c r="A8" s="1818"/>
      <c r="B8" s="318"/>
      <c r="C8" s="135"/>
      <c r="D8" s="135"/>
      <c r="E8" s="135"/>
      <c r="F8" s="136"/>
      <c r="H8" s="1161"/>
      <c r="I8" s="1160"/>
      <c r="J8" s="1130"/>
      <c r="K8" s="1130"/>
      <c r="L8" s="1131"/>
    </row>
    <row r="9" spans="1:19" s="257" customFormat="1" ht="23.25" customHeight="1" thickBot="1" x14ac:dyDescent="0.25">
      <c r="A9" s="1818"/>
      <c r="B9" s="318"/>
      <c r="C9" s="135"/>
      <c r="D9" s="1823" t="s">
        <v>326</v>
      </c>
      <c r="E9" s="1824"/>
      <c r="F9" s="1825"/>
      <c r="G9" s="1815" t="s">
        <v>1071</v>
      </c>
      <c r="H9" s="1816"/>
      <c r="I9" s="1808" t="s">
        <v>1346</v>
      </c>
      <c r="J9" s="1811"/>
      <c r="K9" s="1811"/>
      <c r="L9" s="1812"/>
    </row>
    <row r="10" spans="1:19" s="81" customFormat="1" ht="30.75" customHeight="1" thickBot="1" x14ac:dyDescent="0.25">
      <c r="A10" s="1818"/>
      <c r="B10" s="1819" t="s">
        <v>86</v>
      </c>
      <c r="C10" s="1819" t="s">
        <v>485</v>
      </c>
      <c r="D10" s="1803" t="s">
        <v>486</v>
      </c>
      <c r="E10" s="1803" t="s">
        <v>487</v>
      </c>
      <c r="F10" s="1804" t="s">
        <v>488</v>
      </c>
      <c r="G10" s="1820" t="s">
        <v>62</v>
      </c>
      <c r="H10" s="1821" t="s">
        <v>63</v>
      </c>
      <c r="I10" s="1808" t="s">
        <v>488</v>
      </c>
      <c r="J10" s="1787" t="s">
        <v>62</v>
      </c>
      <c r="K10" s="1787" t="s">
        <v>63</v>
      </c>
      <c r="L10" s="1813" t="s">
        <v>1347</v>
      </c>
      <c r="S10" s="1315"/>
    </row>
    <row r="11" spans="1:19" s="81" customFormat="1" ht="41.25" customHeight="1" thickBot="1" x14ac:dyDescent="0.25">
      <c r="A11" s="1818"/>
      <c r="B11" s="1819"/>
      <c r="C11" s="1819"/>
      <c r="D11" s="1803"/>
      <c r="E11" s="1803"/>
      <c r="F11" s="1804"/>
      <c r="G11" s="1804"/>
      <c r="H11" s="1822"/>
      <c r="I11" s="1809"/>
      <c r="J11" s="1810"/>
      <c r="K11" s="1810"/>
      <c r="L11" s="1814"/>
      <c r="M11" s="1186"/>
      <c r="N11" s="551"/>
    </row>
    <row r="12" spans="1:19" ht="14.1" customHeight="1" x14ac:dyDescent="0.2">
      <c r="A12" s="126"/>
      <c r="B12" s="85" t="s">
        <v>78</v>
      </c>
      <c r="C12" s="86"/>
      <c r="D12" s="86"/>
      <c r="E12" s="86"/>
      <c r="F12" s="87"/>
      <c r="H12" s="1139"/>
      <c r="I12" s="1128"/>
      <c r="K12" s="1132"/>
      <c r="M12" s="541"/>
      <c r="N12" s="1316"/>
    </row>
    <row r="13" spans="1:19" ht="14.1" customHeight="1" x14ac:dyDescent="0.2">
      <c r="A13" s="126"/>
      <c r="B13" s="85"/>
      <c r="C13" s="86"/>
      <c r="D13" s="86"/>
      <c r="E13" s="86"/>
      <c r="F13" s="87"/>
      <c r="H13" s="1140"/>
      <c r="I13" s="1128"/>
      <c r="K13" s="1129"/>
      <c r="M13" s="541"/>
    </row>
    <row r="14" spans="1:19" ht="14.1" customHeight="1" x14ac:dyDescent="0.2">
      <c r="A14" s="307" t="s">
        <v>489</v>
      </c>
      <c r="B14" s="85" t="s">
        <v>490</v>
      </c>
      <c r="C14" s="86"/>
      <c r="D14" s="86"/>
      <c r="E14" s="86"/>
      <c r="F14" s="87"/>
      <c r="H14" s="1140"/>
      <c r="I14" s="1128"/>
      <c r="K14" s="1129"/>
      <c r="M14" s="541"/>
    </row>
    <row r="15" spans="1:19" ht="14.1" customHeight="1" x14ac:dyDescent="0.2">
      <c r="A15" s="271" t="s">
        <v>491</v>
      </c>
      <c r="B15" s="105" t="s">
        <v>1224</v>
      </c>
      <c r="C15" s="723" t="s">
        <v>971</v>
      </c>
      <c r="D15" s="86">
        <v>270</v>
      </c>
      <c r="E15" s="86">
        <v>73</v>
      </c>
      <c r="F15" s="87">
        <f>D15+E15</f>
        <v>343</v>
      </c>
      <c r="G15" s="84">
        <f t="shared" ref="G15:G20" si="0">F15</f>
        <v>343</v>
      </c>
      <c r="H15" s="1140"/>
      <c r="I15" s="103">
        <v>343</v>
      </c>
      <c r="J15" s="84">
        <f t="shared" ref="J15:J20" si="1">I15</f>
        <v>343</v>
      </c>
      <c r="K15" s="1165"/>
      <c r="L15" s="84">
        <f>I15/F15*100</f>
        <v>100</v>
      </c>
      <c r="M15" s="541"/>
    </row>
    <row r="16" spans="1:19" ht="14.1" customHeight="1" x14ac:dyDescent="0.2">
      <c r="A16" s="271" t="s">
        <v>499</v>
      </c>
      <c r="B16" s="105" t="s">
        <v>1225</v>
      </c>
      <c r="C16" s="723" t="s">
        <v>971</v>
      </c>
      <c r="D16" s="86">
        <v>9500</v>
      </c>
      <c r="E16" s="86">
        <v>2565</v>
      </c>
      <c r="F16" s="87">
        <f>D16+E16</f>
        <v>12065</v>
      </c>
      <c r="G16" s="84">
        <f t="shared" si="0"/>
        <v>12065</v>
      </c>
      <c r="H16" s="1140"/>
      <c r="I16" s="103">
        <v>3683</v>
      </c>
      <c r="J16" s="84">
        <f t="shared" si="1"/>
        <v>3683</v>
      </c>
      <c r="K16" s="1165"/>
      <c r="L16" s="84">
        <f t="shared" ref="L16:L77" si="2">I16/F16*100</f>
        <v>30.526315789473685</v>
      </c>
      <c r="M16" s="541"/>
    </row>
    <row r="17" spans="1:13" ht="14.1" customHeight="1" x14ac:dyDescent="0.2">
      <c r="A17" s="271" t="s">
        <v>500</v>
      </c>
      <c r="B17" s="105" t="s">
        <v>1273</v>
      </c>
      <c r="C17" s="723" t="s">
        <v>971</v>
      </c>
      <c r="D17" s="86">
        <v>1103</v>
      </c>
      <c r="E17" s="86">
        <v>297</v>
      </c>
      <c r="F17" s="87">
        <f t="shared" ref="F17:F20" si="3">D17+E17</f>
        <v>1400</v>
      </c>
      <c r="G17" s="84">
        <f t="shared" si="0"/>
        <v>1400</v>
      </c>
      <c r="H17" s="1140"/>
      <c r="I17" s="103">
        <v>406</v>
      </c>
      <c r="J17" s="84">
        <f t="shared" si="1"/>
        <v>406</v>
      </c>
      <c r="K17" s="1165"/>
      <c r="L17" s="84">
        <f t="shared" si="2"/>
        <v>28.999999999999996</v>
      </c>
      <c r="M17" s="541"/>
    </row>
    <row r="18" spans="1:13" ht="14.1" customHeight="1" x14ac:dyDescent="0.2">
      <c r="A18" s="271" t="s">
        <v>501</v>
      </c>
      <c r="B18" s="105" t="s">
        <v>1274</v>
      </c>
      <c r="C18" s="723" t="s">
        <v>971</v>
      </c>
      <c r="D18" s="86">
        <v>220</v>
      </c>
      <c r="E18" s="86">
        <v>60</v>
      </c>
      <c r="F18" s="87">
        <f t="shared" si="3"/>
        <v>280</v>
      </c>
      <c r="G18" s="84">
        <f t="shared" si="0"/>
        <v>280</v>
      </c>
      <c r="H18" s="1140"/>
      <c r="I18" s="103">
        <v>279</v>
      </c>
      <c r="J18" s="84">
        <f t="shared" si="1"/>
        <v>279</v>
      </c>
      <c r="K18" s="1165"/>
      <c r="L18" s="84">
        <f t="shared" si="2"/>
        <v>99.642857142857139</v>
      </c>
      <c r="M18" s="541"/>
    </row>
    <row r="19" spans="1:13" ht="14.1" customHeight="1" x14ac:dyDescent="0.2">
      <c r="A19" s="271" t="s">
        <v>502</v>
      </c>
      <c r="B19" s="105" t="s">
        <v>1275</v>
      </c>
      <c r="C19" s="723" t="s">
        <v>971</v>
      </c>
      <c r="D19" s="86">
        <v>280</v>
      </c>
      <c r="E19" s="86">
        <v>76</v>
      </c>
      <c r="F19" s="87">
        <f t="shared" si="3"/>
        <v>356</v>
      </c>
      <c r="G19" s="84">
        <f t="shared" si="0"/>
        <v>356</v>
      </c>
      <c r="H19" s="1140"/>
      <c r="I19" s="103">
        <v>356</v>
      </c>
      <c r="J19" s="84">
        <f t="shared" si="1"/>
        <v>356</v>
      </c>
      <c r="K19" s="1165"/>
      <c r="L19" s="84">
        <f t="shared" si="2"/>
        <v>100</v>
      </c>
      <c r="M19" s="541"/>
    </row>
    <row r="20" spans="1:13" ht="14.1" customHeight="1" x14ac:dyDescent="0.2">
      <c r="A20" s="271" t="s">
        <v>503</v>
      </c>
      <c r="B20" s="105" t="s">
        <v>1276</v>
      </c>
      <c r="C20" s="435" t="s">
        <v>492</v>
      </c>
      <c r="D20" s="86">
        <v>740</v>
      </c>
      <c r="E20" s="86">
        <v>200</v>
      </c>
      <c r="F20" s="87">
        <f t="shared" si="3"/>
        <v>940</v>
      </c>
      <c r="G20" s="84">
        <f t="shared" si="0"/>
        <v>940</v>
      </c>
      <c r="H20" s="1140"/>
      <c r="I20" s="103">
        <v>940</v>
      </c>
      <c r="J20" s="84">
        <f t="shared" si="1"/>
        <v>940</v>
      </c>
      <c r="K20" s="1165"/>
      <c r="L20" s="84">
        <f t="shared" si="2"/>
        <v>100</v>
      </c>
      <c r="M20" s="541"/>
    </row>
    <row r="21" spans="1:13" s="97" customFormat="1" ht="13.15" customHeight="1" thickBot="1" x14ac:dyDescent="0.25">
      <c r="A21" s="271"/>
      <c r="B21" s="88"/>
      <c r="C21" s="435"/>
      <c r="D21" s="124"/>
      <c r="E21" s="124"/>
      <c r="F21" s="103"/>
      <c r="G21" s="83"/>
      <c r="H21" s="1141"/>
      <c r="I21" s="103"/>
      <c r="J21" s="83"/>
      <c r="K21" s="1166"/>
      <c r="L21" s="84"/>
      <c r="M21" s="542"/>
    </row>
    <row r="22" spans="1:13" s="97" customFormat="1" ht="15" customHeight="1" thickBot="1" x14ac:dyDescent="0.25">
      <c r="A22" s="308"/>
      <c r="B22" s="89" t="s">
        <v>493</v>
      </c>
      <c r="C22" s="90"/>
      <c r="D22" s="734">
        <f>SUM(D15:D20)</f>
        <v>12113</v>
      </c>
      <c r="E22" s="734">
        <f t="shared" ref="E22:G22" si="4">SUM(E15:E20)</f>
        <v>3271</v>
      </c>
      <c r="F22" s="734">
        <f t="shared" si="4"/>
        <v>15384</v>
      </c>
      <c r="G22" s="734">
        <f t="shared" si="4"/>
        <v>15384</v>
      </c>
      <c r="H22" s="1142">
        <f>SUM(H15:H20)</f>
        <v>0</v>
      </c>
      <c r="I22" s="734">
        <f t="shared" ref="I22:K22" si="5">SUM(I15:I20)</f>
        <v>6007</v>
      </c>
      <c r="J22" s="734">
        <f t="shared" si="5"/>
        <v>6007</v>
      </c>
      <c r="K22" s="1133">
        <f t="shared" si="5"/>
        <v>0</v>
      </c>
      <c r="L22" s="1167">
        <f t="shared" si="2"/>
        <v>39.047061882475298</v>
      </c>
      <c r="M22" s="542"/>
    </row>
    <row r="23" spans="1:13" ht="14.1" customHeight="1" x14ac:dyDescent="0.2">
      <c r="A23" s="309"/>
      <c r="B23" s="88"/>
      <c r="C23" s="86"/>
      <c r="D23" s="86"/>
      <c r="E23" s="86"/>
      <c r="F23" s="87"/>
      <c r="H23" s="1140"/>
      <c r="I23" s="103"/>
      <c r="J23" s="110"/>
      <c r="K23" s="1165"/>
      <c r="L23" s="84"/>
      <c r="M23" s="541"/>
    </row>
    <row r="24" spans="1:13" ht="12" customHeight="1" x14ac:dyDescent="0.2">
      <c r="A24" s="309" t="s">
        <v>494</v>
      </c>
      <c r="B24" s="85" t="s">
        <v>495</v>
      </c>
      <c r="C24" s="86"/>
      <c r="D24" s="86"/>
      <c r="E24" s="86"/>
      <c r="F24" s="87"/>
      <c r="H24" s="1140"/>
      <c r="I24" s="103"/>
      <c r="J24" s="110"/>
      <c r="K24" s="1165"/>
      <c r="L24" s="84"/>
      <c r="M24" s="541"/>
    </row>
    <row r="25" spans="1:13" ht="26.25" customHeight="1" x14ac:dyDescent="0.2">
      <c r="A25" s="126" t="s">
        <v>491</v>
      </c>
      <c r="B25" s="88" t="s">
        <v>1202</v>
      </c>
      <c r="C25" s="435" t="s">
        <v>492</v>
      </c>
      <c r="D25" s="723">
        <v>7874</v>
      </c>
      <c r="E25" s="723">
        <v>2126</v>
      </c>
      <c r="F25" s="724">
        <f>D25+E25</f>
        <v>10000</v>
      </c>
      <c r="G25" s="436">
        <f>F25</f>
        <v>10000</v>
      </c>
      <c r="H25" s="1143"/>
      <c r="I25" s="724">
        <v>0</v>
      </c>
      <c r="J25" s="436">
        <f>I25</f>
        <v>0</v>
      </c>
      <c r="K25" s="1165"/>
      <c r="L25" s="84">
        <f t="shared" si="2"/>
        <v>0</v>
      </c>
      <c r="M25" s="541"/>
    </row>
    <row r="26" spans="1:13" ht="17.25" customHeight="1" x14ac:dyDescent="0.2">
      <c r="A26" s="126" t="s">
        <v>499</v>
      </c>
      <c r="B26" s="88" t="s">
        <v>1226</v>
      </c>
      <c r="C26" s="723" t="s">
        <v>1227</v>
      </c>
      <c r="D26" s="723">
        <v>0</v>
      </c>
      <c r="E26" s="723">
        <v>0</v>
      </c>
      <c r="F26" s="724">
        <f>D26+E26</f>
        <v>0</v>
      </c>
      <c r="G26" s="436">
        <f>F26</f>
        <v>0</v>
      </c>
      <c r="H26" s="1143"/>
      <c r="I26" s="724">
        <v>0</v>
      </c>
      <c r="J26" s="436">
        <f>I26</f>
        <v>0</v>
      </c>
      <c r="K26" s="1165"/>
      <c r="L26" s="84"/>
      <c r="M26" s="541"/>
    </row>
    <row r="27" spans="1:13" ht="17.25" customHeight="1" x14ac:dyDescent="0.2">
      <c r="A27" s="126" t="s">
        <v>500</v>
      </c>
      <c r="B27" s="88" t="s">
        <v>1277</v>
      </c>
      <c r="C27" s="723" t="s">
        <v>1227</v>
      </c>
      <c r="D27" s="723">
        <v>748</v>
      </c>
      <c r="E27" s="723">
        <v>202</v>
      </c>
      <c r="F27" s="724">
        <f>D27+E27</f>
        <v>950</v>
      </c>
      <c r="G27" s="436">
        <f>F27</f>
        <v>950</v>
      </c>
      <c r="H27" s="1143"/>
      <c r="I27" s="724">
        <v>949</v>
      </c>
      <c r="J27" s="436">
        <f>I27</f>
        <v>949</v>
      </c>
      <c r="K27" s="1165"/>
      <c r="L27" s="84">
        <f t="shared" si="2"/>
        <v>99.89473684210526</v>
      </c>
      <c r="M27" s="541"/>
    </row>
    <row r="28" spans="1:13" ht="13.5" customHeight="1" thickBot="1" x14ac:dyDescent="0.25">
      <c r="A28" s="126"/>
      <c r="B28" s="105"/>
      <c r="C28" s="86"/>
      <c r="D28" s="124"/>
      <c r="E28" s="124"/>
      <c r="F28" s="103"/>
      <c r="G28" s="84"/>
      <c r="H28" s="1144"/>
      <c r="I28" s="724"/>
      <c r="J28" s="1443"/>
      <c r="K28" s="1165"/>
      <c r="L28" s="84"/>
      <c r="M28" s="541"/>
    </row>
    <row r="29" spans="1:13" ht="12" customHeight="1" thickBot="1" x14ac:dyDescent="0.25">
      <c r="A29" s="445"/>
      <c r="B29" s="438" t="s">
        <v>496</v>
      </c>
      <c r="C29" s="147"/>
      <c r="D29" s="735">
        <f>SUM(D25:D28)</f>
        <v>8622</v>
      </c>
      <c r="E29" s="735">
        <f>SUM(E25:E28)</f>
        <v>2328</v>
      </c>
      <c r="F29" s="735">
        <f>SUM(F25:F28)</f>
        <v>10950</v>
      </c>
      <c r="G29" s="735">
        <f>SUM(G25:G28)</f>
        <v>10950</v>
      </c>
      <c r="H29" s="1145">
        <f t="shared" ref="H29:K29" si="6">SUM(H25:H28)</f>
        <v>0</v>
      </c>
      <c r="I29" s="1181">
        <f t="shared" si="6"/>
        <v>949</v>
      </c>
      <c r="J29" s="1181">
        <f t="shared" si="6"/>
        <v>949</v>
      </c>
      <c r="K29" s="1134">
        <f t="shared" si="6"/>
        <v>0</v>
      </c>
      <c r="L29" s="1167">
        <f t="shared" si="2"/>
        <v>8.6666666666666679</v>
      </c>
      <c r="M29" s="541"/>
    </row>
    <row r="30" spans="1:13" ht="12" customHeight="1" x14ac:dyDescent="0.2">
      <c r="A30" s="309"/>
      <c r="B30" s="91"/>
      <c r="C30" s="86"/>
      <c r="D30" s="86"/>
      <c r="E30" s="86"/>
      <c r="F30" s="87"/>
      <c r="H30" s="1140"/>
      <c r="I30" s="724"/>
      <c r="J30" s="1443"/>
      <c r="K30" s="1165"/>
      <c r="L30" s="84"/>
      <c r="M30" s="541"/>
    </row>
    <row r="31" spans="1:13" ht="15.75" customHeight="1" x14ac:dyDescent="0.2">
      <c r="A31" s="520" t="s">
        <v>497</v>
      </c>
      <c r="B31" s="96" t="s">
        <v>498</v>
      </c>
      <c r="C31" s="93"/>
      <c r="D31" s="86"/>
      <c r="E31" s="86"/>
      <c r="F31" s="87"/>
      <c r="H31" s="1140"/>
      <c r="I31" s="724"/>
      <c r="J31" s="1443"/>
      <c r="K31" s="1165"/>
      <c r="L31" s="84"/>
      <c r="M31" s="541"/>
    </row>
    <row r="32" spans="1:13" s="97" customFormat="1" ht="19.5" customHeight="1" x14ac:dyDescent="0.2">
      <c r="A32" s="873" t="s">
        <v>491</v>
      </c>
      <c r="B32" s="92" t="s">
        <v>1091</v>
      </c>
      <c r="C32" s="723" t="s">
        <v>971</v>
      </c>
      <c r="D32" s="723">
        <v>4623</v>
      </c>
      <c r="E32" s="723">
        <v>1250</v>
      </c>
      <c r="F32" s="724">
        <f>D32+E32</f>
        <v>5873</v>
      </c>
      <c r="G32" s="436">
        <f t="shared" ref="G32:G37" si="7">F32</f>
        <v>5873</v>
      </c>
      <c r="H32" s="1144"/>
      <c r="I32" s="724">
        <v>5870</v>
      </c>
      <c r="J32" s="815">
        <f t="shared" ref="J32:J37" si="8">I32</f>
        <v>5870</v>
      </c>
      <c r="K32" s="1447"/>
      <c r="L32" s="84">
        <f t="shared" si="2"/>
        <v>99.948918780861575</v>
      </c>
      <c r="M32" s="542"/>
    </row>
    <row r="33" spans="1:13" s="97" customFormat="1" ht="19.5" customHeight="1" x14ac:dyDescent="0.2">
      <c r="A33" s="873" t="s">
        <v>1123</v>
      </c>
      <c r="B33" s="92" t="s">
        <v>1006</v>
      </c>
      <c r="C33" s="435" t="s">
        <v>492</v>
      </c>
      <c r="D33" s="723">
        <v>0</v>
      </c>
      <c r="E33" s="723">
        <v>0</v>
      </c>
      <c r="F33" s="724">
        <f>D33+E33</f>
        <v>0</v>
      </c>
      <c r="G33" s="436">
        <f t="shared" si="7"/>
        <v>0</v>
      </c>
      <c r="H33" s="1144"/>
      <c r="I33" s="724">
        <v>0</v>
      </c>
      <c r="J33" s="815">
        <f t="shared" si="8"/>
        <v>0</v>
      </c>
      <c r="K33" s="1447"/>
      <c r="L33" s="84"/>
      <c r="M33" s="542"/>
    </row>
    <row r="34" spans="1:13" s="97" customFormat="1" ht="24.75" customHeight="1" x14ac:dyDescent="0.2">
      <c r="A34" s="873" t="s">
        <v>1122</v>
      </c>
      <c r="B34" s="92" t="s">
        <v>1124</v>
      </c>
      <c r="C34" s="723" t="s">
        <v>971</v>
      </c>
      <c r="D34" s="723">
        <v>24980</v>
      </c>
      <c r="E34" s="723">
        <v>6745</v>
      </c>
      <c r="F34" s="724">
        <f>SUM(D34:E34)</f>
        <v>31725</v>
      </c>
      <c r="G34" s="436">
        <f t="shared" si="7"/>
        <v>31725</v>
      </c>
      <c r="H34" s="1144"/>
      <c r="I34" s="724">
        <v>21755</v>
      </c>
      <c r="J34" s="815">
        <f t="shared" si="8"/>
        <v>21755</v>
      </c>
      <c r="K34" s="1447"/>
      <c r="L34" s="84">
        <f t="shared" si="2"/>
        <v>68.573680063041763</v>
      </c>
      <c r="M34" s="542"/>
    </row>
    <row r="35" spans="1:13" s="97" customFormat="1" ht="23.25" customHeight="1" x14ac:dyDescent="0.2">
      <c r="A35" s="873" t="s">
        <v>500</v>
      </c>
      <c r="B35" s="92" t="s">
        <v>1125</v>
      </c>
      <c r="C35" s="435" t="s">
        <v>492</v>
      </c>
      <c r="D35" s="723">
        <v>19280</v>
      </c>
      <c r="E35" s="723">
        <v>5206</v>
      </c>
      <c r="F35" s="724">
        <f t="shared" ref="F35:F53" si="9">D35+E35</f>
        <v>24486</v>
      </c>
      <c r="G35" s="436">
        <f t="shared" si="7"/>
        <v>24486</v>
      </c>
      <c r="H35" s="1143"/>
      <c r="I35" s="724">
        <v>0</v>
      </c>
      <c r="J35" s="815">
        <f t="shared" si="8"/>
        <v>0</v>
      </c>
      <c r="K35" s="1447"/>
      <c r="L35" s="84">
        <f t="shared" si="2"/>
        <v>0</v>
      </c>
      <c r="M35" s="542"/>
    </row>
    <row r="36" spans="1:13" s="97" customFormat="1" ht="24.75" customHeight="1" x14ac:dyDescent="0.2">
      <c r="A36" s="873" t="s">
        <v>501</v>
      </c>
      <c r="B36" s="92" t="s">
        <v>984</v>
      </c>
      <c r="C36" s="435" t="s">
        <v>492</v>
      </c>
      <c r="D36" s="723">
        <f>23622-15748</f>
        <v>7874</v>
      </c>
      <c r="E36" s="723">
        <f>6378-4252</f>
        <v>2126</v>
      </c>
      <c r="F36" s="724">
        <f t="shared" si="9"/>
        <v>10000</v>
      </c>
      <c r="G36" s="436">
        <f t="shared" si="7"/>
        <v>10000</v>
      </c>
      <c r="H36" s="1144"/>
      <c r="I36" s="724">
        <v>0</v>
      </c>
      <c r="J36" s="815">
        <f t="shared" si="8"/>
        <v>0</v>
      </c>
      <c r="K36" s="1447"/>
      <c r="L36" s="84">
        <f t="shared" si="2"/>
        <v>0</v>
      </c>
      <c r="M36" s="542"/>
    </row>
    <row r="37" spans="1:13" s="97" customFormat="1" ht="26.25" customHeight="1" x14ac:dyDescent="0.2">
      <c r="A37" s="873" t="s">
        <v>502</v>
      </c>
      <c r="B37" s="88" t="s">
        <v>1184</v>
      </c>
      <c r="C37" s="435" t="s">
        <v>492</v>
      </c>
      <c r="D37" s="723">
        <v>723404</v>
      </c>
      <c r="E37" s="723">
        <v>14901</v>
      </c>
      <c r="F37" s="724">
        <f t="shared" si="9"/>
        <v>738305</v>
      </c>
      <c r="G37" s="436">
        <f t="shared" si="7"/>
        <v>738305</v>
      </c>
      <c r="H37" s="1144"/>
      <c r="I37" s="724">
        <v>512959</v>
      </c>
      <c r="J37" s="815">
        <f t="shared" si="8"/>
        <v>512959</v>
      </c>
      <c r="K37" s="1447"/>
      <c r="L37" s="84">
        <f t="shared" si="2"/>
        <v>69.47792578947724</v>
      </c>
      <c r="M37" s="542"/>
    </row>
    <row r="38" spans="1:13" s="97" customFormat="1" ht="21.75" customHeight="1" x14ac:dyDescent="0.2">
      <c r="A38" s="873" t="s">
        <v>503</v>
      </c>
      <c r="B38" s="670" t="s">
        <v>187</v>
      </c>
      <c r="C38" s="435" t="s">
        <v>492</v>
      </c>
      <c r="D38" s="723">
        <v>5468</v>
      </c>
      <c r="E38" s="723">
        <v>1486</v>
      </c>
      <c r="F38" s="724">
        <f t="shared" si="9"/>
        <v>6954</v>
      </c>
      <c r="G38" s="436"/>
      <c r="H38" s="1143">
        <f>F38</f>
        <v>6954</v>
      </c>
      <c r="I38" s="724">
        <v>0</v>
      </c>
      <c r="J38" s="815"/>
      <c r="K38" s="1447">
        <f>I38</f>
        <v>0</v>
      </c>
      <c r="L38" s="84">
        <f t="shared" si="2"/>
        <v>0</v>
      </c>
      <c r="M38" s="542"/>
    </row>
    <row r="39" spans="1:13" s="97" customFormat="1" ht="36.75" customHeight="1" x14ac:dyDescent="0.2">
      <c r="A39" s="873" t="s">
        <v>1111</v>
      </c>
      <c r="B39" s="876" t="s">
        <v>1094</v>
      </c>
      <c r="C39" s="723" t="s">
        <v>492</v>
      </c>
      <c r="D39" s="723">
        <v>0</v>
      </c>
      <c r="E39" s="723">
        <v>0</v>
      </c>
      <c r="F39" s="724">
        <f t="shared" si="9"/>
        <v>0</v>
      </c>
      <c r="G39" s="436">
        <f>F39</f>
        <v>0</v>
      </c>
      <c r="H39" s="1143"/>
      <c r="I39" s="724">
        <v>0</v>
      </c>
      <c r="J39" s="271">
        <f t="shared" ref="J39:J48" si="10">I39</f>
        <v>0</v>
      </c>
      <c r="K39" s="1448"/>
      <c r="L39" s="84"/>
      <c r="M39" s="542"/>
    </row>
    <row r="40" spans="1:13" s="97" customFormat="1" ht="27" customHeight="1" x14ac:dyDescent="0.2">
      <c r="A40" s="873" t="s">
        <v>1112</v>
      </c>
      <c r="B40" s="670" t="s">
        <v>1185</v>
      </c>
      <c r="C40" s="435"/>
      <c r="D40" s="723">
        <v>118355</v>
      </c>
      <c r="E40" s="723">
        <v>31957</v>
      </c>
      <c r="F40" s="724">
        <f t="shared" si="9"/>
        <v>150312</v>
      </c>
      <c r="G40" s="436">
        <f>F40</f>
        <v>150312</v>
      </c>
      <c r="H40" s="1143"/>
      <c r="I40" s="724">
        <v>311</v>
      </c>
      <c r="J40" s="815">
        <f t="shared" si="10"/>
        <v>311</v>
      </c>
      <c r="K40" s="1447"/>
      <c r="L40" s="84">
        <f t="shared" si="2"/>
        <v>0.20690297514503164</v>
      </c>
      <c r="M40" s="542"/>
    </row>
    <row r="41" spans="1:13" s="97" customFormat="1" ht="26.25" customHeight="1" x14ac:dyDescent="0.2">
      <c r="A41" s="873" t="s">
        <v>1113</v>
      </c>
      <c r="B41" s="670" t="s">
        <v>1228</v>
      </c>
      <c r="C41" s="435" t="s">
        <v>492</v>
      </c>
      <c r="D41" s="723">
        <v>82214</v>
      </c>
      <c r="E41" s="723">
        <v>22197</v>
      </c>
      <c r="F41" s="724">
        <f t="shared" ref="F41" si="11">D41+E41</f>
        <v>104411</v>
      </c>
      <c r="G41" s="436">
        <f t="shared" ref="G41" si="12">F41</f>
        <v>104411</v>
      </c>
      <c r="H41" s="1143"/>
      <c r="I41" s="724">
        <v>99760</v>
      </c>
      <c r="J41" s="815">
        <f t="shared" si="10"/>
        <v>99760</v>
      </c>
      <c r="K41" s="1447"/>
      <c r="L41" s="84">
        <f t="shared" si="2"/>
        <v>95.545488502169306</v>
      </c>
      <c r="M41" s="542"/>
    </row>
    <row r="42" spans="1:13" s="97" customFormat="1" ht="21.75" customHeight="1" x14ac:dyDescent="0.2">
      <c r="A42" s="873" t="s">
        <v>1278</v>
      </c>
      <c r="B42" s="670" t="s">
        <v>1229</v>
      </c>
      <c r="C42" s="435" t="s">
        <v>492</v>
      </c>
      <c r="D42" s="723">
        <v>15008</v>
      </c>
      <c r="E42" s="723">
        <v>4053</v>
      </c>
      <c r="F42" s="724">
        <f t="shared" si="9"/>
        <v>19061</v>
      </c>
      <c r="G42" s="436">
        <f t="shared" ref="G42:G50" si="13">F42</f>
        <v>19061</v>
      </c>
      <c r="H42" s="1143"/>
      <c r="I42" s="724">
        <v>18404</v>
      </c>
      <c r="J42" s="815">
        <f t="shared" si="10"/>
        <v>18404</v>
      </c>
      <c r="K42" s="1447"/>
      <c r="L42" s="84">
        <f t="shared" si="2"/>
        <v>96.553171397093536</v>
      </c>
      <c r="M42" s="542"/>
    </row>
    <row r="43" spans="1:13" s="97" customFormat="1" ht="21.75" customHeight="1" x14ac:dyDescent="0.2">
      <c r="A43" s="873" t="s">
        <v>1279</v>
      </c>
      <c r="B43" s="670" t="s">
        <v>1280</v>
      </c>
      <c r="C43" s="435" t="s">
        <v>971</v>
      </c>
      <c r="D43" s="723">
        <v>10552</v>
      </c>
      <c r="E43" s="723">
        <v>2848</v>
      </c>
      <c r="F43" s="724">
        <f t="shared" si="9"/>
        <v>13400</v>
      </c>
      <c r="G43" s="436">
        <f t="shared" si="13"/>
        <v>13400</v>
      </c>
      <c r="H43" s="1143"/>
      <c r="I43" s="724">
        <v>13314</v>
      </c>
      <c r="J43" s="815">
        <f t="shared" si="10"/>
        <v>13314</v>
      </c>
      <c r="K43" s="1447"/>
      <c r="L43" s="84">
        <f t="shared" si="2"/>
        <v>99.358208955223887</v>
      </c>
      <c r="M43" s="542"/>
    </row>
    <row r="44" spans="1:13" s="97" customFormat="1" ht="21.75" customHeight="1" x14ac:dyDescent="0.2">
      <c r="A44" s="873" t="s">
        <v>506</v>
      </c>
      <c r="B44" s="670" t="s">
        <v>1080</v>
      </c>
      <c r="C44" s="435" t="s">
        <v>492</v>
      </c>
      <c r="D44" s="723">
        <v>9213</v>
      </c>
      <c r="E44" s="723">
        <v>2487</v>
      </c>
      <c r="F44" s="724">
        <f t="shared" si="9"/>
        <v>11700</v>
      </c>
      <c r="G44" s="436">
        <f t="shared" si="13"/>
        <v>11700</v>
      </c>
      <c r="H44" s="1143"/>
      <c r="I44" s="724">
        <v>0</v>
      </c>
      <c r="J44" s="815">
        <f t="shared" si="10"/>
        <v>0</v>
      </c>
      <c r="K44" s="1447"/>
      <c r="L44" s="84">
        <f t="shared" si="2"/>
        <v>0</v>
      </c>
      <c r="M44" s="542"/>
    </row>
    <row r="45" spans="1:13" s="97" customFormat="1" ht="21.75" customHeight="1" x14ac:dyDescent="0.2">
      <c r="A45" s="947" t="s">
        <v>1281</v>
      </c>
      <c r="B45" s="670" t="s">
        <v>970</v>
      </c>
      <c r="C45" s="435" t="s">
        <v>492</v>
      </c>
      <c r="D45" s="723">
        <v>0</v>
      </c>
      <c r="E45" s="723">
        <v>0</v>
      </c>
      <c r="F45" s="724">
        <v>0</v>
      </c>
      <c r="G45" s="436">
        <f t="shared" si="13"/>
        <v>0</v>
      </c>
      <c r="H45" s="1143"/>
      <c r="I45" s="724">
        <v>0</v>
      </c>
      <c r="J45" s="815">
        <f t="shared" si="10"/>
        <v>0</v>
      </c>
      <c r="K45" s="1447"/>
      <c r="L45" s="84"/>
      <c r="M45" s="542"/>
    </row>
    <row r="46" spans="1:13" s="97" customFormat="1" ht="21.75" customHeight="1" x14ac:dyDescent="0.2">
      <c r="A46" s="947" t="s">
        <v>1282</v>
      </c>
      <c r="B46" s="670" t="s">
        <v>1284</v>
      </c>
      <c r="C46" s="435" t="s">
        <v>492</v>
      </c>
      <c r="D46" s="723">
        <v>62937</v>
      </c>
      <c r="E46" s="723">
        <v>16993</v>
      </c>
      <c r="F46" s="724">
        <f t="shared" si="9"/>
        <v>79930</v>
      </c>
      <c r="G46" s="436">
        <f t="shared" si="13"/>
        <v>79930</v>
      </c>
      <c r="H46" s="1143"/>
      <c r="I46" s="724">
        <v>61657</v>
      </c>
      <c r="J46" s="815">
        <f t="shared" si="10"/>
        <v>61657</v>
      </c>
      <c r="K46" s="1447"/>
      <c r="L46" s="84">
        <f t="shared" si="2"/>
        <v>77.138746403102715</v>
      </c>
      <c r="M46" s="542"/>
    </row>
    <row r="47" spans="1:13" s="97" customFormat="1" ht="21.75" customHeight="1" x14ac:dyDescent="0.2">
      <c r="A47" s="947" t="s">
        <v>1283</v>
      </c>
      <c r="B47" s="670" t="s">
        <v>1285</v>
      </c>
      <c r="C47" s="435" t="s">
        <v>492</v>
      </c>
      <c r="D47" s="723">
        <v>1615</v>
      </c>
      <c r="E47" s="723">
        <v>531</v>
      </c>
      <c r="F47" s="724">
        <f t="shared" si="9"/>
        <v>2146</v>
      </c>
      <c r="G47" s="436">
        <f t="shared" si="13"/>
        <v>2146</v>
      </c>
      <c r="H47" s="1143"/>
      <c r="I47" s="724">
        <v>2476</v>
      </c>
      <c r="J47" s="815">
        <f t="shared" si="10"/>
        <v>2476</v>
      </c>
      <c r="K47" s="1447"/>
      <c r="L47" s="84">
        <f t="shared" si="2"/>
        <v>115.37744641192917</v>
      </c>
      <c r="M47" s="542"/>
    </row>
    <row r="48" spans="1:13" s="97" customFormat="1" ht="21.75" customHeight="1" x14ac:dyDescent="0.2">
      <c r="A48" s="947" t="s">
        <v>1286</v>
      </c>
      <c r="B48" s="670" t="s">
        <v>1287</v>
      </c>
      <c r="C48" s="435" t="s">
        <v>492</v>
      </c>
      <c r="D48" s="723">
        <v>4094</v>
      </c>
      <c r="E48" s="723">
        <v>1106</v>
      </c>
      <c r="F48" s="724">
        <f t="shared" si="9"/>
        <v>5200</v>
      </c>
      <c r="G48" s="436">
        <f t="shared" si="13"/>
        <v>5200</v>
      </c>
      <c r="H48" s="1143"/>
      <c r="I48" s="724">
        <v>5189</v>
      </c>
      <c r="J48" s="815">
        <f t="shared" si="10"/>
        <v>5189</v>
      </c>
      <c r="K48" s="1447"/>
      <c r="L48" s="84">
        <f t="shared" si="2"/>
        <v>99.788461538461533</v>
      </c>
      <c r="M48" s="542"/>
    </row>
    <row r="49" spans="1:13" s="97" customFormat="1" ht="21.75" customHeight="1" x14ac:dyDescent="0.2">
      <c r="A49" s="947"/>
      <c r="B49" s="670" t="s">
        <v>1519</v>
      </c>
      <c r="C49" s="435"/>
      <c r="D49" s="1441">
        <f>SUM(D46:D48)</f>
        <v>68646</v>
      </c>
      <c r="E49" s="1441">
        <f t="shared" ref="E49:G49" si="14">SUM(E46:E48)</f>
        <v>18630</v>
      </c>
      <c r="F49" s="1441">
        <f t="shared" si="14"/>
        <v>87276</v>
      </c>
      <c r="G49" s="1441">
        <f t="shared" si="14"/>
        <v>87276</v>
      </c>
      <c r="H49" s="1442"/>
      <c r="I49" s="1441">
        <f>SUM(I46:I48)</f>
        <v>69322</v>
      </c>
      <c r="J49" s="1441">
        <f>SUM(J46:J48)</f>
        <v>69322</v>
      </c>
      <c r="K49" s="1449"/>
      <c r="L49" s="84"/>
      <c r="M49" s="542"/>
    </row>
    <row r="50" spans="1:13" s="97" customFormat="1" ht="21.75" customHeight="1" x14ac:dyDescent="0.2">
      <c r="A50" s="873" t="s">
        <v>548</v>
      </c>
      <c r="B50" s="670" t="s">
        <v>972</v>
      </c>
      <c r="C50" s="435" t="s">
        <v>492</v>
      </c>
      <c r="D50" s="723">
        <v>12367</v>
      </c>
      <c r="E50" s="723">
        <v>3339</v>
      </c>
      <c r="F50" s="724">
        <f t="shared" si="9"/>
        <v>15706</v>
      </c>
      <c r="G50" s="436">
        <f t="shared" si="13"/>
        <v>15706</v>
      </c>
      <c r="H50" s="1143"/>
      <c r="I50" s="724">
        <v>0</v>
      </c>
      <c r="J50" s="723">
        <f>I50</f>
        <v>0</v>
      </c>
      <c r="K50" s="1447"/>
      <c r="L50" s="84">
        <f t="shared" si="2"/>
        <v>0</v>
      </c>
      <c r="M50" s="542"/>
    </row>
    <row r="51" spans="1:13" s="97" customFormat="1" ht="21.75" customHeight="1" x14ac:dyDescent="0.2">
      <c r="A51" s="947" t="s">
        <v>1174</v>
      </c>
      <c r="B51" s="670" t="s">
        <v>1005</v>
      </c>
      <c r="C51" s="435" t="s">
        <v>492</v>
      </c>
      <c r="D51" s="723">
        <v>2362</v>
      </c>
      <c r="E51" s="723">
        <v>638</v>
      </c>
      <c r="F51" s="724">
        <f t="shared" si="9"/>
        <v>3000</v>
      </c>
      <c r="G51" s="436"/>
      <c r="H51" s="1143">
        <f>F51</f>
        <v>3000</v>
      </c>
      <c r="I51" s="724">
        <v>1397</v>
      </c>
      <c r="J51" s="815"/>
      <c r="K51" s="1447">
        <f>I51</f>
        <v>1397</v>
      </c>
      <c r="L51" s="84">
        <f t="shared" si="2"/>
        <v>46.56666666666667</v>
      </c>
      <c r="M51" s="542"/>
    </row>
    <row r="52" spans="1:13" s="97" customFormat="1" ht="27" customHeight="1" x14ac:dyDescent="0.2">
      <c r="A52" s="947" t="s">
        <v>1175</v>
      </c>
      <c r="B52" s="670" t="s">
        <v>1176</v>
      </c>
      <c r="C52" s="723" t="s">
        <v>971</v>
      </c>
      <c r="D52" s="723">
        <v>67639</v>
      </c>
      <c r="E52" s="723">
        <v>18262</v>
      </c>
      <c r="F52" s="724">
        <f t="shared" si="9"/>
        <v>85901</v>
      </c>
      <c r="G52" s="436"/>
      <c r="H52" s="1143">
        <f>F52</f>
        <v>85901</v>
      </c>
      <c r="I52" s="724">
        <v>0</v>
      </c>
      <c r="J52" s="815"/>
      <c r="K52" s="1447">
        <f>I52</f>
        <v>0</v>
      </c>
      <c r="L52" s="84">
        <f t="shared" si="2"/>
        <v>0</v>
      </c>
      <c r="M52" s="542"/>
    </row>
    <row r="53" spans="1:13" s="97" customFormat="1" ht="26.25" customHeight="1" x14ac:dyDescent="0.2">
      <c r="A53" s="873" t="s">
        <v>550</v>
      </c>
      <c r="B53" s="670" t="s">
        <v>1186</v>
      </c>
      <c r="C53" s="435" t="s">
        <v>492</v>
      </c>
      <c r="D53" s="723">
        <v>53000</v>
      </c>
      <c r="E53" s="723">
        <v>14310</v>
      </c>
      <c r="F53" s="724">
        <f t="shared" si="9"/>
        <v>67310</v>
      </c>
      <c r="G53" s="436">
        <f>F53</f>
        <v>67310</v>
      </c>
      <c r="H53" s="1143"/>
      <c r="I53" s="724">
        <v>0</v>
      </c>
      <c r="J53" s="815">
        <f>I53</f>
        <v>0</v>
      </c>
      <c r="K53" s="1447"/>
      <c r="L53" s="84">
        <f t="shared" si="2"/>
        <v>0</v>
      </c>
      <c r="M53" s="542"/>
    </row>
    <row r="54" spans="1:13" s="97" customFormat="1" ht="27.75" customHeight="1" x14ac:dyDescent="0.2">
      <c r="A54" s="873" t="s">
        <v>551</v>
      </c>
      <c r="B54" s="829" t="s">
        <v>1177</v>
      </c>
      <c r="C54" s="435" t="s">
        <v>492</v>
      </c>
      <c r="D54" s="723">
        <v>0</v>
      </c>
      <c r="E54" s="723">
        <v>0</v>
      </c>
      <c r="F54" s="724">
        <f t="shared" ref="F54" si="15">D54+E54</f>
        <v>0</v>
      </c>
      <c r="G54" s="436">
        <f>F54</f>
        <v>0</v>
      </c>
      <c r="H54" s="1143"/>
      <c r="I54" s="724">
        <v>0</v>
      </c>
      <c r="J54" s="815">
        <f>I54</f>
        <v>0</v>
      </c>
      <c r="K54" s="1447"/>
      <c r="L54" s="84"/>
      <c r="M54" s="542"/>
    </row>
    <row r="55" spans="1:13" s="97" customFormat="1" ht="27.75" customHeight="1" x14ac:dyDescent="0.2">
      <c r="A55" s="947" t="s">
        <v>1126</v>
      </c>
      <c r="B55" s="858" t="s">
        <v>1032</v>
      </c>
      <c r="C55" s="435" t="s">
        <v>492</v>
      </c>
      <c r="D55" s="723">
        <v>13950</v>
      </c>
      <c r="E55" s="723">
        <v>3767</v>
      </c>
      <c r="F55" s="724">
        <f t="shared" ref="F55:F63" si="16">SUM(D55:E55)</f>
        <v>17717</v>
      </c>
      <c r="G55" s="436">
        <f>F55</f>
        <v>17717</v>
      </c>
      <c r="H55" s="1143"/>
      <c r="I55" s="724">
        <v>17717</v>
      </c>
      <c r="J55" s="815">
        <f>I55</f>
        <v>17717</v>
      </c>
      <c r="K55" s="1447"/>
      <c r="L55" s="84">
        <f t="shared" si="2"/>
        <v>100</v>
      </c>
      <c r="M55" s="542"/>
    </row>
    <row r="56" spans="1:13" s="97" customFormat="1" ht="27.75" customHeight="1" x14ac:dyDescent="0.2">
      <c r="A56" s="947" t="s">
        <v>1127</v>
      </c>
      <c r="B56" s="928" t="s">
        <v>1231</v>
      </c>
      <c r="C56" s="723" t="s">
        <v>319</v>
      </c>
      <c r="D56" s="723">
        <v>0</v>
      </c>
      <c r="E56" s="723">
        <v>0</v>
      </c>
      <c r="F56" s="724">
        <f t="shared" si="16"/>
        <v>0</v>
      </c>
      <c r="G56" s="436">
        <f>F56</f>
        <v>0</v>
      </c>
      <c r="H56" s="1143"/>
      <c r="I56" s="724">
        <v>0</v>
      </c>
      <c r="J56" s="815">
        <f>I56</f>
        <v>0</v>
      </c>
      <c r="K56" s="1447"/>
      <c r="L56" s="84"/>
      <c r="M56" s="542"/>
    </row>
    <row r="57" spans="1:13" s="97" customFormat="1" ht="27.75" customHeight="1" x14ac:dyDescent="0.2">
      <c r="A57" s="873" t="s">
        <v>553</v>
      </c>
      <c r="B57" s="928" t="s">
        <v>1118</v>
      </c>
      <c r="C57" s="723" t="s">
        <v>319</v>
      </c>
      <c r="D57" s="723">
        <f>6938+197</f>
        <v>7135</v>
      </c>
      <c r="E57" s="723">
        <v>53</v>
      </c>
      <c r="F57" s="724">
        <f t="shared" si="16"/>
        <v>7188</v>
      </c>
      <c r="G57" s="436"/>
      <c r="H57" s="1143">
        <f>F57</f>
        <v>7188</v>
      </c>
      <c r="I57" s="724">
        <v>6938</v>
      </c>
      <c r="J57" s="815"/>
      <c r="K57" s="1447">
        <f>I57</f>
        <v>6938</v>
      </c>
      <c r="L57" s="84">
        <f t="shared" si="2"/>
        <v>96.521981079577074</v>
      </c>
      <c r="M57" s="542"/>
    </row>
    <row r="58" spans="1:13" s="97" customFormat="1" ht="27.75" customHeight="1" x14ac:dyDescent="0.2">
      <c r="A58" s="873" t="s">
        <v>554</v>
      </c>
      <c r="B58" s="928" t="s">
        <v>1178</v>
      </c>
      <c r="C58" s="723" t="s">
        <v>319</v>
      </c>
      <c r="D58" s="723">
        <v>7200</v>
      </c>
      <c r="E58" s="723">
        <v>1944</v>
      </c>
      <c r="F58" s="724">
        <f t="shared" si="16"/>
        <v>9144</v>
      </c>
      <c r="G58" s="436"/>
      <c r="H58" s="1143">
        <f>F58</f>
        <v>9144</v>
      </c>
      <c r="I58" s="724">
        <v>9144</v>
      </c>
      <c r="J58" s="815"/>
      <c r="K58" s="1447">
        <f>I58</f>
        <v>9144</v>
      </c>
      <c r="L58" s="84">
        <f t="shared" si="2"/>
        <v>100</v>
      </c>
      <c r="M58" s="542"/>
    </row>
    <row r="59" spans="1:13" s="97" customFormat="1" ht="19.5" customHeight="1" x14ac:dyDescent="0.2">
      <c r="A59" s="873" t="s">
        <v>556</v>
      </c>
      <c r="B59" s="928" t="s">
        <v>1230</v>
      </c>
      <c r="C59" s="723" t="s">
        <v>319</v>
      </c>
      <c r="D59" s="723">
        <v>0</v>
      </c>
      <c r="E59" s="723">
        <v>0</v>
      </c>
      <c r="F59" s="724">
        <f t="shared" si="16"/>
        <v>0</v>
      </c>
      <c r="G59" s="436">
        <f>F59</f>
        <v>0</v>
      </c>
      <c r="H59" s="1143"/>
      <c r="I59" s="724">
        <v>0</v>
      </c>
      <c r="J59" s="815">
        <f>I59</f>
        <v>0</v>
      </c>
      <c r="K59" s="1447"/>
      <c r="L59" s="84"/>
      <c r="M59" s="542"/>
    </row>
    <row r="60" spans="1:13" s="97" customFormat="1" ht="39" customHeight="1" x14ac:dyDescent="0.2">
      <c r="A60" s="873" t="s">
        <v>557</v>
      </c>
      <c r="B60" s="928" t="s">
        <v>1315</v>
      </c>
      <c r="C60" s="723" t="s">
        <v>319</v>
      </c>
      <c r="D60" s="723">
        <v>65427</v>
      </c>
      <c r="E60" s="723">
        <v>17665</v>
      </c>
      <c r="F60" s="724">
        <f t="shared" si="16"/>
        <v>83092</v>
      </c>
      <c r="G60" s="436">
        <f>F60</f>
        <v>83092</v>
      </c>
      <c r="H60" s="1143"/>
      <c r="I60" s="724">
        <v>0</v>
      </c>
      <c r="J60" s="815">
        <f>I60</f>
        <v>0</v>
      </c>
      <c r="K60" s="1447"/>
      <c r="L60" s="84">
        <f t="shared" si="2"/>
        <v>0</v>
      </c>
      <c r="M60" s="542"/>
    </row>
    <row r="61" spans="1:13" s="97" customFormat="1" ht="27.75" customHeight="1" x14ac:dyDescent="0.2">
      <c r="A61" s="873" t="s">
        <v>558</v>
      </c>
      <c r="B61" s="928" t="s">
        <v>1288</v>
      </c>
      <c r="C61" s="723" t="s">
        <v>319</v>
      </c>
      <c r="D61" s="723">
        <v>5118</v>
      </c>
      <c r="E61" s="723">
        <v>1382</v>
      </c>
      <c r="F61" s="724">
        <f t="shared" si="16"/>
        <v>6500</v>
      </c>
      <c r="G61" s="436">
        <f>F61</f>
        <v>6500</v>
      </c>
      <c r="H61" s="1143"/>
      <c r="I61" s="724">
        <v>0</v>
      </c>
      <c r="J61" s="815">
        <f>I61</f>
        <v>0</v>
      </c>
      <c r="K61" s="1447"/>
      <c r="L61" s="84">
        <f t="shared" si="2"/>
        <v>0</v>
      </c>
      <c r="M61" s="542"/>
    </row>
    <row r="62" spans="1:13" s="97" customFormat="1" ht="27.75" customHeight="1" x14ac:dyDescent="0.2">
      <c r="A62" s="873" t="s">
        <v>559</v>
      </c>
      <c r="B62" s="928" t="s">
        <v>1289</v>
      </c>
      <c r="C62" s="723" t="s">
        <v>319</v>
      </c>
      <c r="D62" s="723">
        <v>23900</v>
      </c>
      <c r="E62" s="723">
        <v>6453</v>
      </c>
      <c r="F62" s="724">
        <f t="shared" si="16"/>
        <v>30353</v>
      </c>
      <c r="G62" s="436">
        <f>F62</f>
        <v>30353</v>
      </c>
      <c r="H62" s="1143"/>
      <c r="I62" s="724">
        <v>3035</v>
      </c>
      <c r="J62" s="815">
        <f>I62</f>
        <v>3035</v>
      </c>
      <c r="K62" s="1447"/>
      <c r="L62" s="84">
        <f t="shared" si="2"/>
        <v>9.999011629822423</v>
      </c>
      <c r="M62" s="542"/>
    </row>
    <row r="63" spans="1:13" s="97" customFormat="1" ht="27.75" customHeight="1" x14ac:dyDescent="0.2">
      <c r="A63" s="873" t="s">
        <v>560</v>
      </c>
      <c r="B63" s="928" t="s">
        <v>1290</v>
      </c>
      <c r="C63" s="435" t="s">
        <v>492</v>
      </c>
      <c r="D63" s="723">
        <v>3454</v>
      </c>
      <c r="E63" s="723">
        <v>933</v>
      </c>
      <c r="F63" s="724">
        <f t="shared" si="16"/>
        <v>4387</v>
      </c>
      <c r="G63" s="436"/>
      <c r="H63" s="1143">
        <f>F63</f>
        <v>4387</v>
      </c>
      <c r="I63" s="724">
        <v>4387</v>
      </c>
      <c r="J63" s="815"/>
      <c r="K63" s="1447">
        <f>I63</f>
        <v>4387</v>
      </c>
      <c r="L63" s="84">
        <f t="shared" si="2"/>
        <v>100</v>
      </c>
      <c r="M63" s="542"/>
    </row>
    <row r="64" spans="1:13" s="97" customFormat="1" ht="10.5" customHeight="1" thickBot="1" x14ac:dyDescent="0.25">
      <c r="A64" s="873"/>
      <c r="B64" s="928"/>
      <c r="C64" s="723"/>
      <c r="D64" s="723"/>
      <c r="E64" s="723"/>
      <c r="F64" s="724"/>
      <c r="G64" s="436"/>
      <c r="H64" s="1143"/>
      <c r="I64" s="724"/>
      <c r="J64" s="815"/>
      <c r="K64" s="1166"/>
      <c r="L64" s="1168"/>
      <c r="M64" s="542"/>
    </row>
    <row r="65" spans="1:13" ht="13.9" customHeight="1" thickBot="1" x14ac:dyDescent="0.25">
      <c r="A65" s="446"/>
      <c r="B65" s="89" t="s">
        <v>507</v>
      </c>
      <c r="C65" s="98"/>
      <c r="D65" s="734">
        <f>SUM(D32:D63)-D49</f>
        <v>1351169</v>
      </c>
      <c r="E65" s="734">
        <f t="shared" ref="E65:K65" si="17">SUM(E32:E63)-E49</f>
        <v>182632</v>
      </c>
      <c r="F65" s="734">
        <f t="shared" si="17"/>
        <v>1533801</v>
      </c>
      <c r="G65" s="734">
        <f t="shared" si="17"/>
        <v>1417227</v>
      </c>
      <c r="H65" s="1142">
        <f t="shared" si="17"/>
        <v>116574</v>
      </c>
      <c r="I65" s="929">
        <f t="shared" si="17"/>
        <v>784313</v>
      </c>
      <c r="J65" s="929">
        <f t="shared" si="17"/>
        <v>762447</v>
      </c>
      <c r="K65" s="1133">
        <f t="shared" si="17"/>
        <v>21866</v>
      </c>
      <c r="L65" s="95">
        <f t="shared" si="2"/>
        <v>51.135251574356779</v>
      </c>
      <c r="M65" s="541"/>
    </row>
    <row r="66" spans="1:13" s="97" customFormat="1" ht="13.9" customHeight="1" x14ac:dyDescent="0.2">
      <c r="A66" s="271"/>
      <c r="B66" s="88"/>
      <c r="C66" s="93"/>
      <c r="D66" s="86"/>
      <c r="E66" s="86"/>
      <c r="F66" s="87"/>
      <c r="G66" s="83"/>
      <c r="H66" s="1146"/>
      <c r="I66" s="724"/>
      <c r="J66" s="815"/>
      <c r="K66" s="1166"/>
      <c r="L66" s="1450"/>
      <c r="M66" s="542"/>
    </row>
    <row r="67" spans="1:13" s="97" customFormat="1" ht="13.9" customHeight="1" x14ac:dyDescent="0.2">
      <c r="A67" s="126"/>
      <c r="B67" s="88"/>
      <c r="C67" s="93"/>
      <c r="D67" s="86"/>
      <c r="E67" s="86"/>
      <c r="F67" s="87"/>
      <c r="G67" s="83"/>
      <c r="H67" s="1141"/>
      <c r="I67" s="724"/>
      <c r="J67" s="815"/>
      <c r="K67" s="1166"/>
      <c r="L67" s="84"/>
      <c r="M67" s="542"/>
    </row>
    <row r="68" spans="1:13" s="101" customFormat="1" ht="15.75" customHeight="1" x14ac:dyDescent="0.2">
      <c r="A68" s="309" t="s">
        <v>508</v>
      </c>
      <c r="B68" s="99" t="s">
        <v>509</v>
      </c>
      <c r="C68" s="100"/>
      <c r="D68" s="87"/>
      <c r="E68" s="87"/>
      <c r="F68" s="87"/>
      <c r="G68" s="111"/>
      <c r="H68" s="1147"/>
      <c r="I68" s="724"/>
      <c r="J68" s="1444"/>
      <c r="K68" s="1170"/>
      <c r="L68" s="84"/>
      <c r="M68" s="543"/>
    </row>
    <row r="69" spans="1:13" s="101" customFormat="1" ht="15.75" customHeight="1" x14ac:dyDescent="0.2">
      <c r="A69" s="873" t="s">
        <v>510</v>
      </c>
      <c r="B69" s="88" t="s">
        <v>565</v>
      </c>
      <c r="C69" s="434" t="s">
        <v>316</v>
      </c>
      <c r="D69" s="854">
        <v>5000</v>
      </c>
      <c r="E69" s="854">
        <f>D69*0.27</f>
        <v>1350</v>
      </c>
      <c r="F69" s="855">
        <f>D69+E69</f>
        <v>6350</v>
      </c>
      <c r="G69" s="856">
        <v>6350</v>
      </c>
      <c r="H69" s="1148"/>
      <c r="I69" s="724">
        <v>1699</v>
      </c>
      <c r="J69" s="436">
        <f>I69</f>
        <v>1699</v>
      </c>
      <c r="K69" s="1171"/>
      <c r="L69" s="84">
        <f t="shared" si="2"/>
        <v>26.755905511811022</v>
      </c>
      <c r="M69" s="543"/>
    </row>
    <row r="70" spans="1:13" s="101" customFormat="1" ht="15.75" customHeight="1" x14ac:dyDescent="0.2">
      <c r="A70" s="873" t="s">
        <v>685</v>
      </c>
      <c r="B70" s="102" t="s">
        <v>177</v>
      </c>
      <c r="C70" s="434" t="s">
        <v>316</v>
      </c>
      <c r="D70" s="435">
        <v>1000</v>
      </c>
      <c r="E70" s="435">
        <f>D70*0.27</f>
        <v>270</v>
      </c>
      <c r="F70" s="437">
        <f>SUM(D70:E70)</f>
        <v>1270</v>
      </c>
      <c r="G70" s="857"/>
      <c r="H70" s="1149">
        <v>1270</v>
      </c>
      <c r="I70" s="724">
        <v>93</v>
      </c>
      <c r="J70" s="436"/>
      <c r="K70" s="1374">
        <f>I70</f>
        <v>93</v>
      </c>
      <c r="L70" s="84">
        <f t="shared" si="2"/>
        <v>7.3228346456692917</v>
      </c>
      <c r="M70" s="543"/>
    </row>
    <row r="71" spans="1:13" s="101" customFormat="1" ht="27" customHeight="1" x14ac:dyDescent="0.2">
      <c r="A71" s="873" t="s">
        <v>101</v>
      </c>
      <c r="B71" s="670" t="s">
        <v>1187</v>
      </c>
      <c r="C71" s="434" t="s">
        <v>316</v>
      </c>
      <c r="D71" s="435">
        <v>19000</v>
      </c>
      <c r="E71" s="435">
        <v>5130</v>
      </c>
      <c r="F71" s="437">
        <f t="shared" ref="F71:F75" si="18">D71+E71</f>
        <v>24130</v>
      </c>
      <c r="G71" s="815">
        <f>F71</f>
        <v>24130</v>
      </c>
      <c r="H71" s="1149"/>
      <c r="I71" s="724">
        <v>0</v>
      </c>
      <c r="J71" s="436">
        <f>I71</f>
        <v>0</v>
      </c>
      <c r="K71" s="1374"/>
      <c r="L71" s="84">
        <f t="shared" si="2"/>
        <v>0</v>
      </c>
      <c r="M71" s="543"/>
    </row>
    <row r="72" spans="1:13" s="101" customFormat="1" ht="27" customHeight="1" x14ac:dyDescent="0.2">
      <c r="A72" s="873" t="s">
        <v>311</v>
      </c>
      <c r="B72" s="670" t="s">
        <v>1033</v>
      </c>
      <c r="C72" s="434" t="s">
        <v>316</v>
      </c>
      <c r="D72" s="435">
        <v>0</v>
      </c>
      <c r="E72" s="435">
        <v>0</v>
      </c>
      <c r="F72" s="437">
        <f t="shared" si="18"/>
        <v>0</v>
      </c>
      <c r="G72" s="815">
        <v>0</v>
      </c>
      <c r="H72" s="1149"/>
      <c r="I72" s="724">
        <v>0</v>
      </c>
      <c r="J72" s="436">
        <f>I72</f>
        <v>0</v>
      </c>
      <c r="K72" s="1374"/>
      <c r="L72" s="84"/>
      <c r="M72" s="543"/>
    </row>
    <row r="73" spans="1:13" s="101" customFormat="1" ht="25.9" customHeight="1" x14ac:dyDescent="0.2">
      <c r="A73" s="873" t="s">
        <v>1092</v>
      </c>
      <c r="B73" s="102" t="s">
        <v>1032</v>
      </c>
      <c r="C73" s="434" t="s">
        <v>316</v>
      </c>
      <c r="D73" s="435">
        <v>0</v>
      </c>
      <c r="E73" s="435">
        <v>0</v>
      </c>
      <c r="F73" s="437">
        <f t="shared" si="18"/>
        <v>0</v>
      </c>
      <c r="G73" s="857">
        <v>0</v>
      </c>
      <c r="H73" s="1149"/>
      <c r="I73" s="724">
        <v>0</v>
      </c>
      <c r="J73" s="436">
        <f>I73</f>
        <v>0</v>
      </c>
      <c r="K73" s="1374"/>
      <c r="L73" s="84"/>
      <c r="M73" s="543"/>
    </row>
    <row r="74" spans="1:13" s="101" customFormat="1" ht="25.9" customHeight="1" x14ac:dyDescent="0.2">
      <c r="A74" s="873" t="s">
        <v>932</v>
      </c>
      <c r="B74" s="102" t="s">
        <v>1093</v>
      </c>
      <c r="C74" s="434" t="s">
        <v>316</v>
      </c>
      <c r="D74" s="435">
        <v>248</v>
      </c>
      <c r="E74" s="435">
        <v>67</v>
      </c>
      <c r="F74" s="437">
        <f t="shared" si="18"/>
        <v>315</v>
      </c>
      <c r="G74" s="857"/>
      <c r="H74" s="1149">
        <f>F74</f>
        <v>315</v>
      </c>
      <c r="I74" s="724">
        <v>0</v>
      </c>
      <c r="J74" s="436"/>
      <c r="K74" s="1374">
        <f>I74</f>
        <v>0</v>
      </c>
      <c r="L74" s="84">
        <f t="shared" si="2"/>
        <v>0</v>
      </c>
      <c r="M74" s="543"/>
    </row>
    <row r="75" spans="1:13" s="101" customFormat="1" ht="31.5" customHeight="1" x14ac:dyDescent="0.2">
      <c r="A75" s="873" t="s">
        <v>1179</v>
      </c>
      <c r="B75" s="670" t="s">
        <v>1180</v>
      </c>
      <c r="C75" s="434" t="s">
        <v>316</v>
      </c>
      <c r="D75" s="435">
        <v>12598</v>
      </c>
      <c r="E75" s="435">
        <v>3402</v>
      </c>
      <c r="F75" s="437">
        <f t="shared" si="18"/>
        <v>16000</v>
      </c>
      <c r="G75" s="857"/>
      <c r="H75" s="1149">
        <f>F75</f>
        <v>16000</v>
      </c>
      <c r="I75" s="724">
        <v>0</v>
      </c>
      <c r="J75" s="436"/>
      <c r="K75" s="1374">
        <f>I75</f>
        <v>0</v>
      </c>
      <c r="L75" s="84">
        <f t="shared" si="2"/>
        <v>0</v>
      </c>
      <c r="M75" s="543"/>
    </row>
    <row r="76" spans="1:13" s="101" customFormat="1" ht="9.75" customHeight="1" thickBot="1" x14ac:dyDescent="0.25">
      <c r="A76" s="873"/>
      <c r="B76" s="670"/>
      <c r="C76" s="434"/>
      <c r="D76" s="435"/>
      <c r="E76" s="435"/>
      <c r="F76" s="437"/>
      <c r="G76" s="857"/>
      <c r="H76" s="1149"/>
      <c r="I76" s="724"/>
      <c r="J76" s="1444"/>
      <c r="K76" s="1170"/>
      <c r="L76" s="1168"/>
      <c r="M76" s="543"/>
    </row>
    <row r="77" spans="1:13" s="101" customFormat="1" ht="12" customHeight="1" thickBot="1" x14ac:dyDescent="0.2">
      <c r="A77" s="310"/>
      <c r="B77" s="89" t="s">
        <v>511</v>
      </c>
      <c r="C77" s="98"/>
      <c r="D77" s="90">
        <f>SUM(D69:D75)</f>
        <v>37846</v>
      </c>
      <c r="E77" s="90">
        <f t="shared" ref="E77:K77" si="19">SUM(E69:E75)</f>
        <v>10219</v>
      </c>
      <c r="F77" s="90">
        <f t="shared" si="19"/>
        <v>48065</v>
      </c>
      <c r="G77" s="90">
        <f t="shared" si="19"/>
        <v>30480</v>
      </c>
      <c r="H77" s="1150">
        <f t="shared" si="19"/>
        <v>17585</v>
      </c>
      <c r="I77" s="468">
        <f t="shared" si="19"/>
        <v>1792</v>
      </c>
      <c r="J77" s="468">
        <f t="shared" si="19"/>
        <v>1699</v>
      </c>
      <c r="K77" s="1135">
        <f t="shared" si="19"/>
        <v>93</v>
      </c>
      <c r="L77" s="95">
        <f t="shared" si="2"/>
        <v>3.7282846145844171</v>
      </c>
      <c r="M77" s="543"/>
    </row>
    <row r="78" spans="1:13" s="101" customFormat="1" ht="12" customHeight="1" x14ac:dyDescent="0.2">
      <c r="A78" s="309"/>
      <c r="B78" s="99"/>
      <c r="C78" s="100"/>
      <c r="D78" s="87"/>
      <c r="E78" s="87"/>
      <c r="F78" s="87"/>
      <c r="G78" s="87"/>
      <c r="H78" s="1146"/>
      <c r="I78" s="724"/>
      <c r="J78" s="1444"/>
      <c r="K78" s="1170"/>
      <c r="L78" s="1169"/>
      <c r="M78" s="543"/>
    </row>
    <row r="79" spans="1:13" s="101" customFormat="1" ht="12" customHeight="1" x14ac:dyDescent="0.2">
      <c r="A79" s="309"/>
      <c r="B79" s="99"/>
      <c r="C79" s="100"/>
      <c r="D79" s="87"/>
      <c r="E79" s="87"/>
      <c r="F79" s="87"/>
      <c r="G79" s="111"/>
      <c r="H79" s="1147"/>
      <c r="I79" s="724"/>
      <c r="J79" s="1444"/>
      <c r="K79" s="1170"/>
      <c r="L79" s="84"/>
      <c r="M79" s="543"/>
    </row>
    <row r="80" spans="1:13" s="81" customFormat="1" ht="15" customHeight="1" x14ac:dyDescent="0.2">
      <c r="A80" s="309" t="s">
        <v>512</v>
      </c>
      <c r="B80" s="85" t="s">
        <v>513</v>
      </c>
      <c r="C80" s="87"/>
      <c r="D80" s="87"/>
      <c r="E80" s="87"/>
      <c r="F80" s="87"/>
      <c r="G80" s="84"/>
      <c r="H80" s="1144"/>
      <c r="I80" s="724"/>
      <c r="J80" s="436"/>
      <c r="K80" s="1171"/>
      <c r="L80" s="84"/>
      <c r="M80" s="544"/>
    </row>
    <row r="81" spans="1:13" s="81" customFormat="1" ht="15" customHeight="1" thickBot="1" x14ac:dyDescent="0.25">
      <c r="A81" s="309"/>
      <c r="B81" s="105"/>
      <c r="C81" s="93"/>
      <c r="D81" s="86"/>
      <c r="E81" s="86"/>
      <c r="F81" s="87"/>
      <c r="G81" s="84"/>
      <c r="H81" s="1144"/>
      <c r="I81" s="724"/>
      <c r="J81" s="436"/>
      <c r="K81" s="1171"/>
      <c r="L81" s="1168"/>
      <c r="M81" s="544"/>
    </row>
    <row r="82" spans="1:13" s="81" customFormat="1" ht="13.5" customHeight="1" thickBot="1" x14ac:dyDescent="0.25">
      <c r="A82" s="310"/>
      <c r="B82" s="104" t="s">
        <v>514</v>
      </c>
      <c r="C82" s="90"/>
      <c r="D82" s="90">
        <f>SUM(D81)</f>
        <v>0</v>
      </c>
      <c r="E82" s="90">
        <f>SUM(E81)</f>
        <v>0</v>
      </c>
      <c r="F82" s="90">
        <f>SUM(F81)</f>
        <v>0</v>
      </c>
      <c r="G82" s="90">
        <f>SUM(G81)</f>
        <v>0</v>
      </c>
      <c r="H82" s="1150">
        <f>SUM(H81)</f>
        <v>0</v>
      </c>
      <c r="I82" s="468">
        <f t="shared" ref="I82:K82" si="20">SUM(I81)</f>
        <v>0</v>
      </c>
      <c r="J82" s="468">
        <f t="shared" si="20"/>
        <v>0</v>
      </c>
      <c r="K82" s="1135">
        <f t="shared" si="20"/>
        <v>0</v>
      </c>
      <c r="L82" s="95"/>
      <c r="M82" s="544"/>
    </row>
    <row r="83" spans="1:13" s="81" customFormat="1" ht="13.5" customHeight="1" x14ac:dyDescent="0.2">
      <c r="A83" s="309"/>
      <c r="B83" s="85"/>
      <c r="C83" s="87"/>
      <c r="D83" s="87"/>
      <c r="E83" s="87"/>
      <c r="F83" s="87"/>
      <c r="G83" s="87"/>
      <c r="H83" s="1146"/>
      <c r="I83" s="724"/>
      <c r="J83" s="436"/>
      <c r="K83" s="1171"/>
      <c r="L83" s="1169"/>
      <c r="M83" s="544"/>
    </row>
    <row r="84" spans="1:13" s="81" customFormat="1" ht="13.5" customHeight="1" x14ac:dyDescent="0.2">
      <c r="A84" s="309"/>
      <c r="B84" s="85"/>
      <c r="C84" s="87"/>
      <c r="D84" s="87"/>
      <c r="E84" s="87"/>
      <c r="F84" s="87"/>
      <c r="G84" s="84"/>
      <c r="H84" s="1144"/>
      <c r="I84" s="724"/>
      <c r="J84" s="436"/>
      <c r="K84" s="1171"/>
      <c r="L84" s="84"/>
      <c r="M84" s="544"/>
    </row>
    <row r="85" spans="1:13" s="81" customFormat="1" ht="13.5" customHeight="1" x14ac:dyDescent="0.2">
      <c r="A85" s="309" t="s">
        <v>90</v>
      </c>
      <c r="B85" s="85" t="s">
        <v>178</v>
      </c>
      <c r="C85" s="87"/>
      <c r="F85" s="86"/>
      <c r="G85" s="84"/>
      <c r="H85" s="1141"/>
      <c r="I85" s="724"/>
      <c r="J85" s="436"/>
      <c r="K85" s="1171"/>
      <c r="L85" s="84"/>
      <c r="M85" s="544"/>
    </row>
    <row r="86" spans="1:13" s="81" customFormat="1" ht="20.25" customHeight="1" x14ac:dyDescent="0.2">
      <c r="A86" s="126" t="s">
        <v>510</v>
      </c>
      <c r="B86" s="105" t="s">
        <v>1034</v>
      </c>
      <c r="C86" s="87" t="s">
        <v>316</v>
      </c>
      <c r="D86" s="435">
        <v>2094</v>
      </c>
      <c r="E86" s="435">
        <v>566</v>
      </c>
      <c r="F86" s="437">
        <f>SUM(D86:E86)</f>
        <v>2660</v>
      </c>
      <c r="G86" s="436"/>
      <c r="H86" s="1149">
        <f>SUM(F86:G86)</f>
        <v>2660</v>
      </c>
      <c r="I86" s="724">
        <v>1775</v>
      </c>
      <c r="J86" s="436"/>
      <c r="K86" s="1374">
        <f>I86</f>
        <v>1775</v>
      </c>
      <c r="L86" s="436">
        <f t="shared" ref="L86:L142" si="21">I86/F86*100</f>
        <v>66.729323308270665</v>
      </c>
      <c r="M86" s="544"/>
    </row>
    <row r="87" spans="1:13" s="81" customFormat="1" ht="25.5" customHeight="1" x14ac:dyDescent="0.2">
      <c r="A87" s="126" t="s">
        <v>685</v>
      </c>
      <c r="B87" s="814" t="s">
        <v>1088</v>
      </c>
      <c r="C87" s="434" t="s">
        <v>316</v>
      </c>
      <c r="D87" s="435">
        <v>4606</v>
      </c>
      <c r="E87" s="435">
        <v>866</v>
      </c>
      <c r="F87" s="437">
        <f>SUM(D87:E87)</f>
        <v>5472</v>
      </c>
      <c r="G87" s="436"/>
      <c r="H87" s="1149">
        <f>F87</f>
        <v>5472</v>
      </c>
      <c r="I87" s="724">
        <v>0</v>
      </c>
      <c r="J87" s="436"/>
      <c r="K87" s="1374">
        <f>I87</f>
        <v>0</v>
      </c>
      <c r="L87" s="436">
        <f t="shared" si="21"/>
        <v>0</v>
      </c>
      <c r="M87" s="544"/>
    </row>
    <row r="88" spans="1:13" s="81" customFormat="1" ht="24" customHeight="1" x14ac:dyDescent="0.2">
      <c r="A88" s="126" t="s">
        <v>101</v>
      </c>
      <c r="B88" s="105" t="s">
        <v>1089</v>
      </c>
      <c r="C88" s="434" t="s">
        <v>316</v>
      </c>
      <c r="D88" s="435">
        <v>99</v>
      </c>
      <c r="E88" s="435">
        <v>27</v>
      </c>
      <c r="F88" s="437">
        <f t="shared" ref="F88" si="22">SUM(D88:E88)</f>
        <v>126</v>
      </c>
      <c r="G88" s="436">
        <f t="shared" ref="G88" si="23">F88</f>
        <v>126</v>
      </c>
      <c r="H88" s="1149"/>
      <c r="I88" s="724">
        <v>0</v>
      </c>
      <c r="J88" s="436">
        <f>I88</f>
        <v>0</v>
      </c>
      <c r="K88" s="1374"/>
      <c r="L88" s="436">
        <f t="shared" si="21"/>
        <v>0</v>
      </c>
      <c r="M88" s="544"/>
    </row>
    <row r="89" spans="1:13" s="81" customFormat="1" ht="24" customHeight="1" x14ac:dyDescent="0.2">
      <c r="A89" s="126" t="s">
        <v>311</v>
      </c>
      <c r="B89" s="105" t="s">
        <v>1097</v>
      </c>
      <c r="C89" s="434" t="s">
        <v>316</v>
      </c>
      <c r="D89" s="435">
        <v>0</v>
      </c>
      <c r="E89" s="435">
        <v>0</v>
      </c>
      <c r="F89" s="437">
        <f>SUM(D89:E89)</f>
        <v>0</v>
      </c>
      <c r="G89" s="436"/>
      <c r="H89" s="1149">
        <f>F89</f>
        <v>0</v>
      </c>
      <c r="I89" s="724">
        <v>0</v>
      </c>
      <c r="J89" s="436"/>
      <c r="K89" s="1374">
        <f>I89</f>
        <v>0</v>
      </c>
      <c r="L89" s="436"/>
      <c r="M89" s="544"/>
    </row>
    <row r="90" spans="1:13" s="81" customFormat="1" ht="13.5" customHeight="1" thickBot="1" x14ac:dyDescent="0.25">
      <c r="A90" s="444"/>
      <c r="B90" s="440"/>
      <c r="C90" s="87"/>
      <c r="D90" s="86"/>
      <c r="E90" s="86"/>
      <c r="F90" s="86"/>
      <c r="G90" s="84"/>
      <c r="H90" s="1141"/>
      <c r="I90" s="724"/>
      <c r="J90" s="436"/>
      <c r="K90" s="1171"/>
      <c r="L90" s="1168"/>
      <c r="M90" s="544"/>
    </row>
    <row r="91" spans="1:13" s="81" customFormat="1" ht="12.75" customHeight="1" thickBot="1" x14ac:dyDescent="0.25">
      <c r="A91" s="441"/>
      <c r="B91" s="438" t="s">
        <v>179</v>
      </c>
      <c r="C91" s="147"/>
      <c r="D91" s="147">
        <f>SUM(D86:D90)</f>
        <v>6799</v>
      </c>
      <c r="E91" s="147">
        <f>SUM(E86:E90)</f>
        <v>1459</v>
      </c>
      <c r="F91" s="147">
        <f>SUM(F86:F90)</f>
        <v>8258</v>
      </c>
      <c r="G91" s="147">
        <f>SUM(G86:G90)</f>
        <v>126</v>
      </c>
      <c r="H91" s="1151">
        <f>SUM(H86:H90)</f>
        <v>8132</v>
      </c>
      <c r="I91" s="756">
        <f t="shared" ref="I91:K91" si="24">SUM(I86:I90)</f>
        <v>1775</v>
      </c>
      <c r="J91" s="756">
        <f t="shared" si="24"/>
        <v>0</v>
      </c>
      <c r="K91" s="725">
        <f t="shared" si="24"/>
        <v>1775</v>
      </c>
      <c r="L91" s="1167">
        <f t="shared" si="21"/>
        <v>21.494308549285542</v>
      </c>
      <c r="M91" s="544"/>
    </row>
    <row r="92" spans="1:13" s="81" customFormat="1" ht="12.75" customHeight="1" x14ac:dyDescent="0.2">
      <c r="A92" s="126"/>
      <c r="B92" s="85"/>
      <c r="C92" s="87"/>
      <c r="D92" s="87"/>
      <c r="E92" s="87"/>
      <c r="F92" s="87"/>
      <c r="G92" s="84"/>
      <c r="H92" s="1144"/>
      <c r="I92" s="724"/>
      <c r="J92" s="436"/>
      <c r="K92" s="1171"/>
      <c r="L92" s="84"/>
      <c r="M92" s="544"/>
    </row>
    <row r="93" spans="1:13" s="81" customFormat="1" ht="24" customHeight="1" x14ac:dyDescent="0.2">
      <c r="A93" s="309" t="s">
        <v>91</v>
      </c>
      <c r="B93" s="85" t="s">
        <v>73</v>
      </c>
      <c r="C93" s="87"/>
      <c r="D93" s="87"/>
      <c r="E93" s="87"/>
      <c r="F93" s="87"/>
      <c r="G93" s="84"/>
      <c r="H93" s="1144"/>
      <c r="I93" s="724"/>
      <c r="J93" s="436"/>
      <c r="K93" s="1171"/>
      <c r="L93" s="84"/>
      <c r="M93" s="544"/>
    </row>
    <row r="94" spans="1:13" s="81" customFormat="1" ht="16.5" customHeight="1" x14ac:dyDescent="0.2">
      <c r="A94" s="126" t="s">
        <v>491</v>
      </c>
      <c r="B94" s="105" t="s">
        <v>1232</v>
      </c>
      <c r="C94" s="434"/>
      <c r="D94" s="435">
        <v>3238</v>
      </c>
      <c r="E94" s="435"/>
      <c r="F94" s="437">
        <f>D94+E94</f>
        <v>3238</v>
      </c>
      <c r="G94" s="436"/>
      <c r="H94" s="1143">
        <f>F94</f>
        <v>3238</v>
      </c>
      <c r="I94" s="724">
        <v>3238</v>
      </c>
      <c r="J94" s="1451"/>
      <c r="K94" s="1374">
        <f>I94</f>
        <v>3238</v>
      </c>
      <c r="L94" s="436">
        <f t="shared" si="21"/>
        <v>100</v>
      </c>
      <c r="M94" s="544"/>
    </row>
    <row r="95" spans="1:13" s="81" customFormat="1" ht="26.25" customHeight="1" x14ac:dyDescent="0.2">
      <c r="A95" s="126" t="s">
        <v>499</v>
      </c>
      <c r="B95" s="105" t="s">
        <v>1292</v>
      </c>
      <c r="C95" s="434"/>
      <c r="D95" s="435">
        <v>196570</v>
      </c>
      <c r="E95" s="435"/>
      <c r="F95" s="437">
        <v>196570</v>
      </c>
      <c r="G95" s="436">
        <f>F95</f>
        <v>196570</v>
      </c>
      <c r="H95" s="1143"/>
      <c r="I95" s="724">
        <v>196570</v>
      </c>
      <c r="J95" s="436">
        <f>I95</f>
        <v>196570</v>
      </c>
      <c r="K95" s="1374"/>
      <c r="L95" s="436">
        <f t="shared" si="21"/>
        <v>100</v>
      </c>
      <c r="M95" s="544"/>
    </row>
    <row r="96" spans="1:13" s="81" customFormat="1" ht="24" customHeight="1" x14ac:dyDescent="0.2">
      <c r="A96" s="126" t="s">
        <v>500</v>
      </c>
      <c r="B96" s="858" t="s">
        <v>1291</v>
      </c>
      <c r="C96" s="434"/>
      <c r="D96" s="435">
        <v>228881</v>
      </c>
      <c r="E96" s="435"/>
      <c r="F96" s="437">
        <f>D96</f>
        <v>228881</v>
      </c>
      <c r="G96" s="436">
        <f>F96</f>
        <v>228881</v>
      </c>
      <c r="H96" s="1143"/>
      <c r="I96" s="724">
        <v>228881</v>
      </c>
      <c r="J96" s="436">
        <f>I96</f>
        <v>228881</v>
      </c>
      <c r="K96" s="1374"/>
      <c r="L96" s="436">
        <f t="shared" si="21"/>
        <v>100</v>
      </c>
      <c r="M96" s="544"/>
    </row>
    <row r="97" spans="1:20" s="81" customFormat="1" ht="34.5" customHeight="1" x14ac:dyDescent="0.2">
      <c r="A97" s="126" t="s">
        <v>501</v>
      </c>
      <c r="B97" s="858" t="s">
        <v>1316</v>
      </c>
      <c r="C97" s="434"/>
      <c r="D97" s="435">
        <v>179360</v>
      </c>
      <c r="E97" s="435"/>
      <c r="F97" s="437">
        <f>D97</f>
        <v>179360</v>
      </c>
      <c r="G97" s="436">
        <f>F97</f>
        <v>179360</v>
      </c>
      <c r="H97" s="1143"/>
      <c r="I97" s="724">
        <v>179360</v>
      </c>
      <c r="J97" s="436">
        <f>I97</f>
        <v>179360</v>
      </c>
      <c r="K97" s="1374"/>
      <c r="L97" s="436">
        <f t="shared" si="21"/>
        <v>100</v>
      </c>
      <c r="M97" s="544"/>
    </row>
    <row r="98" spans="1:20" s="81" customFormat="1" ht="13.5" customHeight="1" thickBot="1" x14ac:dyDescent="0.25">
      <c r="A98" s="126"/>
      <c r="B98" s="88"/>
      <c r="C98" s="86"/>
      <c r="D98" s="87"/>
      <c r="E98" s="87"/>
      <c r="F98" s="86"/>
      <c r="G98" s="84"/>
      <c r="H98" s="1144"/>
      <c r="I98" s="724"/>
      <c r="J98" s="436"/>
      <c r="K98" s="1171"/>
      <c r="L98" s="84"/>
      <c r="M98" s="544"/>
    </row>
    <row r="99" spans="1:20" s="81" customFormat="1" ht="22.5" customHeight="1" thickBot="1" x14ac:dyDescent="0.25">
      <c r="A99" s="441"/>
      <c r="B99" s="442" t="s">
        <v>515</v>
      </c>
      <c r="C99" s="449"/>
      <c r="D99" s="468">
        <f>SUM(D94:D97)</f>
        <v>608049</v>
      </c>
      <c r="E99" s="468">
        <f t="shared" ref="E99:K99" si="25">SUM(E94:E97)</f>
        <v>0</v>
      </c>
      <c r="F99" s="468">
        <f t="shared" si="25"/>
        <v>608049</v>
      </c>
      <c r="G99" s="468">
        <f t="shared" si="25"/>
        <v>604811</v>
      </c>
      <c r="H99" s="1152">
        <f t="shared" si="25"/>
        <v>3238</v>
      </c>
      <c r="I99" s="468">
        <f t="shared" si="25"/>
        <v>608049</v>
      </c>
      <c r="J99" s="468">
        <f t="shared" si="25"/>
        <v>604811</v>
      </c>
      <c r="K99" s="1136">
        <f t="shared" si="25"/>
        <v>3238</v>
      </c>
      <c r="L99" s="1172">
        <f t="shared" si="21"/>
        <v>100</v>
      </c>
      <c r="M99" s="544"/>
    </row>
    <row r="100" spans="1:20" s="81" customFormat="1" ht="12.75" customHeight="1" x14ac:dyDescent="0.2">
      <c r="A100" s="126"/>
      <c r="B100" s="106"/>
      <c r="C100" s="86"/>
      <c r="D100" s="87"/>
      <c r="E100" s="87"/>
      <c r="F100" s="87"/>
      <c r="G100" s="84"/>
      <c r="H100" s="1144"/>
      <c r="I100" s="724"/>
      <c r="J100" s="436"/>
      <c r="K100" s="1171"/>
      <c r="L100" s="84"/>
      <c r="M100" s="544"/>
    </row>
    <row r="101" spans="1:20" s="81" customFormat="1" ht="12" customHeight="1" x14ac:dyDescent="0.2">
      <c r="A101" s="126"/>
      <c r="B101" s="105"/>
      <c r="C101" s="86"/>
      <c r="D101" s="86"/>
      <c r="E101" s="86"/>
      <c r="F101" s="87"/>
      <c r="G101" s="84"/>
      <c r="H101" s="1144"/>
      <c r="I101" s="724"/>
      <c r="J101" s="436"/>
      <c r="K101" s="1171"/>
      <c r="L101" s="84"/>
      <c r="M101" s="544"/>
    </row>
    <row r="102" spans="1:20" s="81" customFormat="1" ht="12.75" customHeight="1" x14ac:dyDescent="0.2">
      <c r="A102" s="309" t="s">
        <v>92</v>
      </c>
      <c r="B102" s="85" t="s">
        <v>309</v>
      </c>
      <c r="C102" s="86"/>
      <c r="D102" s="86"/>
      <c r="E102" s="86"/>
      <c r="F102" s="87"/>
      <c r="G102" s="84"/>
      <c r="H102" s="1144"/>
      <c r="I102" s="724"/>
      <c r="J102" s="436"/>
      <c r="K102" s="1171"/>
      <c r="L102" s="84"/>
      <c r="M102" s="544"/>
    </row>
    <row r="103" spans="1:20" s="107" customFormat="1" ht="13.5" customHeight="1" x14ac:dyDescent="0.2">
      <c r="A103" s="126" t="s">
        <v>491</v>
      </c>
      <c r="B103" s="105" t="s">
        <v>74</v>
      </c>
      <c r="C103" s="86"/>
      <c r="D103" s="86">
        <v>45182</v>
      </c>
      <c r="E103" s="86"/>
      <c r="F103" s="87">
        <f>SUM(D103:E103)</f>
        <v>45182</v>
      </c>
      <c r="G103" s="83">
        <f>F103</f>
        <v>45182</v>
      </c>
      <c r="H103" s="1141"/>
      <c r="I103" s="724">
        <v>29582</v>
      </c>
      <c r="J103" s="436">
        <f>I103</f>
        <v>29582</v>
      </c>
      <c r="K103" s="1171"/>
      <c r="L103" s="84">
        <f t="shared" si="21"/>
        <v>65.472975963879421</v>
      </c>
      <c r="M103" s="545"/>
    </row>
    <row r="104" spans="1:20" s="107" customFormat="1" ht="13.5" customHeight="1" x14ac:dyDescent="0.2">
      <c r="A104" s="126" t="s">
        <v>499</v>
      </c>
      <c r="B104" s="105" t="s">
        <v>1007</v>
      </c>
      <c r="C104" s="86"/>
      <c r="D104" s="86">
        <v>3670</v>
      </c>
      <c r="E104" s="86"/>
      <c r="F104" s="87">
        <f>SUM(D104:E104)</f>
        <v>3670</v>
      </c>
      <c r="G104" s="83">
        <f>F104</f>
        <v>3670</v>
      </c>
      <c r="H104" s="1141"/>
      <c r="I104" s="724">
        <v>0</v>
      </c>
      <c r="J104" s="436">
        <f>I104</f>
        <v>0</v>
      </c>
      <c r="K104" s="1171"/>
      <c r="L104" s="84">
        <f t="shared" si="21"/>
        <v>0</v>
      </c>
      <c r="M104" s="545"/>
      <c r="T104" s="948"/>
    </row>
    <row r="105" spans="1:20" s="107" customFormat="1" ht="24.75" customHeight="1" x14ac:dyDescent="0.2">
      <c r="A105" s="126" t="s">
        <v>500</v>
      </c>
      <c r="B105" s="733" t="s">
        <v>1181</v>
      </c>
      <c r="C105" s="723"/>
      <c r="D105" s="723">
        <v>16000</v>
      </c>
      <c r="E105" s="723"/>
      <c r="F105" s="724">
        <f>D105+E105</f>
        <v>16000</v>
      </c>
      <c r="G105" s="436"/>
      <c r="H105" s="1143">
        <f>F105</f>
        <v>16000</v>
      </c>
      <c r="I105" s="724">
        <v>16000</v>
      </c>
      <c r="J105" s="436"/>
      <c r="K105" s="1171">
        <f>I105</f>
        <v>16000</v>
      </c>
      <c r="L105" s="84">
        <f t="shared" si="21"/>
        <v>100</v>
      </c>
      <c r="M105" s="545"/>
    </row>
    <row r="106" spans="1:20" s="107" customFormat="1" ht="12.75" customHeight="1" x14ac:dyDescent="0.2">
      <c r="A106" s="126" t="s">
        <v>501</v>
      </c>
      <c r="B106" s="733" t="s">
        <v>294</v>
      </c>
      <c r="C106" s="723"/>
      <c r="D106" s="723">
        <v>15000</v>
      </c>
      <c r="E106" s="723"/>
      <c r="F106" s="724">
        <f>D106+E106</f>
        <v>15000</v>
      </c>
      <c r="G106" s="436"/>
      <c r="H106" s="1143">
        <f>F106</f>
        <v>15000</v>
      </c>
      <c r="I106" s="724">
        <v>15000</v>
      </c>
      <c r="J106" s="436"/>
      <c r="K106" s="1171">
        <f>I106</f>
        <v>15000</v>
      </c>
      <c r="L106" s="84">
        <f t="shared" si="21"/>
        <v>100</v>
      </c>
      <c r="M106" s="545"/>
    </row>
    <row r="107" spans="1:20" s="107" customFormat="1" ht="12.75" customHeight="1" x14ac:dyDescent="0.2">
      <c r="A107" s="126" t="s">
        <v>502</v>
      </c>
      <c r="B107" s="733" t="s">
        <v>1095</v>
      </c>
      <c r="C107" s="723"/>
      <c r="D107" s="723">
        <v>1520</v>
      </c>
      <c r="E107" s="723"/>
      <c r="F107" s="724">
        <f>D107+E107</f>
        <v>1520</v>
      </c>
      <c r="G107" s="436"/>
      <c r="H107" s="1143">
        <f>F107</f>
        <v>1520</v>
      </c>
      <c r="I107" s="724">
        <v>1520</v>
      </c>
      <c r="J107" s="436"/>
      <c r="K107" s="1171">
        <f>I107</f>
        <v>1520</v>
      </c>
      <c r="L107" s="84">
        <f t="shared" si="21"/>
        <v>100</v>
      </c>
      <c r="M107" s="545"/>
    </row>
    <row r="108" spans="1:20" s="107" customFormat="1" ht="12.75" customHeight="1" x14ac:dyDescent="0.2">
      <c r="A108" s="126" t="s">
        <v>503</v>
      </c>
      <c r="B108" s="733" t="s">
        <v>1182</v>
      </c>
      <c r="C108" s="723"/>
      <c r="D108" s="723">
        <v>0</v>
      </c>
      <c r="E108" s="723"/>
      <c r="F108" s="724">
        <f>D108+E108</f>
        <v>0</v>
      </c>
      <c r="G108" s="436"/>
      <c r="H108" s="1143">
        <f>F108</f>
        <v>0</v>
      </c>
      <c r="I108" s="724">
        <f t="shared" ref="I108" si="26">J108+K108</f>
        <v>0</v>
      </c>
      <c r="J108" s="436"/>
      <c r="K108" s="1171"/>
      <c r="L108" s="84"/>
      <c r="M108" s="545"/>
    </row>
    <row r="109" spans="1:20" s="107" customFormat="1" ht="12.75" customHeight="1" x14ac:dyDescent="0.2">
      <c r="A109" s="126" t="s">
        <v>504</v>
      </c>
      <c r="B109" s="733" t="s">
        <v>1293</v>
      </c>
      <c r="C109" s="723"/>
      <c r="D109" s="723">
        <v>88</v>
      </c>
      <c r="E109" s="723"/>
      <c r="F109" s="724">
        <f>D109+E109</f>
        <v>88</v>
      </c>
      <c r="G109" s="436">
        <f>F109</f>
        <v>88</v>
      </c>
      <c r="H109" s="1143"/>
      <c r="I109" s="724">
        <v>87</v>
      </c>
      <c r="J109" s="436">
        <f>I109</f>
        <v>87</v>
      </c>
      <c r="K109" s="1171"/>
      <c r="L109" s="84">
        <f t="shared" si="21"/>
        <v>98.86363636363636</v>
      </c>
      <c r="M109" s="545"/>
    </row>
    <row r="110" spans="1:20" s="107" customFormat="1" ht="12" customHeight="1" thickBot="1" x14ac:dyDescent="0.25">
      <c r="A110" s="126"/>
      <c r="B110" s="733"/>
      <c r="C110" s="723"/>
      <c r="D110" s="723"/>
      <c r="E110" s="723"/>
      <c r="F110" s="724"/>
      <c r="G110" s="436"/>
      <c r="H110" s="1143"/>
      <c r="I110" s="724"/>
      <c r="J110" s="1022"/>
      <c r="K110" s="1173"/>
      <c r="L110" s="84"/>
      <c r="M110" s="545"/>
    </row>
    <row r="111" spans="1:20" s="81" customFormat="1" ht="13.5" customHeight="1" thickBot="1" x14ac:dyDescent="0.25">
      <c r="A111" s="441"/>
      <c r="B111" s="104" t="s">
        <v>516</v>
      </c>
      <c r="C111" s="90"/>
      <c r="D111" s="90">
        <f>SUM(D103:D110)</f>
        <v>81460</v>
      </c>
      <c r="E111" s="90">
        <f t="shared" ref="E111:K111" si="27">SUM(E103:E110)</f>
        <v>0</v>
      </c>
      <c r="F111" s="90">
        <f t="shared" si="27"/>
        <v>81460</v>
      </c>
      <c r="G111" s="90">
        <f t="shared" si="27"/>
        <v>48940</v>
      </c>
      <c r="H111" s="1150">
        <f t="shared" si="27"/>
        <v>32520</v>
      </c>
      <c r="I111" s="929">
        <f t="shared" si="27"/>
        <v>62189</v>
      </c>
      <c r="J111" s="468">
        <f t="shared" si="27"/>
        <v>29669</v>
      </c>
      <c r="K111" s="1135">
        <f t="shared" si="27"/>
        <v>32520</v>
      </c>
      <c r="L111" s="1167">
        <f t="shared" si="21"/>
        <v>76.342990424748351</v>
      </c>
      <c r="M111" s="544"/>
    </row>
    <row r="112" spans="1:20" s="81" customFormat="1" ht="12.75" customHeight="1" x14ac:dyDescent="0.2">
      <c r="A112" s="126"/>
      <c r="B112" s="85"/>
      <c r="C112" s="86"/>
      <c r="D112" s="86"/>
      <c r="E112" s="86"/>
      <c r="F112" s="87"/>
      <c r="G112" s="84"/>
      <c r="H112" s="1144"/>
      <c r="I112" s="724"/>
      <c r="J112" s="436"/>
      <c r="K112" s="1171"/>
      <c r="L112" s="84"/>
      <c r="M112" s="544"/>
    </row>
    <row r="113" spans="1:19" ht="12.75" customHeight="1" x14ac:dyDescent="0.2">
      <c r="A113" s="309" t="s">
        <v>520</v>
      </c>
      <c r="B113" s="85" t="s">
        <v>1100</v>
      </c>
      <c r="C113" s="86"/>
      <c r="D113" s="86"/>
      <c r="E113" s="86"/>
      <c r="F113" s="87"/>
      <c r="H113" s="1140"/>
      <c r="I113" s="724"/>
      <c r="J113" s="1443"/>
      <c r="K113" s="1165"/>
      <c r="L113" s="84"/>
      <c r="M113" s="541"/>
    </row>
    <row r="114" spans="1:19" s="107" customFormat="1" ht="21.75" customHeight="1" x14ac:dyDescent="0.2">
      <c r="A114" s="126" t="s">
        <v>510</v>
      </c>
      <c r="B114" s="105" t="s">
        <v>517</v>
      </c>
      <c r="C114" s="86"/>
      <c r="D114" s="86">
        <v>0</v>
      </c>
      <c r="E114" s="86"/>
      <c r="F114" s="87">
        <f>SUM(D114:E114)</f>
        <v>0</v>
      </c>
      <c r="G114" s="146"/>
      <c r="H114" s="1141">
        <f>F114</f>
        <v>0</v>
      </c>
      <c r="I114" s="724">
        <v>0</v>
      </c>
      <c r="J114" s="1452"/>
      <c r="K114" s="1454">
        <f>I114</f>
        <v>0</v>
      </c>
      <c r="L114" s="1453"/>
      <c r="M114" s="545"/>
    </row>
    <row r="115" spans="1:19" s="107" customFormat="1" ht="21.75" customHeight="1" x14ac:dyDescent="0.2">
      <c r="A115" s="126" t="s">
        <v>685</v>
      </c>
      <c r="B115" s="105" t="s">
        <v>518</v>
      </c>
      <c r="C115" s="86"/>
      <c r="D115" s="86">
        <v>0</v>
      </c>
      <c r="E115" s="86"/>
      <c r="F115" s="87">
        <f>SUM(D115:E115)</f>
        <v>0</v>
      </c>
      <c r="G115" s="146"/>
      <c r="H115" s="1141">
        <f>F115</f>
        <v>0</v>
      </c>
      <c r="I115" s="724">
        <v>0</v>
      </c>
      <c r="J115" s="1452"/>
      <c r="K115" s="1454">
        <f>I115</f>
        <v>0</v>
      </c>
      <c r="L115" s="1453"/>
      <c r="M115" s="545"/>
    </row>
    <row r="116" spans="1:19" s="107" customFormat="1" ht="21.75" customHeight="1" x14ac:dyDescent="0.2">
      <c r="A116" s="126" t="s">
        <v>101</v>
      </c>
      <c r="B116" s="105" t="s">
        <v>1294</v>
      </c>
      <c r="C116" s="435"/>
      <c r="D116" s="435">
        <v>6000</v>
      </c>
      <c r="E116" s="435"/>
      <c r="F116" s="437">
        <f>D116</f>
        <v>6000</v>
      </c>
      <c r="G116" s="1022"/>
      <c r="H116" s="1149">
        <f>F116</f>
        <v>6000</v>
      </c>
      <c r="I116" s="724">
        <v>5600</v>
      </c>
      <c r="J116" s="1452"/>
      <c r="K116" s="1454">
        <f>I116</f>
        <v>5600</v>
      </c>
      <c r="L116" s="1453">
        <f t="shared" si="21"/>
        <v>93.333333333333329</v>
      </c>
      <c r="M116" s="545"/>
    </row>
    <row r="117" spans="1:19" s="107" customFormat="1" ht="12" customHeight="1" thickBot="1" x14ac:dyDescent="0.25">
      <c r="A117" s="126"/>
      <c r="B117" s="105"/>
      <c r="C117" s="86"/>
      <c r="D117" s="86"/>
      <c r="E117" s="86"/>
      <c r="F117" s="87"/>
      <c r="G117" s="146"/>
      <c r="H117" s="1141"/>
      <c r="I117" s="724"/>
      <c r="J117" s="1022"/>
      <c r="K117" s="1173"/>
      <c r="L117" s="84"/>
      <c r="M117" s="545"/>
    </row>
    <row r="118" spans="1:19" s="81" customFormat="1" ht="21.75" customHeight="1" thickBot="1" x14ac:dyDescent="0.25">
      <c r="A118" s="441"/>
      <c r="B118" s="104" t="s">
        <v>519</v>
      </c>
      <c r="C118" s="468"/>
      <c r="D118" s="468">
        <f>SUM(D114:D116)</f>
        <v>6000</v>
      </c>
      <c r="E118" s="468">
        <f t="shared" ref="E118:K118" si="28">SUM(E114:E116)</f>
        <v>0</v>
      </c>
      <c r="F118" s="468">
        <f t="shared" si="28"/>
        <v>6000</v>
      </c>
      <c r="G118" s="468">
        <f t="shared" si="28"/>
        <v>0</v>
      </c>
      <c r="H118" s="1152">
        <f t="shared" si="28"/>
        <v>6000</v>
      </c>
      <c r="I118" s="468">
        <f t="shared" si="28"/>
        <v>5600</v>
      </c>
      <c r="J118" s="468">
        <f t="shared" si="28"/>
        <v>0</v>
      </c>
      <c r="K118" s="1136">
        <f t="shared" si="28"/>
        <v>5600</v>
      </c>
      <c r="L118" s="1174">
        <f t="shared" si="21"/>
        <v>93.333333333333329</v>
      </c>
      <c r="M118" s="544"/>
    </row>
    <row r="119" spans="1:19" s="81" customFormat="1" ht="13.5" customHeight="1" x14ac:dyDescent="0.2">
      <c r="A119" s="126"/>
      <c r="B119" s="85"/>
      <c r="C119" s="87"/>
      <c r="D119" s="87"/>
      <c r="E119" s="87"/>
      <c r="F119" s="87"/>
      <c r="G119" s="87"/>
      <c r="H119" s="1146"/>
      <c r="I119" s="724"/>
      <c r="J119" s="436"/>
      <c r="K119" s="1171"/>
      <c r="L119" s="1169"/>
      <c r="M119" s="544"/>
    </row>
    <row r="120" spans="1:19" s="81" customFormat="1" ht="13.5" customHeight="1" thickBot="1" x14ac:dyDescent="0.25">
      <c r="A120" s="444"/>
      <c r="B120" s="439"/>
      <c r="C120" s="447"/>
      <c r="D120" s="447"/>
      <c r="E120" s="447"/>
      <c r="F120" s="447"/>
      <c r="G120" s="448"/>
      <c r="H120" s="1153"/>
      <c r="I120" s="724"/>
      <c r="J120" s="436"/>
      <c r="K120" s="1171"/>
      <c r="L120" s="84"/>
      <c r="M120" s="544"/>
    </row>
    <row r="121" spans="1:19" s="81" customFormat="1" ht="13.5" customHeight="1" thickBot="1" x14ac:dyDescent="0.25">
      <c r="A121" s="441"/>
      <c r="B121" s="438" t="s">
        <v>180</v>
      </c>
      <c r="C121" s="147"/>
      <c r="D121" s="147">
        <f>D22+D29+D65+D77+D82+D91+D99+D111+D118</f>
        <v>2112058</v>
      </c>
      <c r="E121" s="147">
        <f>E22+E29+E65+E77+E82+E91+E99+E111+E118</f>
        <v>199909</v>
      </c>
      <c r="F121" s="147">
        <f>F22+F29+F65+F77+F82+F91+F99+F111+F118</f>
        <v>2311967</v>
      </c>
      <c r="G121" s="147">
        <f>G22+G29+G65+G77+G82+G91+G99+G111+G118</f>
        <v>2127918</v>
      </c>
      <c r="H121" s="1151">
        <f>H22+H29+H65+H77+H82+H91+H99+H111+H118</f>
        <v>184049</v>
      </c>
      <c r="I121" s="1138">
        <f t="shared" ref="I121:K121" si="29">I22+I29+I65+I77+I82+I91+I99+I111+I118</f>
        <v>1470674</v>
      </c>
      <c r="J121" s="1138">
        <f t="shared" si="29"/>
        <v>1405582</v>
      </c>
      <c r="K121" s="725">
        <f t="shared" si="29"/>
        <v>65092</v>
      </c>
      <c r="L121" s="1167">
        <f t="shared" si="21"/>
        <v>63.611375075855328</v>
      </c>
      <c r="M121" s="544"/>
    </row>
    <row r="122" spans="1:19" s="81" customFormat="1" ht="13.5" customHeight="1" x14ac:dyDescent="0.2">
      <c r="A122" s="126"/>
      <c r="B122" s="85"/>
      <c r="C122" s="87"/>
      <c r="D122" s="87"/>
      <c r="E122" s="87"/>
      <c r="F122" s="87"/>
      <c r="G122" s="124"/>
      <c r="H122" s="1144"/>
      <c r="I122" s="724"/>
      <c r="J122" s="436"/>
      <c r="K122" s="1171"/>
      <c r="L122" s="84"/>
      <c r="M122" s="544"/>
    </row>
    <row r="123" spans="1:19" s="108" customFormat="1" ht="13.5" customHeight="1" x14ac:dyDescent="0.2">
      <c r="A123" s="126"/>
      <c r="B123" s="85"/>
      <c r="C123" s="87"/>
      <c r="D123" s="87"/>
      <c r="E123" s="87"/>
      <c r="F123" s="87"/>
      <c r="G123" s="103"/>
      <c r="H123" s="1154"/>
      <c r="I123" s="724"/>
      <c r="J123" s="467"/>
      <c r="K123" s="1175"/>
      <c r="L123" s="84"/>
      <c r="M123" s="546"/>
    </row>
    <row r="124" spans="1:19" s="108" customFormat="1" ht="15.75" customHeight="1" x14ac:dyDescent="0.2">
      <c r="A124" s="309" t="s">
        <v>523</v>
      </c>
      <c r="B124" s="85" t="s">
        <v>521</v>
      </c>
      <c r="C124" s="87"/>
      <c r="D124" s="87"/>
      <c r="E124" s="87"/>
      <c r="F124" s="87"/>
      <c r="G124" s="103"/>
      <c r="H124" s="1154"/>
      <c r="I124" s="724"/>
      <c r="J124" s="467"/>
      <c r="K124" s="1175"/>
      <c r="L124" s="84"/>
      <c r="M124" s="546"/>
    </row>
    <row r="125" spans="1:19" s="817" customFormat="1" ht="21.75" customHeight="1" x14ac:dyDescent="0.2">
      <c r="A125" s="126" t="s">
        <v>491</v>
      </c>
      <c r="B125" s="105" t="s">
        <v>1161</v>
      </c>
      <c r="C125" s="435" t="s">
        <v>316</v>
      </c>
      <c r="D125" s="723">
        <v>1342</v>
      </c>
      <c r="E125" s="723">
        <v>513</v>
      </c>
      <c r="F125" s="724">
        <f>SUM(D125:E125)</f>
        <v>1855</v>
      </c>
      <c r="G125" s="436">
        <f>F125</f>
        <v>1855</v>
      </c>
      <c r="H125" s="1143"/>
      <c r="I125" s="724">
        <v>1674</v>
      </c>
      <c r="J125" s="436">
        <f>I125</f>
        <v>1674</v>
      </c>
      <c r="K125" s="1176"/>
      <c r="L125" s="84">
        <f t="shared" si="21"/>
        <v>90.242587601078171</v>
      </c>
      <c r="M125" s="816"/>
    </row>
    <row r="126" spans="1:19" s="108" customFormat="1" ht="21.75" customHeight="1" x14ac:dyDescent="0.2">
      <c r="A126" s="126" t="s">
        <v>499</v>
      </c>
      <c r="B126" s="105" t="s">
        <v>1008</v>
      </c>
      <c r="C126" s="435" t="s">
        <v>316</v>
      </c>
      <c r="D126" s="435">
        <v>2887</v>
      </c>
      <c r="E126" s="435">
        <v>298</v>
      </c>
      <c r="F126" s="437">
        <f>SUM(D126:E126)</f>
        <v>3185</v>
      </c>
      <c r="G126" s="467"/>
      <c r="H126" s="1144">
        <f>F126</f>
        <v>3185</v>
      </c>
      <c r="I126" s="724">
        <v>1398</v>
      </c>
      <c r="J126" s="467"/>
      <c r="K126" s="1374">
        <f>I126</f>
        <v>1398</v>
      </c>
      <c r="L126" s="84">
        <f t="shared" si="21"/>
        <v>43.893249607535324</v>
      </c>
      <c r="M126" s="546"/>
      <c r="S126" s="560"/>
    </row>
    <row r="127" spans="1:19" s="108" customFormat="1" ht="22.15" customHeight="1" x14ac:dyDescent="0.2">
      <c r="A127" s="126" t="s">
        <v>500</v>
      </c>
      <c r="B127" s="105" t="s">
        <v>1081</v>
      </c>
      <c r="C127" s="435" t="s">
        <v>316</v>
      </c>
      <c r="D127" s="435">
        <v>1000</v>
      </c>
      <c r="E127" s="435">
        <f>D127*0.27</f>
        <v>270</v>
      </c>
      <c r="F127" s="437">
        <f>SUM(D127:E127)</f>
        <v>1270</v>
      </c>
      <c r="G127" s="436">
        <v>1270</v>
      </c>
      <c r="H127" s="1143"/>
      <c r="I127" s="724">
        <v>526</v>
      </c>
      <c r="J127" s="436">
        <f>I127</f>
        <v>526</v>
      </c>
      <c r="K127" s="1175"/>
      <c r="L127" s="84">
        <f t="shared" si="21"/>
        <v>41.417322834645667</v>
      </c>
      <c r="M127" s="546"/>
    </row>
    <row r="128" spans="1:19" s="108" customFormat="1" ht="12.75" customHeight="1" thickBot="1" x14ac:dyDescent="0.25">
      <c r="A128" s="444"/>
      <c r="B128" s="105"/>
      <c r="C128" s="435"/>
      <c r="D128" s="435"/>
      <c r="E128" s="435"/>
      <c r="F128" s="437"/>
      <c r="G128" s="436"/>
      <c r="H128" s="1143"/>
      <c r="I128" s="724"/>
      <c r="J128" s="467"/>
      <c r="K128" s="1175"/>
      <c r="L128" s="84"/>
      <c r="M128" s="546"/>
    </row>
    <row r="129" spans="1:13" s="108" customFormat="1" ht="21.75" customHeight="1" thickBot="1" x14ac:dyDescent="0.2">
      <c r="A129" s="441"/>
      <c r="B129" s="104" t="s">
        <v>522</v>
      </c>
      <c r="C129" s="90"/>
      <c r="D129" s="929">
        <f>SUM(D125:D127)</f>
        <v>5229</v>
      </c>
      <c r="E129" s="929">
        <f t="shared" ref="E129:F129" si="30">SUM(E125:E127)</f>
        <v>1081</v>
      </c>
      <c r="F129" s="929">
        <f t="shared" si="30"/>
        <v>6310</v>
      </c>
      <c r="G129" s="929">
        <f t="shared" ref="G129" si="31">SUM(G125:G127)</f>
        <v>3125</v>
      </c>
      <c r="H129" s="1155">
        <f t="shared" ref="H129:K129" si="32">SUM(H125:H127)</f>
        <v>3185</v>
      </c>
      <c r="I129" s="929">
        <f t="shared" si="32"/>
        <v>3598</v>
      </c>
      <c r="J129" s="929">
        <f t="shared" si="32"/>
        <v>2200</v>
      </c>
      <c r="K129" s="1137">
        <f t="shared" si="32"/>
        <v>1398</v>
      </c>
      <c r="L129" s="1177">
        <f t="shared" si="21"/>
        <v>57.020602218700475</v>
      </c>
      <c r="M129" s="546"/>
    </row>
    <row r="130" spans="1:13" s="108" customFormat="1" ht="13.5" customHeight="1" x14ac:dyDescent="0.2">
      <c r="A130" s="126"/>
      <c r="B130" s="85"/>
      <c r="C130" s="87"/>
      <c r="D130" s="87"/>
      <c r="E130" s="87"/>
      <c r="F130" s="87"/>
      <c r="G130" s="95"/>
      <c r="H130" s="1154"/>
      <c r="I130" s="724"/>
      <c r="J130" s="467"/>
      <c r="K130" s="1175"/>
      <c r="L130" s="84"/>
      <c r="M130" s="546"/>
    </row>
    <row r="131" spans="1:13" s="108" customFormat="1" ht="13.5" customHeight="1" x14ac:dyDescent="0.2">
      <c r="A131" s="309" t="s">
        <v>181</v>
      </c>
      <c r="B131" s="85" t="s">
        <v>76</v>
      </c>
      <c r="C131" s="87"/>
      <c r="D131" s="87"/>
      <c r="E131" s="87"/>
      <c r="F131" s="87"/>
      <c r="G131" s="95"/>
      <c r="H131" s="1154"/>
      <c r="I131" s="724"/>
      <c r="J131" s="467"/>
      <c r="K131" s="1175"/>
      <c r="L131" s="84"/>
      <c r="M131" s="546"/>
    </row>
    <row r="132" spans="1:13" s="81" customFormat="1" ht="21.75" customHeight="1" x14ac:dyDescent="0.2">
      <c r="A132" s="126" t="s">
        <v>491</v>
      </c>
      <c r="B132" s="105" t="s">
        <v>318</v>
      </c>
      <c r="C132" s="435" t="s">
        <v>319</v>
      </c>
      <c r="D132" s="435">
        <v>5625</v>
      </c>
      <c r="E132" s="435">
        <v>1519</v>
      </c>
      <c r="F132" s="437">
        <f>SUM(D132:E132)</f>
        <v>7144</v>
      </c>
      <c r="G132" s="436">
        <f>F132</f>
        <v>7144</v>
      </c>
      <c r="H132" s="1143"/>
      <c r="I132" s="724">
        <v>7143</v>
      </c>
      <c r="J132" s="436">
        <f>I132</f>
        <v>7143</v>
      </c>
      <c r="K132" s="1374"/>
      <c r="L132" s="436">
        <f t="shared" si="21"/>
        <v>99.986002239641664</v>
      </c>
      <c r="M132" s="544"/>
    </row>
    <row r="133" spans="1:13" s="81" customFormat="1" ht="12.75" customHeight="1" thickBot="1" x14ac:dyDescent="0.25">
      <c r="A133" s="126"/>
      <c r="B133" s="105"/>
      <c r="C133" s="435"/>
      <c r="D133" s="435"/>
      <c r="E133" s="435"/>
      <c r="F133" s="437"/>
      <c r="G133" s="436"/>
      <c r="H133" s="1143"/>
      <c r="I133" s="724"/>
      <c r="J133" s="436"/>
      <c r="K133" s="1171"/>
      <c r="L133" s="84"/>
      <c r="M133" s="544"/>
    </row>
    <row r="134" spans="1:13" s="81" customFormat="1" ht="21.75" customHeight="1" thickBot="1" x14ac:dyDescent="0.25">
      <c r="A134" s="441"/>
      <c r="B134" s="438" t="s">
        <v>75</v>
      </c>
      <c r="C134" s="756"/>
      <c r="D134" s="756">
        <f>SUM(D132:D133)</f>
        <v>5625</v>
      </c>
      <c r="E134" s="756">
        <f>SUM(E132:E133)</f>
        <v>1519</v>
      </c>
      <c r="F134" s="756">
        <f>SUM(F132:F133)</f>
        <v>7144</v>
      </c>
      <c r="G134" s="756">
        <f>SUM(G132:G133)</f>
        <v>7144</v>
      </c>
      <c r="H134" s="1156">
        <f>SUM(H132:H133)</f>
        <v>0</v>
      </c>
      <c r="I134" s="756">
        <f t="shared" ref="I134:K134" si="33">SUM(I132:I133)</f>
        <v>7143</v>
      </c>
      <c r="J134" s="756">
        <f t="shared" si="33"/>
        <v>7143</v>
      </c>
      <c r="K134" s="1138">
        <f t="shared" si="33"/>
        <v>0</v>
      </c>
      <c r="L134" s="1177">
        <f t="shared" si="21"/>
        <v>99.986002239641664</v>
      </c>
      <c r="M134" s="544"/>
    </row>
    <row r="135" spans="1:13" s="81" customFormat="1" ht="13.5" customHeight="1" x14ac:dyDescent="0.2">
      <c r="A135" s="126"/>
      <c r="B135" s="105"/>
      <c r="C135" s="86"/>
      <c r="D135" s="86"/>
      <c r="E135" s="86"/>
      <c r="F135" s="86"/>
      <c r="G135" s="84"/>
      <c r="H135" s="1144"/>
      <c r="I135" s="724"/>
      <c r="J135" s="436"/>
      <c r="K135" s="1171"/>
      <c r="L135" s="84"/>
      <c r="M135" s="544"/>
    </row>
    <row r="136" spans="1:13" s="108" customFormat="1" ht="26.45" customHeight="1" x14ac:dyDescent="0.2">
      <c r="A136" s="126"/>
      <c r="B136" s="85" t="s">
        <v>975</v>
      </c>
      <c r="C136" s="87"/>
      <c r="D136" s="86"/>
      <c r="E136" s="86"/>
      <c r="F136" s="87"/>
      <c r="G136" s="95"/>
      <c r="H136" s="1154"/>
      <c r="I136" s="724"/>
      <c r="J136" s="467"/>
      <c r="K136" s="1175"/>
      <c r="L136" s="84"/>
      <c r="M136" s="546"/>
    </row>
    <row r="137" spans="1:13" s="108" customFormat="1" ht="33" customHeight="1" x14ac:dyDescent="0.15">
      <c r="A137" s="126" t="s">
        <v>491</v>
      </c>
      <c r="B137" s="726" t="s">
        <v>1068</v>
      </c>
      <c r="C137" s="435" t="s">
        <v>316</v>
      </c>
      <c r="D137" s="723">
        <v>3301</v>
      </c>
      <c r="E137" s="723">
        <v>515</v>
      </c>
      <c r="F137" s="724">
        <f>SUM(D137:E137)</f>
        <v>3816</v>
      </c>
      <c r="G137" s="467"/>
      <c r="H137" s="1143">
        <f>F137</f>
        <v>3816</v>
      </c>
      <c r="I137" s="724">
        <v>3814</v>
      </c>
      <c r="J137" s="467"/>
      <c r="K137" s="1374">
        <f>I137</f>
        <v>3814</v>
      </c>
      <c r="L137" s="436">
        <f t="shared" si="21"/>
        <v>99.94758909853249</v>
      </c>
      <c r="M137" s="546"/>
    </row>
    <row r="138" spans="1:13" s="108" customFormat="1" ht="19.5" customHeight="1" x14ac:dyDescent="0.15">
      <c r="A138" s="126" t="s">
        <v>499</v>
      </c>
      <c r="B138" s="726" t="s">
        <v>1183</v>
      </c>
      <c r="C138" s="435" t="s">
        <v>316</v>
      </c>
      <c r="D138" s="723">
        <v>2732</v>
      </c>
      <c r="E138" s="723">
        <v>738</v>
      </c>
      <c r="F138" s="724">
        <f>SUM(D138:E138)</f>
        <v>3470</v>
      </c>
      <c r="G138" s="467"/>
      <c r="H138" s="1143">
        <f>F138</f>
        <v>3470</v>
      </c>
      <c r="I138" s="724">
        <v>3470</v>
      </c>
      <c r="J138" s="467"/>
      <c r="K138" s="1374">
        <f>I138</f>
        <v>3470</v>
      </c>
      <c r="L138" s="436">
        <f t="shared" si="21"/>
        <v>100</v>
      </c>
      <c r="M138" s="546"/>
    </row>
    <row r="139" spans="1:13" s="108" customFormat="1" ht="19.5" customHeight="1" x14ac:dyDescent="0.15">
      <c r="A139" s="126" t="s">
        <v>500</v>
      </c>
      <c r="B139" s="726" t="s">
        <v>1233</v>
      </c>
      <c r="C139" s="435" t="s">
        <v>316</v>
      </c>
      <c r="D139" s="723">
        <v>2310</v>
      </c>
      <c r="E139" s="723">
        <v>624</v>
      </c>
      <c r="F139" s="724">
        <f>SUM(D139:E139)</f>
        <v>2934</v>
      </c>
      <c r="G139" s="467"/>
      <c r="H139" s="1143">
        <f>F139</f>
        <v>2934</v>
      </c>
      <c r="I139" s="724">
        <v>2934</v>
      </c>
      <c r="J139" s="467"/>
      <c r="K139" s="1374">
        <f t="shared" ref="K139" si="34">I139</f>
        <v>2934</v>
      </c>
      <c r="L139" s="436">
        <f t="shared" si="21"/>
        <v>100</v>
      </c>
      <c r="M139" s="546"/>
    </row>
    <row r="140" spans="1:13" s="108" customFormat="1" ht="21.75" customHeight="1" x14ac:dyDescent="0.15">
      <c r="A140" s="126" t="s">
        <v>501</v>
      </c>
      <c r="B140" s="726" t="s">
        <v>1234</v>
      </c>
      <c r="C140" s="435" t="s">
        <v>316</v>
      </c>
      <c r="D140" s="723">
        <v>276</v>
      </c>
      <c r="E140" s="723">
        <v>74</v>
      </c>
      <c r="F140" s="724">
        <f>D140+E140</f>
        <v>350</v>
      </c>
      <c r="G140" s="467"/>
      <c r="H140" s="1143">
        <f>F140</f>
        <v>350</v>
      </c>
      <c r="I140" s="724">
        <v>350</v>
      </c>
      <c r="J140" s="467"/>
      <c r="K140" s="1374">
        <f>I140</f>
        <v>350</v>
      </c>
      <c r="L140" s="436">
        <f t="shared" si="21"/>
        <v>100</v>
      </c>
      <c r="M140" s="546"/>
    </row>
    <row r="141" spans="1:13" s="108" customFormat="1" ht="12" customHeight="1" thickBot="1" x14ac:dyDescent="0.25">
      <c r="A141" s="126"/>
      <c r="B141" s="669"/>
      <c r="C141" s="666"/>
      <c r="D141" s="124"/>
      <c r="E141" s="124"/>
      <c r="F141" s="124"/>
      <c r="G141" s="95"/>
      <c r="H141" s="1144"/>
      <c r="I141" s="724"/>
      <c r="J141" s="467"/>
      <c r="K141" s="1175"/>
      <c r="L141" s="84"/>
      <c r="M141" s="546"/>
    </row>
    <row r="142" spans="1:13" s="108" customFormat="1" ht="21.75" customHeight="1" thickBot="1" x14ac:dyDescent="0.2">
      <c r="A142" s="445"/>
      <c r="B142" s="443" t="s">
        <v>974</v>
      </c>
      <c r="C142" s="755"/>
      <c r="D142" s="756">
        <f>SUM(D137:D141)</f>
        <v>8619</v>
      </c>
      <c r="E142" s="756">
        <f>SUM(E137:E141)</f>
        <v>1951</v>
      </c>
      <c r="F142" s="756">
        <f>SUM(F137:F141)</f>
        <v>10570</v>
      </c>
      <c r="G142" s="756">
        <f>SUM(G137:G141)</f>
        <v>0</v>
      </c>
      <c r="H142" s="1156">
        <f>SUM(H137:H141)</f>
        <v>10570</v>
      </c>
      <c r="I142" s="756">
        <f t="shared" ref="I142:K142" si="35">SUM(I137:I141)</f>
        <v>10568</v>
      </c>
      <c r="J142" s="756">
        <f t="shared" si="35"/>
        <v>0</v>
      </c>
      <c r="K142" s="1138">
        <f t="shared" si="35"/>
        <v>10568</v>
      </c>
      <c r="L142" s="1177">
        <f t="shared" si="21"/>
        <v>99.981078524124882</v>
      </c>
      <c r="M142" s="546"/>
    </row>
    <row r="143" spans="1:13" s="108" customFormat="1" ht="13.5" customHeight="1" x14ac:dyDescent="0.2">
      <c r="A143" s="309"/>
      <c r="B143" s="85"/>
      <c r="C143" s="87"/>
      <c r="D143" s="87"/>
      <c r="E143" s="87"/>
      <c r="F143" s="87"/>
      <c r="G143" s="87"/>
      <c r="H143" s="1146"/>
      <c r="I143" s="724"/>
      <c r="J143" s="467"/>
      <c r="K143" s="1175"/>
      <c r="L143" s="84"/>
      <c r="M143" s="546"/>
    </row>
    <row r="144" spans="1:13" s="108" customFormat="1" ht="13.5" customHeight="1" x14ac:dyDescent="0.2">
      <c r="A144" s="309"/>
      <c r="B144" s="85" t="s">
        <v>713</v>
      </c>
      <c r="C144" s="87"/>
      <c r="D144" s="87"/>
      <c r="E144" s="87"/>
      <c r="F144" s="87"/>
      <c r="G144" s="87"/>
      <c r="H144" s="1146"/>
      <c r="I144" s="724"/>
      <c r="J144" s="467"/>
      <c r="K144" s="1175"/>
      <c r="L144" s="84"/>
      <c r="M144" s="546"/>
    </row>
    <row r="145" spans="1:14" s="817" customFormat="1" ht="26.25" customHeight="1" x14ac:dyDescent="0.2">
      <c r="A145" s="126" t="s">
        <v>491</v>
      </c>
      <c r="B145" s="726" t="s">
        <v>1099</v>
      </c>
      <c r="C145" s="435" t="s">
        <v>316</v>
      </c>
      <c r="D145" s="723">
        <v>0</v>
      </c>
      <c r="E145" s="723">
        <v>0</v>
      </c>
      <c r="F145" s="724">
        <f>SUM(D145:E145)</f>
        <v>0</v>
      </c>
      <c r="G145" s="723">
        <f>F145</f>
        <v>0</v>
      </c>
      <c r="H145" s="1157"/>
      <c r="I145" s="724">
        <f t="shared" ref="I145:I161" si="36">J145+K145</f>
        <v>0</v>
      </c>
      <c r="J145" s="467"/>
      <c r="K145" s="1176"/>
      <c r="L145" s="436"/>
      <c r="M145" s="816"/>
    </row>
    <row r="146" spans="1:14" s="817" customFormat="1" ht="21.75" customHeight="1" x14ac:dyDescent="0.2">
      <c r="A146" s="126" t="s">
        <v>499</v>
      </c>
      <c r="B146" s="105" t="s">
        <v>1067</v>
      </c>
      <c r="C146" s="435" t="s">
        <v>316</v>
      </c>
      <c r="D146" s="435">
        <v>3893</v>
      </c>
      <c r="E146" s="435">
        <v>1044</v>
      </c>
      <c r="F146" s="437">
        <f>SUM(D146:E146)</f>
        <v>4937</v>
      </c>
      <c r="G146" s="435">
        <v>0</v>
      </c>
      <c r="H146" s="1149">
        <f>F146</f>
        <v>4937</v>
      </c>
      <c r="I146" s="724">
        <v>4937</v>
      </c>
      <c r="J146" s="436"/>
      <c r="K146" s="1374">
        <f>I146</f>
        <v>4937</v>
      </c>
      <c r="L146" s="436">
        <f t="shared" ref="L146:L163" si="37">I146/F146*100</f>
        <v>100</v>
      </c>
      <c r="M146" s="816"/>
    </row>
    <row r="147" spans="1:14" s="817" customFormat="1" ht="21.75" customHeight="1" x14ac:dyDescent="0.2">
      <c r="A147" s="126" t="s">
        <v>500</v>
      </c>
      <c r="B147" s="105" t="s">
        <v>1098</v>
      </c>
      <c r="C147" s="435" t="s">
        <v>316</v>
      </c>
      <c r="D147" s="435">
        <v>536</v>
      </c>
      <c r="E147" s="435">
        <v>129</v>
      </c>
      <c r="F147" s="437">
        <f>SUM(D147:E147)</f>
        <v>665</v>
      </c>
      <c r="G147" s="435">
        <f>F147</f>
        <v>665</v>
      </c>
      <c r="H147" s="1149"/>
      <c r="I147" s="724">
        <v>664</v>
      </c>
      <c r="J147" s="436">
        <f>I147</f>
        <v>664</v>
      </c>
      <c r="K147" s="1374"/>
      <c r="L147" s="436">
        <f t="shared" si="37"/>
        <v>99.849624060150376</v>
      </c>
      <c r="M147" s="816"/>
    </row>
    <row r="148" spans="1:14" s="817" customFormat="1" ht="11.25" customHeight="1" thickBot="1" x14ac:dyDescent="0.25">
      <c r="A148" s="126"/>
      <c r="B148" s="105"/>
      <c r="C148" s="435"/>
      <c r="D148" s="435"/>
      <c r="E148" s="435"/>
      <c r="F148" s="437"/>
      <c r="G148" s="435"/>
      <c r="H148" s="1149"/>
      <c r="I148" s="724"/>
      <c r="J148" s="467"/>
      <c r="K148" s="1176"/>
      <c r="L148" s="1168"/>
      <c r="M148" s="816"/>
    </row>
    <row r="149" spans="1:14" s="108" customFormat="1" ht="21.75" customHeight="1" thickBot="1" x14ac:dyDescent="0.2">
      <c r="A149" s="445"/>
      <c r="B149" s="438" t="s">
        <v>16</v>
      </c>
      <c r="C149" s="756"/>
      <c r="D149" s="756">
        <f>SUM(D145:D147)</f>
        <v>4429</v>
      </c>
      <c r="E149" s="756">
        <f>SUM(E145:E147)</f>
        <v>1173</v>
      </c>
      <c r="F149" s="756">
        <f>SUM(F145:F147)</f>
        <v>5602</v>
      </c>
      <c r="G149" s="756">
        <f>SUM(G145:G147)</f>
        <v>665</v>
      </c>
      <c r="H149" s="1156">
        <f>SUM(H145:H147)</f>
        <v>4937</v>
      </c>
      <c r="I149" s="756">
        <f t="shared" ref="I149:K149" si="38">SUM(I145:I147)</f>
        <v>5601</v>
      </c>
      <c r="J149" s="756">
        <f t="shared" si="38"/>
        <v>664</v>
      </c>
      <c r="K149" s="1138">
        <f t="shared" si="38"/>
        <v>4937</v>
      </c>
      <c r="L149" s="1177">
        <f t="shared" si="37"/>
        <v>99.982149232417001</v>
      </c>
      <c r="M149" s="546"/>
    </row>
    <row r="150" spans="1:14" s="108" customFormat="1" ht="13.5" customHeight="1" x14ac:dyDescent="0.2">
      <c r="A150" s="309"/>
      <c r="B150" s="85"/>
      <c r="C150" s="87"/>
      <c r="D150" s="87"/>
      <c r="E150" s="87"/>
      <c r="F150" s="87"/>
      <c r="G150" s="87"/>
      <c r="H150" s="1146"/>
      <c r="I150" s="724"/>
      <c r="J150" s="467"/>
      <c r="K150" s="1175"/>
      <c r="L150" s="84"/>
      <c r="M150" s="546"/>
    </row>
    <row r="151" spans="1:14" s="108" customFormat="1" ht="13.5" customHeight="1" x14ac:dyDescent="0.2">
      <c r="A151" s="309"/>
      <c r="B151" s="85" t="s">
        <v>1235</v>
      </c>
      <c r="C151" s="87"/>
      <c r="D151" s="87"/>
      <c r="E151" s="87"/>
      <c r="F151" s="87"/>
      <c r="G151" s="87"/>
      <c r="H151" s="1146"/>
      <c r="I151" s="724"/>
      <c r="J151" s="467"/>
      <c r="K151" s="1175"/>
      <c r="L151" s="84"/>
      <c r="M151" s="546"/>
    </row>
    <row r="152" spans="1:14" s="817" customFormat="1" ht="21.75" customHeight="1" x14ac:dyDescent="0.2">
      <c r="A152" s="126" t="s">
        <v>491</v>
      </c>
      <c r="B152" s="105" t="s">
        <v>191</v>
      </c>
      <c r="C152" s="435" t="s">
        <v>316</v>
      </c>
      <c r="D152" s="435">
        <v>39</v>
      </c>
      <c r="E152" s="435">
        <v>11</v>
      </c>
      <c r="F152" s="437">
        <f>D152+E152</f>
        <v>50</v>
      </c>
      <c r="G152" s="435">
        <f>F152</f>
        <v>50</v>
      </c>
      <c r="H152" s="1157"/>
      <c r="I152" s="724">
        <v>49</v>
      </c>
      <c r="J152" s="436">
        <f>I152</f>
        <v>49</v>
      </c>
      <c r="K152" s="1176"/>
      <c r="L152" s="436">
        <f t="shared" si="37"/>
        <v>98</v>
      </c>
      <c r="M152" s="816"/>
    </row>
    <row r="153" spans="1:14" s="817" customFormat="1" ht="21.75" customHeight="1" x14ac:dyDescent="0.2">
      <c r="A153" s="126" t="s">
        <v>499</v>
      </c>
      <c r="B153" s="105" t="s">
        <v>1317</v>
      </c>
      <c r="C153" s="435" t="s">
        <v>316</v>
      </c>
      <c r="D153" s="435">
        <v>435</v>
      </c>
      <c r="E153" s="435">
        <v>117</v>
      </c>
      <c r="F153" s="437">
        <f>SUM(D153:E153)</f>
        <v>552</v>
      </c>
      <c r="G153" s="435">
        <f>F153</f>
        <v>552</v>
      </c>
      <c r="H153" s="1157"/>
      <c r="I153" s="724">
        <v>553</v>
      </c>
      <c r="J153" s="436">
        <f>I153</f>
        <v>553</v>
      </c>
      <c r="K153" s="1176"/>
      <c r="L153" s="436">
        <f t="shared" si="37"/>
        <v>100.18115942028984</v>
      </c>
      <c r="M153" s="816"/>
    </row>
    <row r="154" spans="1:14" s="817" customFormat="1" ht="21.75" customHeight="1" x14ac:dyDescent="0.2">
      <c r="A154" s="126" t="s">
        <v>500</v>
      </c>
      <c r="B154" s="105" t="s">
        <v>1318</v>
      </c>
      <c r="C154" s="435" t="s">
        <v>316</v>
      </c>
      <c r="D154" s="435">
        <v>362</v>
      </c>
      <c r="E154" s="435">
        <v>98</v>
      </c>
      <c r="F154" s="437">
        <f t="shared" ref="F154:F155" si="39">SUM(D154:E154)</f>
        <v>460</v>
      </c>
      <c r="G154" s="435">
        <f t="shared" ref="G154:G155" si="40">F154</f>
        <v>460</v>
      </c>
      <c r="H154" s="1157"/>
      <c r="I154" s="724">
        <v>459</v>
      </c>
      <c r="J154" s="436">
        <f>I154</f>
        <v>459</v>
      </c>
      <c r="K154" s="1176"/>
      <c r="L154" s="436">
        <f t="shared" si="37"/>
        <v>99.782608695652172</v>
      </c>
      <c r="M154" s="816"/>
    </row>
    <row r="155" spans="1:14" s="817" customFormat="1" ht="21.75" customHeight="1" x14ac:dyDescent="0.2">
      <c r="A155" s="126" t="s">
        <v>501</v>
      </c>
      <c r="B155" s="105" t="s">
        <v>1319</v>
      </c>
      <c r="C155" s="435" t="s">
        <v>316</v>
      </c>
      <c r="D155" s="435">
        <v>1363</v>
      </c>
      <c r="E155" s="435">
        <v>368</v>
      </c>
      <c r="F155" s="437">
        <f t="shared" si="39"/>
        <v>1731</v>
      </c>
      <c r="G155" s="435">
        <f t="shared" si="40"/>
        <v>1731</v>
      </c>
      <c r="H155" s="1157"/>
      <c r="I155" s="724">
        <v>1731</v>
      </c>
      <c r="J155" s="436">
        <f>I155</f>
        <v>1731</v>
      </c>
      <c r="K155" s="1176"/>
      <c r="L155" s="436">
        <f t="shared" si="37"/>
        <v>100</v>
      </c>
      <c r="M155" s="816"/>
    </row>
    <row r="156" spans="1:14" s="817" customFormat="1" ht="12" customHeight="1" thickBot="1" x14ac:dyDescent="0.25">
      <c r="A156" s="444"/>
      <c r="B156" s="440"/>
      <c r="C156" s="818"/>
      <c r="D156" s="818"/>
      <c r="E156" s="818"/>
      <c r="F156" s="819"/>
      <c r="G156" s="818"/>
      <c r="H156" s="1158"/>
      <c r="I156" s="724"/>
      <c r="J156" s="467"/>
      <c r="K156" s="1176"/>
      <c r="L156" s="1168"/>
      <c r="M156" s="816"/>
    </row>
    <row r="157" spans="1:14" s="817" customFormat="1" ht="21.75" customHeight="1" thickBot="1" x14ac:dyDescent="0.25">
      <c r="A157" s="445"/>
      <c r="B157" s="438" t="s">
        <v>192</v>
      </c>
      <c r="C157" s="756"/>
      <c r="D157" s="756">
        <f>SUM(D152:D156)</f>
        <v>2199</v>
      </c>
      <c r="E157" s="756">
        <f t="shared" ref="E157:K157" si="41">SUM(E152:E156)</f>
        <v>594</v>
      </c>
      <c r="F157" s="756">
        <f t="shared" si="41"/>
        <v>2793</v>
      </c>
      <c r="G157" s="756">
        <f t="shared" si="41"/>
        <v>2793</v>
      </c>
      <c r="H157" s="1156">
        <f t="shared" si="41"/>
        <v>0</v>
      </c>
      <c r="I157" s="756">
        <f t="shared" si="41"/>
        <v>2792</v>
      </c>
      <c r="J157" s="756">
        <f t="shared" si="41"/>
        <v>2792</v>
      </c>
      <c r="K157" s="1138">
        <f t="shared" si="41"/>
        <v>0</v>
      </c>
      <c r="L157" s="467">
        <f t="shared" si="37"/>
        <v>99.964196204797702</v>
      </c>
      <c r="M157" s="816"/>
    </row>
    <row r="158" spans="1:14" s="108" customFormat="1" ht="13.5" customHeight="1" x14ac:dyDescent="0.2">
      <c r="A158" s="126"/>
      <c r="B158" s="105"/>
      <c r="C158" s="86"/>
      <c r="D158" s="86"/>
      <c r="E158" s="86"/>
      <c r="F158" s="87"/>
      <c r="G158" s="95"/>
      <c r="H158" s="1154"/>
      <c r="I158" s="724"/>
      <c r="J158" s="467"/>
      <c r="K158" s="1175"/>
      <c r="L158" s="1169"/>
      <c r="M158" s="546"/>
      <c r="N158" s="560"/>
    </row>
    <row r="159" spans="1:14" s="108" customFormat="1" ht="13.5" customHeight="1" x14ac:dyDescent="0.2">
      <c r="A159" s="309" t="s">
        <v>524</v>
      </c>
      <c r="B159" s="85" t="s">
        <v>525</v>
      </c>
      <c r="C159" s="87"/>
      <c r="D159" s="87"/>
      <c r="E159" s="87"/>
      <c r="F159" s="87"/>
      <c r="G159" s="95"/>
      <c r="H159" s="1154"/>
      <c r="I159" s="724"/>
      <c r="J159" s="467"/>
      <c r="K159" s="1175"/>
      <c r="L159" s="84"/>
      <c r="M159" s="546"/>
    </row>
    <row r="160" spans="1:14" s="108" customFormat="1" ht="11.25" customHeight="1" thickBot="1" x14ac:dyDescent="0.25">
      <c r="A160" s="444"/>
      <c r="B160" s="105"/>
      <c r="C160" s="86"/>
      <c r="D160" s="86"/>
      <c r="E160" s="86"/>
      <c r="F160" s="87"/>
      <c r="G160" s="84"/>
      <c r="H160" s="1159"/>
      <c r="I160" s="1445"/>
      <c r="J160" s="1445"/>
      <c r="K160" s="1178"/>
      <c r="L160" s="1179"/>
      <c r="M160" s="546"/>
    </row>
    <row r="161" spans="1:13" s="108" customFormat="1" ht="21.75" customHeight="1" thickBot="1" x14ac:dyDescent="0.25">
      <c r="A161" s="441"/>
      <c r="B161" s="104" t="s">
        <v>526</v>
      </c>
      <c r="C161" s="109"/>
      <c r="D161" s="468">
        <f>D159</f>
        <v>0</v>
      </c>
      <c r="E161" s="468">
        <f t="shared" ref="E161:G161" si="42">E159</f>
        <v>0</v>
      </c>
      <c r="F161" s="468">
        <f t="shared" si="42"/>
        <v>0</v>
      </c>
      <c r="G161" s="468">
        <f t="shared" si="42"/>
        <v>0</v>
      </c>
      <c r="H161" s="1152"/>
      <c r="I161" s="1181">
        <f t="shared" si="36"/>
        <v>0</v>
      </c>
      <c r="J161" s="1181"/>
      <c r="K161" s="1134"/>
      <c r="L161" s="1134"/>
      <c r="M161" s="546"/>
    </row>
    <row r="162" spans="1:13" s="81" customFormat="1" ht="13.5" customHeight="1" thickBot="1" x14ac:dyDescent="0.25">
      <c r="A162" s="126"/>
      <c r="B162" s="105"/>
      <c r="C162" s="86"/>
      <c r="D162" s="86"/>
      <c r="E162" s="86"/>
      <c r="F162" s="87"/>
      <c r="G162" s="84"/>
      <c r="H162" s="1144"/>
      <c r="I162" s="1181"/>
      <c r="J162" s="1446"/>
      <c r="K162" s="1180"/>
      <c r="L162" s="1180"/>
      <c r="M162" s="544"/>
    </row>
    <row r="163" spans="1:13" s="108" customFormat="1" ht="20.25" customHeight="1" thickBot="1" x14ac:dyDescent="0.2">
      <c r="A163" s="441"/>
      <c r="B163" s="104" t="s">
        <v>527</v>
      </c>
      <c r="C163" s="468"/>
      <c r="D163" s="468">
        <f>D22+D29+D65+D77+D82+D91+D99+D111+D118+D129+D134+D142+D149+D161+D157</f>
        <v>2138159</v>
      </c>
      <c r="E163" s="468">
        <f>E22+E29+E65+E77+E82+E91+E99+E111+E118+E129+E134+E142+E149+E161+E157</f>
        <v>206227</v>
      </c>
      <c r="F163" s="468">
        <f>F22+F29+F65+F77+F82+F91+F99+F111+F118+F129+F134+F142+F149+F161+F157</f>
        <v>2344386</v>
      </c>
      <c r="G163" s="468">
        <f>G22+G29+G65+G77+G82+G91+G99+G111+G118+G129+G134+G142+G149+G161+G157</f>
        <v>2141645</v>
      </c>
      <c r="H163" s="1152">
        <f>H22+H29+H65+H77+H82+H91+H99+H111+H118+H129+H134+H142+H149+H161+H157</f>
        <v>202741</v>
      </c>
      <c r="I163" s="1181">
        <f>I157+I149+I142+I134+I129+I121</f>
        <v>1500376</v>
      </c>
      <c r="J163" s="1181">
        <f t="shared" ref="J163:K163" si="43">J157+J149+J142+J134+J129+J121</f>
        <v>1418381</v>
      </c>
      <c r="K163" s="1181">
        <f t="shared" si="43"/>
        <v>81995</v>
      </c>
      <c r="L163" s="1182">
        <f t="shared" si="37"/>
        <v>63.998675985951117</v>
      </c>
      <c r="M163" s="546"/>
    </row>
    <row r="164" spans="1:13" ht="14.1" customHeight="1" x14ac:dyDescent="0.2">
      <c r="M164" s="541"/>
    </row>
    <row r="166" spans="1:13" ht="14.1" customHeight="1" x14ac:dyDescent="0.2">
      <c r="E166" s="110"/>
      <c r="F166" s="111"/>
    </row>
  </sheetData>
  <sheetProtection selectLockedCells="1" selectUnlockedCells="1"/>
  <mergeCells count="21">
    <mergeCell ref="A4:L4"/>
    <mergeCell ref="A1:L1"/>
    <mergeCell ref="I10:I11"/>
    <mergeCell ref="J10:J11"/>
    <mergeCell ref="K10:K11"/>
    <mergeCell ref="I9:L9"/>
    <mergeCell ref="L10:L11"/>
    <mergeCell ref="G9:H9"/>
    <mergeCell ref="A7:A11"/>
    <mergeCell ref="B10:B11"/>
    <mergeCell ref="C10:C11"/>
    <mergeCell ref="G10:G11"/>
    <mergeCell ref="H10:H11"/>
    <mergeCell ref="D9:F9"/>
    <mergeCell ref="A2:L2"/>
    <mergeCell ref="A3:L3"/>
    <mergeCell ref="A5:L5"/>
    <mergeCell ref="E10:E11"/>
    <mergeCell ref="F10:F11"/>
    <mergeCell ref="D10:D11"/>
    <mergeCell ref="A6:L6"/>
  </mergeCells>
  <phoneticPr fontId="33" type="noConversion"/>
  <pageMargins left="0" right="0" top="0.39370078740157483" bottom="0.39370078740157483" header="0.51181102362204722" footer="0.51181102362204722"/>
  <pageSetup paperSize="9" scale="71" firstPageNumber="0" fitToHeight="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40"/>
  <sheetViews>
    <sheetView workbookViewId="0">
      <selection activeCell="A2" sqref="A2:E2"/>
    </sheetView>
  </sheetViews>
  <sheetFormatPr defaultColWidth="9.140625" defaultRowHeight="15.75" x14ac:dyDescent="0.25"/>
  <cols>
    <col min="1" max="1" width="6" style="15" customWidth="1"/>
    <col min="2" max="2" width="52" style="16" customWidth="1"/>
    <col min="3" max="3" width="16.85546875" style="37" customWidth="1"/>
    <col min="4" max="4" width="14" style="37" customWidth="1"/>
    <col min="5" max="5" width="20.42578125" style="16" customWidth="1"/>
    <col min="6" max="16384" width="9.140625" style="16"/>
  </cols>
  <sheetData>
    <row r="1" spans="1:9" x14ac:dyDescent="0.25">
      <c r="B1" s="17"/>
      <c r="C1" s="23"/>
    </row>
    <row r="2" spans="1:9" x14ac:dyDescent="0.25">
      <c r="A2" s="1830" t="s">
        <v>2058</v>
      </c>
      <c r="B2" s="1830"/>
      <c r="C2" s="1830"/>
      <c r="D2" s="1830"/>
      <c r="E2" s="1830"/>
    </row>
    <row r="3" spans="1:9" ht="15" customHeight="1" x14ac:dyDescent="0.25">
      <c r="A3" s="1831" t="s">
        <v>78</v>
      </c>
      <c r="B3" s="1831"/>
      <c r="C3" s="1831"/>
      <c r="D3" s="1831"/>
      <c r="E3" s="1831"/>
    </row>
    <row r="4" spans="1:9" ht="15" customHeight="1" x14ac:dyDescent="0.25">
      <c r="A4" s="1832" t="s">
        <v>1074</v>
      </c>
      <c r="B4" s="1832"/>
      <c r="C4" s="1832"/>
      <c r="D4" s="1832"/>
      <c r="E4" s="1832"/>
    </row>
    <row r="5" spans="1:9" ht="15" customHeight="1" x14ac:dyDescent="0.25">
      <c r="A5" s="1832" t="s">
        <v>536</v>
      </c>
      <c r="B5" s="1832"/>
      <c r="C5" s="1832"/>
      <c r="D5" s="1832"/>
      <c r="E5" s="1832"/>
    </row>
    <row r="6" spans="1:9" ht="15" customHeight="1" x14ac:dyDescent="0.25">
      <c r="B6" s="1835"/>
      <c r="C6" s="1835"/>
    </row>
    <row r="7" spans="1:9" s="18" customFormat="1" ht="20.100000000000001" customHeight="1" x14ac:dyDescent="0.25">
      <c r="A7" s="1833" t="s">
        <v>310</v>
      </c>
      <c r="B7" s="1834"/>
      <c r="C7" s="1834"/>
      <c r="D7" s="1834"/>
      <c r="E7" s="1834"/>
    </row>
    <row r="8" spans="1:9" s="18" customFormat="1" ht="20.100000000000001" customHeight="1" x14ac:dyDescent="0.25">
      <c r="A8" s="1838" t="s">
        <v>77</v>
      </c>
      <c r="B8" s="451" t="s">
        <v>57</v>
      </c>
      <c r="C8" s="1837" t="s">
        <v>58</v>
      </c>
      <c r="D8" s="1837"/>
      <c r="E8" s="1837"/>
      <c r="F8" s="1828"/>
      <c r="G8" s="1828"/>
      <c r="H8" s="1828"/>
      <c r="I8" s="1828"/>
    </row>
    <row r="9" spans="1:9" ht="46.5" customHeight="1" x14ac:dyDescent="0.25">
      <c r="A9" s="1838"/>
      <c r="B9" s="1829" t="s">
        <v>86</v>
      </c>
      <c r="C9" s="1836" t="s">
        <v>1135</v>
      </c>
      <c r="D9" s="1836"/>
      <c r="E9" s="1836"/>
      <c r="F9" s="1827"/>
      <c r="G9" s="1827"/>
      <c r="H9" s="1827"/>
      <c r="I9" s="1786"/>
    </row>
    <row r="10" spans="1:9" ht="20.100000000000001" customHeight="1" x14ac:dyDescent="0.25">
      <c r="A10" s="1838"/>
      <c r="B10" s="1829"/>
      <c r="C10" s="450" t="s">
        <v>182</v>
      </c>
      <c r="D10" s="1317" t="s">
        <v>183</v>
      </c>
      <c r="E10" s="1318" t="s">
        <v>184</v>
      </c>
      <c r="F10" s="1100"/>
      <c r="G10" s="1100"/>
      <c r="H10" s="1100"/>
      <c r="I10" s="1786"/>
    </row>
    <row r="11" spans="1:9" ht="20.100000000000001" customHeight="1" x14ac:dyDescent="0.25">
      <c r="A11" s="19" t="s">
        <v>491</v>
      </c>
      <c r="B11" s="20" t="s">
        <v>537</v>
      </c>
      <c r="C11" s="552"/>
      <c r="D11" s="553"/>
      <c r="E11" s="554"/>
      <c r="F11" s="464"/>
      <c r="G11" s="464"/>
      <c r="H11" s="464"/>
      <c r="I11" s="464"/>
    </row>
    <row r="12" spans="1:9" ht="20.100000000000001" customHeight="1" x14ac:dyDescent="0.25">
      <c r="A12" s="19" t="s">
        <v>499</v>
      </c>
      <c r="B12" s="21" t="s">
        <v>650</v>
      </c>
      <c r="C12" s="555"/>
      <c r="D12" s="556"/>
      <c r="E12" s="557"/>
      <c r="F12" s="464"/>
      <c r="G12" s="464"/>
      <c r="H12" s="464"/>
      <c r="I12" s="464"/>
    </row>
    <row r="13" spans="1:9" ht="30.75" customHeight="1" x14ac:dyDescent="0.25">
      <c r="A13" s="949" t="s">
        <v>500</v>
      </c>
      <c r="B13" s="708" t="s">
        <v>312</v>
      </c>
      <c r="C13" s="953"/>
      <c r="D13" s="954">
        <v>0</v>
      </c>
      <c r="E13" s="955">
        <f t="shared" ref="E13:E18" si="0">C13+D13</f>
        <v>0</v>
      </c>
      <c r="F13" s="464"/>
      <c r="G13" s="464"/>
      <c r="H13" s="464"/>
      <c r="I13" s="464"/>
    </row>
    <row r="14" spans="1:9" ht="24.6" customHeight="1" x14ac:dyDescent="0.25">
      <c r="A14" s="949" t="s">
        <v>501</v>
      </c>
      <c r="B14" s="708" t="s">
        <v>659</v>
      </c>
      <c r="C14" s="954"/>
      <c r="D14" s="954">
        <v>15629</v>
      </c>
      <c r="E14" s="955">
        <f t="shared" si="0"/>
        <v>15629</v>
      </c>
      <c r="F14" s="464"/>
      <c r="G14" s="464"/>
      <c r="H14" s="464"/>
      <c r="I14" s="464"/>
    </row>
    <row r="15" spans="1:9" ht="36" customHeight="1" x14ac:dyDescent="0.25">
      <c r="A15" s="949" t="s">
        <v>502</v>
      </c>
      <c r="B15" s="859" t="s">
        <v>1189</v>
      </c>
      <c r="C15" s="953">
        <v>0</v>
      </c>
      <c r="D15" s="559">
        <v>78232</v>
      </c>
      <c r="E15" s="955">
        <f t="shared" si="0"/>
        <v>78232</v>
      </c>
      <c r="F15" s="464"/>
      <c r="G15" s="464"/>
      <c r="H15" s="464"/>
      <c r="I15" s="464"/>
    </row>
    <row r="16" spans="1:9" ht="36.75" customHeight="1" x14ac:dyDescent="0.25">
      <c r="A16" s="949" t="s">
        <v>503</v>
      </c>
      <c r="B16" s="952" t="s">
        <v>1192</v>
      </c>
      <c r="C16" s="800">
        <v>0</v>
      </c>
      <c r="D16" s="559"/>
      <c r="E16" s="955">
        <f t="shared" si="0"/>
        <v>0</v>
      </c>
      <c r="F16" s="464"/>
      <c r="G16" s="464"/>
      <c r="H16" s="464"/>
      <c r="I16" s="464"/>
    </row>
    <row r="17" spans="1:9" ht="24" customHeight="1" x14ac:dyDescent="0.25">
      <c r="A17" s="949" t="s">
        <v>504</v>
      </c>
      <c r="B17" s="708" t="s">
        <v>1188</v>
      </c>
      <c r="C17" s="800">
        <v>0</v>
      </c>
      <c r="D17" s="559">
        <v>31582</v>
      </c>
      <c r="E17" s="955">
        <f t="shared" si="0"/>
        <v>31582</v>
      </c>
      <c r="F17" s="464"/>
      <c r="G17" s="464"/>
      <c r="H17" s="464"/>
      <c r="I17" s="464"/>
    </row>
    <row r="18" spans="1:9" ht="31.5" customHeight="1" thickBot="1" x14ac:dyDescent="0.3">
      <c r="A18" s="949" t="s">
        <v>505</v>
      </c>
      <c r="B18" s="996" t="s">
        <v>1236</v>
      </c>
      <c r="C18" s="800">
        <v>27422</v>
      </c>
      <c r="D18" s="559"/>
      <c r="E18" s="955">
        <f t="shared" si="0"/>
        <v>27422</v>
      </c>
      <c r="F18" s="464"/>
      <c r="G18" s="464"/>
      <c r="H18" s="464"/>
      <c r="I18" s="464"/>
    </row>
    <row r="19" spans="1:9" s="15" customFormat="1" ht="19.5" customHeight="1" thickBot="1" x14ac:dyDescent="0.3">
      <c r="A19" s="997" t="s">
        <v>506</v>
      </c>
      <c r="B19" s="1003" t="s">
        <v>49</v>
      </c>
      <c r="C19" s="1004">
        <f>SUM(C13:C18)</f>
        <v>27422</v>
      </c>
      <c r="D19" s="1004">
        <f t="shared" ref="D19:E19" si="1">SUM(D13:D18)</f>
        <v>125443</v>
      </c>
      <c r="E19" s="1028">
        <f t="shared" si="1"/>
        <v>152865</v>
      </c>
      <c r="F19" s="1187"/>
      <c r="G19" s="1187"/>
      <c r="H19" s="1187"/>
      <c r="I19" s="951"/>
    </row>
    <row r="20" spans="1:9" s="15" customFormat="1" ht="20.25" customHeight="1" x14ac:dyDescent="0.25">
      <c r="A20" s="949" t="s">
        <v>547</v>
      </c>
      <c r="B20" s="24"/>
      <c r="C20" s="956"/>
      <c r="D20" s="957"/>
      <c r="E20" s="958"/>
      <c r="F20" s="951"/>
      <c r="G20" s="951"/>
      <c r="H20" s="951"/>
      <c r="I20" s="951"/>
    </row>
    <row r="21" spans="1:9" ht="19.5" customHeight="1" x14ac:dyDescent="0.25">
      <c r="A21" s="949" t="s">
        <v>548</v>
      </c>
      <c r="B21" s="24" t="s">
        <v>651</v>
      </c>
      <c r="C21" s="953"/>
      <c r="D21" s="959"/>
      <c r="E21" s="960"/>
      <c r="F21" s="464"/>
      <c r="G21" s="464"/>
      <c r="H21" s="464"/>
      <c r="I21" s="464"/>
    </row>
    <row r="22" spans="1:9" ht="21" customHeight="1" x14ac:dyDescent="0.25">
      <c r="A22" s="949" t="s">
        <v>549</v>
      </c>
      <c r="B22" s="17" t="s">
        <v>538</v>
      </c>
      <c r="C22" s="953"/>
      <c r="D22" s="954">
        <v>0</v>
      </c>
      <c r="E22" s="955">
        <f>C22+D22</f>
        <v>0</v>
      </c>
      <c r="F22" s="464"/>
      <c r="G22" s="464"/>
      <c r="H22" s="464"/>
      <c r="I22" s="464"/>
    </row>
    <row r="23" spans="1:9" ht="21.75" customHeight="1" x14ac:dyDescent="0.25">
      <c r="A23" s="949" t="s">
        <v>550</v>
      </c>
      <c r="B23" s="22" t="s">
        <v>539</v>
      </c>
      <c r="C23" s="953"/>
      <c r="D23" s="954">
        <v>1855</v>
      </c>
      <c r="E23" s="955">
        <f>C23+D23</f>
        <v>1855</v>
      </c>
      <c r="F23" s="464"/>
      <c r="G23" s="464"/>
      <c r="H23" s="464"/>
      <c r="I23" s="464"/>
    </row>
    <row r="24" spans="1:9" ht="41.25" customHeight="1" thickBot="1" x14ac:dyDescent="0.3">
      <c r="A24" s="949" t="s">
        <v>551</v>
      </c>
      <c r="B24" s="813" t="s">
        <v>999</v>
      </c>
      <c r="C24" s="811"/>
      <c r="D24" s="812">
        <v>0</v>
      </c>
      <c r="E24" s="1188">
        <f>C24+D24</f>
        <v>0</v>
      </c>
      <c r="F24" s="464"/>
      <c r="G24" s="464"/>
      <c r="H24" s="464"/>
      <c r="I24" s="464"/>
    </row>
    <row r="25" spans="1:9" s="15" customFormat="1" ht="21" customHeight="1" thickBot="1" x14ac:dyDescent="0.3">
      <c r="A25" s="997" t="s">
        <v>552</v>
      </c>
      <c r="B25" s="1003" t="s">
        <v>652</v>
      </c>
      <c r="C25" s="1004">
        <f>SUM(C22:C23)</f>
        <v>0</v>
      </c>
      <c r="D25" s="1005">
        <f>SUM(D22:D24)</f>
        <v>1855</v>
      </c>
      <c r="E25" s="1189">
        <f>C25+D25</f>
        <v>1855</v>
      </c>
      <c r="F25" s="951"/>
      <c r="G25" s="951"/>
      <c r="H25" s="951"/>
      <c r="I25" s="951"/>
    </row>
    <row r="26" spans="1:9" s="15" customFormat="1" ht="22.5" customHeight="1" thickBot="1" x14ac:dyDescent="0.3">
      <c r="A26" s="997" t="s">
        <v>553</v>
      </c>
      <c r="B26" s="287" t="s">
        <v>540</v>
      </c>
      <c r="C26" s="999">
        <f>C19+C25</f>
        <v>27422</v>
      </c>
      <c r="D26" s="1000">
        <f>D19+D25</f>
        <v>127298</v>
      </c>
      <c r="E26" s="1001">
        <f>C26+D26</f>
        <v>154720</v>
      </c>
    </row>
    <row r="27" spans="1:9" ht="20.100000000000001" customHeight="1" x14ac:dyDescent="0.25">
      <c r="A27" s="949" t="s">
        <v>554</v>
      </c>
      <c r="B27" s="22"/>
      <c r="C27" s="800"/>
      <c r="D27" s="559"/>
      <c r="E27" s="960"/>
    </row>
    <row r="28" spans="1:9" ht="20.100000000000001" customHeight="1" x14ac:dyDescent="0.25">
      <c r="A28" s="949" t="s">
        <v>556</v>
      </c>
      <c r="B28" s="20" t="s">
        <v>541</v>
      </c>
      <c r="C28" s="800"/>
      <c r="D28" s="559"/>
      <c r="E28" s="960"/>
    </row>
    <row r="29" spans="1:9" ht="20.100000000000001" customHeight="1" x14ac:dyDescent="0.25">
      <c r="A29" s="949" t="s">
        <v>557</v>
      </c>
      <c r="B29" s="17" t="s">
        <v>542</v>
      </c>
      <c r="C29" s="800">
        <v>162223</v>
      </c>
      <c r="D29" s="559">
        <v>47190</v>
      </c>
      <c r="E29" s="955">
        <f>C29+D29</f>
        <v>209413</v>
      </c>
    </row>
    <row r="30" spans="1:9" ht="20.100000000000001" customHeight="1" x14ac:dyDescent="0.25">
      <c r="A30" s="949" t="s">
        <v>558</v>
      </c>
      <c r="B30" s="26" t="s">
        <v>193</v>
      </c>
      <c r="C30" s="800"/>
      <c r="D30" s="559"/>
      <c r="E30" s="955"/>
    </row>
    <row r="31" spans="1:9" ht="32.25" customHeight="1" x14ac:dyDescent="0.25">
      <c r="A31" s="949" t="s">
        <v>559</v>
      </c>
      <c r="B31" s="708" t="s">
        <v>1190</v>
      </c>
      <c r="C31" s="800">
        <v>0</v>
      </c>
      <c r="D31" s="559">
        <v>1838</v>
      </c>
      <c r="E31" s="955">
        <f>SUM(C31:D31)</f>
        <v>1838</v>
      </c>
    </row>
    <row r="32" spans="1:9" ht="32.25" customHeight="1" thickBot="1" x14ac:dyDescent="0.3">
      <c r="A32" s="949" t="s">
        <v>560</v>
      </c>
      <c r="B32" s="950" t="s">
        <v>1191</v>
      </c>
      <c r="C32" s="559">
        <v>2223</v>
      </c>
      <c r="D32" s="559"/>
      <c r="E32" s="955">
        <f>SUM(C32:D32)</f>
        <v>2223</v>
      </c>
    </row>
    <row r="33" spans="1:15" s="15" customFormat="1" ht="20.100000000000001" customHeight="1" thickBot="1" x14ac:dyDescent="0.3">
      <c r="A33" s="997" t="s">
        <v>561</v>
      </c>
      <c r="B33" s="1002" t="s">
        <v>543</v>
      </c>
      <c r="C33" s="1000">
        <f>C29+C31+C32</f>
        <v>164446</v>
      </c>
      <c r="D33" s="1000">
        <f t="shared" ref="D33:E33" si="2">D29+D31+D32</f>
        <v>49028</v>
      </c>
      <c r="E33" s="1001">
        <f t="shared" si="2"/>
        <v>213474</v>
      </c>
      <c r="O33" s="951"/>
    </row>
    <row r="34" spans="1:15" s="15" customFormat="1" ht="20.100000000000001" customHeight="1" thickBot="1" x14ac:dyDescent="0.3">
      <c r="A34" s="997" t="s">
        <v>562</v>
      </c>
      <c r="B34" s="998" t="s">
        <v>313</v>
      </c>
      <c r="C34" s="999">
        <f>C26+C33</f>
        <v>191868</v>
      </c>
      <c r="D34" s="1000">
        <f>D26+D33</f>
        <v>176326</v>
      </c>
      <c r="E34" s="1001">
        <f>E26+E33</f>
        <v>368194</v>
      </c>
      <c r="O34" s="951"/>
    </row>
    <row r="35" spans="1:15" s="15" customFormat="1" ht="20.100000000000001" customHeight="1" x14ac:dyDescent="0.25">
      <c r="A35" s="16"/>
      <c r="B35" s="27"/>
      <c r="C35" s="25"/>
      <c r="D35" s="339"/>
    </row>
    <row r="36" spans="1:15" ht="19.5" customHeight="1" x14ac:dyDescent="0.25">
      <c r="B36" s="28"/>
      <c r="C36" s="23"/>
    </row>
    <row r="37" spans="1:15" ht="15" customHeight="1" x14ac:dyDescent="0.25">
      <c r="B37" s="17"/>
      <c r="C37" s="23"/>
      <c r="H37" s="464"/>
    </row>
    <row r="38" spans="1:15" x14ac:dyDescent="0.25">
      <c r="B38" s="17"/>
      <c r="C38" s="23"/>
    </row>
    <row r="39" spans="1:15" x14ac:dyDescent="0.25">
      <c r="B39" s="17"/>
      <c r="C39" s="23"/>
    </row>
    <row r="40" spans="1:15" x14ac:dyDescent="0.25">
      <c r="B40" s="17"/>
      <c r="C40" s="23"/>
    </row>
  </sheetData>
  <sheetProtection selectLockedCells="1" selectUnlockedCells="1"/>
  <mergeCells count="13">
    <mergeCell ref="F9:H9"/>
    <mergeCell ref="I9:I10"/>
    <mergeCell ref="F8:I8"/>
    <mergeCell ref="B9:B10"/>
    <mergeCell ref="A2:E2"/>
    <mergeCell ref="A3:E3"/>
    <mergeCell ref="A4:E4"/>
    <mergeCell ref="A5:E5"/>
    <mergeCell ref="A7:E7"/>
    <mergeCell ref="B6:C6"/>
    <mergeCell ref="C9:E9"/>
    <mergeCell ref="C8:E8"/>
    <mergeCell ref="A8:A10"/>
  </mergeCells>
  <phoneticPr fontId="33" type="noConversion"/>
  <pageMargins left="0.74803149606299213" right="0.74803149606299213" top="0.98425196850393704" bottom="0.98425196850393704" header="0.51181102362204722" footer="0.51181102362204722"/>
  <pageSetup paperSize="9" scale="80" firstPageNumber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R63"/>
  <sheetViews>
    <sheetView topLeftCell="C1" zoomScale="120" workbookViewId="0">
      <selection activeCell="C1" sqref="C1:Q1"/>
    </sheetView>
  </sheetViews>
  <sheetFormatPr defaultColWidth="9.140625" defaultRowHeight="11.25" x14ac:dyDescent="0.2"/>
  <cols>
    <col min="1" max="1" width="3.7109375" style="151" customWidth="1"/>
    <col min="2" max="2" width="37.28515625" style="151" customWidth="1"/>
    <col min="3" max="3" width="11" style="152" customWidth="1"/>
    <col min="4" max="4" width="11.140625" style="152" customWidth="1"/>
    <col min="5" max="5" width="11.28515625" style="152" customWidth="1"/>
    <col min="6" max="8" width="11.140625" style="152" customWidth="1"/>
    <col min="9" max="9" width="6.7109375" style="152" customWidth="1"/>
    <col min="10" max="10" width="40.42578125" style="152" customWidth="1"/>
    <col min="11" max="12" width="11.140625" style="152" customWidth="1"/>
    <col min="13" max="13" width="11.28515625" style="152" customWidth="1"/>
    <col min="14" max="16" width="11.140625" style="312" customWidth="1"/>
    <col min="17" max="17" width="6.7109375" style="10" customWidth="1"/>
    <col min="18" max="16384" width="9.140625" style="10"/>
  </cols>
  <sheetData>
    <row r="1" spans="1:17" ht="12.75" customHeight="1" x14ac:dyDescent="0.2">
      <c r="C1" s="1717" t="s">
        <v>2059</v>
      </c>
      <c r="D1" s="1717"/>
      <c r="E1" s="1717"/>
      <c r="F1" s="1717"/>
      <c r="G1" s="1717"/>
      <c r="H1" s="1717"/>
      <c r="I1" s="1717"/>
      <c r="J1" s="1717"/>
      <c r="K1" s="1717"/>
      <c r="L1" s="1717"/>
      <c r="M1" s="1717"/>
      <c r="N1" s="1717"/>
      <c r="O1" s="1717"/>
      <c r="P1" s="1717"/>
      <c r="Q1" s="1717"/>
    </row>
    <row r="2" spans="1:17" ht="12.75" customHeight="1" x14ac:dyDescent="0.2">
      <c r="B2" s="1842" t="s">
        <v>87</v>
      </c>
      <c r="C2" s="1842"/>
      <c r="D2" s="1842"/>
      <c r="E2" s="1842"/>
      <c r="F2" s="1842"/>
      <c r="G2" s="1842"/>
      <c r="H2" s="1842"/>
      <c r="I2" s="1842"/>
      <c r="J2" s="1842"/>
      <c r="K2" s="1842"/>
      <c r="L2" s="1842"/>
      <c r="M2" s="1842"/>
      <c r="N2" s="1842"/>
      <c r="O2" s="1842"/>
      <c r="P2" s="1842"/>
      <c r="Q2" s="1842"/>
    </row>
    <row r="3" spans="1:17" x14ac:dyDescent="0.2">
      <c r="B3" s="1842" t="s">
        <v>1427</v>
      </c>
      <c r="C3" s="1842"/>
      <c r="D3" s="1842"/>
      <c r="E3" s="1842"/>
      <c r="F3" s="1842"/>
      <c r="G3" s="1842"/>
      <c r="H3" s="1842"/>
      <c r="I3" s="1842"/>
      <c r="J3" s="1842"/>
      <c r="K3" s="1842"/>
      <c r="L3" s="1842"/>
      <c r="M3" s="1842"/>
      <c r="N3" s="1842"/>
      <c r="O3" s="1842"/>
      <c r="P3" s="1842"/>
      <c r="Q3" s="1842"/>
    </row>
    <row r="4" spans="1:17" s="118" customFormat="1" ht="12.75" customHeight="1" x14ac:dyDescent="0.2">
      <c r="A4" s="153"/>
      <c r="B4" s="1714" t="s">
        <v>1431</v>
      </c>
      <c r="C4" s="1714"/>
      <c r="D4" s="1714"/>
      <c r="E4" s="1714"/>
      <c r="F4" s="1714"/>
      <c r="G4" s="1714"/>
      <c r="H4" s="1714"/>
      <c r="I4" s="1714"/>
      <c r="J4" s="1714"/>
      <c r="K4" s="1714"/>
      <c r="L4" s="1714"/>
      <c r="M4" s="1714"/>
      <c r="N4" s="1714"/>
      <c r="O4" s="1714"/>
      <c r="P4" s="1714"/>
      <c r="Q4" s="1714"/>
    </row>
    <row r="5" spans="1:17" s="118" customFormat="1" x14ac:dyDescent="0.2">
      <c r="A5" s="153"/>
      <c r="B5" s="1839" t="s">
        <v>1075</v>
      </c>
      <c r="C5" s="1839"/>
      <c r="D5" s="1839"/>
      <c r="E5" s="1839"/>
      <c r="F5" s="1839"/>
      <c r="G5" s="1839"/>
      <c r="H5" s="1839"/>
      <c r="I5" s="1839"/>
      <c r="J5" s="1839"/>
      <c r="K5" s="1839"/>
      <c r="L5" s="1839"/>
      <c r="M5" s="1839"/>
      <c r="N5" s="1839"/>
      <c r="O5" s="1839"/>
      <c r="P5" s="1839"/>
      <c r="Q5" s="1839"/>
    </row>
    <row r="6" spans="1:17" s="118" customFormat="1" ht="12.75" customHeight="1" x14ac:dyDescent="0.2">
      <c r="A6" s="1723" t="s">
        <v>310</v>
      </c>
      <c r="B6" s="1723"/>
      <c r="C6" s="1723"/>
      <c r="D6" s="1723"/>
      <c r="E6" s="1723"/>
      <c r="F6" s="1723"/>
      <c r="G6" s="1723"/>
      <c r="H6" s="1723"/>
      <c r="I6" s="1723"/>
      <c r="J6" s="1723"/>
      <c r="K6" s="1723"/>
      <c r="L6" s="1723"/>
      <c r="M6" s="1723"/>
      <c r="N6" s="1723"/>
      <c r="O6" s="1723"/>
      <c r="P6" s="1723"/>
      <c r="Q6" s="1723"/>
    </row>
    <row r="7" spans="1:17" s="118" customFormat="1" ht="12.75" customHeight="1" x14ac:dyDescent="0.2">
      <c r="A7" s="1726" t="s">
        <v>56</v>
      </c>
      <c r="B7" s="1727" t="s">
        <v>57</v>
      </c>
      <c r="C7" s="1743" t="s">
        <v>58</v>
      </c>
      <c r="D7" s="1743"/>
      <c r="E7" s="1744"/>
      <c r="F7" s="1718" t="s">
        <v>59</v>
      </c>
      <c r="G7" s="1718"/>
      <c r="H7" s="1718"/>
      <c r="I7" s="1732"/>
      <c r="J7" s="1841" t="s">
        <v>60</v>
      </c>
      <c r="K7" s="1724" t="s">
        <v>482</v>
      </c>
      <c r="L7" s="1725"/>
      <c r="M7" s="1840"/>
      <c r="N7" s="1718" t="s">
        <v>483</v>
      </c>
      <c r="O7" s="1718"/>
      <c r="P7" s="1718"/>
      <c r="Q7" s="1732"/>
    </row>
    <row r="8" spans="1:17" s="118" customFormat="1" ht="12.75" customHeight="1" x14ac:dyDescent="0.2">
      <c r="A8" s="1726"/>
      <c r="B8" s="1727"/>
      <c r="C8" s="1720" t="s">
        <v>1071</v>
      </c>
      <c r="D8" s="1720"/>
      <c r="E8" s="1721"/>
      <c r="F8" s="1712" t="s">
        <v>1346</v>
      </c>
      <c r="G8" s="1712"/>
      <c r="H8" s="1712"/>
      <c r="I8" s="1715" t="s">
        <v>1347</v>
      </c>
      <c r="J8" s="1841"/>
      <c r="K8" s="1720" t="s">
        <v>1071</v>
      </c>
      <c r="L8" s="1720"/>
      <c r="M8" s="1720"/>
      <c r="N8" s="1712" t="s">
        <v>1346</v>
      </c>
      <c r="O8" s="1712"/>
      <c r="P8" s="1712"/>
      <c r="Q8" s="1715" t="s">
        <v>1347</v>
      </c>
    </row>
    <row r="9" spans="1:17" s="119" customFormat="1" ht="36.6" customHeight="1" x14ac:dyDescent="0.2">
      <c r="A9" s="1726"/>
      <c r="B9" s="154" t="s">
        <v>61</v>
      </c>
      <c r="C9" s="131" t="s">
        <v>62</v>
      </c>
      <c r="D9" s="131" t="s">
        <v>63</v>
      </c>
      <c r="E9" s="155" t="s">
        <v>64</v>
      </c>
      <c r="F9" s="131" t="s">
        <v>62</v>
      </c>
      <c r="G9" s="131" t="s">
        <v>63</v>
      </c>
      <c r="H9" s="1031" t="s">
        <v>1348</v>
      </c>
      <c r="I9" s="1716"/>
      <c r="J9" s="156" t="s">
        <v>65</v>
      </c>
      <c r="K9" s="131" t="s">
        <v>62</v>
      </c>
      <c r="L9" s="131" t="s">
        <v>63</v>
      </c>
      <c r="M9" s="131" t="s">
        <v>64</v>
      </c>
      <c r="N9" s="131" t="s">
        <v>62</v>
      </c>
      <c r="O9" s="131" t="s">
        <v>63</v>
      </c>
      <c r="P9" s="1031" t="s">
        <v>1348</v>
      </c>
      <c r="Q9" s="1716"/>
    </row>
    <row r="10" spans="1:17" ht="11.45" customHeight="1" x14ac:dyDescent="0.2">
      <c r="A10" s="157">
        <v>1</v>
      </c>
      <c r="B10" s="158" t="s">
        <v>24</v>
      </c>
      <c r="C10" s="159"/>
      <c r="D10" s="159"/>
      <c r="E10" s="1034"/>
      <c r="F10" s="159"/>
      <c r="G10" s="159"/>
      <c r="H10" s="1034"/>
      <c r="I10" s="1192"/>
      <c r="J10" s="1036" t="s">
        <v>25</v>
      </c>
      <c r="K10" s="159"/>
      <c r="L10" s="159"/>
      <c r="M10" s="411"/>
      <c r="N10" s="10"/>
      <c r="O10" s="10"/>
      <c r="P10" s="10"/>
      <c r="Q10" s="1193"/>
    </row>
    <row r="11" spans="1:17" x14ac:dyDescent="0.2">
      <c r="A11" s="157">
        <f t="shared" ref="A11:A56" si="0">A10+1</f>
        <v>2</v>
      </c>
      <c r="B11" s="160" t="s">
        <v>35</v>
      </c>
      <c r="C11" s="282"/>
      <c r="D11" s="282"/>
      <c r="E11" s="425">
        <f>SUM(C11:D11)</f>
        <v>0</v>
      </c>
      <c r="F11" s="272"/>
      <c r="G11" s="272"/>
      <c r="H11" s="425"/>
      <c r="I11" s="1191"/>
      <c r="J11" s="272" t="s">
        <v>222</v>
      </c>
      <c r="K11" s="272">
        <f>'műk. kiad. szakf Önkorm. '!D73</f>
        <v>54125</v>
      </c>
      <c r="L11" s="272">
        <f>'műk. kiad. szakf Önkorm. '!E73</f>
        <v>50148</v>
      </c>
      <c r="M11" s="424">
        <f>SUM(K11:L11)</f>
        <v>104273</v>
      </c>
      <c r="N11" s="272">
        <f>'műk. kiad. szakf Önkorm. '!F73</f>
        <v>49605</v>
      </c>
      <c r="O11" s="272">
        <f>'műk. kiad. szakf Önkorm. '!G73</f>
        <v>32193</v>
      </c>
      <c r="P11" s="277">
        <f>N11+O11</f>
        <v>81798</v>
      </c>
      <c r="Q11" s="1105">
        <f>P11/M11*100</f>
        <v>78.4460023208309</v>
      </c>
    </row>
    <row r="12" spans="1:17" x14ac:dyDescent="0.2">
      <c r="A12" s="157">
        <f t="shared" si="0"/>
        <v>3</v>
      </c>
      <c r="B12" s="160" t="s">
        <v>198</v>
      </c>
      <c r="C12" s="282">
        <f>'tám, végl. pe.átv  '!C12+'tám, végl. pe.átv  '!C18+'tám, végl. pe.átv  '!C19</f>
        <v>748439</v>
      </c>
      <c r="D12" s="282">
        <f>'tám, végl. pe.átv  '!D12+'tám, végl. pe.átv  '!D18+'tám, végl. pe.átv  '!D19</f>
        <v>104013</v>
      </c>
      <c r="E12" s="425">
        <f>'tám, végl. pe.átv  '!E12+'tám, végl. pe.átv  '!E18+'tám, végl. pe.átv  '!E19</f>
        <v>852452</v>
      </c>
      <c r="F12" s="282">
        <f>'tám, végl. pe.átv  '!F12+'tám, végl. pe.átv  '!F18+'tám, végl. pe.átv  '!F19</f>
        <v>748438</v>
      </c>
      <c r="G12" s="282">
        <f>'tám, végl. pe.átv  '!G12+'tám, végl. pe.átv  '!G18+'tám, végl. pe.átv  '!G19</f>
        <v>104013</v>
      </c>
      <c r="H12" s="282">
        <f>'tám, végl. pe.átv  '!H12+'tám, végl. pe.átv  '!H18+'tám, végl. pe.átv  '!H19</f>
        <v>852451</v>
      </c>
      <c r="I12" s="1191">
        <f>H12/E12*100</f>
        <v>99.999882691342151</v>
      </c>
      <c r="J12" s="272" t="s">
        <v>223</v>
      </c>
      <c r="K12" s="272">
        <f>'műk. kiad. szakf Önkorm. '!H73</f>
        <v>16588</v>
      </c>
      <c r="L12" s="272">
        <f>'műk. kiad. szakf Önkorm. '!I73</f>
        <v>17255</v>
      </c>
      <c r="M12" s="424">
        <f>SUM(K12:L12)</f>
        <v>33843</v>
      </c>
      <c r="N12" s="277">
        <f>'műk. kiad. szakf Önkorm. '!J73</f>
        <v>9461</v>
      </c>
      <c r="O12" s="277">
        <f>'műk. kiad. szakf Önkorm. '!K73</f>
        <v>9058</v>
      </c>
      <c r="P12" s="277">
        <f t="shared" ref="P12:P22" si="1">N12+O12</f>
        <v>18519</v>
      </c>
      <c r="Q12" s="1105">
        <f t="shared" ref="Q12:Q56" si="2">P12/M12*100</f>
        <v>54.720326212215234</v>
      </c>
    </row>
    <row r="13" spans="1:17" x14ac:dyDescent="0.2">
      <c r="A13" s="157">
        <f t="shared" si="0"/>
        <v>4</v>
      </c>
      <c r="B13" s="160" t="s">
        <v>195</v>
      </c>
      <c r="C13" s="282"/>
      <c r="D13" s="282">
        <v>0</v>
      </c>
      <c r="E13" s="425">
        <f>C13+D13</f>
        <v>0</v>
      </c>
      <c r="F13" s="282"/>
      <c r="G13" s="282"/>
      <c r="H13" s="425">
        <f t="shared" ref="H13:H21" si="3">F13+G13</f>
        <v>0</v>
      </c>
      <c r="I13" s="1191"/>
      <c r="J13" s="272" t="s">
        <v>224</v>
      </c>
      <c r="K13" s="272">
        <f>'műk. kiad. szakf Önkorm. '!L73</f>
        <v>450250</v>
      </c>
      <c r="L13" s="272">
        <f>'műk. kiad. szakf Önkorm. '!M73</f>
        <v>279934</v>
      </c>
      <c r="M13" s="424">
        <f>SUM(K13:L13)</f>
        <v>730184</v>
      </c>
      <c r="N13" s="277">
        <f>'műk. kiad. szakf Önkorm. '!N73</f>
        <v>284768</v>
      </c>
      <c r="O13" s="277">
        <f>'műk. kiad. szakf Önkorm. '!O73</f>
        <v>244950</v>
      </c>
      <c r="P13" s="277">
        <f t="shared" si="1"/>
        <v>529718</v>
      </c>
      <c r="Q13" s="1105">
        <f t="shared" si="2"/>
        <v>72.545824066262753</v>
      </c>
    </row>
    <row r="14" spans="1:17" ht="12" customHeight="1" x14ac:dyDescent="0.2">
      <c r="A14" s="157">
        <f t="shared" si="0"/>
        <v>5</v>
      </c>
      <c r="B14" s="487" t="s">
        <v>199</v>
      </c>
      <c r="C14" s="282">
        <f>'tám, végl. pe.átv  '!C41</f>
        <v>17237</v>
      </c>
      <c r="D14" s="282">
        <f>'tám, végl. pe.átv  '!D41</f>
        <v>7728</v>
      </c>
      <c r="E14" s="425">
        <f>'tám, végl. pe.átv  '!E41</f>
        <v>24965</v>
      </c>
      <c r="F14" s="282">
        <f>'tám, végl. pe.átv  '!F41</f>
        <v>17236</v>
      </c>
      <c r="G14" s="282">
        <f>'tám, végl. pe.átv  '!G41</f>
        <v>7728</v>
      </c>
      <c r="H14" s="282">
        <f>'tám, végl. pe.átv  '!H41</f>
        <v>24964</v>
      </c>
      <c r="I14" s="1191">
        <f t="shared" ref="I14:I55" si="4">H14/E14*100</f>
        <v>99.995994392149015</v>
      </c>
      <c r="J14" s="272"/>
      <c r="K14" s="282"/>
      <c r="L14" s="282"/>
      <c r="M14" s="424"/>
      <c r="N14" s="277"/>
      <c r="O14" s="277"/>
      <c r="P14" s="277"/>
      <c r="Q14" s="1105"/>
    </row>
    <row r="15" spans="1:17" x14ac:dyDescent="0.2">
      <c r="A15" s="157">
        <f>A14+1</f>
        <v>6</v>
      </c>
      <c r="B15" s="160" t="s">
        <v>1239</v>
      </c>
      <c r="C15" s="282"/>
      <c r="D15" s="282"/>
      <c r="E15" s="425"/>
      <c r="F15" s="272"/>
      <c r="G15" s="272"/>
      <c r="H15" s="425"/>
      <c r="I15" s="1191"/>
      <c r="J15" s="272" t="s">
        <v>225</v>
      </c>
      <c r="K15" s="279">
        <f>'műk. kiad. szakf Önkorm. '!Z73</f>
        <v>2689</v>
      </c>
      <c r="L15" s="279">
        <f>'ellátottak önk.'!F33</f>
        <v>10950</v>
      </c>
      <c r="M15" s="424">
        <f>SUM(K15:L15)</f>
        <v>13639</v>
      </c>
      <c r="N15" s="277">
        <f>'műk. kiad. szakf Önkorm. '!AB73</f>
        <v>1676</v>
      </c>
      <c r="O15" s="277">
        <f>'műk. kiad. szakf Önkorm. '!AC73</f>
        <v>8220</v>
      </c>
      <c r="P15" s="277">
        <f t="shared" si="1"/>
        <v>9896</v>
      </c>
      <c r="Q15" s="1105">
        <f t="shared" si="2"/>
        <v>72.556639049783712</v>
      </c>
    </row>
    <row r="16" spans="1:17" x14ac:dyDescent="0.2">
      <c r="A16" s="157">
        <f t="shared" ref="A16:A27" si="5">A15+1</f>
        <v>7</v>
      </c>
      <c r="B16" s="160" t="s">
        <v>1237</v>
      </c>
      <c r="C16" s="282">
        <f>'felh. bev.  '!D26</f>
        <v>8750</v>
      </c>
      <c r="D16" s="282"/>
      <c r="E16" s="425">
        <f t="shared" ref="E16:E17" si="6">SUM(C16:D16)</f>
        <v>8750</v>
      </c>
      <c r="F16" s="272">
        <f>'felh. bev.  '!G26</f>
        <v>8750</v>
      </c>
      <c r="G16" s="272">
        <f>'felh. bev.  '!H26</f>
        <v>0</v>
      </c>
      <c r="H16" s="272">
        <f>'felh. bev.  '!I26</f>
        <v>8750</v>
      </c>
      <c r="I16" s="1191">
        <f t="shared" si="4"/>
        <v>100</v>
      </c>
      <c r="J16" s="272"/>
      <c r="K16" s="279"/>
      <c r="L16" s="279"/>
      <c r="M16" s="424"/>
      <c r="N16" s="277"/>
      <c r="O16" s="277"/>
      <c r="P16" s="277"/>
      <c r="Q16" s="1105"/>
    </row>
    <row r="17" spans="1:18" x14ac:dyDescent="0.2">
      <c r="A17" s="157">
        <f t="shared" si="5"/>
        <v>8</v>
      </c>
      <c r="B17" s="1006" t="s">
        <v>1238</v>
      </c>
      <c r="C17" s="282"/>
      <c r="D17" s="282">
        <v>93253</v>
      </c>
      <c r="E17" s="425">
        <f t="shared" si="6"/>
        <v>93253</v>
      </c>
      <c r="F17" s="272">
        <f>'felh. bev.  '!G30</f>
        <v>0</v>
      </c>
      <c r="G17" s="272">
        <f>'felh. bev.  '!H30</f>
        <v>93253</v>
      </c>
      <c r="H17" s="272">
        <f>'felh. bev.  '!I30</f>
        <v>93253</v>
      </c>
      <c r="I17" s="1191">
        <f t="shared" si="4"/>
        <v>100</v>
      </c>
      <c r="J17" s="272" t="s">
        <v>226</v>
      </c>
      <c r="K17" s="279"/>
      <c r="L17" s="279"/>
      <c r="M17" s="424"/>
      <c r="N17" s="277"/>
      <c r="O17" s="277"/>
      <c r="P17" s="277"/>
      <c r="Q17" s="1105"/>
    </row>
    <row r="18" spans="1:18" x14ac:dyDescent="0.2">
      <c r="A18" s="157">
        <f t="shared" si="5"/>
        <v>9</v>
      </c>
      <c r="B18" s="160" t="s">
        <v>200</v>
      </c>
      <c r="C18" s="282">
        <f>'közhatalmi bevételek'!D32</f>
        <v>711070</v>
      </c>
      <c r="D18" s="282">
        <f>'közhatalmi bevételek'!E32</f>
        <v>690085</v>
      </c>
      <c r="E18" s="425">
        <f>'közhatalmi bevételek'!F32</f>
        <v>1401155</v>
      </c>
      <c r="F18" s="282">
        <f>'közhatalmi bevételek'!J32</f>
        <v>711727</v>
      </c>
      <c r="G18" s="282">
        <f>'közhatalmi bevételek'!K32</f>
        <v>690860</v>
      </c>
      <c r="H18" s="282">
        <f>'közhatalmi bevételek'!L32</f>
        <v>1402587</v>
      </c>
      <c r="I18" s="1191">
        <f t="shared" si="4"/>
        <v>100.10220139813227</v>
      </c>
      <c r="J18" s="272" t="s">
        <v>227</v>
      </c>
      <c r="K18" s="279">
        <f>mc.pe.átad!D26</f>
        <v>52956</v>
      </c>
      <c r="L18" s="279">
        <f>mc.pe.átad!E26</f>
        <v>65876</v>
      </c>
      <c r="M18" s="426">
        <f>mc.pe.átad!F26</f>
        <v>118832</v>
      </c>
      <c r="N18" s="277">
        <f>'műk. kiad. szakf Önkorm. '!R73</f>
        <v>52955</v>
      </c>
      <c r="O18" s="277">
        <f>'műk. kiad. szakf Önkorm. '!S73</f>
        <v>63919</v>
      </c>
      <c r="P18" s="277">
        <f t="shared" si="1"/>
        <v>116874</v>
      </c>
      <c r="Q18" s="1105">
        <f t="shared" si="2"/>
        <v>98.352295677931863</v>
      </c>
    </row>
    <row r="19" spans="1:18" x14ac:dyDescent="0.2">
      <c r="A19" s="157">
        <f t="shared" si="5"/>
        <v>10</v>
      </c>
      <c r="B19" s="163" t="s">
        <v>40</v>
      </c>
      <c r="C19" s="334"/>
      <c r="D19" s="334"/>
      <c r="E19" s="424"/>
      <c r="F19" s="334"/>
      <c r="G19" s="334"/>
      <c r="H19" s="425"/>
      <c r="I19" s="1191"/>
      <c r="J19" s="272" t="s">
        <v>228</v>
      </c>
      <c r="K19" s="279">
        <f>mc.pe.átad!D70</f>
        <v>161421</v>
      </c>
      <c r="L19" s="279">
        <f>mc.pe.átad!E70</f>
        <v>195362</v>
      </c>
      <c r="M19" s="426">
        <f>mc.pe.átad!F70</f>
        <v>356783</v>
      </c>
      <c r="N19" s="277">
        <f>'műk. kiad. szakf Önkorm. '!V73</f>
        <v>147919</v>
      </c>
      <c r="O19" s="277">
        <f>'műk. kiad. szakf Önkorm. '!W73</f>
        <v>177525</v>
      </c>
      <c r="P19" s="277">
        <f t="shared" si="1"/>
        <v>325444</v>
      </c>
      <c r="Q19" s="1105">
        <f t="shared" si="2"/>
        <v>91.216229472816806</v>
      </c>
    </row>
    <row r="20" spans="1:18" x14ac:dyDescent="0.2">
      <c r="A20" s="157">
        <f t="shared" si="5"/>
        <v>11</v>
      </c>
      <c r="B20" s="163"/>
      <c r="C20" s="334"/>
      <c r="D20" s="334"/>
      <c r="E20" s="424"/>
      <c r="F20" s="334"/>
      <c r="G20" s="334"/>
      <c r="H20" s="425"/>
      <c r="I20" s="1191"/>
      <c r="J20" s="272" t="s">
        <v>275</v>
      </c>
      <c r="K20" s="279">
        <f>'műk. kiad. szakf Önkorm. '!X73</f>
        <v>451</v>
      </c>
      <c r="L20" s="279">
        <f>'műk. kiad. szakf Önkorm. '!Y73</f>
        <v>0</v>
      </c>
      <c r="M20" s="426">
        <f>K20+L20</f>
        <v>451</v>
      </c>
      <c r="N20" s="277">
        <v>0</v>
      </c>
      <c r="O20" s="277"/>
      <c r="P20" s="277">
        <f t="shared" si="1"/>
        <v>0</v>
      </c>
      <c r="Q20" s="1105">
        <f t="shared" si="2"/>
        <v>0</v>
      </c>
    </row>
    <row r="21" spans="1:18" x14ac:dyDescent="0.2">
      <c r="A21" s="157">
        <f>A20+1</f>
        <v>12</v>
      </c>
      <c r="B21" s="112" t="s">
        <v>201</v>
      </c>
      <c r="C21" s="334">
        <v>10512</v>
      </c>
      <c r="D21" s="334">
        <v>103092</v>
      </c>
      <c r="E21" s="424">
        <f>SUM(C21:D21)</f>
        <v>113604</v>
      </c>
      <c r="F21" s="334">
        <v>10420</v>
      </c>
      <c r="G21" s="334">
        <v>102195</v>
      </c>
      <c r="H21" s="425">
        <f t="shared" si="3"/>
        <v>112615</v>
      </c>
      <c r="I21" s="1191">
        <f t="shared" si="4"/>
        <v>99.12943206225134</v>
      </c>
      <c r="J21" s="272" t="s">
        <v>230</v>
      </c>
      <c r="K21" s="279">
        <f>tartalék!C25</f>
        <v>0</v>
      </c>
      <c r="L21" s="279">
        <f>tartalék!D25</f>
        <v>1855</v>
      </c>
      <c r="M21" s="801">
        <f>SUM(K21:L21)</f>
        <v>1855</v>
      </c>
      <c r="N21" s="277"/>
      <c r="O21" s="277">
        <v>0</v>
      </c>
      <c r="P21" s="277">
        <f t="shared" si="1"/>
        <v>0</v>
      </c>
      <c r="Q21" s="1105">
        <f t="shared" si="2"/>
        <v>0</v>
      </c>
    </row>
    <row r="22" spans="1:18" x14ac:dyDescent="0.2">
      <c r="A22" s="157">
        <f t="shared" si="5"/>
        <v>13</v>
      </c>
      <c r="C22" s="334"/>
      <c r="D22" s="334"/>
      <c r="E22" s="424"/>
      <c r="F22" s="334"/>
      <c r="G22" s="334"/>
      <c r="H22" s="425"/>
      <c r="I22" s="1191"/>
      <c r="J22" s="272" t="s">
        <v>276</v>
      </c>
      <c r="K22" s="279">
        <f>tartalék!C33</f>
        <v>164446</v>
      </c>
      <c r="L22" s="279">
        <f>tartalék!D33</f>
        <v>49028</v>
      </c>
      <c r="M22" s="426">
        <f>tartalék!E33</f>
        <v>213474</v>
      </c>
      <c r="N22" s="277">
        <v>0</v>
      </c>
      <c r="O22" s="277">
        <v>0</v>
      </c>
      <c r="P22" s="277">
        <f t="shared" si="1"/>
        <v>0</v>
      </c>
      <c r="Q22" s="1105">
        <f t="shared" si="2"/>
        <v>0</v>
      </c>
    </row>
    <row r="23" spans="1:18" s="120" customFormat="1" x14ac:dyDescent="0.2">
      <c r="A23" s="157">
        <f t="shared" si="5"/>
        <v>14</v>
      </c>
      <c r="B23" s="151" t="s">
        <v>42</v>
      </c>
      <c r="C23" s="334"/>
      <c r="D23" s="334"/>
      <c r="E23" s="424"/>
      <c r="F23" s="334"/>
      <c r="G23" s="334"/>
      <c r="H23" s="425"/>
      <c r="I23" s="1191"/>
      <c r="J23" s="279"/>
      <c r="K23" s="279"/>
      <c r="L23" s="279"/>
      <c r="M23" s="426"/>
      <c r="N23" s="1194"/>
      <c r="O23" s="1194"/>
      <c r="P23" s="1194"/>
      <c r="Q23" s="1105"/>
    </row>
    <row r="24" spans="1:18" s="120" customFormat="1" x14ac:dyDescent="0.2">
      <c r="A24" s="157">
        <f t="shared" si="5"/>
        <v>15</v>
      </c>
      <c r="B24" s="151" t="s">
        <v>202</v>
      </c>
      <c r="C24" s="334"/>
      <c r="D24" s="334"/>
      <c r="E24" s="424"/>
      <c r="F24" s="334"/>
      <c r="G24" s="334"/>
      <c r="H24" s="425"/>
      <c r="I24" s="1191"/>
      <c r="J24" s="279"/>
      <c r="K24" s="279"/>
      <c r="L24" s="279"/>
      <c r="M24" s="426"/>
      <c r="N24" s="1194"/>
      <c r="O24" s="1194"/>
      <c r="P24" s="1194"/>
      <c r="Q24" s="1105"/>
    </row>
    <row r="25" spans="1:18" x14ac:dyDescent="0.2">
      <c r="A25" s="157">
        <f t="shared" si="5"/>
        <v>16</v>
      </c>
      <c r="B25" s="172" t="s">
        <v>205</v>
      </c>
      <c r="C25" s="272">
        <f>'felh. bev.  '!D14</f>
        <v>1070</v>
      </c>
      <c r="D25" s="272">
        <f>'felh. bev.  '!E14</f>
        <v>212438</v>
      </c>
      <c r="E25" s="424">
        <f>SUM(C25:D25)</f>
        <v>213508</v>
      </c>
      <c r="F25" s="334">
        <f>'felh. bev.  '!G14</f>
        <v>1070</v>
      </c>
      <c r="G25" s="334">
        <f>'felh. bev.  '!H14</f>
        <v>212438</v>
      </c>
      <c r="H25" s="334">
        <f>'felh. bev.  '!I14</f>
        <v>213508</v>
      </c>
      <c r="I25" s="1191">
        <f t="shared" si="4"/>
        <v>100</v>
      </c>
      <c r="J25" s="335" t="s">
        <v>66</v>
      </c>
      <c r="K25" s="335">
        <f t="shared" ref="K25:P25" si="7">SUM(K11:K23)</f>
        <v>902926</v>
      </c>
      <c r="L25" s="335">
        <f t="shared" si="7"/>
        <v>670408</v>
      </c>
      <c r="M25" s="427">
        <f t="shared" si="7"/>
        <v>1573334</v>
      </c>
      <c r="N25" s="121">
        <f t="shared" si="7"/>
        <v>546384</v>
      </c>
      <c r="O25" s="121">
        <f t="shared" si="7"/>
        <v>535865</v>
      </c>
      <c r="P25" s="405">
        <f t="shared" si="7"/>
        <v>1082249</v>
      </c>
      <c r="Q25" s="1198">
        <f t="shared" si="2"/>
        <v>68.78698356483747</v>
      </c>
    </row>
    <row r="26" spans="1:18" x14ac:dyDescent="0.2">
      <c r="A26" s="157">
        <f t="shared" si="5"/>
        <v>17</v>
      </c>
      <c r="B26" s="172" t="s">
        <v>206</v>
      </c>
      <c r="C26" s="334">
        <f>'felh. bev.  '!D15+'felh. bev.  '!D16</f>
        <v>0</v>
      </c>
      <c r="D26" s="334">
        <f>'felh. bev.  '!E15+'felh. bev.  '!E16</f>
        <v>4136</v>
      </c>
      <c r="E26" s="424">
        <f>SUM(C26:D26)</f>
        <v>4136</v>
      </c>
      <c r="F26" s="334">
        <f>'felh. bev.  '!G15</f>
        <v>0</v>
      </c>
      <c r="G26" s="334">
        <f>'felh. bev.  '!H15</f>
        <v>4137</v>
      </c>
      <c r="H26" s="334">
        <f>'felh. bev.  '!I15</f>
        <v>4137</v>
      </c>
      <c r="I26" s="1191">
        <f t="shared" si="4"/>
        <v>100.02417794970985</v>
      </c>
      <c r="J26" s="279"/>
      <c r="K26" s="279"/>
      <c r="L26" s="279"/>
      <c r="M26" s="426"/>
      <c r="N26" s="277"/>
      <c r="O26" s="277"/>
      <c r="P26" s="277"/>
      <c r="Q26" s="1105"/>
    </row>
    <row r="27" spans="1:18" x14ac:dyDescent="0.2">
      <c r="A27" s="157">
        <f t="shared" si="5"/>
        <v>18</v>
      </c>
      <c r="B27" s="151" t="s">
        <v>207</v>
      </c>
      <c r="C27" s="272">
        <f>'felh. bev.  '!D22</f>
        <v>0</v>
      </c>
      <c r="D27" s="272">
        <f>'felh. bev.  '!E22</f>
        <v>60</v>
      </c>
      <c r="E27" s="425">
        <f>'felh. bev.  '!F22</f>
        <v>60</v>
      </c>
      <c r="F27" s="272">
        <f>'felh. bev.  '!G21</f>
        <v>0</v>
      </c>
      <c r="G27" s="272">
        <f>'felh. bev.  '!H21</f>
        <v>60</v>
      </c>
      <c r="H27" s="272">
        <f>'felh. bev.  '!I21</f>
        <v>60</v>
      </c>
      <c r="I27" s="1191">
        <f t="shared" si="4"/>
        <v>100</v>
      </c>
      <c r="J27" s="563" t="s">
        <v>34</v>
      </c>
      <c r="K27" s="337"/>
      <c r="L27" s="337"/>
      <c r="M27" s="426"/>
      <c r="N27" s="277"/>
      <c r="O27" s="277"/>
      <c r="P27" s="277"/>
      <c r="Q27" s="1105"/>
    </row>
    <row r="28" spans="1:18" x14ac:dyDescent="0.2">
      <c r="A28" s="157">
        <f>A27+1</f>
        <v>19</v>
      </c>
      <c r="B28" s="160" t="s">
        <v>208</v>
      </c>
      <c r="C28" s="272"/>
      <c r="D28" s="272"/>
      <c r="E28" s="425"/>
      <c r="F28" s="272"/>
      <c r="G28" s="272"/>
      <c r="H28" s="425"/>
      <c r="I28" s="1191"/>
      <c r="J28" s="272" t="s">
        <v>277</v>
      </c>
      <c r="K28" s="279">
        <f>'felhalm. kiad.  '!G22+'felhalm. kiad.  '!G65+'felhalm. kiad.  '!G77+'felhalm. kiad.  '!G91</f>
        <v>1463217</v>
      </c>
      <c r="L28" s="279">
        <f>'felhalm. kiad.  '!H22+'felhalm. kiad.  '!H65+'felhalm. kiad.  '!H77+'felhalm. kiad.  '!H82+'felhalm. kiad.  '!H91+'felhalm. kiad.  '!H161</f>
        <v>142291</v>
      </c>
      <c r="M28" s="426">
        <f t="shared" ref="M28:M33" si="8">SUM(K28:L28)</f>
        <v>1605508</v>
      </c>
      <c r="N28" s="277">
        <f>'felhalm. kiad.  '!J22+'felhalm. kiad.  '!J65+'felhalm. kiad.  '!J77+'felhalm. kiad.  '!J82+'felhalm. kiad.  '!J91</f>
        <v>770153</v>
      </c>
      <c r="O28" s="277">
        <f>'felhalm. kiad.  '!K22+'felhalm. kiad.  '!K65+'felhalm. kiad.  '!K77+'felhalm. kiad.  '!K82+'felhalm. kiad.  '!K91</f>
        <v>23734</v>
      </c>
      <c r="P28" s="277">
        <f>'felhalm. kiad.  '!I22+'felhalm. kiad.  '!I65+'felhalm. kiad.  '!I77+'felhalm. kiad.  '!I82+'felhalm. kiad.  '!I91</f>
        <v>793887</v>
      </c>
      <c r="Q28" s="1105">
        <f t="shared" si="2"/>
        <v>49.447713745431358</v>
      </c>
      <c r="R28" s="766"/>
    </row>
    <row r="29" spans="1:18" x14ac:dyDescent="0.2">
      <c r="A29" s="157">
        <f t="shared" si="0"/>
        <v>20</v>
      </c>
      <c r="B29" s="160"/>
      <c r="C29" s="272"/>
      <c r="D29" s="272"/>
      <c r="E29" s="425"/>
      <c r="F29" s="272"/>
      <c r="G29" s="272"/>
      <c r="H29" s="425"/>
      <c r="I29" s="1191"/>
      <c r="J29" s="272" t="s">
        <v>234</v>
      </c>
      <c r="K29" s="279">
        <f>'felhalm. kiad.  '!G29</f>
        <v>10950</v>
      </c>
      <c r="L29" s="279">
        <f>'felhalm. kiad.  '!H29</f>
        <v>0</v>
      </c>
      <c r="M29" s="426">
        <f t="shared" si="8"/>
        <v>10950</v>
      </c>
      <c r="N29" s="277">
        <f>'felhalm. kiad.  '!J29</f>
        <v>949</v>
      </c>
      <c r="O29" s="277">
        <f>'felhalm. kiad.  '!K29</f>
        <v>0</v>
      </c>
      <c r="P29" s="277">
        <f>'felhalm. kiad.  '!I29</f>
        <v>949</v>
      </c>
      <c r="Q29" s="1105">
        <f t="shared" si="2"/>
        <v>8.6666666666666679</v>
      </c>
    </row>
    <row r="30" spans="1:18" x14ac:dyDescent="0.2">
      <c r="A30" s="157">
        <f t="shared" si="0"/>
        <v>21</v>
      </c>
      <c r="B30" s="151" t="s">
        <v>209</v>
      </c>
      <c r="C30" s="272">
        <f>'tám, végl. pe.átv  '!C53</f>
        <v>1</v>
      </c>
      <c r="D30" s="272">
        <f>'tám, végl. pe.átv  '!D53</f>
        <v>116619</v>
      </c>
      <c r="E30" s="425">
        <f>'tám, végl. pe.átv  '!E53</f>
        <v>116620</v>
      </c>
      <c r="F30" s="272">
        <f>'tám, végl. pe.átv  '!F53</f>
        <v>1</v>
      </c>
      <c r="G30" s="272">
        <f>'tám, végl. pe.átv  '!G53</f>
        <v>116618</v>
      </c>
      <c r="H30" s="272">
        <f>'tám, végl. pe.átv  '!H53</f>
        <v>116619</v>
      </c>
      <c r="I30" s="1191">
        <f t="shared" si="4"/>
        <v>99.999142514148517</v>
      </c>
      <c r="J30" s="272" t="s">
        <v>235</v>
      </c>
      <c r="K30" s="279"/>
      <c r="L30" s="279"/>
      <c r="M30" s="426">
        <f t="shared" si="8"/>
        <v>0</v>
      </c>
      <c r="N30" s="277"/>
      <c r="O30" s="277"/>
      <c r="P30" s="277"/>
      <c r="Q30" s="1105"/>
    </row>
    <row r="31" spans="1:18" s="120" customFormat="1" x14ac:dyDescent="0.2">
      <c r="A31" s="157">
        <f t="shared" si="0"/>
        <v>22</v>
      </c>
      <c r="B31" s="151" t="s">
        <v>274</v>
      </c>
      <c r="C31" s="272">
        <f>'felh. bev.  '!D34+'felh. bev.  '!D38</f>
        <v>0</v>
      </c>
      <c r="D31" s="272">
        <f>'felh. bev.  '!E34+'felh. bev.  '!E38</f>
        <v>6121</v>
      </c>
      <c r="E31" s="425">
        <f>'felh. bev.  '!F34+'felh. bev.  '!F38</f>
        <v>6121</v>
      </c>
      <c r="F31" s="272">
        <f>'felh. bev.  '!G33+'felh. bev.  '!G37</f>
        <v>0</v>
      </c>
      <c r="G31" s="272">
        <f>'felh. bev.  '!H33+'felh. bev.  '!H37</f>
        <v>6121</v>
      </c>
      <c r="H31" s="272">
        <f>'felh. bev.  '!I33+'felh. bev.  '!I37</f>
        <v>6121</v>
      </c>
      <c r="I31" s="1191">
        <f t="shared" si="4"/>
        <v>100</v>
      </c>
      <c r="J31" s="272" t="s">
        <v>236</v>
      </c>
      <c r="K31" s="279">
        <f>'felhalm. kiad.  '!G99</f>
        <v>604811</v>
      </c>
      <c r="L31" s="279">
        <f>'felhalm. kiad.  '!H99</f>
        <v>3238</v>
      </c>
      <c r="M31" s="426">
        <f t="shared" si="8"/>
        <v>608049</v>
      </c>
      <c r="N31" s="277">
        <f>'felhalm. kiad.  '!J99</f>
        <v>604811</v>
      </c>
      <c r="O31" s="277">
        <f>'felhalm. kiad.  '!K99</f>
        <v>3238</v>
      </c>
      <c r="P31" s="277">
        <f>'felhalm. kiad.  '!I99</f>
        <v>608049</v>
      </c>
      <c r="Q31" s="1105">
        <f t="shared" si="2"/>
        <v>100</v>
      </c>
    </row>
    <row r="32" spans="1:18" s="120" customFormat="1" x14ac:dyDescent="0.2">
      <c r="A32" s="157">
        <f t="shared" si="0"/>
        <v>23</v>
      </c>
      <c r="B32" s="151"/>
      <c r="C32" s="272"/>
      <c r="D32" s="272"/>
      <c r="E32" s="425"/>
      <c r="F32" s="272"/>
      <c r="G32" s="272"/>
      <c r="H32" s="425"/>
      <c r="I32" s="1191"/>
      <c r="J32" s="272" t="s">
        <v>1298</v>
      </c>
      <c r="K32" s="279">
        <f>'felhalm. kiad.  '!G118</f>
        <v>0</v>
      </c>
      <c r="L32" s="279">
        <f>'felhalm. kiad.  '!H118</f>
        <v>6000</v>
      </c>
      <c r="M32" s="426">
        <f t="shared" si="8"/>
        <v>6000</v>
      </c>
      <c r="N32" s="277">
        <f>'felhalm. kiad.  '!J118</f>
        <v>0</v>
      </c>
      <c r="O32" s="277">
        <f>'felhalm. kiad.  '!K118</f>
        <v>5600</v>
      </c>
      <c r="P32" s="277">
        <f>'felhalm. kiad.  '!I118</f>
        <v>5600</v>
      </c>
      <c r="Q32" s="1105">
        <f t="shared" si="2"/>
        <v>93.333333333333329</v>
      </c>
    </row>
    <row r="33" spans="1:17" x14ac:dyDescent="0.2">
      <c r="A33" s="157">
        <f t="shared" si="0"/>
        <v>24</v>
      </c>
      <c r="C33" s="272"/>
      <c r="D33" s="272"/>
      <c r="E33" s="425"/>
      <c r="F33" s="272"/>
      <c r="G33" s="272"/>
      <c r="H33" s="425"/>
      <c r="I33" s="1191"/>
      <c r="J33" s="272" t="s">
        <v>1296</v>
      </c>
      <c r="K33" s="279">
        <f>'felhalm. kiad.  '!G111</f>
        <v>48940</v>
      </c>
      <c r="L33" s="279">
        <f>'felhalm. kiad.  '!H111</f>
        <v>32520</v>
      </c>
      <c r="M33" s="426">
        <f t="shared" si="8"/>
        <v>81460</v>
      </c>
      <c r="N33" s="277">
        <f>'felhalm. kiad.  '!J111</f>
        <v>29669</v>
      </c>
      <c r="O33" s="277">
        <f>'felhalm. kiad.  '!K111</f>
        <v>32520</v>
      </c>
      <c r="P33" s="277">
        <f>'felhalm. kiad.  '!I111</f>
        <v>62189</v>
      </c>
      <c r="Q33" s="1105">
        <f t="shared" si="2"/>
        <v>76.342990424748351</v>
      </c>
    </row>
    <row r="34" spans="1:17" s="11" customFormat="1" x14ac:dyDescent="0.2">
      <c r="A34" s="157">
        <f t="shared" si="0"/>
        <v>25</v>
      </c>
      <c r="B34" s="167" t="s">
        <v>52</v>
      </c>
      <c r="C34" s="802">
        <f>C13+C21+C12+C18+C14+C30</f>
        <v>1487259</v>
      </c>
      <c r="D34" s="802">
        <f>D13+D21+D12+D18+D14+D30</f>
        <v>1021537</v>
      </c>
      <c r="E34" s="1190">
        <f>E13+E21+E12+E18+E14+E30</f>
        <v>2508796</v>
      </c>
      <c r="F34" s="802">
        <f t="shared" ref="F34:H34" si="9">F13+F21+F12+F18+F14+F30</f>
        <v>1487822</v>
      </c>
      <c r="G34" s="802">
        <f t="shared" si="9"/>
        <v>1021414</v>
      </c>
      <c r="H34" s="1190">
        <f t="shared" si="9"/>
        <v>2509236</v>
      </c>
      <c r="I34" s="1191">
        <f t="shared" si="4"/>
        <v>100.01753829326896</v>
      </c>
      <c r="J34" s="272" t="s">
        <v>1297</v>
      </c>
      <c r="K34" s="277">
        <f>tartalék!C19</f>
        <v>27422</v>
      </c>
      <c r="L34" s="277">
        <f>tartalék!D19</f>
        <v>125443</v>
      </c>
      <c r="M34" s="426">
        <f>tartalék!E19</f>
        <v>152865</v>
      </c>
      <c r="N34" s="277">
        <v>0</v>
      </c>
      <c r="O34" s="277">
        <v>0</v>
      </c>
      <c r="P34" s="277">
        <v>0</v>
      </c>
      <c r="Q34" s="1105">
        <f t="shared" si="2"/>
        <v>0</v>
      </c>
    </row>
    <row r="35" spans="1:17" x14ac:dyDescent="0.2">
      <c r="A35" s="157">
        <f t="shared" si="0"/>
        <v>26</v>
      </c>
      <c r="B35" s="168" t="s">
        <v>67</v>
      </c>
      <c r="C35" s="335">
        <f>C16+C17+C25+C26+C27+C28+C31</f>
        <v>9820</v>
      </c>
      <c r="D35" s="335">
        <f>D16+D17+D25+D26+D27+D28+D31</f>
        <v>316008</v>
      </c>
      <c r="E35" s="427">
        <f>E16+E17+E25+E26+E27+E28+E31</f>
        <v>325828</v>
      </c>
      <c r="F35" s="335">
        <f t="shared" ref="F35:H35" si="10">F16+F17+F25+F26+F27+F28+F31</f>
        <v>9820</v>
      </c>
      <c r="G35" s="335">
        <f t="shared" si="10"/>
        <v>316009</v>
      </c>
      <c r="H35" s="427">
        <f t="shared" si="10"/>
        <v>325829</v>
      </c>
      <c r="I35" s="1191">
        <f t="shared" si="4"/>
        <v>100.00030691039443</v>
      </c>
      <c r="J35" s="769" t="s">
        <v>68</v>
      </c>
      <c r="K35" s="335">
        <f>SUM(K28:K34)</f>
        <v>2155340</v>
      </c>
      <c r="L35" s="335">
        <f>SUM(L28:L34)</f>
        <v>309492</v>
      </c>
      <c r="M35" s="427">
        <f>SUM(M28:M34)</f>
        <v>2464832</v>
      </c>
      <c r="N35" s="768">
        <f t="shared" ref="N35:P35" si="11">SUM(N28:N34)</f>
        <v>1405582</v>
      </c>
      <c r="O35" s="335">
        <f t="shared" si="11"/>
        <v>65092</v>
      </c>
      <c r="P35" s="427">
        <f t="shared" si="11"/>
        <v>1470674</v>
      </c>
      <c r="Q35" s="1198">
        <f t="shared" si="2"/>
        <v>59.666297743619033</v>
      </c>
    </row>
    <row r="36" spans="1:17" x14ac:dyDescent="0.2">
      <c r="A36" s="157">
        <f t="shared" si="0"/>
        <v>27</v>
      </c>
      <c r="B36" s="170" t="s">
        <v>51</v>
      </c>
      <c r="C36" s="337">
        <f>SUM(C34:C35)</f>
        <v>1497079</v>
      </c>
      <c r="D36" s="337">
        <f>SUM(D34:D35)</f>
        <v>1337545</v>
      </c>
      <c r="E36" s="407">
        <f>SUM(C36:D36)</f>
        <v>2834624</v>
      </c>
      <c r="F36" s="337">
        <f>F34+F35</f>
        <v>1497642</v>
      </c>
      <c r="G36" s="337">
        <f t="shared" ref="G36:H36" si="12">G34+G35</f>
        <v>1337423</v>
      </c>
      <c r="H36" s="407">
        <f t="shared" si="12"/>
        <v>2835065</v>
      </c>
      <c r="I36" s="1191">
        <f t="shared" si="4"/>
        <v>100.01555761892935</v>
      </c>
      <c r="J36" s="337" t="s">
        <v>69</v>
      </c>
      <c r="K36" s="337">
        <f t="shared" ref="K36:P36" si="13">K25+K35</f>
        <v>3058266</v>
      </c>
      <c r="L36" s="337">
        <f t="shared" si="13"/>
        <v>979900</v>
      </c>
      <c r="M36" s="407">
        <f t="shared" si="13"/>
        <v>4038166</v>
      </c>
      <c r="N36" s="166">
        <f t="shared" si="13"/>
        <v>1951966</v>
      </c>
      <c r="O36" s="166">
        <f t="shared" si="13"/>
        <v>600957</v>
      </c>
      <c r="P36" s="407">
        <f t="shared" si="13"/>
        <v>2552923</v>
      </c>
      <c r="Q36" s="1106">
        <f t="shared" si="2"/>
        <v>63.219862680236524</v>
      </c>
    </row>
    <row r="37" spans="1:17" x14ac:dyDescent="0.2">
      <c r="A37" s="157">
        <f t="shared" si="0"/>
        <v>28</v>
      </c>
      <c r="B37" s="172"/>
      <c r="C37" s="279"/>
      <c r="D37" s="279"/>
      <c r="E37" s="426"/>
      <c r="F37" s="279"/>
      <c r="G37" s="279"/>
      <c r="H37" s="426"/>
      <c r="I37" s="1191"/>
      <c r="J37" s="279"/>
      <c r="K37" s="279"/>
      <c r="L37" s="279"/>
      <c r="M37" s="426"/>
      <c r="N37" s="277"/>
      <c r="O37" s="277"/>
      <c r="P37" s="277"/>
      <c r="Q37" s="1105"/>
    </row>
    <row r="38" spans="1:17" x14ac:dyDescent="0.2">
      <c r="A38" s="157">
        <f t="shared" si="0"/>
        <v>29</v>
      </c>
      <c r="B38" s="170" t="s">
        <v>23</v>
      </c>
      <c r="C38" s="337">
        <f>C36-K36</f>
        <v>-1561187</v>
      </c>
      <c r="D38" s="337">
        <f>D36-L36</f>
        <v>357645</v>
      </c>
      <c r="E38" s="407">
        <f>E36-M36</f>
        <v>-1203542</v>
      </c>
      <c r="F38" s="337">
        <f t="shared" ref="F38:H38" si="14">F36-N36</f>
        <v>-454324</v>
      </c>
      <c r="G38" s="337">
        <f t="shared" si="14"/>
        <v>736466</v>
      </c>
      <c r="H38" s="407">
        <f t="shared" si="14"/>
        <v>282142</v>
      </c>
      <c r="I38" s="1191">
        <f t="shared" si="4"/>
        <v>-23.442638478756869</v>
      </c>
      <c r="J38" s="335"/>
      <c r="K38" s="335"/>
      <c r="L38" s="335"/>
      <c r="M38" s="427"/>
      <c r="N38" s="277"/>
      <c r="O38" s="277"/>
      <c r="P38" s="277"/>
      <c r="Q38" s="1105"/>
    </row>
    <row r="39" spans="1:17" s="11" customFormat="1" x14ac:dyDescent="0.2">
      <c r="A39" s="157">
        <f t="shared" si="0"/>
        <v>30</v>
      </c>
      <c r="B39" s="172"/>
      <c r="C39" s="279"/>
      <c r="D39" s="279"/>
      <c r="E39" s="426"/>
      <c r="F39" s="279"/>
      <c r="G39" s="279"/>
      <c r="H39" s="426"/>
      <c r="I39" s="1191"/>
      <c r="J39" s="279"/>
      <c r="K39" s="279"/>
      <c r="L39" s="279"/>
      <c r="M39" s="426"/>
      <c r="N39" s="180"/>
      <c r="O39" s="180"/>
      <c r="P39" s="180"/>
      <c r="Q39" s="1105"/>
    </row>
    <row r="40" spans="1:17" s="11" customFormat="1" x14ac:dyDescent="0.2">
      <c r="A40" s="157">
        <f t="shared" si="0"/>
        <v>31</v>
      </c>
      <c r="B40" s="122" t="s">
        <v>53</v>
      </c>
      <c r="C40" s="563"/>
      <c r="D40" s="563"/>
      <c r="E40" s="476"/>
      <c r="F40" s="563"/>
      <c r="G40" s="563"/>
      <c r="H40" s="476"/>
      <c r="I40" s="1191"/>
      <c r="J40" s="563" t="s">
        <v>33</v>
      </c>
      <c r="K40" s="337"/>
      <c r="L40" s="337"/>
      <c r="M40" s="407"/>
      <c r="N40" s="180"/>
      <c r="O40" s="180"/>
      <c r="P40" s="180"/>
      <c r="Q40" s="1105"/>
    </row>
    <row r="41" spans="1:17" s="11" customFormat="1" x14ac:dyDescent="0.2">
      <c r="A41" s="157">
        <f t="shared" si="0"/>
        <v>32</v>
      </c>
      <c r="B41" s="132" t="s">
        <v>704</v>
      </c>
      <c r="C41" s="563"/>
      <c r="D41" s="563"/>
      <c r="E41" s="476"/>
      <c r="F41" s="563"/>
      <c r="G41" s="563"/>
      <c r="H41" s="476"/>
      <c r="I41" s="1191"/>
      <c r="J41" s="772" t="s">
        <v>4</v>
      </c>
      <c r="K41" s="180"/>
      <c r="M41" s="429"/>
      <c r="N41" s="180"/>
      <c r="O41" s="180"/>
      <c r="P41" s="180"/>
      <c r="Q41" s="1105"/>
    </row>
    <row r="42" spans="1:17" s="11" customFormat="1" ht="22.5" customHeight="1" x14ac:dyDescent="0.2">
      <c r="A42" s="314">
        <f t="shared" si="0"/>
        <v>33</v>
      </c>
      <c r="B42" s="1024" t="s">
        <v>1026</v>
      </c>
      <c r="C42" s="731">
        <v>1243160</v>
      </c>
      <c r="D42" s="1025"/>
      <c r="E42" s="1456">
        <f>SUM(C42:D42)</f>
        <v>1243160</v>
      </c>
      <c r="F42" s="1026">
        <v>608932</v>
      </c>
      <c r="G42" s="1026"/>
      <c r="H42" s="1456">
        <f>F42+G42</f>
        <v>608932</v>
      </c>
      <c r="I42" s="1191">
        <f t="shared" si="4"/>
        <v>48.982592747514396</v>
      </c>
      <c r="J42" s="79" t="s">
        <v>3</v>
      </c>
      <c r="K42" s="337"/>
      <c r="L42" s="337"/>
      <c r="M42" s="407"/>
      <c r="N42" s="180"/>
      <c r="O42" s="180"/>
      <c r="P42" s="180"/>
      <c r="Q42" s="1105"/>
    </row>
    <row r="43" spans="1:17" x14ac:dyDescent="0.2">
      <c r="A43" s="157">
        <f t="shared" si="0"/>
        <v>34</v>
      </c>
      <c r="B43" s="114" t="s">
        <v>706</v>
      </c>
      <c r="C43" s="771"/>
      <c r="D43" s="772"/>
      <c r="E43" s="1033">
        <f>SUM(C43:D43)</f>
        <v>0</v>
      </c>
      <c r="F43" s="772"/>
      <c r="G43" s="772"/>
      <c r="H43" s="1033"/>
      <c r="I43" s="1191"/>
      <c r="J43" s="272" t="s">
        <v>5</v>
      </c>
      <c r="K43" s="337"/>
      <c r="L43" s="337"/>
      <c r="M43" s="407"/>
      <c r="N43" s="277"/>
      <c r="O43" s="277"/>
      <c r="P43" s="277"/>
      <c r="Q43" s="1105"/>
    </row>
    <row r="44" spans="1:17" x14ac:dyDescent="0.2">
      <c r="A44" s="157">
        <f t="shared" si="0"/>
        <v>35</v>
      </c>
      <c r="B44" s="114" t="s">
        <v>214</v>
      </c>
      <c r="C44" s="272"/>
      <c r="D44" s="272"/>
      <c r="E44" s="425"/>
      <c r="F44" s="272"/>
      <c r="G44" s="272"/>
      <c r="H44" s="425"/>
      <c r="I44" s="1191"/>
      <c r="J44" s="272" t="s">
        <v>6</v>
      </c>
      <c r="K44" s="180"/>
      <c r="L44" s="180"/>
      <c r="M44" s="407"/>
      <c r="N44" s="277"/>
      <c r="O44" s="277"/>
      <c r="P44" s="277"/>
      <c r="Q44" s="1105"/>
    </row>
    <row r="45" spans="1:17" x14ac:dyDescent="0.2">
      <c r="A45" s="157">
        <f t="shared" si="0"/>
        <v>36</v>
      </c>
      <c r="B45" s="486" t="s">
        <v>215</v>
      </c>
      <c r="C45" s="272">
        <v>1193985</v>
      </c>
      <c r="D45" s="272">
        <v>158595</v>
      </c>
      <c r="E45" s="425">
        <f>C45+D45</f>
        <v>1352580</v>
      </c>
      <c r="F45" s="272">
        <v>1352580</v>
      </c>
      <c r="G45" s="272"/>
      <c r="H45" s="425">
        <f t="shared" ref="H45" si="15">F45+G45</f>
        <v>1352580</v>
      </c>
      <c r="I45" s="1191">
        <f t="shared" si="4"/>
        <v>100</v>
      </c>
      <c r="J45" s="272" t="s">
        <v>7</v>
      </c>
      <c r="K45" s="180"/>
      <c r="L45" s="180"/>
      <c r="M45" s="407"/>
      <c r="N45" s="277"/>
      <c r="O45" s="277"/>
      <c r="P45" s="277"/>
      <c r="Q45" s="1105"/>
    </row>
    <row r="46" spans="1:17" x14ac:dyDescent="0.2">
      <c r="A46" s="157">
        <f t="shared" si="0"/>
        <v>37</v>
      </c>
      <c r="B46" s="486" t="s">
        <v>985</v>
      </c>
      <c r="C46" s="272"/>
      <c r="D46" s="272"/>
      <c r="E46" s="425"/>
      <c r="F46" s="272"/>
      <c r="G46" s="272"/>
      <c r="H46" s="425"/>
      <c r="I46" s="1191"/>
      <c r="J46" s="272"/>
      <c r="K46" s="180"/>
      <c r="L46" s="180"/>
      <c r="M46" s="407"/>
      <c r="N46" s="277"/>
      <c r="O46" s="277"/>
      <c r="P46" s="277"/>
      <c r="Q46" s="1105"/>
    </row>
    <row r="47" spans="1:17" x14ac:dyDescent="0.2">
      <c r="A47" s="157">
        <f t="shared" si="0"/>
        <v>38</v>
      </c>
      <c r="B47" s="115" t="s">
        <v>707</v>
      </c>
      <c r="C47" s="272">
        <v>32811</v>
      </c>
      <c r="D47" s="272">
        <v>4260</v>
      </c>
      <c r="E47" s="425">
        <f>C47+D47</f>
        <v>37071</v>
      </c>
      <c r="F47" s="272">
        <v>32811</v>
      </c>
      <c r="G47" s="272">
        <v>4260</v>
      </c>
      <c r="H47" s="425">
        <f>F47+G47</f>
        <v>37071</v>
      </c>
      <c r="I47" s="1191">
        <f t="shared" si="4"/>
        <v>100</v>
      </c>
      <c r="J47" s="272" t="s">
        <v>8</v>
      </c>
      <c r="K47" s="337"/>
      <c r="L47" s="337"/>
      <c r="M47" s="426"/>
      <c r="N47" s="277"/>
      <c r="O47" s="277"/>
      <c r="P47" s="277"/>
      <c r="Q47" s="1105"/>
    </row>
    <row r="48" spans="1:17" x14ac:dyDescent="0.2">
      <c r="A48" s="157">
        <f t="shared" si="0"/>
        <v>39</v>
      </c>
      <c r="B48" s="115" t="s">
        <v>708</v>
      </c>
      <c r="C48" s="563"/>
      <c r="D48" s="563"/>
      <c r="E48" s="476"/>
      <c r="F48" s="563"/>
      <c r="G48" s="563"/>
      <c r="H48" s="476"/>
      <c r="I48" s="1191"/>
      <c r="J48" s="272" t="s">
        <v>278</v>
      </c>
      <c r="K48" s="279">
        <v>30635</v>
      </c>
      <c r="L48" s="279">
        <f>3062+689</f>
        <v>3751</v>
      </c>
      <c r="M48" s="426">
        <f>SUM(K48:L48)</f>
        <v>34386</v>
      </c>
      <c r="N48" s="277">
        <v>30634</v>
      </c>
      <c r="O48" s="277">
        <v>3751</v>
      </c>
      <c r="P48" s="277">
        <f>N48+O48</f>
        <v>34385</v>
      </c>
      <c r="Q48" s="1105">
        <f t="shared" si="2"/>
        <v>99.997091839702207</v>
      </c>
    </row>
    <row r="49" spans="1:17" x14ac:dyDescent="0.2">
      <c r="A49" s="157">
        <f t="shared" si="0"/>
        <v>40</v>
      </c>
      <c r="B49" s="114" t="s">
        <v>709</v>
      </c>
      <c r="C49" s="272"/>
      <c r="D49" s="272"/>
      <c r="E49" s="425"/>
      <c r="F49" s="272"/>
      <c r="G49" s="272"/>
      <c r="H49" s="425"/>
      <c r="I49" s="1191"/>
      <c r="J49" s="272" t="s">
        <v>244</v>
      </c>
      <c r="K49" s="279"/>
      <c r="L49" s="279"/>
      <c r="M49" s="426"/>
      <c r="N49" s="277"/>
      <c r="O49" s="277"/>
      <c r="P49" s="277"/>
      <c r="Q49" s="1105"/>
    </row>
    <row r="50" spans="1:17" x14ac:dyDescent="0.2">
      <c r="A50" s="157">
        <f t="shared" si="0"/>
        <v>41</v>
      </c>
      <c r="B50" s="114" t="s">
        <v>710</v>
      </c>
      <c r="C50" s="272"/>
      <c r="D50" s="272"/>
      <c r="E50" s="425"/>
      <c r="F50" s="272"/>
      <c r="G50" s="272"/>
      <c r="H50" s="425"/>
      <c r="I50" s="1191"/>
      <c r="J50" s="1037" t="s">
        <v>245</v>
      </c>
      <c r="K50" s="279">
        <f>'pü.mérleg Hivatal'!D47+'püm. GAMESZ. '!C49+'püm-TASZII.'!C49+püm.Brunszvik!C49+'püm Festetics'!C49</f>
        <v>864407</v>
      </c>
      <c r="L50" s="279">
        <f>'pü.mérleg Hivatal'!E47+'püm. GAMESZ. '!D49+'püm-TASZII.'!D49+püm.Brunszvik!D49+'püm Festetics'!D49</f>
        <v>499474</v>
      </c>
      <c r="M50" s="426">
        <f>SUM(K50:L50)</f>
        <v>1363881</v>
      </c>
      <c r="N50" s="277">
        <f>'pü.mérleg Hivatal'!G47+'püm. GAMESZ. '!F49+püm.Brunszvik!F49+'püm Festetics'!F49+'püm-TASZII.'!F49</f>
        <v>864834</v>
      </c>
      <c r="O50" s="277">
        <f>'pü.mérleg Hivatal'!H47+'püm. GAMESZ. '!G49+püm.Brunszvik!G49+'püm Festetics'!G49+'püm-TASZII.'!G49</f>
        <v>494263</v>
      </c>
      <c r="P50" s="180">
        <f>'pü.mérleg Hivatal'!I47+'püm. GAMESZ. '!H49+püm.Brunszvik!H49+'püm Festetics'!H49+'püm-TASZII.'!H49</f>
        <v>1359097</v>
      </c>
      <c r="Q50" s="1105">
        <f t="shared" si="2"/>
        <v>99.649236260348232</v>
      </c>
    </row>
    <row r="51" spans="1:17" x14ac:dyDescent="0.2">
      <c r="A51" s="157">
        <f t="shared" si="0"/>
        <v>42</v>
      </c>
      <c r="B51" s="114" t="s">
        <v>0</v>
      </c>
      <c r="C51" s="272"/>
      <c r="D51" s="272"/>
      <c r="E51" s="425"/>
      <c r="F51" s="272"/>
      <c r="G51" s="272"/>
      <c r="H51" s="425"/>
      <c r="I51" s="1191"/>
      <c r="J51" s="1037" t="s">
        <v>246</v>
      </c>
      <c r="K51" s="279">
        <f>'pü.mérleg Hivatal'!D48+'püm. GAMESZ. '!C50+'püm-TASZII.'!C50+püm.Brunszvik!C50+'püm Festetics'!C50</f>
        <v>13727</v>
      </c>
      <c r="L51" s="279">
        <f>'pü.mérleg Hivatal'!E48+'püm. GAMESZ. '!D50+püm.Brunszvik!D50+'püm Festetics'!D50+'püm-TASZII.'!D50</f>
        <v>17275</v>
      </c>
      <c r="M51" s="426">
        <f>'pü.mérleg Hivatal'!F48+'püm. GAMESZ. '!E50+'püm-TASZII.'!E50+püm.Brunszvik!E50+'püm Festetics'!E50</f>
        <v>31002</v>
      </c>
      <c r="N51" s="277">
        <f>'pü.mérleg Hivatal'!G48+'püm. GAMESZ. '!F50+püm.Brunszvik!F50+'püm Festetics'!F50+'püm-TASZII.'!F50</f>
        <v>12799</v>
      </c>
      <c r="O51" s="277">
        <f>'pü.mérleg Hivatal'!H48+'püm. GAMESZ. '!G50+püm.Brunszvik!G50+'püm Festetics'!G50+'püm-TASZII.'!G50</f>
        <v>15481</v>
      </c>
      <c r="P51" s="277">
        <f>'pü.mérleg Hivatal'!I48+'püm. GAMESZ. '!H50+püm.Brunszvik!H50+'püm Festetics'!H50+'püm-TASZII.'!H50</f>
        <v>28280</v>
      </c>
      <c r="Q51" s="1105">
        <f t="shared" si="2"/>
        <v>91.219921295400297</v>
      </c>
    </row>
    <row r="52" spans="1:17" x14ac:dyDescent="0.2">
      <c r="A52" s="157">
        <f t="shared" si="0"/>
        <v>43</v>
      </c>
      <c r="B52" s="114" t="s">
        <v>1</v>
      </c>
      <c r="C52" s="272"/>
      <c r="D52" s="272"/>
      <c r="E52" s="425">
        <f>SUM(C52:D52)</f>
        <v>0</v>
      </c>
      <c r="F52" s="272"/>
      <c r="G52" s="272"/>
      <c r="H52" s="425"/>
      <c r="I52" s="1191"/>
      <c r="J52" s="272" t="s">
        <v>13</v>
      </c>
      <c r="K52" s="961"/>
      <c r="L52" s="961"/>
      <c r="M52" s="962"/>
      <c r="N52" s="277"/>
      <c r="O52" s="277"/>
      <c r="P52" s="277"/>
      <c r="Q52" s="1105"/>
    </row>
    <row r="53" spans="1:17" x14ac:dyDescent="0.2">
      <c r="A53" s="157">
        <f t="shared" si="0"/>
        <v>44</v>
      </c>
      <c r="B53" s="114"/>
      <c r="C53" s="272"/>
      <c r="D53" s="272"/>
      <c r="E53" s="425"/>
      <c r="F53" s="272"/>
      <c r="G53" s="272"/>
      <c r="H53" s="425"/>
      <c r="I53" s="1191"/>
      <c r="J53" s="272" t="s">
        <v>14</v>
      </c>
      <c r="K53" s="279"/>
      <c r="L53" s="279"/>
      <c r="M53" s="426"/>
      <c r="N53" s="277"/>
      <c r="O53" s="277"/>
      <c r="P53" s="277"/>
      <c r="Q53" s="1105"/>
    </row>
    <row r="54" spans="1:17" x14ac:dyDescent="0.2">
      <c r="A54" s="157">
        <f t="shared" si="0"/>
        <v>45</v>
      </c>
      <c r="B54" s="114"/>
      <c r="C54" s="272"/>
      <c r="D54" s="272"/>
      <c r="E54" s="425"/>
      <c r="F54" s="272"/>
      <c r="G54" s="272"/>
      <c r="H54" s="425"/>
      <c r="I54" s="1191"/>
      <c r="J54" s="272" t="s">
        <v>15</v>
      </c>
      <c r="K54" s="279"/>
      <c r="L54" s="279"/>
      <c r="M54" s="426"/>
      <c r="N54" s="277"/>
      <c r="O54" s="277"/>
      <c r="P54" s="277"/>
      <c r="Q54" s="1105"/>
    </row>
    <row r="55" spans="1:17" ht="12" thickBot="1" x14ac:dyDescent="0.25">
      <c r="A55" s="157">
        <f t="shared" si="0"/>
        <v>46</v>
      </c>
      <c r="B55" s="170" t="s">
        <v>460</v>
      </c>
      <c r="C55" s="563">
        <f>SUM(C41:C53)</f>
        <v>2469956</v>
      </c>
      <c r="D55" s="563">
        <f>SUM(D41:D53)</f>
        <v>162855</v>
      </c>
      <c r="E55" s="1052">
        <f>SUM(E41:E53)</f>
        <v>2632811</v>
      </c>
      <c r="F55" s="563">
        <f t="shared" ref="F55:H55" si="16">SUM(F41:F53)</f>
        <v>1994323</v>
      </c>
      <c r="G55" s="563">
        <f t="shared" si="16"/>
        <v>4260</v>
      </c>
      <c r="H55" s="476">
        <f t="shared" si="16"/>
        <v>1998583</v>
      </c>
      <c r="I55" s="1197">
        <f t="shared" si="4"/>
        <v>75.910614168658526</v>
      </c>
      <c r="J55" s="563" t="s">
        <v>453</v>
      </c>
      <c r="K55" s="337">
        <f t="shared" ref="K55:P55" si="17">SUM(K41:K54)</f>
        <v>908769</v>
      </c>
      <c r="L55" s="337">
        <f t="shared" si="17"/>
        <v>520500</v>
      </c>
      <c r="M55" s="407">
        <f t="shared" si="17"/>
        <v>1429269</v>
      </c>
      <c r="N55" s="337">
        <f t="shared" si="17"/>
        <v>908267</v>
      </c>
      <c r="O55" s="337">
        <f t="shared" si="17"/>
        <v>513495</v>
      </c>
      <c r="P55" s="407">
        <f t="shared" si="17"/>
        <v>1421762</v>
      </c>
      <c r="Q55" s="1195">
        <f t="shared" si="2"/>
        <v>99.47476647153195</v>
      </c>
    </row>
    <row r="56" spans="1:17" ht="12" thickBot="1" x14ac:dyDescent="0.25">
      <c r="A56" s="825">
        <f t="shared" si="0"/>
        <v>47</v>
      </c>
      <c r="B56" s="1009" t="s">
        <v>455</v>
      </c>
      <c r="C56" s="967">
        <f>C36+C55</f>
        <v>3967035</v>
      </c>
      <c r="D56" s="803">
        <f>D36+D55</f>
        <v>1500400</v>
      </c>
      <c r="E56" s="804">
        <f>E36+E55</f>
        <v>5467435</v>
      </c>
      <c r="F56" s="804">
        <f t="shared" ref="F56:H56" si="18">F36+F55</f>
        <v>3491965</v>
      </c>
      <c r="G56" s="804">
        <f t="shared" si="18"/>
        <v>1341683</v>
      </c>
      <c r="H56" s="804">
        <f t="shared" si="18"/>
        <v>4833648</v>
      </c>
      <c r="I56" s="963">
        <f>H56/E56*100</f>
        <v>88.407964612290769</v>
      </c>
      <c r="J56" s="805" t="s">
        <v>454</v>
      </c>
      <c r="K56" s="1008">
        <f t="shared" ref="K56:P56" si="19">K36+K55</f>
        <v>3967035</v>
      </c>
      <c r="L56" s="1008">
        <f t="shared" si="19"/>
        <v>1500400</v>
      </c>
      <c r="M56" s="806">
        <f t="shared" si="19"/>
        <v>5467435</v>
      </c>
      <c r="N56" s="416">
        <f t="shared" si="19"/>
        <v>2860233</v>
      </c>
      <c r="O56" s="459">
        <f t="shared" si="19"/>
        <v>1114452</v>
      </c>
      <c r="P56" s="508">
        <f t="shared" si="19"/>
        <v>3974685</v>
      </c>
      <c r="Q56" s="1196">
        <f t="shared" si="2"/>
        <v>72.697434903204154</v>
      </c>
    </row>
    <row r="57" spans="1:17" x14ac:dyDescent="0.2">
      <c r="B57" s="174"/>
      <c r="C57" s="173"/>
      <c r="D57" s="173"/>
      <c r="E57" s="173"/>
      <c r="F57" s="173"/>
      <c r="G57" s="173"/>
      <c r="H57" s="173"/>
      <c r="I57" s="173"/>
      <c r="J57" s="166"/>
      <c r="K57" s="173"/>
      <c r="L57" s="173"/>
      <c r="M57" s="173"/>
      <c r="N57" s="10"/>
      <c r="O57" s="10"/>
      <c r="P57" s="10"/>
    </row>
    <row r="63" spans="1:17" x14ac:dyDescent="0.2">
      <c r="L63" s="162"/>
    </row>
  </sheetData>
  <sheetProtection selectLockedCells="1" selectUnlockedCells="1"/>
  <mergeCells count="19">
    <mergeCell ref="Q8:Q9"/>
    <mergeCell ref="B2:Q2"/>
    <mergeCell ref="B3:Q3"/>
    <mergeCell ref="C1:Q1"/>
    <mergeCell ref="B5:Q5"/>
    <mergeCell ref="B4:Q4"/>
    <mergeCell ref="A6:Q6"/>
    <mergeCell ref="A7:A9"/>
    <mergeCell ref="K8:M8"/>
    <mergeCell ref="K7:M7"/>
    <mergeCell ref="B7:B8"/>
    <mergeCell ref="J7:J8"/>
    <mergeCell ref="C8:E8"/>
    <mergeCell ref="C7:E7"/>
    <mergeCell ref="F7:I7"/>
    <mergeCell ref="F8:H8"/>
    <mergeCell ref="I8:I9"/>
    <mergeCell ref="N7:Q7"/>
    <mergeCell ref="N8:P8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64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S54"/>
  <sheetViews>
    <sheetView zoomScale="120" workbookViewId="0">
      <selection activeCell="D1" sqref="D1:R1"/>
    </sheetView>
  </sheetViews>
  <sheetFormatPr defaultColWidth="9.140625" defaultRowHeight="11.25" x14ac:dyDescent="0.2"/>
  <cols>
    <col min="1" max="1" width="1" style="10" customWidth="1"/>
    <col min="2" max="2" width="3.7109375" style="151" customWidth="1"/>
    <col min="3" max="3" width="36.140625" style="151" customWidth="1"/>
    <col min="4" max="6" width="11.140625" style="152" customWidth="1"/>
    <col min="7" max="7" width="11" style="152" customWidth="1"/>
    <col min="8" max="9" width="11.140625" style="152" customWidth="1"/>
    <col min="10" max="10" width="6.7109375" style="152" customWidth="1"/>
    <col min="11" max="11" width="36.140625" style="152" customWidth="1"/>
    <col min="12" max="12" width="11.140625" style="152" customWidth="1"/>
    <col min="13" max="13" width="11.28515625" style="152" customWidth="1"/>
    <col min="14" max="14" width="11.140625" style="152" customWidth="1"/>
    <col min="15" max="15" width="11.140625" style="10" customWidth="1"/>
    <col min="16" max="16" width="11" style="10" customWidth="1"/>
    <col min="17" max="17" width="11.140625" style="10" customWidth="1"/>
    <col min="18" max="18" width="6.5703125" style="10" customWidth="1"/>
    <col min="19" max="16384" width="9.140625" style="10"/>
  </cols>
  <sheetData>
    <row r="1" spans="2:19" ht="12.75" customHeight="1" x14ac:dyDescent="0.2">
      <c r="D1" s="1717" t="s">
        <v>2060</v>
      </c>
      <c r="E1" s="1717"/>
      <c r="F1" s="1717"/>
      <c r="G1" s="1717"/>
      <c r="H1" s="1717"/>
      <c r="I1" s="1717"/>
      <c r="J1" s="1717"/>
      <c r="K1" s="1717"/>
      <c r="L1" s="1717"/>
      <c r="M1" s="1717"/>
      <c r="N1" s="1717"/>
      <c r="O1" s="1717"/>
      <c r="P1" s="1717"/>
      <c r="Q1" s="1717"/>
      <c r="R1" s="1717"/>
    </row>
    <row r="2" spans="2:19" x14ac:dyDescent="0.2">
      <c r="C2" s="1842" t="s">
        <v>87</v>
      </c>
      <c r="D2" s="1842"/>
      <c r="E2" s="1842"/>
      <c r="F2" s="1842"/>
      <c r="G2" s="1842"/>
      <c r="H2" s="1842"/>
      <c r="I2" s="1842"/>
      <c r="J2" s="1842"/>
      <c r="K2" s="1842"/>
      <c r="L2" s="1842"/>
      <c r="M2" s="1842"/>
      <c r="N2" s="1842"/>
      <c r="O2" s="1842"/>
      <c r="P2" s="1842"/>
      <c r="Q2" s="1842"/>
      <c r="R2" s="1842"/>
    </row>
    <row r="3" spans="2:19" x14ac:dyDescent="0.2">
      <c r="C3" s="1842" t="s">
        <v>1427</v>
      </c>
      <c r="D3" s="1842"/>
      <c r="E3" s="1842"/>
      <c r="F3" s="1842"/>
      <c r="G3" s="1842"/>
      <c r="H3" s="1842"/>
      <c r="I3" s="1842"/>
      <c r="J3" s="1842"/>
      <c r="K3" s="1842"/>
      <c r="L3" s="1842"/>
      <c r="M3" s="1842"/>
      <c r="N3" s="1842"/>
      <c r="O3" s="1842"/>
      <c r="P3" s="1842"/>
      <c r="Q3" s="1842"/>
      <c r="R3" s="1842"/>
    </row>
    <row r="4" spans="2:19" s="118" customFormat="1" x14ac:dyDescent="0.2">
      <c r="B4" s="153"/>
      <c r="C4" s="1845" t="s">
        <v>188</v>
      </c>
      <c r="D4" s="1845"/>
      <c r="E4" s="1845"/>
      <c r="F4" s="1845"/>
      <c r="G4" s="1845"/>
      <c r="H4" s="1845"/>
      <c r="I4" s="1845"/>
      <c r="J4" s="1845"/>
      <c r="K4" s="1845"/>
      <c r="L4" s="1845"/>
      <c r="M4" s="1845"/>
      <c r="N4" s="1845"/>
      <c r="O4" s="1845"/>
      <c r="P4" s="1845"/>
      <c r="Q4" s="1845"/>
      <c r="R4" s="1845"/>
    </row>
    <row r="5" spans="2:19" s="118" customFormat="1" x14ac:dyDescent="0.2">
      <c r="B5" s="153"/>
      <c r="C5" s="1714" t="s">
        <v>1076</v>
      </c>
      <c r="D5" s="1714"/>
      <c r="E5" s="1714"/>
      <c r="F5" s="1714"/>
      <c r="G5" s="1714"/>
      <c r="H5" s="1714"/>
      <c r="I5" s="1714"/>
      <c r="J5" s="1714"/>
      <c r="K5" s="1714"/>
      <c r="L5" s="1714"/>
      <c r="M5" s="1714"/>
      <c r="N5" s="1714"/>
      <c r="O5" s="1714"/>
      <c r="P5" s="1714"/>
      <c r="Q5" s="1714"/>
      <c r="R5" s="1714"/>
    </row>
    <row r="6" spans="2:19" s="118" customFormat="1" ht="12.75" customHeight="1" x14ac:dyDescent="0.2">
      <c r="B6" s="1723" t="s">
        <v>310</v>
      </c>
      <c r="C6" s="1723"/>
      <c r="D6" s="1723"/>
      <c r="E6" s="1723"/>
      <c r="F6" s="1723"/>
      <c r="G6" s="1723"/>
      <c r="H6" s="1723"/>
      <c r="I6" s="1723"/>
      <c r="J6" s="1723"/>
      <c r="K6" s="1723"/>
      <c r="L6" s="1723"/>
      <c r="M6" s="1723"/>
      <c r="N6" s="1723"/>
      <c r="O6" s="1723"/>
      <c r="P6" s="1723"/>
      <c r="Q6" s="1723"/>
      <c r="R6" s="1723"/>
    </row>
    <row r="7" spans="2:19" s="118" customFormat="1" ht="12.75" customHeight="1" x14ac:dyDescent="0.2">
      <c r="B7" s="1726" t="s">
        <v>56</v>
      </c>
      <c r="C7" s="1727" t="s">
        <v>57</v>
      </c>
      <c r="D7" s="1743" t="s">
        <v>58</v>
      </c>
      <c r="E7" s="1743"/>
      <c r="F7" s="1744"/>
      <c r="G7" s="1727" t="s">
        <v>59</v>
      </c>
      <c r="H7" s="1727"/>
      <c r="I7" s="1727"/>
      <c r="J7" s="1847"/>
      <c r="K7" s="1745" t="s">
        <v>60</v>
      </c>
      <c r="L7" s="1724" t="s">
        <v>482</v>
      </c>
      <c r="M7" s="1725"/>
      <c r="N7" s="1725"/>
      <c r="O7" s="1718" t="s">
        <v>483</v>
      </c>
      <c r="P7" s="1718"/>
      <c r="Q7" s="1718"/>
      <c r="R7" s="1732"/>
    </row>
    <row r="8" spans="2:19" s="118" customFormat="1" ht="12.75" customHeight="1" x14ac:dyDescent="0.2">
      <c r="B8" s="1726"/>
      <c r="C8" s="1727"/>
      <c r="D8" s="1720" t="s">
        <v>1071</v>
      </c>
      <c r="E8" s="1720"/>
      <c r="F8" s="1721"/>
      <c r="G8" s="1843" t="s">
        <v>1346</v>
      </c>
      <c r="H8" s="1843"/>
      <c r="I8" s="1844"/>
      <c r="J8" s="1848" t="s">
        <v>1347</v>
      </c>
      <c r="K8" s="1846"/>
      <c r="L8" s="1720" t="s">
        <v>1071</v>
      </c>
      <c r="M8" s="1720"/>
      <c r="N8" s="1720"/>
      <c r="O8" s="1712" t="s">
        <v>1346</v>
      </c>
      <c r="P8" s="1712"/>
      <c r="Q8" s="1712"/>
      <c r="R8" s="1715" t="s">
        <v>1347</v>
      </c>
    </row>
    <row r="9" spans="2:19" s="119" customFormat="1" ht="36.6" customHeight="1" x14ac:dyDescent="0.2">
      <c r="B9" s="1726"/>
      <c r="C9" s="154" t="s">
        <v>61</v>
      </c>
      <c r="D9" s="131" t="s">
        <v>62</v>
      </c>
      <c r="E9" s="131" t="s">
        <v>63</v>
      </c>
      <c r="F9" s="1202" t="s">
        <v>64</v>
      </c>
      <c r="G9" s="1205" t="s">
        <v>62</v>
      </c>
      <c r="H9" s="131" t="s">
        <v>63</v>
      </c>
      <c r="I9" s="1202" t="s">
        <v>1348</v>
      </c>
      <c r="J9" s="1849"/>
      <c r="K9" s="1038" t="s">
        <v>65</v>
      </c>
      <c r="L9" s="131" t="s">
        <v>62</v>
      </c>
      <c r="M9" s="131" t="s">
        <v>63</v>
      </c>
      <c r="N9" s="131" t="s">
        <v>64</v>
      </c>
      <c r="O9" s="131" t="s">
        <v>62</v>
      </c>
      <c r="P9" s="131" t="s">
        <v>63</v>
      </c>
      <c r="Q9" s="1031" t="s">
        <v>1348</v>
      </c>
      <c r="R9" s="1716"/>
    </row>
    <row r="10" spans="2:19" ht="11.45" customHeight="1" x14ac:dyDescent="0.2">
      <c r="B10" s="157">
        <v>1</v>
      </c>
      <c r="C10" s="158" t="s">
        <v>24</v>
      </c>
      <c r="D10" s="159"/>
      <c r="E10" s="159"/>
      <c r="F10" s="1034"/>
      <c r="G10" s="159"/>
      <c r="H10" s="159"/>
      <c r="I10" s="1034"/>
      <c r="J10" s="1206"/>
      <c r="K10" s="1036" t="s">
        <v>25</v>
      </c>
      <c r="L10" s="159"/>
      <c r="M10" s="159"/>
      <c r="N10" s="411"/>
      <c r="O10" s="181"/>
      <c r="Q10" s="1213"/>
      <c r="R10" s="1193"/>
    </row>
    <row r="11" spans="2:19" x14ac:dyDescent="0.2">
      <c r="B11" s="157">
        <f t="shared" ref="B11:B53" si="0">B10+1</f>
        <v>2</v>
      </c>
      <c r="C11" s="160" t="s">
        <v>35</v>
      </c>
      <c r="D11" s="114"/>
      <c r="E11" s="114"/>
      <c r="F11" s="412">
        <f>SUM(D11:E11)</f>
        <v>0</v>
      </c>
      <c r="G11" s="115"/>
      <c r="H11" s="115"/>
      <c r="I11" s="412"/>
      <c r="J11" s="1208"/>
      <c r="K11" s="115" t="s">
        <v>222</v>
      </c>
      <c r="L11" s="115">
        <v>95916</v>
      </c>
      <c r="M11" s="115">
        <v>93140</v>
      </c>
      <c r="N11" s="404">
        <f>SUM(L11:M11)</f>
        <v>189056</v>
      </c>
      <c r="O11" s="547">
        <v>94752</v>
      </c>
      <c r="P11" s="277">
        <v>92010</v>
      </c>
      <c r="Q11" s="426">
        <f>O11+P11</f>
        <v>186762</v>
      </c>
      <c r="R11" s="1105">
        <f>Q11/N11*100</f>
        <v>98.786602911306701</v>
      </c>
    </row>
    <row r="12" spans="2:19" x14ac:dyDescent="0.2">
      <c r="B12" s="157">
        <f t="shared" si="0"/>
        <v>3</v>
      </c>
      <c r="C12" s="160" t="s">
        <v>36</v>
      </c>
      <c r="D12" s="114"/>
      <c r="E12" s="114"/>
      <c r="F12" s="412">
        <f>SUM(D12:E12)</f>
        <v>0</v>
      </c>
      <c r="G12" s="115"/>
      <c r="H12" s="115"/>
      <c r="I12" s="412"/>
      <c r="J12" s="1208"/>
      <c r="K12" s="1207" t="s">
        <v>223</v>
      </c>
      <c r="L12" s="115">
        <v>24172</v>
      </c>
      <c r="M12" s="115">
        <v>18121</v>
      </c>
      <c r="N12" s="404">
        <f>SUM(L12:M12)</f>
        <v>42293</v>
      </c>
      <c r="O12" s="547">
        <v>22837</v>
      </c>
      <c r="P12" s="277">
        <v>17120</v>
      </c>
      <c r="Q12" s="426">
        <f t="shared" ref="Q12:Q19" si="1">O12+P12</f>
        <v>39957</v>
      </c>
      <c r="R12" s="1105">
        <f t="shared" ref="R12:R53" si="2">Q12/N12*100</f>
        <v>94.476627337857337</v>
      </c>
    </row>
    <row r="13" spans="2:19" x14ac:dyDescent="0.2">
      <c r="B13" s="157">
        <f t="shared" si="0"/>
        <v>4</v>
      </c>
      <c r="C13" s="160" t="s">
        <v>37</v>
      </c>
      <c r="D13" s="114">
        <f>'tám, végl. pe.átv  '!C61</f>
        <v>1387</v>
      </c>
      <c r="E13" s="114">
        <f>'tám, végl. pe.átv  '!D61</f>
        <v>77</v>
      </c>
      <c r="F13" s="412">
        <f>'tám, végl. pe.átv  '!E61</f>
        <v>1464</v>
      </c>
      <c r="G13" s="114">
        <f>'tám, végl. pe.átv  '!F60</f>
        <v>1387</v>
      </c>
      <c r="H13" s="114">
        <f>'tám, végl. pe.átv  '!G60</f>
        <v>77</v>
      </c>
      <c r="I13" s="114">
        <f>'tám, végl. pe.átv  '!H60</f>
        <v>1464</v>
      </c>
      <c r="J13" s="1208">
        <f>I13/F13*100</f>
        <v>100</v>
      </c>
      <c r="K13" s="115" t="s">
        <v>224</v>
      </c>
      <c r="L13" s="115">
        <v>7510</v>
      </c>
      <c r="M13" s="115">
        <v>56971</v>
      </c>
      <c r="N13" s="404">
        <f>SUM(L13:M13)</f>
        <v>64481</v>
      </c>
      <c r="O13" s="547">
        <v>6705</v>
      </c>
      <c r="P13" s="277">
        <v>50864</v>
      </c>
      <c r="Q13" s="426">
        <f t="shared" si="1"/>
        <v>57569</v>
      </c>
      <c r="R13" s="1105">
        <f t="shared" si="2"/>
        <v>89.280563266698721</v>
      </c>
    </row>
    <row r="14" spans="2:19" ht="12" customHeight="1" x14ac:dyDescent="0.2">
      <c r="B14" s="157">
        <f t="shared" si="0"/>
        <v>5</v>
      </c>
      <c r="C14" s="123"/>
      <c r="D14" s="114"/>
      <c r="E14" s="114"/>
      <c r="F14" s="412"/>
      <c r="G14" s="115"/>
      <c r="H14" s="115"/>
      <c r="I14" s="412"/>
      <c r="J14" s="1208"/>
      <c r="K14" s="115"/>
      <c r="L14" s="114"/>
      <c r="M14" s="114"/>
      <c r="N14" s="404"/>
      <c r="O14" s="547"/>
      <c r="P14" s="277"/>
      <c r="Q14" s="426"/>
      <c r="R14" s="1105"/>
      <c r="S14" s="278"/>
    </row>
    <row r="15" spans="2:19" x14ac:dyDescent="0.2">
      <c r="B15" s="157">
        <f t="shared" si="0"/>
        <v>6</v>
      </c>
      <c r="C15" s="160" t="s">
        <v>38</v>
      </c>
      <c r="D15" s="114"/>
      <c r="E15" s="114"/>
      <c r="F15" s="412">
        <f>SUM(D15:E15)</f>
        <v>0</v>
      </c>
      <c r="G15" s="115"/>
      <c r="H15" s="115"/>
      <c r="I15" s="412">
        <f t="shared" ref="I15:I19" si="3">G15+H15</f>
        <v>0</v>
      </c>
      <c r="J15" s="1208"/>
      <c r="K15" s="115" t="s">
        <v>28</v>
      </c>
      <c r="L15" s="162">
        <f>'ellátottak hivatal'!E18</f>
        <v>153</v>
      </c>
      <c r="M15" s="162">
        <f>'ellátottak hivatal'!F18</f>
        <v>0</v>
      </c>
      <c r="N15" s="404">
        <f>SUM(L15:M15)</f>
        <v>153</v>
      </c>
      <c r="O15" s="547">
        <v>153</v>
      </c>
      <c r="P15" s="277"/>
      <c r="Q15" s="426">
        <f t="shared" si="1"/>
        <v>153</v>
      </c>
      <c r="R15" s="1105">
        <f t="shared" si="2"/>
        <v>100</v>
      </c>
    </row>
    <row r="16" spans="2:19" x14ac:dyDescent="0.2">
      <c r="B16" s="157">
        <f t="shared" si="0"/>
        <v>7</v>
      </c>
      <c r="C16" s="160"/>
      <c r="D16" s="114"/>
      <c r="E16" s="114"/>
      <c r="F16" s="412"/>
      <c r="G16" s="115"/>
      <c r="H16" s="115"/>
      <c r="I16" s="412"/>
      <c r="J16" s="1208"/>
      <c r="K16" s="115" t="s">
        <v>30</v>
      </c>
      <c r="L16" s="162"/>
      <c r="M16" s="162"/>
      <c r="N16" s="404"/>
      <c r="O16" s="547"/>
      <c r="P16" s="277"/>
      <c r="Q16" s="426"/>
      <c r="R16" s="1105"/>
    </row>
    <row r="17" spans="2:18" x14ac:dyDescent="0.2">
      <c r="B17" s="157">
        <f t="shared" si="0"/>
        <v>8</v>
      </c>
      <c r="C17" s="160" t="s">
        <v>39</v>
      </c>
      <c r="D17" s="114"/>
      <c r="E17" s="114"/>
      <c r="F17" s="412">
        <f>SUM(D17:E17)</f>
        <v>0</v>
      </c>
      <c r="G17" s="115"/>
      <c r="H17" s="115"/>
      <c r="I17" s="412">
        <f t="shared" si="3"/>
        <v>0</v>
      </c>
      <c r="J17" s="1208"/>
      <c r="K17" s="115" t="s">
        <v>458</v>
      </c>
      <c r="L17" s="162">
        <f>mc.pe.átad!D77</f>
        <v>30</v>
      </c>
      <c r="M17" s="162">
        <f>mc.pe.átad!E77</f>
        <v>0</v>
      </c>
      <c r="N17" s="162">
        <f>mc.pe.átad!F77</f>
        <v>30</v>
      </c>
      <c r="O17" s="547">
        <v>29</v>
      </c>
      <c r="P17" s="277"/>
      <c r="Q17" s="426">
        <f t="shared" si="1"/>
        <v>29</v>
      </c>
      <c r="R17" s="1105">
        <f t="shared" si="2"/>
        <v>96.666666666666671</v>
      </c>
    </row>
    <row r="18" spans="2:18" x14ac:dyDescent="0.2">
      <c r="B18" s="157">
        <f t="shared" si="0"/>
        <v>9</v>
      </c>
      <c r="C18" s="163" t="s">
        <v>40</v>
      </c>
      <c r="D18" s="161"/>
      <c r="E18" s="161"/>
      <c r="F18" s="404"/>
      <c r="G18" s="161"/>
      <c r="H18" s="161"/>
      <c r="I18" s="412"/>
      <c r="J18" s="1208"/>
      <c r="K18" s="115" t="s">
        <v>457</v>
      </c>
      <c r="L18" s="162"/>
      <c r="M18" s="162"/>
      <c r="N18" s="406"/>
      <c r="O18" s="547"/>
      <c r="P18" s="277"/>
      <c r="Q18" s="426"/>
      <c r="R18" s="1105"/>
    </row>
    <row r="19" spans="2:18" x14ac:dyDescent="0.2">
      <c r="B19" s="157">
        <f t="shared" si="0"/>
        <v>10</v>
      </c>
      <c r="C19" s="112" t="s">
        <v>201</v>
      </c>
      <c r="D19" s="334">
        <v>117</v>
      </c>
      <c r="E19" s="334">
        <v>515</v>
      </c>
      <c r="F19" s="424">
        <f>SUM(D19:E19)</f>
        <v>632</v>
      </c>
      <c r="G19" s="334">
        <v>117</v>
      </c>
      <c r="H19" s="334">
        <v>515</v>
      </c>
      <c r="I19" s="425">
        <f t="shared" si="3"/>
        <v>632</v>
      </c>
      <c r="J19" s="1208">
        <f t="shared" ref="J19:J52" si="4">I19/F19*100</f>
        <v>100</v>
      </c>
      <c r="K19" s="115" t="s">
        <v>229</v>
      </c>
      <c r="L19" s="162"/>
      <c r="M19" s="162">
        <v>0</v>
      </c>
      <c r="N19" s="406">
        <f>M19+L19</f>
        <v>0</v>
      </c>
      <c r="O19" s="547"/>
      <c r="P19" s="277"/>
      <c r="Q19" s="426">
        <f t="shared" si="1"/>
        <v>0</v>
      </c>
      <c r="R19" s="1105"/>
    </row>
    <row r="20" spans="2:18" x14ac:dyDescent="0.2">
      <c r="B20" s="157">
        <f t="shared" si="0"/>
        <v>11</v>
      </c>
      <c r="D20" s="161"/>
      <c r="E20" s="161"/>
      <c r="F20" s="404"/>
      <c r="G20" s="161"/>
      <c r="H20" s="161"/>
      <c r="I20" s="404"/>
      <c r="J20" s="1208"/>
      <c r="K20" s="115" t="s">
        <v>450</v>
      </c>
      <c r="L20" s="162"/>
      <c r="M20" s="162"/>
      <c r="N20" s="406"/>
      <c r="O20" s="547"/>
      <c r="P20" s="277"/>
      <c r="Q20" s="426"/>
      <c r="R20" s="1105"/>
    </row>
    <row r="21" spans="2:18" s="120" customFormat="1" x14ac:dyDescent="0.2">
      <c r="B21" s="157">
        <f t="shared" si="0"/>
        <v>12</v>
      </c>
      <c r="C21" s="151" t="s">
        <v>42</v>
      </c>
      <c r="D21" s="161"/>
      <c r="E21" s="161"/>
      <c r="F21" s="404"/>
      <c r="G21" s="161"/>
      <c r="H21" s="161"/>
      <c r="I21" s="404"/>
      <c r="J21" s="1208"/>
      <c r="K21" s="115" t="s">
        <v>451</v>
      </c>
      <c r="L21" s="162"/>
      <c r="M21" s="162"/>
      <c r="N21" s="406"/>
      <c r="O21" s="1260"/>
      <c r="P21" s="1194"/>
      <c r="Q21" s="428"/>
      <c r="R21" s="1105"/>
    </row>
    <row r="22" spans="2:18" s="120" customFormat="1" x14ac:dyDescent="0.2">
      <c r="B22" s="157">
        <f t="shared" si="0"/>
        <v>13</v>
      </c>
      <c r="C22" s="151" t="s">
        <v>43</v>
      </c>
      <c r="D22" s="161"/>
      <c r="E22" s="161"/>
      <c r="F22" s="404"/>
      <c r="G22" s="161"/>
      <c r="H22" s="161"/>
      <c r="I22" s="404"/>
      <c r="J22" s="1208"/>
      <c r="K22" s="162"/>
      <c r="L22" s="162"/>
      <c r="M22" s="162"/>
      <c r="N22" s="406"/>
      <c r="O22" s="1260"/>
      <c r="P22" s="1194"/>
      <c r="Q22" s="428"/>
      <c r="R22" s="1105"/>
    </row>
    <row r="23" spans="2:18" x14ac:dyDescent="0.2">
      <c r="B23" s="157">
        <f t="shared" si="0"/>
        <v>14</v>
      </c>
      <c r="C23" s="160" t="s">
        <v>44</v>
      </c>
      <c r="D23" s="125"/>
      <c r="E23" s="125"/>
      <c r="F23" s="1203"/>
      <c r="G23" s="125"/>
      <c r="H23" s="125"/>
      <c r="I23" s="1203"/>
      <c r="J23" s="1208"/>
      <c r="K23" s="121" t="s">
        <v>66</v>
      </c>
      <c r="L23" s="121">
        <f>SUM(L11:L21)</f>
        <v>127781</v>
      </c>
      <c r="M23" s="121">
        <f>SUM(M11:M21)</f>
        <v>168232</v>
      </c>
      <c r="N23" s="405">
        <f>SUM(N11:N21)</f>
        <v>296013</v>
      </c>
      <c r="O23" s="165">
        <f t="shared" ref="O23:Q23" si="5">SUM(O11:O21)</f>
        <v>124476</v>
      </c>
      <c r="P23" s="121">
        <f t="shared" si="5"/>
        <v>159994</v>
      </c>
      <c r="Q23" s="405">
        <f t="shared" si="5"/>
        <v>284470</v>
      </c>
      <c r="R23" s="1105">
        <f t="shared" si="2"/>
        <v>96.100509099262538</v>
      </c>
    </row>
    <row r="24" spans="2:18" x14ac:dyDescent="0.2">
      <c r="B24" s="157">
        <f t="shared" si="0"/>
        <v>15</v>
      </c>
      <c r="C24" s="160" t="s">
        <v>45</v>
      </c>
      <c r="D24" s="161"/>
      <c r="E24" s="161"/>
      <c r="F24" s="404"/>
      <c r="G24" s="161"/>
      <c r="H24" s="161"/>
      <c r="I24" s="404"/>
      <c r="J24" s="1208"/>
      <c r="K24" s="162"/>
      <c r="L24" s="162"/>
      <c r="M24" s="162"/>
      <c r="N24" s="406"/>
      <c r="O24" s="547"/>
      <c r="P24" s="279"/>
      <c r="Q24" s="426"/>
      <c r="R24" s="1105"/>
    </row>
    <row r="25" spans="2:18" x14ac:dyDescent="0.2">
      <c r="B25" s="157">
        <f t="shared" si="0"/>
        <v>16</v>
      </c>
      <c r="C25" s="112" t="s">
        <v>46</v>
      </c>
      <c r="D25" s="122"/>
      <c r="E25" s="122"/>
      <c r="F25" s="475"/>
      <c r="G25" s="122"/>
      <c r="H25" s="122"/>
      <c r="I25" s="475"/>
      <c r="J25" s="1208"/>
      <c r="K25" s="122" t="s">
        <v>34</v>
      </c>
      <c r="L25" s="166"/>
      <c r="M25" s="166"/>
      <c r="N25" s="406"/>
      <c r="O25" s="547"/>
      <c r="P25" s="277"/>
      <c r="Q25" s="426"/>
      <c r="R25" s="1105"/>
    </row>
    <row r="26" spans="2:18" x14ac:dyDescent="0.2">
      <c r="B26" s="157">
        <f t="shared" si="0"/>
        <v>17</v>
      </c>
      <c r="C26" s="160" t="s">
        <v>47</v>
      </c>
      <c r="D26" s="115"/>
      <c r="E26" s="115"/>
      <c r="F26" s="412"/>
      <c r="G26" s="115"/>
      <c r="H26" s="115"/>
      <c r="I26" s="412"/>
      <c r="J26" s="1208"/>
      <c r="K26" s="115" t="s">
        <v>233</v>
      </c>
      <c r="L26" s="162">
        <f>'felhalm. kiad.  '!G129</f>
        <v>3125</v>
      </c>
      <c r="M26" s="162">
        <f>'felhalm. kiad.  '!H129</f>
        <v>3185</v>
      </c>
      <c r="N26" s="406">
        <f>SUM(L26:M26)</f>
        <v>6310</v>
      </c>
      <c r="O26" s="547">
        <f>'felhalm. kiad.  '!J129</f>
        <v>2200</v>
      </c>
      <c r="P26" s="279">
        <f>'felhalm. kiad.  '!K129</f>
        <v>1398</v>
      </c>
      <c r="Q26" s="426">
        <f>O26+P26</f>
        <v>3598</v>
      </c>
      <c r="R26" s="1105">
        <f t="shared" si="2"/>
        <v>57.020602218700475</v>
      </c>
    </row>
    <row r="27" spans="2:18" x14ac:dyDescent="0.2">
      <c r="B27" s="157">
        <f t="shared" si="0"/>
        <v>18</v>
      </c>
      <c r="C27" s="160"/>
      <c r="D27" s="115"/>
      <c r="E27" s="115"/>
      <c r="F27" s="412"/>
      <c r="G27" s="115"/>
      <c r="H27" s="115"/>
      <c r="I27" s="412"/>
      <c r="J27" s="1208"/>
      <c r="K27" s="115" t="s">
        <v>31</v>
      </c>
      <c r="L27" s="162"/>
      <c r="M27" s="162"/>
      <c r="N27" s="406"/>
      <c r="O27" s="547"/>
      <c r="P27" s="277"/>
      <c r="Q27" s="426"/>
      <c r="R27" s="1105"/>
    </row>
    <row r="28" spans="2:18" x14ac:dyDescent="0.2">
      <c r="B28" s="157">
        <f t="shared" si="0"/>
        <v>19</v>
      </c>
      <c r="C28" s="151" t="s">
        <v>50</v>
      </c>
      <c r="D28" s="115"/>
      <c r="E28" s="115"/>
      <c r="F28" s="412"/>
      <c r="G28" s="115"/>
      <c r="H28" s="115"/>
      <c r="I28" s="412"/>
      <c r="J28" s="1208"/>
      <c r="K28" s="115" t="s">
        <v>32</v>
      </c>
      <c r="L28" s="162"/>
      <c r="M28" s="162"/>
      <c r="N28" s="406"/>
      <c r="O28" s="547"/>
      <c r="P28" s="277"/>
      <c r="Q28" s="426"/>
      <c r="R28" s="1105"/>
    </row>
    <row r="29" spans="2:18" s="120" customFormat="1" x14ac:dyDescent="0.2">
      <c r="B29" s="157">
        <f t="shared" si="0"/>
        <v>20</v>
      </c>
      <c r="C29" s="151" t="s">
        <v>48</v>
      </c>
      <c r="D29" s="115"/>
      <c r="E29" s="115"/>
      <c r="F29" s="412"/>
      <c r="G29" s="115"/>
      <c r="H29" s="115"/>
      <c r="I29" s="412"/>
      <c r="J29" s="1208"/>
      <c r="K29" s="115" t="s">
        <v>459</v>
      </c>
      <c r="L29" s="162"/>
      <c r="M29" s="162"/>
      <c r="N29" s="406"/>
      <c r="O29" s="1260"/>
      <c r="P29" s="1194"/>
      <c r="Q29" s="428"/>
      <c r="R29" s="1105"/>
    </row>
    <row r="30" spans="2:18" x14ac:dyDescent="0.2">
      <c r="B30" s="157">
        <f t="shared" si="0"/>
        <v>21</v>
      </c>
      <c r="D30" s="115"/>
      <c r="E30" s="115"/>
      <c r="F30" s="412"/>
      <c r="G30" s="115"/>
      <c r="H30" s="115"/>
      <c r="I30" s="412"/>
      <c r="J30" s="1208"/>
      <c r="K30" s="115" t="s">
        <v>456</v>
      </c>
      <c r="L30" s="162"/>
      <c r="M30" s="162"/>
      <c r="N30" s="406"/>
      <c r="O30" s="547"/>
      <c r="P30" s="277"/>
      <c r="Q30" s="426"/>
      <c r="R30" s="1105"/>
    </row>
    <row r="31" spans="2:18" s="11" customFormat="1" x14ac:dyDescent="0.2">
      <c r="B31" s="157">
        <f t="shared" si="0"/>
        <v>22</v>
      </c>
      <c r="C31" s="167" t="s">
        <v>52</v>
      </c>
      <c r="D31" s="779">
        <f>D12+D13+D15+D17+D19+D22+D23+D24+D25+D26+D28+D29</f>
        <v>1504</v>
      </c>
      <c r="E31" s="779">
        <f>E12+E13+E15+E17+E19+E22+E23+E24+E25+E26+E28+E29</f>
        <v>592</v>
      </c>
      <c r="F31" s="1032">
        <f>F12+F13+F15+F17+F19+F22+F23+F24+F25+F26+F28+F29</f>
        <v>2096</v>
      </c>
      <c r="G31" s="779">
        <f t="shared" ref="G31:I31" si="6">G12+G13+G15+G17+G19+G22+G23+G24+G25+G26+G28+G29</f>
        <v>1504</v>
      </c>
      <c r="H31" s="779">
        <f t="shared" si="6"/>
        <v>592</v>
      </c>
      <c r="I31" s="1032">
        <f t="shared" si="6"/>
        <v>2096</v>
      </c>
      <c r="J31" s="1209">
        <f t="shared" si="4"/>
        <v>100</v>
      </c>
      <c r="K31" s="115" t="s">
        <v>452</v>
      </c>
      <c r="L31" s="152"/>
      <c r="M31" s="152"/>
      <c r="N31" s="406"/>
      <c r="O31" s="770"/>
      <c r="P31" s="180"/>
      <c r="Q31" s="407"/>
      <c r="R31" s="1105"/>
    </row>
    <row r="32" spans="2:18" x14ac:dyDescent="0.2">
      <c r="B32" s="157">
        <f t="shared" si="0"/>
        <v>23</v>
      </c>
      <c r="C32" s="168" t="s">
        <v>67</v>
      </c>
      <c r="D32" s="336"/>
      <c r="E32" s="336"/>
      <c r="F32" s="428"/>
      <c r="G32" s="336"/>
      <c r="H32" s="336"/>
      <c r="I32" s="428"/>
      <c r="J32" s="1208"/>
      <c r="K32" s="125" t="s">
        <v>68</v>
      </c>
      <c r="L32" s="169">
        <f>SUM(L26:L31)</f>
        <v>3125</v>
      </c>
      <c r="M32" s="169">
        <f>SUM(M26:M31)</f>
        <v>3185</v>
      </c>
      <c r="N32" s="408">
        <f>SUM(N26:N30)</f>
        <v>6310</v>
      </c>
      <c r="O32" s="1057">
        <f t="shared" ref="O32:Q32" si="7">SUM(O26:O30)</f>
        <v>2200</v>
      </c>
      <c r="P32" s="169">
        <f t="shared" si="7"/>
        <v>1398</v>
      </c>
      <c r="Q32" s="408">
        <f t="shared" si="7"/>
        <v>3598</v>
      </c>
      <c r="R32" s="1105">
        <f t="shared" si="2"/>
        <v>57.020602218700475</v>
      </c>
    </row>
    <row r="33" spans="2:18" x14ac:dyDescent="0.2">
      <c r="B33" s="157">
        <f t="shared" si="0"/>
        <v>24</v>
      </c>
      <c r="C33" s="170" t="s">
        <v>51</v>
      </c>
      <c r="D33" s="337">
        <f>SUM(D31:D32)</f>
        <v>1504</v>
      </c>
      <c r="E33" s="337">
        <f>SUM(E31:E32)</f>
        <v>592</v>
      </c>
      <c r="F33" s="407">
        <f>SUM(F31:F32)</f>
        <v>2096</v>
      </c>
      <c r="G33" s="337">
        <f t="shared" ref="G33:I33" si="8">SUM(G31:G32)</f>
        <v>1504</v>
      </c>
      <c r="H33" s="337">
        <f t="shared" si="8"/>
        <v>592</v>
      </c>
      <c r="I33" s="407">
        <f t="shared" si="8"/>
        <v>2096</v>
      </c>
      <c r="J33" s="1210">
        <f t="shared" si="4"/>
        <v>100</v>
      </c>
      <c r="K33" s="166" t="s">
        <v>69</v>
      </c>
      <c r="L33" s="166">
        <f>L23+L32</f>
        <v>130906</v>
      </c>
      <c r="M33" s="166">
        <f>M23+M32</f>
        <v>171417</v>
      </c>
      <c r="N33" s="409">
        <f>N23+N32</f>
        <v>302323</v>
      </c>
      <c r="O33" s="171">
        <f t="shared" ref="O33:Q33" si="9">O23+O32</f>
        <v>126676</v>
      </c>
      <c r="P33" s="166">
        <f t="shared" si="9"/>
        <v>161392</v>
      </c>
      <c r="Q33" s="409">
        <f t="shared" si="9"/>
        <v>288068</v>
      </c>
      <c r="R33" s="1105">
        <f t="shared" si="2"/>
        <v>95.284844355209501</v>
      </c>
    </row>
    <row r="34" spans="2:18" x14ac:dyDescent="0.2">
      <c r="B34" s="157">
        <f t="shared" si="0"/>
        <v>25</v>
      </c>
      <c r="C34" s="172"/>
      <c r="D34" s="162"/>
      <c r="E34" s="162"/>
      <c r="F34" s="406"/>
      <c r="G34" s="162"/>
      <c r="H34" s="162"/>
      <c r="I34" s="406"/>
      <c r="J34" s="1208"/>
      <c r="K34" s="162"/>
      <c r="L34" s="162"/>
      <c r="M34" s="162"/>
      <c r="N34" s="406"/>
      <c r="O34" s="181"/>
      <c r="P34" s="278"/>
      <c r="Q34" s="1214"/>
      <c r="R34" s="1105"/>
    </row>
    <row r="35" spans="2:18" x14ac:dyDescent="0.2">
      <c r="B35" s="157">
        <f t="shared" si="0"/>
        <v>26</v>
      </c>
      <c r="C35" s="172"/>
      <c r="D35" s="162"/>
      <c r="E35" s="162"/>
      <c r="F35" s="406"/>
      <c r="G35" s="162"/>
      <c r="H35" s="162"/>
      <c r="I35" s="406"/>
      <c r="J35" s="1208"/>
      <c r="K35" s="121"/>
      <c r="L35" s="121"/>
      <c r="M35" s="121"/>
      <c r="N35" s="405"/>
      <c r="O35" s="181"/>
      <c r="Q35" s="1214"/>
      <c r="R35" s="1105"/>
    </row>
    <row r="36" spans="2:18" s="11" customFormat="1" x14ac:dyDescent="0.2">
      <c r="B36" s="157">
        <f t="shared" si="0"/>
        <v>27</v>
      </c>
      <c r="C36" s="172"/>
      <c r="D36" s="162"/>
      <c r="E36" s="162"/>
      <c r="F36" s="406"/>
      <c r="G36" s="162"/>
      <c r="H36" s="162"/>
      <c r="I36" s="406"/>
      <c r="J36" s="1208"/>
      <c r="K36" s="162"/>
      <c r="L36" s="162"/>
      <c r="M36" s="162"/>
      <c r="N36" s="406"/>
      <c r="O36" s="466"/>
      <c r="Q36" s="429"/>
      <c r="R36" s="1105"/>
    </row>
    <row r="37" spans="2:18" s="11" customFormat="1" x14ac:dyDescent="0.2">
      <c r="B37" s="706">
        <f t="shared" si="0"/>
        <v>28</v>
      </c>
      <c r="C37" s="122" t="s">
        <v>53</v>
      </c>
      <c r="D37" s="122"/>
      <c r="E37" s="122"/>
      <c r="F37" s="475"/>
      <c r="G37" s="122"/>
      <c r="H37" s="122"/>
      <c r="I37" s="475"/>
      <c r="J37" s="1208"/>
      <c r="K37" s="122" t="s">
        <v>33</v>
      </c>
      <c r="L37" s="166"/>
      <c r="M37" s="166"/>
      <c r="N37" s="409"/>
      <c r="O37" s="466"/>
      <c r="Q37" s="429"/>
      <c r="R37" s="1105"/>
    </row>
    <row r="38" spans="2:18" s="11" customFormat="1" x14ac:dyDescent="0.2">
      <c r="B38" s="157">
        <f t="shared" si="0"/>
        <v>29</v>
      </c>
      <c r="C38" s="132" t="s">
        <v>704</v>
      </c>
      <c r="D38" s="122"/>
      <c r="E38" s="122"/>
      <c r="F38" s="475"/>
      <c r="G38" s="122"/>
      <c r="H38" s="122"/>
      <c r="I38" s="475"/>
      <c r="J38" s="1208"/>
      <c r="K38" s="133" t="s">
        <v>4</v>
      </c>
      <c r="L38" s="173"/>
      <c r="M38" s="174"/>
      <c r="N38" s="410"/>
      <c r="O38" s="466"/>
      <c r="Q38" s="429"/>
      <c r="R38" s="1105"/>
    </row>
    <row r="39" spans="2:18" s="11" customFormat="1" x14ac:dyDescent="0.2">
      <c r="B39" s="157">
        <f t="shared" si="0"/>
        <v>30</v>
      </c>
      <c r="C39" s="151" t="s">
        <v>987</v>
      </c>
      <c r="D39" s="122"/>
      <c r="E39" s="122"/>
      <c r="F39" s="475"/>
      <c r="G39" s="122"/>
      <c r="H39" s="122"/>
      <c r="I39" s="475"/>
      <c r="J39" s="1208"/>
      <c r="K39" s="160" t="s">
        <v>3</v>
      </c>
      <c r="L39" s="166"/>
      <c r="M39" s="166"/>
      <c r="N39" s="409"/>
      <c r="O39" s="466"/>
      <c r="Q39" s="429"/>
      <c r="R39" s="1105"/>
    </row>
    <row r="40" spans="2:18" x14ac:dyDescent="0.2">
      <c r="B40" s="157">
        <f t="shared" si="0"/>
        <v>31</v>
      </c>
      <c r="C40" s="114" t="s">
        <v>706</v>
      </c>
      <c r="D40" s="176"/>
      <c r="E40" s="176"/>
      <c r="F40" s="1204"/>
      <c r="G40" s="176"/>
      <c r="H40" s="176"/>
      <c r="I40" s="1204"/>
      <c r="J40" s="1208"/>
      <c r="K40" s="115" t="s">
        <v>5</v>
      </c>
      <c r="L40" s="166"/>
      <c r="M40" s="166"/>
      <c r="N40" s="409"/>
      <c r="O40" s="181"/>
      <c r="Q40" s="1214"/>
      <c r="R40" s="1105"/>
    </row>
    <row r="41" spans="2:18" x14ac:dyDescent="0.2">
      <c r="B41" s="157">
        <f t="shared" si="0"/>
        <v>32</v>
      </c>
      <c r="C41" s="114" t="s">
        <v>214</v>
      </c>
      <c r="D41" s="115"/>
      <c r="E41" s="115"/>
      <c r="F41" s="412"/>
      <c r="G41" s="115"/>
      <c r="H41" s="115"/>
      <c r="I41" s="412"/>
      <c r="J41" s="1208"/>
      <c r="K41" s="115" t="s">
        <v>6</v>
      </c>
      <c r="L41" s="173"/>
      <c r="M41" s="173"/>
      <c r="N41" s="409"/>
      <c r="O41" s="181"/>
      <c r="Q41" s="1214"/>
      <c r="R41" s="1105"/>
    </row>
    <row r="42" spans="2:18" x14ac:dyDescent="0.2">
      <c r="B42" s="157">
        <f t="shared" si="0"/>
        <v>33</v>
      </c>
      <c r="C42" s="486" t="s">
        <v>215</v>
      </c>
      <c r="D42" s="115">
        <v>712</v>
      </c>
      <c r="E42" s="115">
        <v>15744</v>
      </c>
      <c r="F42" s="412">
        <f>D42+E42</f>
        <v>16456</v>
      </c>
      <c r="G42" s="115">
        <v>712</v>
      </c>
      <c r="H42" s="115">
        <v>15744</v>
      </c>
      <c r="I42" s="412">
        <f>G42+H42</f>
        <v>16456</v>
      </c>
      <c r="J42" s="1208">
        <f t="shared" si="4"/>
        <v>100</v>
      </c>
      <c r="K42" s="115" t="s">
        <v>7</v>
      </c>
      <c r="L42" s="173"/>
      <c r="M42" s="173"/>
      <c r="N42" s="409"/>
      <c r="O42" s="181"/>
      <c r="Q42" s="1214"/>
      <c r="R42" s="1105"/>
    </row>
    <row r="43" spans="2:18" x14ac:dyDescent="0.2">
      <c r="B43" s="157">
        <f t="shared" si="0"/>
        <v>34</v>
      </c>
      <c r="C43" s="486" t="s">
        <v>985</v>
      </c>
      <c r="D43" s="115"/>
      <c r="E43" s="115"/>
      <c r="F43" s="412"/>
      <c r="G43" s="115"/>
      <c r="H43" s="115"/>
      <c r="I43" s="412"/>
      <c r="J43" s="1208"/>
      <c r="K43" s="115"/>
      <c r="L43" s="173"/>
      <c r="M43" s="173"/>
      <c r="N43" s="409"/>
      <c r="O43" s="181"/>
      <c r="Q43" s="1214"/>
      <c r="R43" s="1105"/>
    </row>
    <row r="44" spans="2:18" x14ac:dyDescent="0.2">
      <c r="B44" s="157">
        <f t="shared" si="0"/>
        <v>35</v>
      </c>
      <c r="C44" s="115" t="s">
        <v>707</v>
      </c>
      <c r="D44" s="115"/>
      <c r="E44" s="115"/>
      <c r="F44" s="412"/>
      <c r="G44" s="115"/>
      <c r="H44" s="115"/>
      <c r="I44" s="412"/>
      <c r="J44" s="1208"/>
      <c r="K44" s="115" t="s">
        <v>8</v>
      </c>
      <c r="L44" s="166"/>
      <c r="M44" s="166"/>
      <c r="N44" s="406"/>
      <c r="O44" s="181"/>
      <c r="Q44" s="1214"/>
      <c r="R44" s="1105"/>
    </row>
    <row r="45" spans="2:18" x14ac:dyDescent="0.2">
      <c r="B45" s="157">
        <f t="shared" si="0"/>
        <v>36</v>
      </c>
      <c r="C45" s="115" t="s">
        <v>708</v>
      </c>
      <c r="D45" s="122"/>
      <c r="E45" s="122"/>
      <c r="F45" s="475"/>
      <c r="G45" s="122"/>
      <c r="H45" s="122"/>
      <c r="I45" s="475"/>
      <c r="J45" s="1208"/>
      <c r="K45" s="115" t="s">
        <v>9</v>
      </c>
      <c r="L45" s="166"/>
      <c r="M45" s="166"/>
      <c r="N45" s="406"/>
      <c r="O45" s="181"/>
      <c r="Q45" s="1214"/>
      <c r="R45" s="1105"/>
    </row>
    <row r="46" spans="2:18" x14ac:dyDescent="0.2">
      <c r="B46" s="157">
        <f t="shared" si="0"/>
        <v>37</v>
      </c>
      <c r="C46" s="114" t="s">
        <v>218</v>
      </c>
      <c r="D46" s="115"/>
      <c r="E46" s="115"/>
      <c r="F46" s="412"/>
      <c r="G46" s="115"/>
      <c r="H46" s="115"/>
      <c r="I46" s="412"/>
      <c r="J46" s="1208"/>
      <c r="K46" s="115" t="s">
        <v>10</v>
      </c>
      <c r="L46" s="162"/>
      <c r="M46" s="162"/>
      <c r="N46" s="406"/>
      <c r="O46" s="181"/>
      <c r="Q46" s="1214"/>
      <c r="R46" s="1105"/>
    </row>
    <row r="47" spans="2:18" x14ac:dyDescent="0.2">
      <c r="B47" s="157">
        <f t="shared" si="0"/>
        <v>38</v>
      </c>
      <c r="C47" s="486" t="s">
        <v>219</v>
      </c>
      <c r="D47" s="272">
        <f>L23-(D33+D42)</f>
        <v>125565</v>
      </c>
      <c r="E47" s="272">
        <f>M23-(E33+E42)</f>
        <v>151896</v>
      </c>
      <c r="F47" s="425">
        <f>N23-(F33+F42)</f>
        <v>277461</v>
      </c>
      <c r="G47" s="272">
        <v>126698</v>
      </c>
      <c r="H47" s="272">
        <v>153267</v>
      </c>
      <c r="I47" s="425">
        <f>G47+H47</f>
        <v>279965</v>
      </c>
      <c r="J47" s="1208">
        <f t="shared" si="4"/>
        <v>100.90246917584813</v>
      </c>
      <c r="K47" s="115" t="s">
        <v>11</v>
      </c>
      <c r="L47" s="162"/>
      <c r="M47" s="162"/>
      <c r="N47" s="406"/>
      <c r="O47" s="181"/>
      <c r="Q47" s="1214"/>
      <c r="R47" s="1105"/>
    </row>
    <row r="48" spans="2:18" x14ac:dyDescent="0.2">
      <c r="B48" s="157">
        <f t="shared" si="0"/>
        <v>39</v>
      </c>
      <c r="C48" s="486" t="s">
        <v>220</v>
      </c>
      <c r="D48" s="115">
        <f>L32-D32</f>
        <v>3125</v>
      </c>
      <c r="E48" s="115">
        <f>M32-E32</f>
        <v>3185</v>
      </c>
      <c r="F48" s="412">
        <f>N32-F32</f>
        <v>6310</v>
      </c>
      <c r="G48" s="115">
        <v>2200</v>
      </c>
      <c r="H48" s="115">
        <v>1398</v>
      </c>
      <c r="I48" s="425">
        <f>G48+H48</f>
        <v>3598</v>
      </c>
      <c r="J48" s="1208">
        <f t="shared" si="4"/>
        <v>57.020602218700475</v>
      </c>
      <c r="K48" s="115" t="s">
        <v>12</v>
      </c>
      <c r="L48" s="162"/>
      <c r="M48" s="162"/>
      <c r="N48" s="406"/>
      <c r="O48" s="181"/>
      <c r="Q48" s="1214"/>
      <c r="R48" s="1105"/>
    </row>
    <row r="49" spans="2:19" x14ac:dyDescent="0.2">
      <c r="B49" s="157">
        <f t="shared" si="0"/>
        <v>40</v>
      </c>
      <c r="C49" s="114" t="s">
        <v>1</v>
      </c>
      <c r="D49" s="115"/>
      <c r="E49" s="115"/>
      <c r="F49" s="412"/>
      <c r="G49" s="115"/>
      <c r="H49" s="115"/>
      <c r="I49" s="412"/>
      <c r="J49" s="1208"/>
      <c r="K49" s="115" t="s">
        <v>13</v>
      </c>
      <c r="L49" s="162"/>
      <c r="M49" s="162"/>
      <c r="N49" s="406"/>
      <c r="O49" s="181"/>
      <c r="Q49" s="1214"/>
      <c r="R49" s="1105"/>
    </row>
    <row r="50" spans="2:19" x14ac:dyDescent="0.2">
      <c r="B50" s="157">
        <f t="shared" si="0"/>
        <v>41</v>
      </c>
      <c r="C50" s="114"/>
      <c r="D50" s="115"/>
      <c r="E50" s="115"/>
      <c r="F50" s="412"/>
      <c r="G50" s="115"/>
      <c r="H50" s="115"/>
      <c r="I50" s="412"/>
      <c r="J50" s="1208"/>
      <c r="K50" s="115" t="s">
        <v>14</v>
      </c>
      <c r="L50" s="162"/>
      <c r="M50" s="162"/>
      <c r="N50" s="406"/>
      <c r="O50" s="181"/>
      <c r="Q50" s="1214"/>
      <c r="R50" s="1105"/>
    </row>
    <row r="51" spans="2:19" x14ac:dyDescent="0.2">
      <c r="B51" s="157">
        <f t="shared" si="0"/>
        <v>42</v>
      </c>
      <c r="C51" s="114"/>
      <c r="D51" s="115"/>
      <c r="E51" s="115"/>
      <c r="F51" s="412"/>
      <c r="G51" s="115"/>
      <c r="H51" s="115"/>
      <c r="I51" s="412"/>
      <c r="J51" s="1208"/>
      <c r="K51" s="115" t="s">
        <v>15</v>
      </c>
      <c r="L51" s="162"/>
      <c r="M51" s="162"/>
      <c r="N51" s="406"/>
      <c r="O51" s="181"/>
      <c r="Q51" s="1214"/>
      <c r="R51" s="1105"/>
    </row>
    <row r="52" spans="2:19" ht="12" thickBot="1" x14ac:dyDescent="0.25">
      <c r="B52" s="157">
        <f t="shared" si="0"/>
        <v>43</v>
      </c>
      <c r="C52" s="170" t="s">
        <v>460</v>
      </c>
      <c r="D52" s="122">
        <f>SUM(D38:D50)</f>
        <v>129402</v>
      </c>
      <c r="E52" s="122">
        <f>SUM(E38:E50)</f>
        <v>170825</v>
      </c>
      <c r="F52" s="475">
        <f>SUM(F38:F50)</f>
        <v>300227</v>
      </c>
      <c r="G52" s="122">
        <f t="shared" ref="G52:I52" si="10">SUM(G38:G50)</f>
        <v>129610</v>
      </c>
      <c r="H52" s="122">
        <f t="shared" si="10"/>
        <v>170409</v>
      </c>
      <c r="I52" s="475">
        <f t="shared" si="10"/>
        <v>300019</v>
      </c>
      <c r="J52" s="1208">
        <f t="shared" si="4"/>
        <v>99.930719089222492</v>
      </c>
      <c r="K52" s="122" t="s">
        <v>453</v>
      </c>
      <c r="L52" s="166">
        <f>SUM(L38:L51)</f>
        <v>0</v>
      </c>
      <c r="M52" s="166">
        <f>SUM(M38:M51)</f>
        <v>0</v>
      </c>
      <c r="N52" s="409">
        <f>SUM(N38:N51)</f>
        <v>0</v>
      </c>
      <c r="O52" s="166">
        <f t="shared" ref="O52:Q52" si="11">SUM(O38:O51)</f>
        <v>0</v>
      </c>
      <c r="P52" s="944">
        <f t="shared" si="11"/>
        <v>0</v>
      </c>
      <c r="Q52" s="1212">
        <f t="shared" si="11"/>
        <v>0</v>
      </c>
      <c r="R52" s="1107"/>
    </row>
    <row r="53" spans="2:19" ht="12" thickBot="1" x14ac:dyDescent="0.25">
      <c r="B53" s="825">
        <f t="shared" si="0"/>
        <v>44</v>
      </c>
      <c r="C53" s="1009" t="s">
        <v>455</v>
      </c>
      <c r="D53" s="290">
        <f>D33+D52</f>
        <v>130906</v>
      </c>
      <c r="E53" s="968">
        <f>E33+E52</f>
        <v>171417</v>
      </c>
      <c r="F53" s="821">
        <f>F33+F52</f>
        <v>302323</v>
      </c>
      <c r="G53" s="727">
        <f t="shared" ref="G53:I53" si="12">G33+G52</f>
        <v>131114</v>
      </c>
      <c r="H53" s="821">
        <f t="shared" si="12"/>
        <v>171001</v>
      </c>
      <c r="I53" s="821">
        <f t="shared" si="12"/>
        <v>302115</v>
      </c>
      <c r="J53" s="1211">
        <f>I53/F53*100</f>
        <v>99.931199412548835</v>
      </c>
      <c r="K53" s="460" t="s">
        <v>454</v>
      </c>
      <c r="L53" s="969">
        <f>L33+L52</f>
        <v>130906</v>
      </c>
      <c r="M53" s="969">
        <f>M33+M52</f>
        <v>171417</v>
      </c>
      <c r="N53" s="969">
        <f>N33+N52</f>
        <v>302323</v>
      </c>
      <c r="O53" s="290">
        <f t="shared" ref="O53:Q53" si="13">O33+O52</f>
        <v>126676</v>
      </c>
      <c r="P53" s="1218">
        <f t="shared" si="13"/>
        <v>161392</v>
      </c>
      <c r="Q53" s="969">
        <f t="shared" si="13"/>
        <v>288068</v>
      </c>
      <c r="R53" s="728">
        <f t="shared" si="2"/>
        <v>95.284844355209501</v>
      </c>
      <c r="S53" s="1217"/>
    </row>
    <row r="54" spans="2:19" x14ac:dyDescent="0.2">
      <c r="C54" s="174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</row>
  </sheetData>
  <sheetProtection selectLockedCells="1" selectUnlockedCells="1"/>
  <mergeCells count="19">
    <mergeCell ref="G7:J7"/>
    <mergeCell ref="J8:J9"/>
    <mergeCell ref="C2:R2"/>
    <mergeCell ref="C3:R3"/>
    <mergeCell ref="G8:I8"/>
    <mergeCell ref="C4:R4"/>
    <mergeCell ref="D1:R1"/>
    <mergeCell ref="O7:R7"/>
    <mergeCell ref="O8:Q8"/>
    <mergeCell ref="R8:R9"/>
    <mergeCell ref="B6:R6"/>
    <mergeCell ref="C5:R5"/>
    <mergeCell ref="B7:B9"/>
    <mergeCell ref="C7:C8"/>
    <mergeCell ref="D8:F8"/>
    <mergeCell ref="L8:N8"/>
    <mergeCell ref="L7:N7"/>
    <mergeCell ref="K7:K8"/>
    <mergeCell ref="D7:F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63" firstPageNumber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X80"/>
  <sheetViews>
    <sheetView zoomScale="150" zoomScaleNormal="150" workbookViewId="0">
      <selection activeCell="F26" sqref="F26"/>
    </sheetView>
  </sheetViews>
  <sheetFormatPr defaultColWidth="9.140625" defaultRowHeight="17.25" customHeight="1" x14ac:dyDescent="0.2"/>
  <cols>
    <col min="1" max="1" width="3.140625" style="201" customWidth="1"/>
    <col min="2" max="2" width="33" style="112" customWidth="1"/>
    <col min="3" max="3" width="10.7109375" style="114" customWidth="1"/>
    <col min="4" max="4" width="12.28515625" style="114" customWidth="1"/>
    <col min="5" max="5" width="9.140625" style="114"/>
    <col min="6" max="6" width="11.28515625" style="114" customWidth="1"/>
    <col min="7" max="7" width="11.140625" style="114" customWidth="1"/>
    <col min="8" max="10" width="10" style="114" customWidth="1"/>
    <col min="11" max="11" width="11.28515625" style="114" customWidth="1"/>
    <col min="12" max="12" width="7.28515625" style="282" hidden="1" customWidth="1"/>
    <col min="13" max="13" width="8.5703125" style="282" hidden="1" customWidth="1"/>
    <col min="14" max="14" width="7.5703125" style="282" hidden="1" customWidth="1"/>
    <col min="15" max="15" width="8.28515625" style="282" hidden="1" customWidth="1"/>
    <col min="16" max="16" width="5.7109375" style="282" hidden="1" customWidth="1"/>
    <col min="17" max="17" width="8" style="282" hidden="1" customWidth="1"/>
    <col min="18" max="18" width="6.140625" style="282" hidden="1" customWidth="1"/>
    <col min="19" max="19" width="4.42578125" style="515" customWidth="1"/>
    <col min="20" max="16384" width="9.140625" style="78"/>
  </cols>
  <sheetData>
    <row r="1" spans="1:19" ht="17.25" customHeight="1" x14ac:dyDescent="0.2">
      <c r="B1" s="1855" t="s">
        <v>300</v>
      </c>
      <c r="C1" s="1855"/>
      <c r="D1" s="1855"/>
      <c r="E1" s="1855"/>
      <c r="F1" s="1855"/>
      <c r="G1" s="1855"/>
      <c r="H1" s="1855"/>
      <c r="I1" s="1855"/>
      <c r="J1" s="1855"/>
      <c r="K1" s="1856"/>
      <c r="L1" s="1857"/>
      <c r="M1" s="1857"/>
      <c r="N1" s="1857"/>
      <c r="O1" s="1857"/>
      <c r="P1" s="1857"/>
      <c r="Q1" s="1857"/>
      <c r="R1" s="1857"/>
    </row>
    <row r="2" spans="1:19" ht="13.5" customHeight="1" x14ac:dyDescent="0.2">
      <c r="A2" s="1860" t="s">
        <v>87</v>
      </c>
      <c r="B2" s="1860"/>
      <c r="C2" s="1860"/>
      <c r="D2" s="1860"/>
      <c r="E2" s="1860"/>
      <c r="F2" s="1860"/>
      <c r="G2" s="1860"/>
      <c r="H2" s="1860"/>
      <c r="I2" s="1860"/>
      <c r="J2" s="1860"/>
      <c r="K2" s="1860"/>
      <c r="L2" s="78"/>
      <c r="M2" s="78"/>
      <c r="N2" s="78"/>
      <c r="O2" s="78"/>
      <c r="P2" s="78"/>
      <c r="Q2" s="78"/>
      <c r="R2" s="78"/>
      <c r="S2" s="503"/>
    </row>
    <row r="3" spans="1:19" s="80" customFormat="1" ht="12" customHeight="1" x14ac:dyDescent="0.2">
      <c r="A3" s="1714" t="s">
        <v>298</v>
      </c>
      <c r="B3" s="1858"/>
      <c r="C3" s="1858"/>
      <c r="D3" s="1858"/>
      <c r="E3" s="1858"/>
      <c r="F3" s="1858"/>
      <c r="G3" s="1858"/>
      <c r="H3" s="1858"/>
      <c r="I3" s="1858"/>
      <c r="J3" s="1858"/>
      <c r="K3" s="1858"/>
      <c r="L3" s="1857"/>
      <c r="M3" s="1857"/>
      <c r="N3" s="1857"/>
      <c r="O3" s="1857"/>
      <c r="P3" s="1857"/>
      <c r="Q3" s="1857"/>
      <c r="R3" s="1857"/>
      <c r="S3" s="516"/>
    </row>
    <row r="4" spans="1:19" s="80" customFormat="1" ht="23.25" customHeight="1" thickBot="1" x14ac:dyDescent="0.25">
      <c r="A4" s="202"/>
      <c r="B4" s="203"/>
      <c r="C4" s="204"/>
      <c r="D4" s="204"/>
      <c r="E4" s="204"/>
      <c r="F4" s="204"/>
      <c r="G4" s="1861" t="s">
        <v>310</v>
      </c>
      <c r="H4" s="1861"/>
      <c r="I4" s="1861"/>
      <c r="J4" s="1861"/>
      <c r="K4" s="1861"/>
      <c r="L4" s="320"/>
      <c r="M4" s="320"/>
      <c r="N4" s="320"/>
      <c r="O4" s="320"/>
      <c r="P4" s="320"/>
      <c r="Q4" s="320"/>
      <c r="R4" s="320"/>
      <c r="S4" s="516"/>
    </row>
    <row r="5" spans="1:19" s="113" customFormat="1" ht="17.25" customHeight="1" thickBot="1" x14ac:dyDescent="0.25">
      <c r="A5" s="1866" t="s">
        <v>481</v>
      </c>
      <c r="B5" s="1863" t="s">
        <v>545</v>
      </c>
      <c r="C5" s="1859" t="s">
        <v>57</v>
      </c>
      <c r="D5" s="1859"/>
      <c r="E5" s="1859" t="s">
        <v>58</v>
      </c>
      <c r="F5" s="1859"/>
      <c r="G5" s="1859" t="s">
        <v>59</v>
      </c>
      <c r="H5" s="1859"/>
      <c r="I5" s="1867" t="s">
        <v>60</v>
      </c>
      <c r="J5" s="1868"/>
      <c r="K5" s="205" t="s">
        <v>482</v>
      </c>
      <c r="L5" s="281"/>
      <c r="S5" s="503"/>
    </row>
    <row r="6" spans="1:19" s="113" customFormat="1" ht="17.25" customHeight="1" thickBot="1" x14ac:dyDescent="0.25">
      <c r="A6" s="1866"/>
      <c r="B6" s="1863"/>
      <c r="C6" s="1721" t="s">
        <v>297</v>
      </c>
      <c r="D6" s="1864"/>
      <c r="E6" s="1864"/>
      <c r="F6" s="1864"/>
      <c r="G6" s="1864"/>
      <c r="H6" s="1864"/>
      <c r="I6" s="1864"/>
      <c r="J6" s="1864"/>
      <c r="K6" s="1865"/>
      <c r="L6" s="281"/>
      <c r="S6" s="503"/>
    </row>
    <row r="7" spans="1:19" ht="40.15" customHeight="1" thickBot="1" x14ac:dyDescent="0.25">
      <c r="A7" s="1866"/>
      <c r="B7" s="1863"/>
      <c r="C7" s="1850" t="s">
        <v>464</v>
      </c>
      <c r="D7" s="1850"/>
      <c r="E7" s="1850" t="s">
        <v>465</v>
      </c>
      <c r="F7" s="1850"/>
      <c r="G7" s="1850" t="s">
        <v>22</v>
      </c>
      <c r="H7" s="1850"/>
      <c r="I7" s="1851" t="s">
        <v>260</v>
      </c>
      <c r="J7" s="1852"/>
      <c r="K7" s="1862" t="s">
        <v>546</v>
      </c>
      <c r="M7" s="78"/>
      <c r="N7" s="78"/>
      <c r="O7" s="78"/>
      <c r="P7" s="78"/>
      <c r="Q7" s="78"/>
      <c r="R7" s="78"/>
      <c r="S7" s="503"/>
    </row>
    <row r="8" spans="1:19" ht="50.25" customHeight="1" thickBot="1" x14ac:dyDescent="0.25">
      <c r="A8" s="1866"/>
      <c r="B8" s="1863"/>
      <c r="C8" s="1850"/>
      <c r="D8" s="1850"/>
      <c r="E8" s="1850"/>
      <c r="F8" s="1850"/>
      <c r="G8" s="1850"/>
      <c r="H8" s="1850"/>
      <c r="I8" s="1853"/>
      <c r="J8" s="1854"/>
      <c r="K8" s="1862"/>
      <c r="M8" s="78"/>
      <c r="N8" s="78"/>
      <c r="O8" s="78"/>
      <c r="P8" s="78"/>
      <c r="Q8" s="78"/>
      <c r="R8" s="78"/>
      <c r="S8" s="503"/>
    </row>
    <row r="9" spans="1:19" ht="33" customHeight="1" thickBot="1" x14ac:dyDescent="0.25">
      <c r="A9" s="1866"/>
      <c r="B9" s="1863"/>
      <c r="C9" s="206" t="s">
        <v>62</v>
      </c>
      <c r="D9" s="207" t="s">
        <v>63</v>
      </c>
      <c r="E9" s="206" t="s">
        <v>62</v>
      </c>
      <c r="F9" s="206" t="s">
        <v>63</v>
      </c>
      <c r="G9" s="206" t="s">
        <v>62</v>
      </c>
      <c r="H9" s="206" t="s">
        <v>63</v>
      </c>
      <c r="I9" s="206" t="s">
        <v>62</v>
      </c>
      <c r="J9" s="206" t="s">
        <v>63</v>
      </c>
      <c r="K9" s="1862"/>
      <c r="M9" s="78"/>
      <c r="N9" s="78"/>
      <c r="O9" s="78"/>
      <c r="P9" s="78"/>
      <c r="Q9" s="78"/>
      <c r="R9" s="78"/>
      <c r="S9" s="503"/>
    </row>
    <row r="10" spans="1:19" ht="17.25" customHeight="1" x14ac:dyDescent="0.2">
      <c r="A10" s="208" t="s">
        <v>491</v>
      </c>
      <c r="B10" s="209" t="s">
        <v>250</v>
      </c>
      <c r="C10" s="210">
        <v>1600</v>
      </c>
      <c r="E10" s="211"/>
      <c r="F10" s="212"/>
      <c r="G10" s="211"/>
      <c r="H10" s="473"/>
      <c r="I10" s="212"/>
      <c r="J10" s="212"/>
      <c r="K10" s="213">
        <f t="shared" ref="K10:K39" si="0">SUM(C10:J10)</f>
        <v>1600</v>
      </c>
      <c r="M10" s="78"/>
      <c r="N10" s="78"/>
      <c r="O10" s="78"/>
      <c r="P10" s="78"/>
      <c r="Q10" s="78"/>
      <c r="R10" s="78"/>
      <c r="S10" s="503"/>
    </row>
    <row r="11" spans="1:19" s="79" customFormat="1" ht="17.25" customHeight="1" x14ac:dyDescent="0.2">
      <c r="A11" s="208" t="s">
        <v>499</v>
      </c>
      <c r="B11" s="469" t="s">
        <v>251</v>
      </c>
      <c r="C11" s="470">
        <v>33533</v>
      </c>
      <c r="D11" s="471"/>
      <c r="E11" s="526">
        <f>'közhatalmi bevételek'!D26</f>
        <v>1500</v>
      </c>
      <c r="F11" s="214"/>
      <c r="G11" s="215"/>
      <c r="H11" s="474"/>
      <c r="I11" s="214"/>
      <c r="J11" s="214"/>
      <c r="K11" s="213">
        <f t="shared" si="0"/>
        <v>35033</v>
      </c>
      <c r="L11" s="272"/>
      <c r="S11" s="517"/>
    </row>
    <row r="12" spans="1:19" ht="17.25" customHeight="1" x14ac:dyDescent="0.2">
      <c r="A12" s="208" t="s">
        <v>500</v>
      </c>
      <c r="B12" s="160" t="s">
        <v>252</v>
      </c>
      <c r="C12" s="134"/>
      <c r="D12" s="115">
        <v>53</v>
      </c>
      <c r="E12" s="116"/>
      <c r="F12" s="115"/>
      <c r="G12" s="116"/>
      <c r="H12" s="412"/>
      <c r="I12" s="115"/>
      <c r="J12" s="115"/>
      <c r="K12" s="213">
        <f t="shared" si="0"/>
        <v>53</v>
      </c>
      <c r="M12" s="78"/>
      <c r="N12" s="78"/>
      <c r="O12" s="78"/>
      <c r="P12" s="78"/>
      <c r="Q12" s="78"/>
      <c r="R12" s="78"/>
      <c r="S12" s="503"/>
    </row>
    <row r="13" spans="1:19" ht="17.25" customHeight="1" x14ac:dyDescent="0.2">
      <c r="A13" s="208" t="s">
        <v>501</v>
      </c>
      <c r="B13" s="160" t="s">
        <v>253</v>
      </c>
      <c r="C13" s="134"/>
      <c r="D13" s="115">
        <v>391</v>
      </c>
      <c r="E13" s="116"/>
      <c r="F13" s="115"/>
      <c r="G13" s="116"/>
      <c r="H13" s="475"/>
      <c r="I13" s="216"/>
      <c r="J13" s="216"/>
      <c r="K13" s="213">
        <f t="shared" si="0"/>
        <v>391</v>
      </c>
      <c r="M13" s="78"/>
      <c r="N13" s="78"/>
      <c r="O13" s="78"/>
      <c r="P13" s="78"/>
      <c r="Q13" s="78"/>
      <c r="R13" s="78"/>
      <c r="S13" s="503"/>
    </row>
    <row r="14" spans="1:19" ht="17.25" customHeight="1" x14ac:dyDescent="0.2">
      <c r="A14" s="208" t="s">
        <v>502</v>
      </c>
      <c r="B14" s="160" t="s">
        <v>254</v>
      </c>
      <c r="C14" s="134"/>
      <c r="D14" s="115"/>
      <c r="E14" s="116"/>
      <c r="F14" s="115"/>
      <c r="G14" s="116"/>
      <c r="H14" s="475"/>
      <c r="I14" s="216"/>
      <c r="J14" s="216"/>
      <c r="K14" s="213">
        <f t="shared" si="0"/>
        <v>0</v>
      </c>
      <c r="M14" s="78"/>
      <c r="N14" s="78"/>
      <c r="O14" s="78"/>
      <c r="P14" s="78"/>
      <c r="Q14" s="78"/>
      <c r="R14" s="78"/>
      <c r="S14" s="503"/>
    </row>
    <row r="15" spans="1:19" ht="17.25" customHeight="1" x14ac:dyDescent="0.2">
      <c r="A15" s="208" t="s">
        <v>503</v>
      </c>
      <c r="B15" s="160" t="s">
        <v>255</v>
      </c>
      <c r="C15" s="134"/>
      <c r="D15" s="115">
        <v>20031</v>
      </c>
      <c r="E15" s="116"/>
      <c r="F15" s="115"/>
      <c r="G15" s="116"/>
      <c r="H15" s="475"/>
      <c r="I15" s="216"/>
      <c r="J15" s="216"/>
      <c r="K15" s="213">
        <f t="shared" si="0"/>
        <v>20031</v>
      </c>
      <c r="M15" s="78"/>
      <c r="N15" s="78"/>
      <c r="O15" s="78"/>
      <c r="P15" s="78"/>
      <c r="Q15" s="78"/>
      <c r="R15" s="78"/>
      <c r="S15" s="503"/>
    </row>
    <row r="16" spans="1:19" ht="17.25" customHeight="1" x14ac:dyDescent="0.2">
      <c r="A16" s="208" t="s">
        <v>504</v>
      </c>
      <c r="B16" s="160" t="s">
        <v>256</v>
      </c>
      <c r="C16" s="134">
        <v>3600</v>
      </c>
      <c r="D16" s="115">
        <v>8084</v>
      </c>
      <c r="E16" s="116"/>
      <c r="F16" s="115"/>
      <c r="G16" s="116"/>
      <c r="H16" s="475"/>
      <c r="I16" s="216"/>
      <c r="J16" s="216"/>
      <c r="K16" s="213">
        <f t="shared" si="0"/>
        <v>11684</v>
      </c>
      <c r="M16" s="78"/>
      <c r="N16" s="78"/>
      <c r="O16" s="78"/>
      <c r="P16" s="78"/>
      <c r="Q16" s="78"/>
      <c r="R16" s="78"/>
      <c r="S16" s="503"/>
    </row>
    <row r="17" spans="1:19" ht="17.25" customHeight="1" x14ac:dyDescent="0.2">
      <c r="A17" s="208" t="s">
        <v>505</v>
      </c>
      <c r="B17" s="160" t="s">
        <v>257</v>
      </c>
      <c r="C17" s="134"/>
      <c r="D17" s="115">
        <v>10160</v>
      </c>
      <c r="E17" s="116"/>
      <c r="F17" s="115"/>
      <c r="G17" s="116"/>
      <c r="H17" s="475"/>
      <c r="I17" s="216"/>
      <c r="J17" s="216"/>
      <c r="K17" s="213">
        <f t="shared" si="0"/>
        <v>10160</v>
      </c>
      <c r="M17" s="78"/>
      <c r="N17" s="78"/>
      <c r="O17" s="78"/>
      <c r="P17" s="78"/>
      <c r="Q17" s="78"/>
      <c r="R17" s="78"/>
      <c r="S17" s="503"/>
    </row>
    <row r="18" spans="1:19" ht="17.25" customHeight="1" x14ac:dyDescent="0.2">
      <c r="A18" s="208" t="s">
        <v>506</v>
      </c>
      <c r="B18" s="160" t="s">
        <v>258</v>
      </c>
      <c r="C18" s="134">
        <v>183</v>
      </c>
      <c r="D18" s="115"/>
      <c r="E18" s="116"/>
      <c r="F18" s="115"/>
      <c r="G18" s="116"/>
      <c r="H18" s="475"/>
      <c r="I18" s="216"/>
      <c r="J18" s="216"/>
      <c r="K18" s="213">
        <f t="shared" si="0"/>
        <v>183</v>
      </c>
      <c r="M18" s="78"/>
      <c r="N18" s="78"/>
      <c r="O18" s="78"/>
      <c r="P18" s="78"/>
      <c r="Q18" s="78"/>
      <c r="R18" s="78"/>
      <c r="S18" s="503"/>
    </row>
    <row r="19" spans="1:19" ht="17.25" customHeight="1" x14ac:dyDescent="0.2">
      <c r="A19" s="208" t="s">
        <v>547</v>
      </c>
      <c r="B19" s="163" t="s">
        <v>259</v>
      </c>
      <c r="C19" s="134">
        <v>1288</v>
      </c>
      <c r="D19" s="115">
        <v>2062</v>
      </c>
      <c r="E19" s="116"/>
      <c r="F19" s="115"/>
      <c r="G19" s="116">
        <f>'tám, végl. pe.átv  '!C40</f>
        <v>0</v>
      </c>
      <c r="H19" s="412"/>
      <c r="J19" s="114">
        <v>0</v>
      </c>
      <c r="K19" s="213">
        <f>SUM(C19:J19)</f>
        <v>3350</v>
      </c>
      <c r="M19" s="78"/>
      <c r="N19" s="78"/>
      <c r="O19" s="78"/>
      <c r="P19" s="78"/>
      <c r="Q19" s="78"/>
      <c r="R19" s="78"/>
      <c r="S19" s="503"/>
    </row>
    <row r="20" spans="1:19" ht="17.25" customHeight="1" x14ac:dyDescent="0.2">
      <c r="A20" s="208" t="s">
        <v>548</v>
      </c>
      <c r="B20" s="160" t="s">
        <v>281</v>
      </c>
      <c r="C20" s="134">
        <v>25</v>
      </c>
      <c r="D20" s="115"/>
      <c r="E20" s="116"/>
      <c r="F20" s="115"/>
      <c r="G20" s="452">
        <v>447</v>
      </c>
      <c r="H20" s="476"/>
      <c r="I20" s="283"/>
      <c r="J20" s="283"/>
      <c r="K20" s="213">
        <f t="shared" si="0"/>
        <v>472</v>
      </c>
      <c r="M20" s="78"/>
      <c r="N20" s="78"/>
      <c r="O20" s="78"/>
      <c r="P20" s="78"/>
      <c r="Q20" s="78"/>
      <c r="R20" s="78"/>
      <c r="S20" s="503"/>
    </row>
    <row r="21" spans="1:19" s="80" customFormat="1" ht="17.25" customHeight="1" x14ac:dyDescent="0.2">
      <c r="A21" s="208" t="s">
        <v>549</v>
      </c>
      <c r="B21" s="160" t="s">
        <v>282</v>
      </c>
      <c r="C21" s="134"/>
      <c r="D21" s="115"/>
      <c r="E21" s="116"/>
      <c r="F21" s="115"/>
      <c r="G21" s="452">
        <f>'tám, végl. pe.átv  '!C12</f>
        <v>743360</v>
      </c>
      <c r="H21" s="425">
        <f>'tám, végl. pe.átv  '!D12</f>
        <v>103025</v>
      </c>
      <c r="I21" s="272"/>
      <c r="J21" s="272"/>
      <c r="K21" s="213">
        <f t="shared" si="0"/>
        <v>846385</v>
      </c>
      <c r="L21" s="283"/>
      <c r="S21" s="518"/>
    </row>
    <row r="22" spans="1:19" ht="17.25" customHeight="1" x14ac:dyDescent="0.2">
      <c r="A22" s="208" t="s">
        <v>550</v>
      </c>
      <c r="B22" s="160" t="s">
        <v>283</v>
      </c>
      <c r="C22" s="134"/>
      <c r="D22" s="115"/>
      <c r="E22" s="116"/>
      <c r="F22" s="115"/>
      <c r="G22" s="452">
        <f>'tám, végl. pe.átv  '!C18</f>
        <v>4785</v>
      </c>
      <c r="H22" s="476"/>
      <c r="I22" s="283"/>
      <c r="J22" s="283"/>
      <c r="K22" s="213">
        <f t="shared" si="0"/>
        <v>4785</v>
      </c>
      <c r="M22" s="78"/>
      <c r="N22" s="78"/>
      <c r="O22" s="78"/>
      <c r="P22" s="78"/>
      <c r="Q22" s="78"/>
      <c r="R22" s="78"/>
      <c r="S22" s="503"/>
    </row>
    <row r="23" spans="1:19" ht="17.25" customHeight="1" x14ac:dyDescent="0.2">
      <c r="A23" s="208" t="s">
        <v>551</v>
      </c>
      <c r="B23" s="160" t="s">
        <v>295</v>
      </c>
      <c r="C23" s="134"/>
      <c r="D23" s="115"/>
      <c r="E23" s="116"/>
      <c r="F23" s="115"/>
      <c r="G23" s="452"/>
      <c r="H23" s="425">
        <f>'tám, végl. pe.átv  '!D19</f>
        <v>988</v>
      </c>
      <c r="I23" s="283"/>
      <c r="J23" s="283"/>
      <c r="K23" s="213">
        <f t="shared" si="0"/>
        <v>988</v>
      </c>
      <c r="M23" s="78"/>
      <c r="N23" s="78"/>
      <c r="O23" s="78"/>
      <c r="P23" s="78"/>
      <c r="Q23" s="78"/>
      <c r="R23" s="78"/>
      <c r="S23" s="503"/>
    </row>
    <row r="24" spans="1:19" ht="17.25" customHeight="1" x14ac:dyDescent="0.2">
      <c r="A24" s="208" t="s">
        <v>552</v>
      </c>
      <c r="B24" s="160" t="s">
        <v>296</v>
      </c>
      <c r="C24" s="134"/>
      <c r="D24" s="115"/>
      <c r="E24" s="116"/>
      <c r="F24" s="115"/>
      <c r="G24" s="452">
        <v>1300</v>
      </c>
      <c r="H24" s="476"/>
      <c r="I24" s="283"/>
      <c r="J24" s="283"/>
      <c r="K24" s="213">
        <f t="shared" si="0"/>
        <v>1300</v>
      </c>
      <c r="M24" s="78"/>
      <c r="N24" s="78"/>
      <c r="O24" s="78"/>
      <c r="P24" s="78"/>
      <c r="Q24" s="78"/>
      <c r="R24" s="78"/>
      <c r="S24" s="503"/>
    </row>
    <row r="25" spans="1:19" ht="17.25" customHeight="1" x14ac:dyDescent="0.2">
      <c r="A25" s="208" t="s">
        <v>553</v>
      </c>
      <c r="B25" s="160" t="s">
        <v>284</v>
      </c>
      <c r="C25" s="134"/>
      <c r="D25" s="115"/>
      <c r="E25" s="116"/>
      <c r="F25" s="115"/>
      <c r="G25" s="452">
        <v>14203</v>
      </c>
      <c r="H25" s="425"/>
      <c r="I25" s="272"/>
      <c r="J25" s="272"/>
      <c r="K25" s="213">
        <f t="shared" si="0"/>
        <v>14203</v>
      </c>
      <c r="M25" s="78"/>
      <c r="N25" s="78"/>
      <c r="O25" s="78"/>
      <c r="P25" s="78"/>
      <c r="Q25" s="78"/>
      <c r="R25" s="78"/>
      <c r="S25" s="503"/>
    </row>
    <row r="26" spans="1:19" ht="17.25" customHeight="1" x14ac:dyDescent="0.2">
      <c r="A26" s="208" t="s">
        <v>554</v>
      </c>
      <c r="B26" s="160" t="s">
        <v>261</v>
      </c>
      <c r="C26" s="134"/>
      <c r="E26" s="116">
        <f>'közhatalmi bevételek'!D13</f>
        <v>689915</v>
      </c>
      <c r="F26" s="115">
        <f>'közhatalmi bevételek'!E13</f>
        <v>690085</v>
      </c>
      <c r="G26" s="116"/>
      <c r="H26" s="475"/>
      <c r="I26" s="216"/>
      <c r="J26" s="216"/>
      <c r="K26" s="213">
        <f t="shared" si="0"/>
        <v>1380000</v>
      </c>
      <c r="M26" s="78"/>
      <c r="N26" s="78"/>
      <c r="O26" s="78"/>
      <c r="P26" s="78"/>
      <c r="Q26" s="78"/>
      <c r="R26" s="78"/>
      <c r="S26" s="503"/>
    </row>
    <row r="27" spans="1:19" ht="17.25" customHeight="1" x14ac:dyDescent="0.2">
      <c r="A27" s="208" t="s">
        <v>556</v>
      </c>
      <c r="B27" s="163" t="s">
        <v>555</v>
      </c>
      <c r="C27" s="134"/>
      <c r="E27" s="116"/>
      <c r="F27" s="115"/>
      <c r="G27" s="116"/>
      <c r="H27" s="475"/>
      <c r="I27" s="216"/>
      <c r="J27" s="216"/>
      <c r="K27" s="213">
        <f t="shared" si="0"/>
        <v>0</v>
      </c>
      <c r="M27" s="78"/>
      <c r="N27" s="78"/>
      <c r="O27" s="78"/>
      <c r="P27" s="78"/>
      <c r="Q27" s="78"/>
      <c r="R27" s="78"/>
      <c r="S27" s="503"/>
    </row>
    <row r="28" spans="1:19" ht="17.25" customHeight="1" x14ac:dyDescent="0.2">
      <c r="A28" s="208" t="s">
        <v>557</v>
      </c>
      <c r="B28" s="160" t="s">
        <v>285</v>
      </c>
      <c r="C28" s="134"/>
      <c r="E28" s="116">
        <f>'közhatalmi bevételek'!D20</f>
        <v>17000</v>
      </c>
      <c r="F28" s="115"/>
      <c r="G28" s="116"/>
      <c r="H28" s="475"/>
      <c r="I28" s="216"/>
      <c r="J28" s="216"/>
      <c r="K28" s="213">
        <f t="shared" si="0"/>
        <v>17000</v>
      </c>
      <c r="M28" s="78"/>
      <c r="N28" s="78"/>
      <c r="O28" s="78"/>
      <c r="P28" s="78"/>
      <c r="Q28" s="78"/>
      <c r="R28" s="78"/>
      <c r="S28" s="503"/>
    </row>
    <row r="29" spans="1:19" s="80" customFormat="1" ht="17.25" customHeight="1" x14ac:dyDescent="0.2">
      <c r="A29" s="208" t="s">
        <v>558</v>
      </c>
      <c r="B29" s="160" t="s">
        <v>262</v>
      </c>
      <c r="C29" s="134"/>
      <c r="D29" s="117"/>
      <c r="E29" s="452">
        <f>'közhatalmi bevételek'!D15</f>
        <v>1750</v>
      </c>
      <c r="F29" s="115">
        <f>'közhatalmi bevételek'!E15</f>
        <v>0</v>
      </c>
      <c r="G29" s="134"/>
      <c r="H29" s="475"/>
      <c r="I29" s="216"/>
      <c r="J29" s="216"/>
      <c r="K29" s="213">
        <f t="shared" si="0"/>
        <v>1750</v>
      </c>
      <c r="L29" s="283"/>
      <c r="S29" s="518"/>
    </row>
    <row r="30" spans="1:19" ht="17.25" customHeight="1" x14ac:dyDescent="0.2">
      <c r="A30" s="208" t="s">
        <v>559</v>
      </c>
      <c r="B30" s="160" t="s">
        <v>263</v>
      </c>
      <c r="C30" s="134"/>
      <c r="D30" s="115"/>
      <c r="E30" s="452">
        <f>'közhatalmi bevételek'!D25</f>
        <v>820</v>
      </c>
      <c r="F30" s="115"/>
      <c r="G30" s="116"/>
      <c r="H30" s="475"/>
      <c r="I30" s="216"/>
      <c r="J30" s="216"/>
      <c r="K30" s="213">
        <f t="shared" si="0"/>
        <v>820</v>
      </c>
      <c r="M30" s="78"/>
      <c r="N30" s="78"/>
      <c r="O30" s="78"/>
      <c r="P30" s="78"/>
      <c r="Q30" s="78"/>
      <c r="R30" s="78"/>
      <c r="S30" s="503"/>
    </row>
    <row r="31" spans="1:19" ht="17.25" customHeight="1" x14ac:dyDescent="0.2">
      <c r="A31" s="208" t="s">
        <v>560</v>
      </c>
      <c r="B31" s="160" t="s">
        <v>264</v>
      </c>
      <c r="C31" s="134"/>
      <c r="D31" s="115"/>
      <c r="E31" s="116"/>
      <c r="F31" s="115"/>
      <c r="G31" s="116"/>
      <c r="H31" s="475"/>
      <c r="I31" s="216"/>
      <c r="J31" s="216"/>
      <c r="K31" s="213">
        <f t="shared" si="0"/>
        <v>0</v>
      </c>
      <c r="M31" s="78"/>
      <c r="N31" s="78"/>
      <c r="O31" s="78"/>
      <c r="P31" s="78"/>
      <c r="Q31" s="78"/>
      <c r="R31" s="78"/>
      <c r="S31" s="503"/>
    </row>
    <row r="32" spans="1:19" ht="17.25" customHeight="1" x14ac:dyDescent="0.2">
      <c r="A32" s="208" t="s">
        <v>562</v>
      </c>
      <c r="B32" s="160" t="s">
        <v>265</v>
      </c>
      <c r="C32" s="134">
        <v>140</v>
      </c>
      <c r="D32" s="115">
        <v>46</v>
      </c>
      <c r="E32" s="116"/>
      <c r="F32" s="115"/>
      <c r="G32" s="116"/>
      <c r="H32" s="475"/>
      <c r="I32" s="216"/>
      <c r="J32" s="216"/>
      <c r="K32" s="213">
        <f t="shared" si="0"/>
        <v>186</v>
      </c>
      <c r="M32" s="78"/>
      <c r="N32" s="78"/>
      <c r="O32" s="78"/>
      <c r="P32" s="78"/>
      <c r="Q32" s="78"/>
      <c r="R32" s="78"/>
      <c r="S32" s="503"/>
    </row>
    <row r="33" spans="1:19" ht="17.25" customHeight="1" x14ac:dyDescent="0.2">
      <c r="A33" s="208" t="s">
        <v>563</v>
      </c>
      <c r="B33" s="209" t="s">
        <v>266</v>
      </c>
      <c r="C33" s="217"/>
      <c r="D33" s="212"/>
      <c r="E33" s="211"/>
      <c r="F33" s="212"/>
      <c r="G33" s="453">
        <v>5065</v>
      </c>
      <c r="H33" s="475"/>
      <c r="I33" s="216"/>
      <c r="J33" s="216"/>
      <c r="K33" s="213">
        <f t="shared" si="0"/>
        <v>5065</v>
      </c>
      <c r="M33" s="78"/>
      <c r="N33" s="78"/>
      <c r="O33" s="78"/>
      <c r="P33" s="78"/>
      <c r="Q33" s="78"/>
      <c r="R33" s="78"/>
      <c r="S33" s="503"/>
    </row>
    <row r="34" spans="1:19" ht="17.25" customHeight="1" x14ac:dyDescent="0.2">
      <c r="A34" s="208" t="s">
        <v>582</v>
      </c>
      <c r="B34" s="209" t="s">
        <v>267</v>
      </c>
      <c r="C34" s="217"/>
      <c r="D34" s="212"/>
      <c r="E34" s="211"/>
      <c r="F34" s="212"/>
      <c r="G34" s="453">
        <v>0</v>
      </c>
      <c r="H34" s="475"/>
      <c r="I34" s="216"/>
      <c r="J34" s="216"/>
      <c r="K34" s="213">
        <f t="shared" si="0"/>
        <v>0</v>
      </c>
      <c r="M34" s="78"/>
      <c r="N34" s="78"/>
      <c r="O34" s="78"/>
      <c r="P34" s="78"/>
      <c r="Q34" s="78"/>
      <c r="R34" s="78"/>
      <c r="S34" s="503"/>
    </row>
    <row r="35" spans="1:19" ht="17.25" customHeight="1" x14ac:dyDescent="0.2">
      <c r="A35" s="208" t="s">
        <v>583</v>
      </c>
      <c r="B35" s="209" t="s">
        <v>268</v>
      </c>
      <c r="C35" s="217"/>
      <c r="D35" s="212"/>
      <c r="E35" s="211"/>
      <c r="F35" s="212"/>
      <c r="G35" s="453">
        <v>455</v>
      </c>
      <c r="H35" s="475"/>
      <c r="I35" s="216"/>
      <c r="J35" s="216"/>
      <c r="K35" s="213">
        <f t="shared" si="0"/>
        <v>455</v>
      </c>
      <c r="M35" s="78"/>
      <c r="N35" s="78"/>
      <c r="O35" s="78"/>
      <c r="P35" s="78"/>
      <c r="Q35" s="78"/>
      <c r="R35" s="78"/>
      <c r="S35" s="503"/>
    </row>
    <row r="36" spans="1:19" ht="17.25" customHeight="1" x14ac:dyDescent="0.2">
      <c r="A36" s="208" t="s">
        <v>584</v>
      </c>
      <c r="B36" s="209" t="s">
        <v>567</v>
      </c>
      <c r="C36" s="217"/>
      <c r="D36" s="212"/>
      <c r="E36" s="211"/>
      <c r="F36" s="212"/>
      <c r="G36" s="453">
        <v>500</v>
      </c>
      <c r="H36" s="475"/>
      <c r="I36" s="216"/>
      <c r="J36" s="216"/>
      <c r="K36" s="213">
        <f t="shared" si="0"/>
        <v>500</v>
      </c>
      <c r="M36" s="78"/>
      <c r="N36" s="78"/>
      <c r="O36" s="78"/>
      <c r="P36" s="78"/>
      <c r="Q36" s="78"/>
      <c r="R36" s="78"/>
      <c r="S36" s="503"/>
    </row>
    <row r="37" spans="1:19" ht="17.25" customHeight="1" x14ac:dyDescent="0.2">
      <c r="A37" s="208" t="s">
        <v>585</v>
      </c>
      <c r="B37" s="209" t="s">
        <v>269</v>
      </c>
      <c r="C37" s="217"/>
      <c r="D37" s="212"/>
      <c r="E37" s="211"/>
      <c r="F37" s="212"/>
      <c r="G37" s="453">
        <v>2032</v>
      </c>
      <c r="H37" s="475"/>
      <c r="I37" s="216"/>
      <c r="J37" s="216"/>
      <c r="K37" s="213">
        <f t="shared" si="0"/>
        <v>2032</v>
      </c>
      <c r="M37" s="78"/>
      <c r="N37" s="78"/>
      <c r="O37" s="78"/>
      <c r="P37" s="78"/>
      <c r="Q37" s="78"/>
      <c r="R37" s="78"/>
      <c r="S37" s="503"/>
    </row>
    <row r="38" spans="1:19" ht="17.25" customHeight="1" x14ac:dyDescent="0.2">
      <c r="A38" s="208" t="s">
        <v>586</v>
      </c>
      <c r="B38" s="209" t="s">
        <v>270</v>
      </c>
      <c r="C38" s="217"/>
      <c r="D38" s="455">
        <v>2286</v>
      </c>
      <c r="E38" s="217"/>
      <c r="F38" s="212"/>
      <c r="G38" s="454"/>
      <c r="H38" s="412"/>
      <c r="K38" s="213">
        <f t="shared" si="0"/>
        <v>2286</v>
      </c>
      <c r="M38" s="78"/>
      <c r="N38" s="78"/>
      <c r="O38" s="78"/>
      <c r="P38" s="78"/>
      <c r="Q38" s="78"/>
      <c r="R38" s="78"/>
      <c r="S38" s="503"/>
    </row>
    <row r="39" spans="1:19" ht="17.25" customHeight="1" thickBot="1" x14ac:dyDescent="0.25">
      <c r="A39" s="208" t="s">
        <v>587</v>
      </c>
      <c r="B39" s="209" t="s">
        <v>271</v>
      </c>
      <c r="C39" s="217"/>
      <c r="D39" s="212"/>
      <c r="E39" s="211"/>
      <c r="F39" s="212"/>
      <c r="G39" s="211"/>
      <c r="H39" s="475"/>
      <c r="I39" s="216"/>
      <c r="J39" s="216"/>
      <c r="K39" s="213">
        <f t="shared" si="0"/>
        <v>0</v>
      </c>
      <c r="M39" s="78"/>
      <c r="N39" s="78"/>
      <c r="O39" s="78"/>
      <c r="P39" s="78"/>
      <c r="Q39" s="78"/>
      <c r="R39" s="78"/>
      <c r="S39" s="503"/>
    </row>
    <row r="40" spans="1:19" ht="17.25" customHeight="1" thickBot="1" x14ac:dyDescent="0.25">
      <c r="A40" s="1878" t="s">
        <v>591</v>
      </c>
      <c r="B40" s="1879"/>
      <c r="C40" s="330">
        <f>SUM(C10:C39)</f>
        <v>40369</v>
      </c>
      <c r="D40" s="330">
        <f>SUM(D10:D39)</f>
        <v>43113</v>
      </c>
      <c r="E40" s="490">
        <f>SUM(E10:E39)</f>
        <v>710985</v>
      </c>
      <c r="F40" s="491">
        <f>SUM(F10:F39)</f>
        <v>690085</v>
      </c>
      <c r="G40" s="330">
        <f>SUM(G10:G39)</f>
        <v>772147</v>
      </c>
      <c r="H40" s="477">
        <f>SUM(H12:H39)</f>
        <v>104013</v>
      </c>
      <c r="I40" s="477">
        <f>SUM(I12:I39)</f>
        <v>0</v>
      </c>
      <c r="J40" s="477">
        <f>SUM(J12:J39)</f>
        <v>0</v>
      </c>
      <c r="K40" s="331">
        <f>SUM(C40:J40)</f>
        <v>2360712</v>
      </c>
      <c r="M40" s="78"/>
      <c r="N40" s="78"/>
      <c r="O40" s="78"/>
      <c r="P40" s="78"/>
      <c r="Q40" s="78"/>
      <c r="R40" s="78"/>
      <c r="S40" s="503"/>
    </row>
    <row r="41" spans="1:19" ht="17.25" customHeight="1" x14ac:dyDescent="0.2">
      <c r="M41" s="78"/>
      <c r="N41" s="78"/>
      <c r="O41" s="78"/>
      <c r="P41" s="78"/>
      <c r="Q41" s="78"/>
      <c r="R41" s="78"/>
      <c r="S41" s="503"/>
    </row>
    <row r="42" spans="1:19" ht="17.25" customHeight="1" x14ac:dyDescent="0.2">
      <c r="M42" s="78"/>
      <c r="N42" s="78"/>
      <c r="O42" s="78"/>
      <c r="P42" s="78"/>
      <c r="Q42" s="78"/>
      <c r="R42" s="78"/>
      <c r="S42" s="503"/>
    </row>
    <row r="43" spans="1:19" ht="17.25" customHeight="1" x14ac:dyDescent="0.2">
      <c r="M43" s="78"/>
      <c r="N43" s="78"/>
      <c r="O43" s="78"/>
      <c r="P43" s="78"/>
      <c r="Q43" s="78"/>
      <c r="R43" s="78"/>
      <c r="S43" s="503"/>
    </row>
    <row r="44" spans="1:19" ht="17.25" customHeight="1" x14ac:dyDescent="0.2">
      <c r="M44" s="78"/>
      <c r="N44" s="78"/>
      <c r="O44" s="78"/>
      <c r="P44" s="78"/>
      <c r="Q44" s="78"/>
      <c r="R44" s="78"/>
      <c r="S44" s="503"/>
    </row>
    <row r="45" spans="1:19" ht="17.25" customHeight="1" x14ac:dyDescent="0.2">
      <c r="M45" s="78"/>
      <c r="N45" s="78"/>
      <c r="O45" s="78"/>
      <c r="P45" s="78"/>
      <c r="Q45" s="78"/>
      <c r="R45" s="78"/>
      <c r="S45" s="503"/>
    </row>
    <row r="46" spans="1:19" ht="17.25" customHeight="1" x14ac:dyDescent="0.2">
      <c r="M46" s="78"/>
      <c r="N46" s="78"/>
      <c r="O46" s="78"/>
      <c r="P46" s="78"/>
      <c r="Q46" s="78"/>
      <c r="R46" s="78"/>
      <c r="S46" s="503"/>
    </row>
    <row r="47" spans="1:19" ht="17.25" customHeight="1" x14ac:dyDescent="0.2">
      <c r="M47" s="78"/>
      <c r="N47" s="78"/>
      <c r="O47" s="78"/>
      <c r="P47" s="78"/>
      <c r="Q47" s="78"/>
      <c r="R47" s="78"/>
      <c r="S47" s="503"/>
    </row>
    <row r="48" spans="1:19" ht="17.25" customHeight="1" x14ac:dyDescent="0.2">
      <c r="M48" s="78"/>
      <c r="N48" s="78"/>
      <c r="O48" s="78"/>
      <c r="P48" s="78"/>
      <c r="Q48" s="78"/>
      <c r="R48" s="78"/>
      <c r="S48" s="503"/>
    </row>
    <row r="49" spans="2:24" ht="17.25" customHeight="1" x14ac:dyDescent="0.2">
      <c r="M49" s="78"/>
      <c r="N49" s="78"/>
      <c r="O49" s="78"/>
      <c r="P49" s="78"/>
      <c r="Q49" s="78"/>
      <c r="R49" s="78"/>
      <c r="S49" s="503"/>
    </row>
    <row r="50" spans="2:24" ht="17.25" customHeight="1" x14ac:dyDescent="0.2">
      <c r="M50" s="78"/>
      <c r="N50" s="78"/>
      <c r="O50" s="78"/>
      <c r="P50" s="78"/>
      <c r="Q50" s="78"/>
      <c r="R50" s="78"/>
      <c r="S50" s="503"/>
    </row>
    <row r="51" spans="2:24" ht="17.25" customHeight="1" x14ac:dyDescent="0.2">
      <c r="M51" s="78"/>
      <c r="N51" s="78"/>
      <c r="O51" s="78"/>
      <c r="P51" s="78"/>
      <c r="Q51" s="78"/>
      <c r="R51" s="78"/>
      <c r="S51" s="503"/>
    </row>
    <row r="52" spans="2:24" ht="17.25" customHeight="1" x14ac:dyDescent="0.2">
      <c r="M52" s="78"/>
      <c r="N52" s="78"/>
      <c r="O52" s="78"/>
      <c r="P52" s="78"/>
      <c r="Q52" s="78"/>
      <c r="R52" s="78"/>
      <c r="S52" s="503"/>
    </row>
    <row r="53" spans="2:24" ht="17.25" customHeight="1" x14ac:dyDescent="0.2">
      <c r="M53" s="78"/>
      <c r="N53" s="78"/>
      <c r="O53" s="78"/>
      <c r="P53" s="78"/>
      <c r="Q53" s="78"/>
      <c r="R53" s="78"/>
      <c r="S53" s="503"/>
    </row>
    <row r="54" spans="2:24" ht="17.25" customHeight="1" x14ac:dyDescent="0.2">
      <c r="M54" s="78"/>
      <c r="N54" s="78"/>
      <c r="O54" s="78"/>
      <c r="P54" s="78"/>
      <c r="Q54" s="78"/>
      <c r="R54" s="78"/>
      <c r="S54" s="503"/>
    </row>
    <row r="55" spans="2:24" ht="17.25" customHeight="1" x14ac:dyDescent="0.2">
      <c r="M55" s="78"/>
      <c r="N55" s="78"/>
      <c r="O55" s="78"/>
      <c r="P55" s="78"/>
      <c r="Q55" s="78"/>
      <c r="R55" s="78"/>
      <c r="S55" s="503"/>
    </row>
    <row r="56" spans="2:24" ht="17.25" customHeight="1" x14ac:dyDescent="0.2">
      <c r="M56" s="78"/>
      <c r="N56" s="78"/>
      <c r="O56" s="78"/>
      <c r="P56" s="78"/>
      <c r="Q56" s="78"/>
      <c r="R56" s="78"/>
      <c r="S56" s="503"/>
    </row>
    <row r="57" spans="2:24" ht="17.25" customHeight="1" x14ac:dyDescent="0.2">
      <c r="M57" s="78"/>
      <c r="N57" s="78"/>
      <c r="O57" s="78"/>
      <c r="P57" s="78"/>
      <c r="Q57" s="78"/>
      <c r="R57" s="78"/>
      <c r="S57" s="503"/>
    </row>
    <row r="58" spans="2:24" ht="17.25" customHeight="1" x14ac:dyDescent="0.2">
      <c r="M58" s="78"/>
      <c r="N58" s="78"/>
      <c r="O58" s="78"/>
      <c r="P58" s="78"/>
      <c r="Q58" s="78"/>
      <c r="R58" s="78"/>
      <c r="S58" s="503"/>
    </row>
    <row r="64" spans="2:24" ht="17.25" customHeight="1" x14ac:dyDescent="0.2">
      <c r="B64" s="1855" t="s">
        <v>568</v>
      </c>
      <c r="C64" s="1857"/>
      <c r="D64" s="1857"/>
      <c r="E64" s="1857"/>
      <c r="F64" s="1857"/>
      <c r="G64" s="1857"/>
      <c r="H64" s="1857"/>
      <c r="I64" s="1857"/>
      <c r="J64" s="1857"/>
      <c r="K64" s="1857"/>
      <c r="L64" s="1857"/>
      <c r="M64" s="1857"/>
      <c r="N64" s="1857"/>
      <c r="O64" s="1857"/>
      <c r="P64" s="1857"/>
      <c r="Q64" s="1857"/>
      <c r="R64" s="1857"/>
      <c r="W64" s="79"/>
      <c r="X64" s="79"/>
    </row>
    <row r="65" spans="1:23" ht="17.25" customHeight="1" x14ac:dyDescent="0.2">
      <c r="D65" s="112"/>
      <c r="E65" s="112"/>
      <c r="F65" s="112"/>
      <c r="G65" s="112"/>
      <c r="H65" s="112"/>
      <c r="I65" s="112"/>
      <c r="J65" s="112"/>
      <c r="K65" s="112"/>
      <c r="W65" s="79"/>
    </row>
    <row r="66" spans="1:23" ht="17.25" customHeight="1" x14ac:dyDescent="0.2">
      <c r="A66" s="1714" t="s">
        <v>544</v>
      </c>
      <c r="B66" s="1857"/>
      <c r="C66" s="1857"/>
      <c r="D66" s="1857"/>
      <c r="E66" s="1857"/>
      <c r="F66" s="1857"/>
      <c r="G66" s="1857"/>
      <c r="H66" s="1857"/>
      <c r="I66" s="1857"/>
      <c r="J66" s="1857"/>
      <c r="K66" s="1857"/>
      <c r="L66" s="1857"/>
      <c r="M66" s="1857"/>
      <c r="N66" s="1857"/>
      <c r="O66" s="1857"/>
      <c r="P66" s="1857"/>
      <c r="Q66" s="1857"/>
      <c r="R66" s="1857"/>
    </row>
    <row r="67" spans="1:23" ht="17.25" customHeight="1" x14ac:dyDescent="0.2">
      <c r="A67" s="1714" t="s">
        <v>298</v>
      </c>
      <c r="B67" s="1857"/>
      <c r="C67" s="1857"/>
      <c r="D67" s="1857"/>
      <c r="E67" s="1857"/>
      <c r="F67" s="1857"/>
      <c r="G67" s="1857"/>
      <c r="H67" s="1857"/>
      <c r="I67" s="1857"/>
      <c r="J67" s="1857"/>
      <c r="K67" s="1857"/>
      <c r="L67" s="1857"/>
      <c r="M67" s="1857"/>
      <c r="N67" s="1857"/>
      <c r="O67" s="1857"/>
      <c r="P67" s="1857"/>
      <c r="Q67" s="1857"/>
      <c r="R67" s="1857"/>
    </row>
    <row r="68" spans="1:23" ht="17.25" customHeight="1" x14ac:dyDescent="0.2">
      <c r="B68" s="203"/>
      <c r="C68" s="204"/>
      <c r="D68" s="204"/>
      <c r="E68" s="204"/>
      <c r="F68" s="204"/>
      <c r="G68" s="204"/>
      <c r="H68" s="204"/>
      <c r="I68" s="204"/>
      <c r="J68" s="204"/>
      <c r="K68" s="204"/>
    </row>
    <row r="69" spans="1:23" ht="12.75" customHeight="1" thickBot="1" x14ac:dyDescent="0.25">
      <c r="A69" s="1875" t="s">
        <v>310</v>
      </c>
      <c r="B69" s="1876"/>
      <c r="C69" s="1876"/>
      <c r="D69" s="1876"/>
      <c r="E69" s="1876"/>
      <c r="F69" s="1876"/>
      <c r="G69" s="1876"/>
      <c r="H69" s="1876"/>
      <c r="I69" s="1876"/>
      <c r="J69" s="1876"/>
      <c r="K69" s="1876"/>
      <c r="L69" s="1877"/>
      <c r="M69" s="1877"/>
      <c r="N69" s="1877"/>
      <c r="O69" s="1877"/>
      <c r="P69" s="1877"/>
      <c r="Q69" s="1877"/>
      <c r="R69" s="1877"/>
    </row>
    <row r="70" spans="1:23" s="113" customFormat="1" ht="11.25" customHeight="1" x14ac:dyDescent="0.2">
      <c r="A70" s="1886" t="s">
        <v>481</v>
      </c>
      <c r="B70" s="1880" t="s">
        <v>86</v>
      </c>
      <c r="C70" s="1870" t="s">
        <v>57</v>
      </c>
      <c r="D70" s="1874"/>
      <c r="E70" s="1874" t="s">
        <v>58</v>
      </c>
      <c r="F70" s="1874"/>
      <c r="G70" s="1874" t="s">
        <v>59</v>
      </c>
      <c r="H70" s="1874"/>
      <c r="I70" s="1869"/>
      <c r="J70" s="1870"/>
      <c r="K70" s="296" t="s">
        <v>60</v>
      </c>
      <c r="L70" s="1868" t="s">
        <v>482</v>
      </c>
      <c r="M70" s="1859"/>
      <c r="N70" s="1859" t="s">
        <v>483</v>
      </c>
      <c r="O70" s="1859"/>
      <c r="P70" s="1859" t="s">
        <v>484</v>
      </c>
      <c r="Q70" s="1859"/>
      <c r="R70" s="292" t="s">
        <v>609</v>
      </c>
      <c r="S70" s="515"/>
    </row>
    <row r="71" spans="1:23" ht="31.5" customHeight="1" x14ac:dyDescent="0.2">
      <c r="A71" s="1887"/>
      <c r="B71" s="1881"/>
      <c r="C71" s="1843" t="s">
        <v>569</v>
      </c>
      <c r="D71" s="1864"/>
      <c r="E71" s="1864"/>
      <c r="F71" s="1864"/>
      <c r="G71" s="1864"/>
      <c r="H71" s="1864"/>
      <c r="I71" s="1864"/>
      <c r="J71" s="1864"/>
      <c r="K71" s="1873"/>
      <c r="L71" s="1843" t="s">
        <v>528</v>
      </c>
      <c r="M71" s="1871"/>
      <c r="N71" s="1871"/>
      <c r="O71" s="1871"/>
      <c r="P71" s="1871"/>
      <c r="Q71" s="1871"/>
      <c r="R71" s="1872"/>
    </row>
    <row r="72" spans="1:23" ht="36" customHeight="1" thickBot="1" x14ac:dyDescent="0.25">
      <c r="A72" s="1887"/>
      <c r="B72" s="1881"/>
      <c r="C72" s="1883" t="s">
        <v>464</v>
      </c>
      <c r="D72" s="1850"/>
      <c r="E72" s="1850" t="s">
        <v>465</v>
      </c>
      <c r="F72" s="1850"/>
      <c r="G72" s="1850" t="s">
        <v>22</v>
      </c>
      <c r="H72" s="1850"/>
      <c r="I72" s="1851"/>
      <c r="J72" s="1852"/>
      <c r="K72" s="1889" t="s">
        <v>546</v>
      </c>
      <c r="L72" s="1883" t="s">
        <v>464</v>
      </c>
      <c r="M72" s="1850"/>
      <c r="N72" s="1850" t="s">
        <v>465</v>
      </c>
      <c r="O72" s="1850"/>
      <c r="P72" s="1850" t="s">
        <v>22</v>
      </c>
      <c r="Q72" s="1850"/>
      <c r="R72" s="1884" t="s">
        <v>546</v>
      </c>
    </row>
    <row r="73" spans="1:23" ht="35.25" customHeight="1" thickBot="1" x14ac:dyDescent="0.25">
      <c r="A73" s="1887"/>
      <c r="B73" s="1881"/>
      <c r="C73" s="1883"/>
      <c r="D73" s="1850"/>
      <c r="E73" s="1850"/>
      <c r="F73" s="1850"/>
      <c r="G73" s="1850"/>
      <c r="H73" s="1850"/>
      <c r="I73" s="1853"/>
      <c r="J73" s="1854"/>
      <c r="K73" s="1889"/>
      <c r="L73" s="1883"/>
      <c r="M73" s="1850"/>
      <c r="N73" s="1850"/>
      <c r="O73" s="1850"/>
      <c r="P73" s="1850"/>
      <c r="Q73" s="1850"/>
      <c r="R73" s="1884"/>
    </row>
    <row r="74" spans="1:23" ht="32.25" customHeight="1" thickBot="1" x14ac:dyDescent="0.25">
      <c r="A74" s="1888"/>
      <c r="B74" s="1882"/>
      <c r="C74" s="458" t="s">
        <v>62</v>
      </c>
      <c r="D74" s="298" t="s">
        <v>63</v>
      </c>
      <c r="E74" s="297" t="s">
        <v>62</v>
      </c>
      <c r="F74" s="297" t="s">
        <v>63</v>
      </c>
      <c r="G74" s="297" t="s">
        <v>62</v>
      </c>
      <c r="H74" s="297" t="s">
        <v>63</v>
      </c>
      <c r="I74" s="297" t="s">
        <v>62</v>
      </c>
      <c r="J74" s="297" t="s">
        <v>63</v>
      </c>
      <c r="K74" s="1890"/>
      <c r="L74" s="300" t="s">
        <v>62</v>
      </c>
      <c r="M74" s="301" t="s">
        <v>63</v>
      </c>
      <c r="N74" s="295" t="s">
        <v>62</v>
      </c>
      <c r="O74" s="295" t="s">
        <v>63</v>
      </c>
      <c r="P74" s="295" t="s">
        <v>62</v>
      </c>
      <c r="Q74" s="295" t="s">
        <v>63</v>
      </c>
      <c r="R74" s="1885"/>
    </row>
    <row r="75" spans="1:23" ht="17.25" customHeight="1" x14ac:dyDescent="0.2">
      <c r="A75" s="218">
        <v>1</v>
      </c>
      <c r="B75" s="511" t="s">
        <v>572</v>
      </c>
      <c r="C75" s="236">
        <v>10</v>
      </c>
      <c r="D75" s="236">
        <v>0</v>
      </c>
      <c r="E75" s="236"/>
      <c r="F75" s="236"/>
      <c r="G75" s="236"/>
      <c r="H75" s="236"/>
      <c r="I75" s="236"/>
      <c r="J75" s="236"/>
      <c r="K75" s="457">
        <f>SUM(C75:H75)</f>
        <v>10</v>
      </c>
      <c r="L75" s="302">
        <v>20</v>
      </c>
      <c r="M75" s="302">
        <v>188</v>
      </c>
      <c r="N75" s="302"/>
      <c r="O75" s="302"/>
      <c r="P75" s="302"/>
      <c r="Q75" s="302"/>
      <c r="R75" s="303">
        <f>SUM(L75:Q75)</f>
        <v>208</v>
      </c>
    </row>
    <row r="76" spans="1:23" ht="17.25" customHeight="1" x14ac:dyDescent="0.2">
      <c r="A76" s="218">
        <v>2</v>
      </c>
      <c r="B76" s="512" t="s">
        <v>571</v>
      </c>
      <c r="C76" s="236"/>
      <c r="D76" s="236">
        <v>284</v>
      </c>
      <c r="E76" s="236"/>
      <c r="F76" s="236"/>
      <c r="G76" s="236"/>
      <c r="H76" s="236"/>
      <c r="I76" s="236"/>
      <c r="J76" s="236"/>
      <c r="K76" s="484">
        <f>SUM(C76:H76)</f>
        <v>284</v>
      </c>
      <c r="L76" s="236"/>
      <c r="M76" s="236"/>
      <c r="N76" s="236"/>
      <c r="O76" s="236"/>
      <c r="P76" s="236"/>
      <c r="Q76" s="236"/>
      <c r="R76" s="478"/>
    </row>
    <row r="77" spans="1:23" ht="17.25" customHeight="1" x14ac:dyDescent="0.2">
      <c r="A77" s="218">
        <v>3</v>
      </c>
      <c r="B77" s="512" t="s">
        <v>570</v>
      </c>
      <c r="C77" s="236">
        <v>3</v>
      </c>
      <c r="D77" s="236">
        <v>78</v>
      </c>
      <c r="E77" s="236"/>
      <c r="F77" s="236"/>
      <c r="G77" s="236"/>
      <c r="H77" s="236"/>
      <c r="I77" s="236"/>
      <c r="J77" s="236"/>
      <c r="K77" s="484">
        <f>SUM(C77:H77)</f>
        <v>81</v>
      </c>
      <c r="L77" s="236"/>
      <c r="M77" s="236"/>
      <c r="N77" s="236"/>
      <c r="O77" s="236"/>
      <c r="P77" s="236"/>
      <c r="Q77" s="236"/>
      <c r="R77" s="478"/>
    </row>
    <row r="78" spans="1:23" ht="17.25" customHeight="1" x14ac:dyDescent="0.2">
      <c r="A78" s="208">
        <v>4</v>
      </c>
      <c r="B78" s="512" t="s">
        <v>573</v>
      </c>
      <c r="C78" s="510">
        <v>2</v>
      </c>
      <c r="D78" s="299"/>
      <c r="E78" s="299"/>
      <c r="F78" s="299"/>
      <c r="G78" s="299"/>
      <c r="H78" s="299"/>
      <c r="I78" s="299"/>
      <c r="J78" s="299"/>
      <c r="K78" s="484">
        <f>SUM(C78:H78)</f>
        <v>2</v>
      </c>
      <c r="L78" s="304"/>
      <c r="M78" s="304"/>
      <c r="N78" s="304"/>
      <c r="O78" s="304"/>
      <c r="P78" s="304"/>
      <c r="Q78" s="304"/>
      <c r="R78" s="305"/>
    </row>
    <row r="79" spans="1:23" ht="17.25" customHeight="1" thickBot="1" x14ac:dyDescent="0.25">
      <c r="A79" s="485">
        <v>5</v>
      </c>
      <c r="B79" s="513" t="s">
        <v>574</v>
      </c>
      <c r="C79" s="510"/>
      <c r="D79" s="299">
        <v>40</v>
      </c>
      <c r="E79" s="299"/>
      <c r="F79" s="299"/>
      <c r="G79" s="299"/>
      <c r="H79" s="299"/>
      <c r="I79" s="299"/>
      <c r="J79" s="299"/>
      <c r="K79" s="514">
        <f>SUM(C79:J79)</f>
        <v>40</v>
      </c>
      <c r="L79" s="304"/>
      <c r="M79" s="304"/>
      <c r="N79" s="304"/>
      <c r="O79" s="304"/>
      <c r="P79" s="304"/>
      <c r="Q79" s="304"/>
      <c r="R79" s="305"/>
    </row>
    <row r="80" spans="1:23" ht="17.25" customHeight="1" thickBot="1" x14ac:dyDescent="0.25">
      <c r="A80" s="472" t="s">
        <v>272</v>
      </c>
      <c r="B80" s="479"/>
      <c r="C80" s="480">
        <f>SUM(C74:C78)</f>
        <v>15</v>
      </c>
      <c r="D80" s="480">
        <f>SUM(D74:D79)</f>
        <v>402</v>
      </c>
      <c r="E80" s="481">
        <f>SUM(E74)</f>
        <v>0</v>
      </c>
      <c r="F80" s="481">
        <f>SUM(F74)</f>
        <v>0</v>
      </c>
      <c r="G80" s="481">
        <f>SUM(G74)</f>
        <v>0</v>
      </c>
      <c r="H80" s="481">
        <f>SUM(H74:H78)</f>
        <v>0</v>
      </c>
      <c r="I80" s="482"/>
      <c r="J80" s="482"/>
      <c r="K80" s="483">
        <f>SUM(K74:K79)</f>
        <v>417</v>
      </c>
      <c r="L80" s="456">
        <f>SUM(L75:L78)</f>
        <v>20</v>
      </c>
      <c r="M80" s="293">
        <f>SUM(M75:M78)</f>
        <v>188</v>
      </c>
      <c r="N80" s="293"/>
      <c r="O80" s="293"/>
      <c r="P80" s="293"/>
      <c r="Q80" s="293"/>
      <c r="R80" s="306">
        <f>SUM(L80:Q80)</f>
        <v>208</v>
      </c>
      <c r="S80" s="516"/>
    </row>
  </sheetData>
  <sheetProtection selectLockedCells="1" selectUnlockedCells="1"/>
  <mergeCells count="41">
    <mergeCell ref="A40:B40"/>
    <mergeCell ref="B70:B74"/>
    <mergeCell ref="L72:M73"/>
    <mergeCell ref="A67:R67"/>
    <mergeCell ref="C72:D73"/>
    <mergeCell ref="P72:Q73"/>
    <mergeCell ref="I72:J73"/>
    <mergeCell ref="R72:R74"/>
    <mergeCell ref="A70:A74"/>
    <mergeCell ref="K72:K74"/>
    <mergeCell ref="G72:H73"/>
    <mergeCell ref="P70:Q70"/>
    <mergeCell ref="N70:O70"/>
    <mergeCell ref="E72:F73"/>
    <mergeCell ref="E70:F70"/>
    <mergeCell ref="C70:D70"/>
    <mergeCell ref="N72:O73"/>
    <mergeCell ref="I70:J70"/>
    <mergeCell ref="L70:M70"/>
    <mergeCell ref="B64:R64"/>
    <mergeCell ref="L71:R71"/>
    <mergeCell ref="C71:K71"/>
    <mergeCell ref="A66:R66"/>
    <mergeCell ref="G70:H70"/>
    <mergeCell ref="A69:R69"/>
    <mergeCell ref="G7:H8"/>
    <mergeCell ref="E7:F8"/>
    <mergeCell ref="I7:J8"/>
    <mergeCell ref="B1:R1"/>
    <mergeCell ref="A3:R3"/>
    <mergeCell ref="G5:H5"/>
    <mergeCell ref="A2:K2"/>
    <mergeCell ref="G4:K4"/>
    <mergeCell ref="C7:D8"/>
    <mergeCell ref="C5:D5"/>
    <mergeCell ref="K7:K9"/>
    <mergeCell ref="B5:B9"/>
    <mergeCell ref="E5:F5"/>
    <mergeCell ref="C6:K6"/>
    <mergeCell ref="A5:A9"/>
    <mergeCell ref="I5:J5"/>
  </mergeCells>
  <phoneticPr fontId="33" type="noConversion"/>
  <pageMargins left="0.35433070866141736" right="0.35433070866141736" top="0.98425196850393704" bottom="0.98425196850393704" header="0.51181102362204722" footer="0.51181102362204722"/>
  <pageSetup paperSize="9" scale="74" firstPageNumber="0" fitToHeight="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I83"/>
  <sheetViews>
    <sheetView zoomScale="130" zoomScaleNormal="130" workbookViewId="0">
      <pane xSplit="3" ySplit="13" topLeftCell="D14" activePane="bottomRight" state="frozen"/>
      <selection pane="topRight" activeCell="D1" sqref="D1"/>
      <selection pane="bottomLeft" activeCell="A10" sqref="A10"/>
      <selection pane="bottomRight" activeCell="B1" sqref="B1:AF1"/>
    </sheetView>
  </sheetViews>
  <sheetFormatPr defaultColWidth="9.140625" defaultRowHeight="10.5" x14ac:dyDescent="0.2"/>
  <cols>
    <col min="1" max="1" width="4.140625" style="78" customWidth="1"/>
    <col min="2" max="2" width="4.85546875" style="323" customWidth="1"/>
    <col min="3" max="3" width="26.7109375" style="327" customWidth="1"/>
    <col min="4" max="4" width="5.85546875" style="328" customWidth="1"/>
    <col min="5" max="7" width="6.7109375" style="329" customWidth="1"/>
    <col min="8" max="8" width="5.85546875" style="329" customWidth="1"/>
    <col min="9" max="16" width="6.42578125" style="329" customWidth="1"/>
    <col min="17" max="20" width="6.28515625" style="329" customWidth="1"/>
    <col min="21" max="21" width="6.5703125" style="329" customWidth="1"/>
    <col min="22" max="22" width="6.42578125" style="329" customWidth="1"/>
    <col min="23" max="23" width="6.5703125" style="329" customWidth="1"/>
    <col min="24" max="24" width="6.42578125" style="329" customWidth="1"/>
    <col min="25" max="25" width="6.5703125" style="329" customWidth="1"/>
    <col min="26" max="26" width="6.42578125" style="329" customWidth="1"/>
    <col min="27" max="29" width="6.28515625" style="329" customWidth="1"/>
    <col min="30" max="30" width="7.42578125" style="329" customWidth="1"/>
    <col min="31" max="31" width="7" style="322" customWidth="1"/>
    <col min="32" max="32" width="6.7109375" style="322" customWidth="1"/>
    <col min="33" max="33" width="9.140625" style="322"/>
    <col min="34" max="16384" width="9.140625" style="78"/>
  </cols>
  <sheetData>
    <row r="1" spans="1:35" ht="12.75" customHeight="1" x14ac:dyDescent="0.2">
      <c r="B1" s="1855" t="s">
        <v>2061</v>
      </c>
      <c r="C1" s="1855"/>
      <c r="D1" s="1855"/>
      <c r="E1" s="1855"/>
      <c r="F1" s="1855"/>
      <c r="G1" s="1855"/>
      <c r="H1" s="1855"/>
      <c r="I1" s="1855"/>
      <c r="J1" s="1855"/>
      <c r="K1" s="1855"/>
      <c r="L1" s="1855"/>
      <c r="M1" s="1855"/>
      <c r="N1" s="1855"/>
      <c r="O1" s="1855"/>
      <c r="P1" s="1855"/>
      <c r="Q1" s="1855"/>
      <c r="R1" s="1855"/>
      <c r="S1" s="1855"/>
      <c r="T1" s="1855"/>
      <c r="U1" s="1855"/>
      <c r="V1" s="1855"/>
      <c r="W1" s="1855"/>
      <c r="X1" s="1855"/>
      <c r="Y1" s="1855"/>
      <c r="Z1" s="1855"/>
      <c r="AA1" s="1855"/>
      <c r="AB1" s="1855"/>
      <c r="AC1" s="1855"/>
      <c r="AD1" s="1855"/>
      <c r="AE1" s="1855"/>
      <c r="AF1" s="1855"/>
    </row>
    <row r="2" spans="1:35" ht="12.75" customHeight="1" x14ac:dyDescent="0.2">
      <c r="A2" s="1319"/>
      <c r="B2" s="1902"/>
      <c r="C2" s="1902"/>
      <c r="D2" s="1902"/>
      <c r="E2" s="1902"/>
      <c r="F2" s="1902"/>
      <c r="G2" s="1902"/>
      <c r="H2" s="1902"/>
      <c r="I2" s="1902"/>
      <c r="J2" s="1902"/>
      <c r="K2" s="1902"/>
      <c r="L2" s="1902"/>
      <c r="M2" s="1902"/>
      <c r="N2" s="1902"/>
      <c r="O2" s="1902"/>
      <c r="P2" s="1902"/>
      <c r="Q2" s="1902"/>
      <c r="R2" s="1902"/>
      <c r="S2" s="1902"/>
      <c r="T2" s="1902"/>
      <c r="U2" s="1902"/>
      <c r="V2" s="1902"/>
      <c r="W2" s="1902"/>
      <c r="X2" s="1902"/>
      <c r="Y2" s="1902"/>
      <c r="Z2" s="1902"/>
      <c r="AA2" s="1902"/>
      <c r="AB2" s="1902"/>
      <c r="AC2" s="1902"/>
      <c r="AD2" s="1902"/>
      <c r="AE2" s="1902"/>
      <c r="AF2" s="1902"/>
    </row>
    <row r="3" spans="1:35" ht="12.75" customHeight="1" x14ac:dyDescent="0.2">
      <c r="B3" s="1901"/>
      <c r="C3" s="1901"/>
      <c r="D3" s="1901"/>
      <c r="E3" s="1901"/>
      <c r="F3" s="1901"/>
      <c r="G3" s="1901"/>
      <c r="H3" s="1901"/>
      <c r="I3" s="1901"/>
      <c r="J3" s="1901"/>
      <c r="K3" s="1901"/>
      <c r="L3" s="1901"/>
      <c r="M3" s="1901"/>
      <c r="N3" s="1901"/>
      <c r="O3" s="1901"/>
      <c r="P3" s="1901"/>
      <c r="Q3" s="1901"/>
      <c r="R3" s="1901"/>
      <c r="S3" s="1901"/>
      <c r="T3" s="1901"/>
      <c r="U3" s="1901"/>
      <c r="V3" s="1901"/>
      <c r="W3" s="1901"/>
      <c r="X3" s="1901"/>
      <c r="Y3" s="1901"/>
      <c r="Z3" s="1901"/>
      <c r="AA3" s="1901"/>
      <c r="AB3" s="1901"/>
      <c r="AC3" s="1901"/>
      <c r="AD3" s="1901"/>
      <c r="AE3" s="1901"/>
      <c r="AF3" s="1901"/>
    </row>
    <row r="4" spans="1:35" s="80" customFormat="1" ht="12.75" customHeight="1" x14ac:dyDescent="0.2">
      <c r="B4" s="1714" t="s">
        <v>78</v>
      </c>
      <c r="C4" s="1714"/>
      <c r="D4" s="1714"/>
      <c r="E4" s="1714"/>
      <c r="F4" s="1714"/>
      <c r="G4" s="1714"/>
      <c r="H4" s="1714"/>
      <c r="I4" s="1714"/>
      <c r="J4" s="1714"/>
      <c r="K4" s="1714"/>
      <c r="L4" s="1714"/>
      <c r="M4" s="1714"/>
      <c r="N4" s="1714"/>
      <c r="O4" s="1714"/>
      <c r="P4" s="1714"/>
      <c r="Q4" s="1714"/>
      <c r="R4" s="1714"/>
      <c r="S4" s="1714"/>
      <c r="T4" s="1714"/>
      <c r="U4" s="1714"/>
      <c r="V4" s="1714"/>
      <c r="W4" s="1714"/>
      <c r="X4" s="1714"/>
      <c r="Y4" s="1714"/>
      <c r="Z4" s="1714"/>
      <c r="AA4" s="1714"/>
      <c r="AB4" s="1714"/>
      <c r="AC4" s="1714"/>
      <c r="AD4" s="1714"/>
      <c r="AE4" s="1714"/>
      <c r="AF4" s="1714"/>
      <c r="AG4" s="1321"/>
    </row>
    <row r="5" spans="1:35" s="80" customFormat="1" ht="12.75" customHeight="1" x14ac:dyDescent="0.2">
      <c r="B5" s="1714" t="s">
        <v>1427</v>
      </c>
      <c r="C5" s="1714"/>
      <c r="D5" s="1714"/>
      <c r="E5" s="1714"/>
      <c r="F5" s="1714"/>
      <c r="G5" s="1714"/>
      <c r="H5" s="1714"/>
      <c r="I5" s="1714"/>
      <c r="J5" s="1714"/>
      <c r="K5" s="1714"/>
      <c r="L5" s="1714"/>
      <c r="M5" s="1714"/>
      <c r="N5" s="1714"/>
      <c r="O5" s="1714"/>
      <c r="P5" s="1714"/>
      <c r="Q5" s="1714"/>
      <c r="R5" s="1714"/>
      <c r="S5" s="1714"/>
      <c r="T5" s="1714"/>
      <c r="U5" s="1714"/>
      <c r="V5" s="1714"/>
      <c r="W5" s="1714"/>
      <c r="X5" s="1714"/>
      <c r="Y5" s="1714"/>
      <c r="Z5" s="1714"/>
      <c r="AA5" s="1714"/>
      <c r="AB5" s="1714"/>
      <c r="AC5" s="1714"/>
      <c r="AD5" s="1714"/>
      <c r="AE5" s="1714"/>
      <c r="AF5" s="1714"/>
      <c r="AG5" s="1321"/>
    </row>
    <row r="6" spans="1:35" s="80" customFormat="1" ht="12.75" customHeight="1" x14ac:dyDescent="0.2">
      <c r="B6" s="1714" t="s">
        <v>1430</v>
      </c>
      <c r="C6" s="1714"/>
      <c r="D6" s="1714"/>
      <c r="E6" s="1714"/>
      <c r="F6" s="1714"/>
      <c r="G6" s="1714"/>
      <c r="H6" s="1714"/>
      <c r="I6" s="1714"/>
      <c r="J6" s="1714"/>
      <c r="K6" s="1714"/>
      <c r="L6" s="1714"/>
      <c r="M6" s="1714"/>
      <c r="N6" s="1714"/>
      <c r="O6" s="1714"/>
      <c r="P6" s="1714"/>
      <c r="Q6" s="1714"/>
      <c r="R6" s="1714"/>
      <c r="S6" s="1714"/>
      <c r="T6" s="1714"/>
      <c r="U6" s="1714"/>
      <c r="V6" s="1714"/>
      <c r="W6" s="1714"/>
      <c r="X6" s="1714"/>
      <c r="Y6" s="1714"/>
      <c r="Z6" s="1714"/>
      <c r="AA6" s="1714"/>
      <c r="AB6" s="1714"/>
      <c r="AC6" s="1714"/>
      <c r="AD6" s="1714"/>
      <c r="AE6" s="1714"/>
      <c r="AF6" s="1714"/>
      <c r="AG6" s="1321"/>
    </row>
    <row r="7" spans="1:35" ht="12.75" customHeight="1" x14ac:dyDescent="0.2">
      <c r="A7" s="79"/>
      <c r="B7" s="1714" t="s">
        <v>1077</v>
      </c>
      <c r="C7" s="1714"/>
      <c r="D7" s="1714"/>
      <c r="E7" s="1714"/>
      <c r="F7" s="1714"/>
      <c r="G7" s="1714"/>
      <c r="H7" s="1714"/>
      <c r="I7" s="1714"/>
      <c r="J7" s="1714"/>
      <c r="K7" s="1714"/>
      <c r="L7" s="1714"/>
      <c r="M7" s="1714"/>
      <c r="N7" s="1714"/>
      <c r="O7" s="1714"/>
      <c r="P7" s="1714"/>
      <c r="Q7" s="1714"/>
      <c r="R7" s="1714"/>
      <c r="S7" s="1714"/>
      <c r="T7" s="1714"/>
      <c r="U7" s="1714"/>
      <c r="V7" s="1714"/>
      <c r="W7" s="1714"/>
      <c r="X7" s="1714"/>
      <c r="Y7" s="1714"/>
      <c r="Z7" s="1714"/>
      <c r="AA7" s="1714"/>
      <c r="AB7" s="1714"/>
      <c r="AC7" s="1714"/>
      <c r="AD7" s="1714"/>
      <c r="AE7" s="1714"/>
      <c r="AF7" s="1714"/>
    </row>
    <row r="8" spans="1:35" ht="11.25" customHeight="1" thickBot="1" x14ac:dyDescent="0.25">
      <c r="A8" s="79"/>
      <c r="B8" s="1224"/>
      <c r="C8" s="1900" t="s">
        <v>310</v>
      </c>
      <c r="D8" s="1900"/>
      <c r="E8" s="1900"/>
      <c r="F8" s="1900"/>
      <c r="G8" s="1900"/>
      <c r="H8" s="1900"/>
      <c r="I8" s="1900"/>
      <c r="J8" s="1900"/>
      <c r="K8" s="1900"/>
      <c r="L8" s="1900"/>
      <c r="M8" s="1900"/>
      <c r="N8" s="1900"/>
      <c r="O8" s="1900"/>
      <c r="P8" s="1900"/>
      <c r="Q8" s="1900"/>
      <c r="R8" s="1900"/>
      <c r="S8" s="1900"/>
      <c r="T8" s="1900"/>
      <c r="U8" s="1900"/>
      <c r="V8" s="1900"/>
      <c r="W8" s="1900"/>
      <c r="X8" s="1900"/>
      <c r="Y8" s="1900"/>
      <c r="Z8" s="1900"/>
      <c r="AA8" s="1900"/>
      <c r="AB8" s="1900"/>
      <c r="AC8" s="1900"/>
      <c r="AD8" s="1900"/>
      <c r="AE8" s="1900"/>
      <c r="AF8" s="1900"/>
      <c r="AG8" s="326"/>
    </row>
    <row r="9" spans="1:35" ht="10.5" customHeight="1" x14ac:dyDescent="0.2">
      <c r="A9" s="79"/>
      <c r="B9" s="1913" t="s">
        <v>481</v>
      </c>
      <c r="C9" s="1225" t="s">
        <v>57</v>
      </c>
      <c r="D9" s="1928" t="s">
        <v>58</v>
      </c>
      <c r="E9" s="1929"/>
      <c r="F9" s="1929"/>
      <c r="G9" s="1930"/>
      <c r="H9" s="1928" t="s">
        <v>59</v>
      </c>
      <c r="I9" s="1929"/>
      <c r="J9" s="1929"/>
      <c r="K9" s="1930"/>
      <c r="L9" s="1911" t="s">
        <v>60</v>
      </c>
      <c r="M9" s="1929"/>
      <c r="N9" s="1929"/>
      <c r="O9" s="1930"/>
      <c r="P9" s="1928" t="s">
        <v>482</v>
      </c>
      <c r="Q9" s="1929"/>
      <c r="R9" s="1929"/>
      <c r="S9" s="1930"/>
      <c r="T9" s="1911" t="s">
        <v>483</v>
      </c>
      <c r="U9" s="1922"/>
      <c r="V9" s="1922"/>
      <c r="W9" s="1927"/>
      <c r="X9" s="1911" t="s">
        <v>484</v>
      </c>
      <c r="Y9" s="1912"/>
      <c r="Z9" s="1911" t="s">
        <v>609</v>
      </c>
      <c r="AA9" s="1922"/>
      <c r="AB9" s="1922"/>
      <c r="AC9" s="1922"/>
      <c r="AD9" s="1921" t="s">
        <v>620</v>
      </c>
      <c r="AE9" s="1922"/>
      <c r="AF9" s="1923"/>
    </row>
    <row r="10" spans="1:35" ht="12.75" customHeight="1" x14ac:dyDescent="0.2">
      <c r="A10" s="79"/>
      <c r="B10" s="1914"/>
      <c r="C10" s="1226"/>
      <c r="D10" s="1924" t="s">
        <v>1516</v>
      </c>
      <c r="E10" s="1925"/>
      <c r="F10" s="1925"/>
      <c r="G10" s="1925"/>
      <c r="H10" s="1925"/>
      <c r="I10" s="1925"/>
      <c r="J10" s="1925"/>
      <c r="K10" s="1925"/>
      <c r="L10" s="1925"/>
      <c r="M10" s="1925"/>
      <c r="N10" s="1925"/>
      <c r="O10" s="1925"/>
      <c r="P10" s="1925"/>
      <c r="Q10" s="1925"/>
      <c r="R10" s="1925"/>
      <c r="S10" s="1925"/>
      <c r="T10" s="1925"/>
      <c r="U10" s="1925"/>
      <c r="V10" s="1925"/>
      <c r="W10" s="1925"/>
      <c r="X10" s="1925"/>
      <c r="Y10" s="1925"/>
      <c r="Z10" s="1925"/>
      <c r="AA10" s="1925"/>
      <c r="AB10" s="1925"/>
      <c r="AC10" s="1925"/>
      <c r="AD10" s="1925"/>
      <c r="AE10" s="1925"/>
      <c r="AF10" s="1926"/>
    </row>
    <row r="11" spans="1:35" ht="24.95" customHeight="1" x14ac:dyDescent="0.2">
      <c r="A11" s="79"/>
      <c r="B11" s="1914"/>
      <c r="C11" s="1906" t="s">
        <v>86</v>
      </c>
      <c r="D11" s="1919" t="s">
        <v>463</v>
      </c>
      <c r="E11" s="1917"/>
      <c r="F11" s="1917"/>
      <c r="G11" s="1918"/>
      <c r="H11" s="1916" t="s">
        <v>21</v>
      </c>
      <c r="I11" s="1917"/>
      <c r="J11" s="1917"/>
      <c r="K11" s="1918"/>
      <c r="L11" s="1916" t="s">
        <v>461</v>
      </c>
      <c r="M11" s="1917"/>
      <c r="N11" s="1917"/>
      <c r="O11" s="1918"/>
      <c r="P11" s="1916" t="s">
        <v>471</v>
      </c>
      <c r="Q11" s="1917"/>
      <c r="R11" s="1917"/>
      <c r="S11" s="1918"/>
      <c r="T11" s="1903" t="s">
        <v>470</v>
      </c>
      <c r="U11" s="1905"/>
      <c r="V11" s="1905"/>
      <c r="W11" s="1904"/>
      <c r="X11" s="1851" t="s">
        <v>273</v>
      </c>
      <c r="Y11" s="1897"/>
      <c r="Z11" s="1895" t="s">
        <v>462</v>
      </c>
      <c r="AA11" s="1895"/>
      <c r="AB11" s="1895"/>
      <c r="AC11" s="1896"/>
      <c r="AD11" s="1897" t="s">
        <v>184</v>
      </c>
      <c r="AE11" s="1891" t="s">
        <v>1350</v>
      </c>
      <c r="AF11" s="1893" t="s">
        <v>1347</v>
      </c>
    </row>
    <row r="12" spans="1:35" ht="26.25" customHeight="1" x14ac:dyDescent="0.2">
      <c r="A12" s="79"/>
      <c r="B12" s="1914"/>
      <c r="C12" s="1907"/>
      <c r="D12" s="1920" t="s">
        <v>1515</v>
      </c>
      <c r="E12" s="1883"/>
      <c r="F12" s="1851" t="s">
        <v>1346</v>
      </c>
      <c r="G12" s="1852"/>
      <c r="H12" s="1903" t="s">
        <v>1515</v>
      </c>
      <c r="I12" s="1904"/>
      <c r="J12" s="1903" t="s">
        <v>1346</v>
      </c>
      <c r="K12" s="1904"/>
      <c r="L12" s="1903" t="s">
        <v>1515</v>
      </c>
      <c r="M12" s="1904"/>
      <c r="N12" s="1903" t="s">
        <v>1346</v>
      </c>
      <c r="O12" s="1904"/>
      <c r="P12" s="1903" t="s">
        <v>1515</v>
      </c>
      <c r="Q12" s="1904"/>
      <c r="R12" s="1903" t="s">
        <v>1346</v>
      </c>
      <c r="S12" s="1904"/>
      <c r="T12" s="1903" t="s">
        <v>1515</v>
      </c>
      <c r="U12" s="1904"/>
      <c r="V12" s="1903" t="s">
        <v>1346</v>
      </c>
      <c r="W12" s="1904"/>
      <c r="X12" s="1903" t="s">
        <v>1515</v>
      </c>
      <c r="Y12" s="1905"/>
      <c r="Z12" s="1895" t="s">
        <v>1515</v>
      </c>
      <c r="AA12" s="1895"/>
      <c r="AB12" s="1895" t="s">
        <v>1346</v>
      </c>
      <c r="AC12" s="1896"/>
      <c r="AD12" s="1898"/>
      <c r="AE12" s="1891"/>
      <c r="AF12" s="1893"/>
      <c r="AH12" s="79"/>
      <c r="AI12" s="79"/>
    </row>
    <row r="13" spans="1:35" s="258" customFormat="1" ht="40.9" customHeight="1" thickBot="1" x14ac:dyDescent="0.2">
      <c r="A13" s="1220"/>
      <c r="B13" s="1915"/>
      <c r="C13" s="1908"/>
      <c r="D13" s="1221" t="s">
        <v>62</v>
      </c>
      <c r="E13" s="1222" t="s">
        <v>63</v>
      </c>
      <c r="F13" s="1385" t="s">
        <v>62</v>
      </c>
      <c r="G13" s="1385" t="s">
        <v>63</v>
      </c>
      <c r="H13" s="1385" t="s">
        <v>62</v>
      </c>
      <c r="I13" s="1385" t="s">
        <v>63</v>
      </c>
      <c r="J13" s="1385" t="s">
        <v>62</v>
      </c>
      <c r="K13" s="1385" t="s">
        <v>63</v>
      </c>
      <c r="L13" s="1221" t="s">
        <v>62</v>
      </c>
      <c r="M13" s="1222" t="s">
        <v>63</v>
      </c>
      <c r="N13" s="1221" t="s">
        <v>62</v>
      </c>
      <c r="O13" s="1222" t="s">
        <v>63</v>
      </c>
      <c r="P13" s="1223" t="s">
        <v>62</v>
      </c>
      <c r="Q13" s="1223" t="s">
        <v>63</v>
      </c>
      <c r="R13" s="1223" t="s">
        <v>62</v>
      </c>
      <c r="S13" s="1223" t="s">
        <v>63</v>
      </c>
      <c r="T13" s="1223" t="s">
        <v>62</v>
      </c>
      <c r="U13" s="1222" t="s">
        <v>63</v>
      </c>
      <c r="V13" s="1223" t="s">
        <v>62</v>
      </c>
      <c r="W13" s="1222" t="s">
        <v>63</v>
      </c>
      <c r="X13" s="1223" t="s">
        <v>62</v>
      </c>
      <c r="Y13" s="1222" t="s">
        <v>63</v>
      </c>
      <c r="Z13" s="1381" t="s">
        <v>62</v>
      </c>
      <c r="AA13" s="1381" t="s">
        <v>63</v>
      </c>
      <c r="AB13" s="1381" t="s">
        <v>62</v>
      </c>
      <c r="AC13" s="1425" t="s">
        <v>63</v>
      </c>
      <c r="AD13" s="1899"/>
      <c r="AE13" s="1892"/>
      <c r="AF13" s="1894"/>
      <c r="AG13" s="324"/>
      <c r="AI13" s="1220"/>
    </row>
    <row r="14" spans="1:35" s="258" customFormat="1" ht="15" customHeight="1" x14ac:dyDescent="0.15">
      <c r="A14" s="1220"/>
      <c r="B14" s="1387">
        <v>1</v>
      </c>
      <c r="C14" s="1388" t="s">
        <v>1010</v>
      </c>
      <c r="D14" s="1382">
        <v>0</v>
      </c>
      <c r="E14" s="1382"/>
      <c r="F14" s="1382"/>
      <c r="G14" s="1389"/>
      <c r="H14" s="1390">
        <v>0</v>
      </c>
      <c r="I14" s="1382"/>
      <c r="J14" s="1382"/>
      <c r="K14" s="1383"/>
      <c r="L14" s="1391">
        <v>36</v>
      </c>
      <c r="M14" s="1382"/>
      <c r="N14" s="1391">
        <v>17</v>
      </c>
      <c r="O14" s="1382"/>
      <c r="P14" s="1392">
        <v>12649</v>
      </c>
      <c r="Q14" s="1382"/>
      <c r="R14" s="1391">
        <f>mc.pe.átad!G23</f>
        <v>12649</v>
      </c>
      <c r="S14" s="1382"/>
      <c r="T14" s="1390"/>
      <c r="U14" s="1382"/>
      <c r="V14" s="1382"/>
      <c r="W14" s="1383"/>
      <c r="X14" s="1382"/>
      <c r="Y14" s="1382"/>
      <c r="Z14" s="1390"/>
      <c r="AA14" s="1382"/>
      <c r="AB14" s="1382"/>
      <c r="AC14" s="1426"/>
      <c r="AD14" s="1424">
        <v>12685</v>
      </c>
      <c r="AE14" s="1424">
        <f t="shared" ref="AE14:AE39" si="0">F14+G14+J14+K14+N14+O14+R14+S14+V14+W14+AB14+AC14</f>
        <v>12666</v>
      </c>
      <c r="AF14" s="1393">
        <f t="shared" ref="AF14:AF39" si="1">AE14/AD14*100</f>
        <v>99.850216791486005</v>
      </c>
      <c r="AG14" s="324"/>
    </row>
    <row r="15" spans="1:35" s="258" customFormat="1" ht="23.25" customHeight="1" x14ac:dyDescent="0.15">
      <c r="A15" s="1220"/>
      <c r="B15" s="1394">
        <f>B14+1</f>
        <v>2</v>
      </c>
      <c r="C15" s="754" t="s">
        <v>1342</v>
      </c>
      <c r="D15" s="742">
        <v>0</v>
      </c>
      <c r="E15" s="742"/>
      <c r="F15" s="742">
        <v>0</v>
      </c>
      <c r="G15" s="742"/>
      <c r="H15" s="743">
        <v>0</v>
      </c>
      <c r="I15" s="738"/>
      <c r="J15" s="738">
        <v>0</v>
      </c>
      <c r="K15" s="741"/>
      <c r="L15" s="742">
        <v>8311</v>
      </c>
      <c r="M15" s="738"/>
      <c r="N15" s="742">
        <v>7705</v>
      </c>
      <c r="O15" s="738"/>
      <c r="P15" s="743">
        <v>20640</v>
      </c>
      <c r="Q15" s="738"/>
      <c r="R15" s="742">
        <f>mc.pe.átad!G25</f>
        <v>20640</v>
      </c>
      <c r="S15" s="738"/>
      <c r="T15" s="739"/>
      <c r="U15" s="738"/>
      <c r="V15" s="738"/>
      <c r="W15" s="741"/>
      <c r="X15" s="738"/>
      <c r="Y15" s="738"/>
      <c r="Z15" s="739"/>
      <c r="AA15" s="738"/>
      <c r="AB15" s="738"/>
      <c r="AC15" s="1419"/>
      <c r="AD15" s="1416">
        <v>28951</v>
      </c>
      <c r="AE15" s="1437">
        <f t="shared" si="0"/>
        <v>28345</v>
      </c>
      <c r="AF15" s="1395">
        <f t="shared" si="1"/>
        <v>97.906808054989469</v>
      </c>
      <c r="AG15" s="324"/>
    </row>
    <row r="16" spans="1:35" s="321" customFormat="1" ht="13.5" customHeight="1" x14ac:dyDescent="0.2">
      <c r="A16" s="1227"/>
      <c r="B16" s="1394">
        <f t="shared" ref="B16:B72" si="2">B15+1</f>
        <v>3</v>
      </c>
      <c r="C16" s="820" t="s">
        <v>1343</v>
      </c>
      <c r="D16" s="737"/>
      <c r="E16" s="738"/>
      <c r="F16" s="738"/>
      <c r="G16" s="738"/>
      <c r="H16" s="739"/>
      <c r="I16" s="738"/>
      <c r="J16" s="738"/>
      <c r="K16" s="741"/>
      <c r="L16" s="750"/>
      <c r="M16" s="731">
        <v>5000</v>
      </c>
      <c r="N16" s="731"/>
      <c r="O16" s="731">
        <v>4003</v>
      </c>
      <c r="P16" s="740"/>
      <c r="Q16" s="738"/>
      <c r="R16" s="738"/>
      <c r="S16" s="738"/>
      <c r="T16" s="739"/>
      <c r="U16" s="738"/>
      <c r="V16" s="738"/>
      <c r="W16" s="741"/>
      <c r="X16" s="738"/>
      <c r="Y16" s="738"/>
      <c r="Z16" s="739"/>
      <c r="AA16" s="738"/>
      <c r="AB16" s="738"/>
      <c r="AC16" s="1419"/>
      <c r="AD16" s="1416">
        <v>5000</v>
      </c>
      <c r="AE16" s="1437">
        <f t="shared" si="0"/>
        <v>4003</v>
      </c>
      <c r="AF16" s="1395">
        <f t="shared" si="1"/>
        <v>80.06</v>
      </c>
      <c r="AG16" s="322"/>
    </row>
    <row r="17" spans="1:34" s="321" customFormat="1" ht="17.25" customHeight="1" x14ac:dyDescent="0.2">
      <c r="A17" s="1227"/>
      <c r="B17" s="1394">
        <f t="shared" si="2"/>
        <v>4</v>
      </c>
      <c r="C17" s="736" t="s">
        <v>1009</v>
      </c>
      <c r="D17" s="737"/>
      <c r="E17" s="738"/>
      <c r="F17" s="738"/>
      <c r="G17" s="738"/>
      <c r="H17" s="739"/>
      <c r="I17" s="738"/>
      <c r="J17" s="738"/>
      <c r="K17" s="741"/>
      <c r="L17" s="750">
        <v>1969</v>
      </c>
      <c r="M17" s="272"/>
      <c r="N17" s="272">
        <v>0</v>
      </c>
      <c r="O17" s="272"/>
      <c r="P17" s="740"/>
      <c r="Q17" s="738"/>
      <c r="R17" s="738"/>
      <c r="S17" s="738"/>
      <c r="T17" s="739"/>
      <c r="U17" s="738"/>
      <c r="V17" s="738"/>
      <c r="W17" s="741"/>
      <c r="X17" s="738"/>
      <c r="Y17" s="738"/>
      <c r="Z17" s="739"/>
      <c r="AA17" s="738"/>
      <c r="AB17" s="738"/>
      <c r="AC17" s="1419"/>
      <c r="AD17" s="1416">
        <v>1969</v>
      </c>
      <c r="AE17" s="1437">
        <f t="shared" si="0"/>
        <v>0</v>
      </c>
      <c r="AF17" s="1395">
        <f t="shared" si="1"/>
        <v>0</v>
      </c>
      <c r="AG17" s="322"/>
    </row>
    <row r="18" spans="1:34" s="321" customFormat="1" ht="16.5" customHeight="1" x14ac:dyDescent="0.2">
      <c r="A18" s="1227"/>
      <c r="B18" s="1394">
        <f t="shared" si="2"/>
        <v>5</v>
      </c>
      <c r="C18" s="736" t="s">
        <v>1194</v>
      </c>
      <c r="D18" s="737"/>
      <c r="E18" s="738"/>
      <c r="F18" s="738"/>
      <c r="G18" s="738"/>
      <c r="H18" s="739"/>
      <c r="I18" s="738"/>
      <c r="J18" s="738"/>
      <c r="K18" s="741"/>
      <c r="L18" s="750"/>
      <c r="M18" s="731"/>
      <c r="N18" s="731"/>
      <c r="O18" s="731"/>
      <c r="P18" s="740"/>
      <c r="Q18" s="738"/>
      <c r="R18" s="738"/>
      <c r="S18" s="738"/>
      <c r="T18" s="739"/>
      <c r="U18" s="738"/>
      <c r="V18" s="738"/>
      <c r="W18" s="741"/>
      <c r="X18" s="738"/>
      <c r="Y18" s="738"/>
      <c r="Z18" s="739"/>
      <c r="AA18" s="742">
        <f>'ellátottak önk.'!F14</f>
        <v>850</v>
      </c>
      <c r="AB18" s="742"/>
      <c r="AC18" s="1427">
        <f>'ellátottak önk.'!L14</f>
        <v>586</v>
      </c>
      <c r="AD18" s="1416">
        <v>850</v>
      </c>
      <c r="AE18" s="1437">
        <f t="shared" si="0"/>
        <v>586</v>
      </c>
      <c r="AF18" s="1396">
        <f t="shared" si="1"/>
        <v>68.941176470588232</v>
      </c>
      <c r="AG18" s="326"/>
    </row>
    <row r="19" spans="1:34" s="321" customFormat="1" ht="16.5" customHeight="1" x14ac:dyDescent="0.2">
      <c r="A19" s="1227"/>
      <c r="B19" s="1394">
        <f t="shared" si="2"/>
        <v>6</v>
      </c>
      <c r="C19" s="736" t="s">
        <v>1193</v>
      </c>
      <c r="D19" s="737"/>
      <c r="E19" s="738"/>
      <c r="F19" s="738"/>
      <c r="G19" s="738"/>
      <c r="H19" s="739"/>
      <c r="I19" s="738"/>
      <c r="J19" s="738"/>
      <c r="K19" s="738"/>
      <c r="L19" s="740"/>
      <c r="M19" s="731"/>
      <c r="N19" s="731"/>
      <c r="O19" s="731"/>
      <c r="P19" s="740"/>
      <c r="Q19" s="738"/>
      <c r="R19" s="738"/>
      <c r="S19" s="738"/>
      <c r="T19" s="739"/>
      <c r="U19" s="738"/>
      <c r="V19" s="738"/>
      <c r="W19" s="741"/>
      <c r="X19" s="738"/>
      <c r="Y19" s="738"/>
      <c r="Z19" s="739"/>
      <c r="AA19" s="742">
        <v>600</v>
      </c>
      <c r="AB19" s="742"/>
      <c r="AC19" s="1427">
        <f>'ellátottak önk.'!L16</f>
        <v>562</v>
      </c>
      <c r="AD19" s="1416">
        <v>600</v>
      </c>
      <c r="AE19" s="1437">
        <f t="shared" si="0"/>
        <v>562</v>
      </c>
      <c r="AF19" s="1395">
        <f t="shared" si="1"/>
        <v>93.666666666666671</v>
      </c>
      <c r="AG19" s="322"/>
    </row>
    <row r="20" spans="1:34" s="321" customFormat="1" ht="16.5" customHeight="1" x14ac:dyDescent="0.2">
      <c r="A20" s="1227"/>
      <c r="B20" s="1394">
        <f t="shared" si="2"/>
        <v>7</v>
      </c>
      <c r="C20" s="736" t="s">
        <v>1195</v>
      </c>
      <c r="D20" s="737"/>
      <c r="E20" s="738"/>
      <c r="F20" s="738"/>
      <c r="G20" s="738"/>
      <c r="H20" s="739"/>
      <c r="I20" s="738"/>
      <c r="J20" s="738"/>
      <c r="K20" s="738"/>
      <c r="L20" s="740"/>
      <c r="M20" s="731"/>
      <c r="N20" s="731"/>
      <c r="O20" s="731"/>
      <c r="P20" s="740"/>
      <c r="Q20" s="738"/>
      <c r="R20" s="738"/>
      <c r="S20" s="738"/>
      <c r="T20" s="739"/>
      <c r="U20" s="738"/>
      <c r="V20" s="738"/>
      <c r="W20" s="741"/>
      <c r="X20" s="738"/>
      <c r="Y20" s="738"/>
      <c r="Z20" s="739"/>
      <c r="AA20" s="742">
        <v>800</v>
      </c>
      <c r="AB20" s="742"/>
      <c r="AC20" s="1427">
        <f>'ellátottak önk.'!L17</f>
        <v>368</v>
      </c>
      <c r="AD20" s="1416">
        <v>800</v>
      </c>
      <c r="AE20" s="1437">
        <f t="shared" si="0"/>
        <v>368</v>
      </c>
      <c r="AF20" s="1395">
        <f t="shared" si="1"/>
        <v>46</v>
      </c>
      <c r="AG20" s="322"/>
    </row>
    <row r="21" spans="1:34" s="321" customFormat="1" ht="15.75" customHeight="1" x14ac:dyDescent="0.2">
      <c r="A21" s="1227"/>
      <c r="B21" s="1394">
        <f t="shared" si="2"/>
        <v>8</v>
      </c>
      <c r="C21" s="736" t="s">
        <v>1196</v>
      </c>
      <c r="D21" s="737"/>
      <c r="E21" s="738"/>
      <c r="F21" s="738"/>
      <c r="G21" s="738"/>
      <c r="H21" s="739"/>
      <c r="I21" s="738"/>
      <c r="J21" s="738"/>
      <c r="K21" s="738"/>
      <c r="L21" s="740"/>
      <c r="M21" s="731"/>
      <c r="N21" s="731"/>
      <c r="O21" s="731"/>
      <c r="P21" s="740"/>
      <c r="Q21" s="738"/>
      <c r="R21" s="738"/>
      <c r="S21" s="738"/>
      <c r="T21" s="739"/>
      <c r="U21" s="738"/>
      <c r="V21" s="738"/>
      <c r="W21" s="741"/>
      <c r="X21" s="738"/>
      <c r="Y21" s="738"/>
      <c r="Z21" s="739"/>
      <c r="AA21" s="742">
        <v>1000</v>
      </c>
      <c r="AB21" s="742"/>
      <c r="AC21" s="1427">
        <f>'ellátottak önk.'!L18</f>
        <v>500</v>
      </c>
      <c r="AD21" s="1416">
        <v>1000</v>
      </c>
      <c r="AE21" s="1437">
        <f t="shared" si="0"/>
        <v>500</v>
      </c>
      <c r="AF21" s="1395">
        <f t="shared" si="1"/>
        <v>50</v>
      </c>
      <c r="AG21" s="322"/>
    </row>
    <row r="22" spans="1:34" s="321" customFormat="1" ht="13.5" customHeight="1" x14ac:dyDescent="0.2">
      <c r="A22" s="1227"/>
      <c r="B22" s="1394">
        <f t="shared" si="2"/>
        <v>9</v>
      </c>
      <c r="C22" s="736" t="s">
        <v>1197</v>
      </c>
      <c r="D22" s="737"/>
      <c r="E22" s="738"/>
      <c r="F22" s="738"/>
      <c r="G22" s="738"/>
      <c r="H22" s="739"/>
      <c r="I22" s="738"/>
      <c r="J22" s="738"/>
      <c r="K22" s="738"/>
      <c r="L22" s="740"/>
      <c r="M22" s="731"/>
      <c r="N22" s="731"/>
      <c r="O22" s="731"/>
      <c r="P22" s="740"/>
      <c r="Q22" s="738"/>
      <c r="R22" s="738"/>
      <c r="S22" s="738"/>
      <c r="T22" s="739"/>
      <c r="U22" s="738"/>
      <c r="V22" s="738"/>
      <c r="W22" s="741"/>
      <c r="X22" s="738"/>
      <c r="Y22" s="738"/>
      <c r="Z22" s="739"/>
      <c r="AA22" s="742">
        <v>600</v>
      </c>
      <c r="AB22" s="742"/>
      <c r="AC22" s="1427">
        <f>'ellátottak önk.'!L19</f>
        <v>482</v>
      </c>
      <c r="AD22" s="1416">
        <v>600</v>
      </c>
      <c r="AE22" s="1437">
        <f t="shared" si="0"/>
        <v>482</v>
      </c>
      <c r="AF22" s="1395">
        <f t="shared" si="1"/>
        <v>80.333333333333329</v>
      </c>
      <c r="AG22" s="322"/>
      <c r="AH22" s="1227"/>
    </row>
    <row r="23" spans="1:34" s="321" customFormat="1" ht="13.5" customHeight="1" x14ac:dyDescent="0.2">
      <c r="A23" s="1227"/>
      <c r="B23" s="1394">
        <f t="shared" si="2"/>
        <v>10</v>
      </c>
      <c r="C23" s="736" t="s">
        <v>1326</v>
      </c>
      <c r="D23" s="737"/>
      <c r="E23" s="738"/>
      <c r="F23" s="738"/>
      <c r="G23" s="738"/>
      <c r="H23" s="739"/>
      <c r="I23" s="738"/>
      <c r="J23" s="738"/>
      <c r="K23" s="738"/>
      <c r="L23" s="740"/>
      <c r="M23" s="731"/>
      <c r="N23" s="731"/>
      <c r="O23" s="731"/>
      <c r="P23" s="740"/>
      <c r="Q23" s="738"/>
      <c r="R23" s="738"/>
      <c r="S23" s="738"/>
      <c r="T23" s="739"/>
      <c r="U23" s="738"/>
      <c r="V23" s="738"/>
      <c r="W23" s="741"/>
      <c r="X23" s="738"/>
      <c r="Y23" s="738"/>
      <c r="Z23" s="743">
        <v>2300</v>
      </c>
      <c r="AA23" s="742"/>
      <c r="AB23" s="742">
        <f>'ellátottak önk.'!K20</f>
        <v>1676</v>
      </c>
      <c r="AC23" s="1427"/>
      <c r="AD23" s="1416">
        <v>2300</v>
      </c>
      <c r="AE23" s="1437">
        <f t="shared" si="0"/>
        <v>1676</v>
      </c>
      <c r="AF23" s="1395">
        <f t="shared" si="1"/>
        <v>72.869565217391312</v>
      </c>
      <c r="AG23" s="322"/>
    </row>
    <row r="24" spans="1:34" s="321" customFormat="1" ht="12" customHeight="1" x14ac:dyDescent="0.2">
      <c r="A24" s="1227"/>
      <c r="B24" s="1394">
        <f t="shared" si="2"/>
        <v>11</v>
      </c>
      <c r="C24" s="736" t="s">
        <v>1327</v>
      </c>
      <c r="D24" s="737"/>
      <c r="E24" s="738"/>
      <c r="F24" s="738"/>
      <c r="G24" s="738"/>
      <c r="H24" s="739"/>
      <c r="I24" s="738"/>
      <c r="J24" s="738"/>
      <c r="K24" s="738"/>
      <c r="L24" s="740"/>
      <c r="M24" s="731"/>
      <c r="N24" s="731"/>
      <c r="O24" s="731"/>
      <c r="P24" s="740"/>
      <c r="Q24" s="738"/>
      <c r="R24" s="738"/>
      <c r="S24" s="738"/>
      <c r="T24" s="739"/>
      <c r="U24" s="738"/>
      <c r="V24" s="738"/>
      <c r="W24" s="741"/>
      <c r="X24" s="738"/>
      <c r="Y24" s="738"/>
      <c r="Z24" s="739"/>
      <c r="AA24" s="742">
        <f>'ellátottak önk.'!F23</f>
        <v>1100</v>
      </c>
      <c r="AB24" s="742"/>
      <c r="AC24" s="1427">
        <f>'ellátottak önk.'!L23</f>
        <v>719</v>
      </c>
      <c r="AD24" s="1416">
        <v>1100</v>
      </c>
      <c r="AE24" s="1437">
        <f t="shared" si="0"/>
        <v>719</v>
      </c>
      <c r="AF24" s="1395">
        <f t="shared" si="1"/>
        <v>65.363636363636374</v>
      </c>
      <c r="AG24" s="322"/>
    </row>
    <row r="25" spans="1:34" s="321" customFormat="1" ht="15" customHeight="1" x14ac:dyDescent="0.2">
      <c r="A25" s="1227"/>
      <c r="B25" s="1394">
        <f t="shared" si="2"/>
        <v>12</v>
      </c>
      <c r="C25" s="736" t="s">
        <v>1328</v>
      </c>
      <c r="D25" s="737"/>
      <c r="E25" s="738"/>
      <c r="F25" s="738"/>
      <c r="G25" s="738"/>
      <c r="H25" s="739"/>
      <c r="I25" s="738"/>
      <c r="J25" s="738"/>
      <c r="K25" s="738"/>
      <c r="L25" s="740"/>
      <c r="M25" s="731"/>
      <c r="N25" s="731"/>
      <c r="O25" s="731"/>
      <c r="P25" s="740"/>
      <c r="Q25" s="738"/>
      <c r="R25" s="738"/>
      <c r="S25" s="738"/>
      <c r="T25" s="739"/>
      <c r="U25" s="738"/>
      <c r="V25" s="738"/>
      <c r="W25" s="741"/>
      <c r="X25" s="738"/>
      <c r="Y25" s="738"/>
      <c r="Z25" s="739"/>
      <c r="AA25" s="742">
        <f>'ellátottak önk.'!F22</f>
        <v>1800</v>
      </c>
      <c r="AB25" s="742"/>
      <c r="AC25" s="1427">
        <f>'ellátottak önk.'!L22</f>
        <v>1413</v>
      </c>
      <c r="AD25" s="1416">
        <v>1800</v>
      </c>
      <c r="AE25" s="1437">
        <f t="shared" si="0"/>
        <v>1413</v>
      </c>
      <c r="AF25" s="1395">
        <f t="shared" si="1"/>
        <v>78.5</v>
      </c>
      <c r="AG25" s="322"/>
    </row>
    <row r="26" spans="1:34" s="321" customFormat="1" ht="13.5" customHeight="1" x14ac:dyDescent="0.2">
      <c r="A26" s="1227"/>
      <c r="B26" s="1394">
        <f t="shared" si="2"/>
        <v>13</v>
      </c>
      <c r="C26" s="736" t="s">
        <v>1198</v>
      </c>
      <c r="D26" s="737"/>
      <c r="E26" s="738"/>
      <c r="F26" s="738"/>
      <c r="G26" s="738"/>
      <c r="H26" s="739"/>
      <c r="I26" s="738"/>
      <c r="J26" s="738"/>
      <c r="K26" s="738"/>
      <c r="L26" s="740">
        <v>111</v>
      </c>
      <c r="M26" s="731"/>
      <c r="N26" s="731"/>
      <c r="O26" s="731"/>
      <c r="P26" s="740"/>
      <c r="Q26" s="738"/>
      <c r="R26" s="738"/>
      <c r="S26" s="738"/>
      <c r="T26" s="739"/>
      <c r="U26" s="738"/>
      <c r="V26" s="738"/>
      <c r="W26" s="741"/>
      <c r="X26" s="738"/>
      <c r="Y26" s="738"/>
      <c r="Z26" s="743">
        <v>389</v>
      </c>
      <c r="AA26" s="742">
        <f>'ellátottak önk.'!F21</f>
        <v>0</v>
      </c>
      <c r="AB26" s="742">
        <f>'ellátottak önk.'!K21</f>
        <v>0</v>
      </c>
      <c r="AC26" s="1427"/>
      <c r="AD26" s="1416">
        <v>500</v>
      </c>
      <c r="AE26" s="1437">
        <f t="shared" si="0"/>
        <v>0</v>
      </c>
      <c r="AF26" s="1395">
        <f t="shared" si="1"/>
        <v>0</v>
      </c>
      <c r="AG26" s="322"/>
    </row>
    <row r="27" spans="1:34" s="321" customFormat="1" ht="13.5" customHeight="1" x14ac:dyDescent="0.2">
      <c r="A27" s="1227"/>
      <c r="B27" s="1394">
        <f t="shared" si="2"/>
        <v>14</v>
      </c>
      <c r="C27" s="736" t="s">
        <v>1017</v>
      </c>
      <c r="D27" s="737"/>
      <c r="E27" s="738"/>
      <c r="F27" s="738"/>
      <c r="G27" s="738"/>
      <c r="H27" s="739"/>
      <c r="I27" s="738"/>
      <c r="J27" s="738"/>
      <c r="K27" s="738"/>
      <c r="L27" s="740"/>
      <c r="M27" s="731"/>
      <c r="N27" s="731"/>
      <c r="O27" s="731"/>
      <c r="P27" s="740"/>
      <c r="Q27" s="738"/>
      <c r="R27" s="738"/>
      <c r="S27" s="738"/>
      <c r="T27" s="739"/>
      <c r="U27" s="738"/>
      <c r="V27" s="738"/>
      <c r="W27" s="741"/>
      <c r="X27" s="738"/>
      <c r="Y27" s="738"/>
      <c r="Z27" s="739"/>
      <c r="AA27" s="742">
        <f>'ellátottak önk.'!F31</f>
        <v>4200</v>
      </c>
      <c r="AB27" s="742"/>
      <c r="AC27" s="1427">
        <f>'ellátottak önk.'!L31</f>
        <v>3590</v>
      </c>
      <c r="AD27" s="1416">
        <v>4200</v>
      </c>
      <c r="AE27" s="1437">
        <f t="shared" si="0"/>
        <v>3590</v>
      </c>
      <c r="AF27" s="1395">
        <f t="shared" si="1"/>
        <v>85.476190476190467</v>
      </c>
      <c r="AG27" s="322"/>
    </row>
    <row r="28" spans="1:34" s="321" customFormat="1" ht="21" customHeight="1" x14ac:dyDescent="0.2">
      <c r="A28" s="1227"/>
      <c r="B28" s="1394">
        <f t="shared" si="2"/>
        <v>15</v>
      </c>
      <c r="C28" s="736" t="s">
        <v>1517</v>
      </c>
      <c r="D28" s="737"/>
      <c r="E28" s="738"/>
      <c r="F28" s="738"/>
      <c r="G28" s="738"/>
      <c r="H28" s="739"/>
      <c r="I28" s="738"/>
      <c r="J28" s="738"/>
      <c r="K28" s="738"/>
      <c r="L28" s="740"/>
      <c r="M28" s="731">
        <v>400</v>
      </c>
      <c r="N28" s="731"/>
      <c r="O28" s="731">
        <v>62</v>
      </c>
      <c r="P28" s="740"/>
      <c r="Q28" s="738"/>
      <c r="R28" s="738"/>
      <c r="S28" s="738"/>
      <c r="T28" s="739"/>
      <c r="U28" s="738"/>
      <c r="V28" s="738"/>
      <c r="W28" s="738"/>
      <c r="X28" s="1384"/>
      <c r="Y28" s="738"/>
      <c r="Z28" s="743">
        <f>'ellátottak önk.'!E27</f>
        <v>0</v>
      </c>
      <c r="AA28" s="742">
        <f>'ellátottak önk.'!F27</f>
        <v>0</v>
      </c>
      <c r="AB28" s="742"/>
      <c r="AC28" s="1427"/>
      <c r="AD28" s="1416">
        <v>400</v>
      </c>
      <c r="AE28" s="1437">
        <f t="shared" si="0"/>
        <v>62</v>
      </c>
      <c r="AF28" s="1395">
        <f t="shared" si="1"/>
        <v>15.5</v>
      </c>
      <c r="AG28" s="322"/>
    </row>
    <row r="29" spans="1:34" s="321" customFormat="1" ht="14.25" customHeight="1" x14ac:dyDescent="0.2">
      <c r="A29" s="1227"/>
      <c r="B29" s="1394">
        <f t="shared" si="2"/>
        <v>16</v>
      </c>
      <c r="C29" s="736" t="s">
        <v>1016</v>
      </c>
      <c r="D29" s="737"/>
      <c r="E29" s="738"/>
      <c r="F29" s="738"/>
      <c r="G29" s="738"/>
      <c r="H29" s="739"/>
      <c r="I29" s="738"/>
      <c r="J29" s="738"/>
      <c r="K29" s="738"/>
      <c r="L29" s="740">
        <v>1543</v>
      </c>
      <c r="M29" s="731">
        <v>2077</v>
      </c>
      <c r="N29" s="731">
        <v>1387</v>
      </c>
      <c r="O29" s="731">
        <v>1396</v>
      </c>
      <c r="P29" s="740"/>
      <c r="Q29" s="738"/>
      <c r="R29" s="738"/>
      <c r="S29" s="738"/>
      <c r="T29" s="739"/>
      <c r="U29" s="738"/>
      <c r="V29" s="738"/>
      <c r="W29" s="741"/>
      <c r="X29" s="738"/>
      <c r="Y29" s="738"/>
      <c r="Z29" s="743">
        <f>'ellátottak önk.'!E28</f>
        <v>0</v>
      </c>
      <c r="AA29" s="742">
        <v>0</v>
      </c>
      <c r="AB29" s="742"/>
      <c r="AC29" s="1427"/>
      <c r="AD29" s="1416">
        <v>3620</v>
      </c>
      <c r="AE29" s="1437">
        <f t="shared" si="0"/>
        <v>2783</v>
      </c>
      <c r="AF29" s="1395">
        <f t="shared" si="1"/>
        <v>76.878453038674039</v>
      </c>
      <c r="AG29" s="322"/>
    </row>
    <row r="30" spans="1:34" s="321" customFormat="1" ht="15" customHeight="1" x14ac:dyDescent="0.2">
      <c r="A30" s="1227"/>
      <c r="B30" s="1394">
        <f t="shared" si="2"/>
        <v>17</v>
      </c>
      <c r="C30" s="79" t="s">
        <v>1329</v>
      </c>
      <c r="D30" s="454"/>
      <c r="E30" s="272"/>
      <c r="F30" s="272"/>
      <c r="G30" s="272"/>
      <c r="H30" s="452"/>
      <c r="I30" s="272"/>
      <c r="J30" s="272"/>
      <c r="K30" s="272"/>
      <c r="L30" s="452"/>
      <c r="M30" s="272">
        <v>20</v>
      </c>
      <c r="N30" s="272"/>
      <c r="O30" s="272">
        <v>0</v>
      </c>
      <c r="P30" s="452"/>
      <c r="Q30" s="272"/>
      <c r="R30" s="272"/>
      <c r="S30" s="272"/>
      <c r="T30" s="452"/>
      <c r="U30" s="272"/>
      <c r="V30" s="272"/>
      <c r="W30" s="425"/>
      <c r="X30" s="272"/>
      <c r="Y30" s="272"/>
      <c r="Z30" s="452"/>
      <c r="AA30" s="272"/>
      <c r="AB30" s="272"/>
      <c r="AC30" s="1040"/>
      <c r="AD30" s="1416">
        <v>20</v>
      </c>
      <c r="AE30" s="1437">
        <f t="shared" si="0"/>
        <v>0</v>
      </c>
      <c r="AF30" s="1395">
        <f t="shared" si="1"/>
        <v>0</v>
      </c>
      <c r="AG30" s="322"/>
    </row>
    <row r="31" spans="1:34" s="321" customFormat="1" ht="15" customHeight="1" x14ac:dyDescent="0.2">
      <c r="A31" s="1227"/>
      <c r="B31" s="1394">
        <f t="shared" si="2"/>
        <v>18</v>
      </c>
      <c r="C31" s="79" t="s">
        <v>1330</v>
      </c>
      <c r="D31" s="454"/>
      <c r="E31" s="272"/>
      <c r="F31" s="272"/>
      <c r="G31" s="272"/>
      <c r="H31" s="452"/>
      <c r="I31" s="272"/>
      <c r="J31" s="272"/>
      <c r="K31" s="272"/>
      <c r="L31" s="452"/>
      <c r="M31" s="272">
        <v>120</v>
      </c>
      <c r="N31" s="272"/>
      <c r="O31" s="272">
        <v>0</v>
      </c>
      <c r="P31" s="452"/>
      <c r="Q31" s="272"/>
      <c r="R31" s="272"/>
      <c r="S31" s="272"/>
      <c r="T31" s="452"/>
      <c r="U31" s="272"/>
      <c r="V31" s="272"/>
      <c r="W31" s="425"/>
      <c r="X31" s="272"/>
      <c r="Y31" s="272"/>
      <c r="Z31" s="452"/>
      <c r="AA31" s="272"/>
      <c r="AB31" s="272"/>
      <c r="AC31" s="1040"/>
      <c r="AD31" s="1416">
        <v>120</v>
      </c>
      <c r="AE31" s="1438">
        <f t="shared" si="0"/>
        <v>0</v>
      </c>
      <c r="AF31" s="1395">
        <f t="shared" si="1"/>
        <v>0</v>
      </c>
      <c r="AG31" s="322"/>
    </row>
    <row r="32" spans="1:34" s="321" customFormat="1" ht="15" customHeight="1" x14ac:dyDescent="0.2">
      <c r="A32" s="1227"/>
      <c r="B32" s="1394">
        <f t="shared" si="2"/>
        <v>19</v>
      </c>
      <c r="C32" s="79" t="s">
        <v>1018</v>
      </c>
      <c r="D32" s="454"/>
      <c r="E32" s="272"/>
      <c r="F32" s="272"/>
      <c r="G32" s="272"/>
      <c r="H32" s="452"/>
      <c r="I32" s="272"/>
      <c r="J32" s="272"/>
      <c r="K32" s="272"/>
      <c r="L32" s="452">
        <v>6431</v>
      </c>
      <c r="M32" s="272">
        <v>7330</v>
      </c>
      <c r="N32" s="272">
        <v>5284</v>
      </c>
      <c r="O32" s="272">
        <v>6022</v>
      </c>
      <c r="P32" s="452"/>
      <c r="Q32" s="272"/>
      <c r="R32" s="272"/>
      <c r="S32" s="272"/>
      <c r="T32" s="452"/>
      <c r="U32" s="272"/>
      <c r="V32" s="272"/>
      <c r="W32" s="425"/>
      <c r="X32" s="272"/>
      <c r="Y32" s="272"/>
      <c r="Z32" s="452"/>
      <c r="AA32" s="272"/>
      <c r="AB32" s="272"/>
      <c r="AC32" s="1040"/>
      <c r="AD32" s="1416">
        <v>13761</v>
      </c>
      <c r="AE32" s="1438">
        <f t="shared" si="0"/>
        <v>11306</v>
      </c>
      <c r="AF32" s="1395">
        <f t="shared" si="1"/>
        <v>82.159726764043313</v>
      </c>
      <c r="AG32" s="322"/>
    </row>
    <row r="33" spans="1:33" s="321" customFormat="1" ht="15" customHeight="1" x14ac:dyDescent="0.2">
      <c r="A33" s="1227"/>
      <c r="B33" s="1394">
        <f t="shared" si="2"/>
        <v>20</v>
      </c>
      <c r="C33" s="79" t="s">
        <v>1518</v>
      </c>
      <c r="D33" s="454"/>
      <c r="E33" s="272"/>
      <c r="F33" s="272"/>
      <c r="G33" s="272"/>
      <c r="H33" s="452"/>
      <c r="I33" s="272"/>
      <c r="J33" s="272"/>
      <c r="K33" s="272"/>
      <c r="L33" s="452"/>
      <c r="M33" s="272">
        <v>1390</v>
      </c>
      <c r="N33" s="272"/>
      <c r="O33" s="272">
        <v>1378</v>
      </c>
      <c r="P33" s="452"/>
      <c r="Q33" s="272"/>
      <c r="R33" s="272"/>
      <c r="S33" s="272"/>
      <c r="T33" s="452"/>
      <c r="U33" s="272"/>
      <c r="V33" s="272"/>
      <c r="W33" s="425"/>
      <c r="X33" s="272"/>
      <c r="Y33" s="272"/>
      <c r="Z33" s="452"/>
      <c r="AA33" s="272"/>
      <c r="AB33" s="272"/>
      <c r="AC33" s="1040"/>
      <c r="AD33" s="1416">
        <v>1390</v>
      </c>
      <c r="AE33" s="1438">
        <f t="shared" si="0"/>
        <v>1378</v>
      </c>
      <c r="AF33" s="1395">
        <f t="shared" si="1"/>
        <v>99.136690647482013</v>
      </c>
      <c r="AG33" s="322"/>
    </row>
    <row r="34" spans="1:33" s="321" customFormat="1" ht="15" customHeight="1" x14ac:dyDescent="0.2">
      <c r="A34" s="1227"/>
      <c r="B34" s="1394">
        <f t="shared" si="2"/>
        <v>21</v>
      </c>
      <c r="C34" s="79" t="s">
        <v>1331</v>
      </c>
      <c r="D34" s="454"/>
      <c r="E34" s="272"/>
      <c r="F34" s="272"/>
      <c r="G34" s="272"/>
      <c r="H34" s="452"/>
      <c r="I34" s="272"/>
      <c r="J34" s="272"/>
      <c r="K34" s="272"/>
      <c r="L34" s="452">
        <v>288</v>
      </c>
      <c r="M34" s="272">
        <v>13763</v>
      </c>
      <c r="N34" s="272">
        <v>130</v>
      </c>
      <c r="O34" s="272">
        <v>6208</v>
      </c>
      <c r="P34" s="452"/>
      <c r="Q34" s="272"/>
      <c r="R34" s="272"/>
      <c r="S34" s="272"/>
      <c r="T34" s="452"/>
      <c r="U34" s="272"/>
      <c r="V34" s="272"/>
      <c r="W34" s="425"/>
      <c r="X34" s="272"/>
      <c r="Y34" s="272"/>
      <c r="Z34" s="452"/>
      <c r="AA34" s="272"/>
      <c r="AB34" s="272"/>
      <c r="AC34" s="1040"/>
      <c r="AD34" s="1416">
        <v>14051</v>
      </c>
      <c r="AE34" s="1438">
        <f t="shared" si="0"/>
        <v>6338</v>
      </c>
      <c r="AF34" s="1395">
        <f t="shared" si="1"/>
        <v>45.107109814248098</v>
      </c>
      <c r="AG34" s="322"/>
    </row>
    <row r="35" spans="1:33" s="321" customFormat="1" ht="15" customHeight="1" x14ac:dyDescent="0.2">
      <c r="A35" s="1227"/>
      <c r="B35" s="1394">
        <f t="shared" si="2"/>
        <v>22</v>
      </c>
      <c r="C35" s="79" t="s">
        <v>1332</v>
      </c>
      <c r="D35" s="454">
        <v>38037</v>
      </c>
      <c r="E35" s="272"/>
      <c r="F35" s="272">
        <v>35851</v>
      </c>
      <c r="G35" s="272"/>
      <c r="H35" s="452">
        <v>11893</v>
      </c>
      <c r="I35" s="272"/>
      <c r="J35" s="272">
        <v>6656</v>
      </c>
      <c r="K35" s="272"/>
      <c r="L35" s="452">
        <v>1220</v>
      </c>
      <c r="M35" s="272"/>
      <c r="N35" s="272">
        <v>956</v>
      </c>
      <c r="O35" s="272"/>
      <c r="P35" s="452"/>
      <c r="Q35" s="272"/>
      <c r="R35" s="272"/>
      <c r="S35" s="272"/>
      <c r="T35" s="452"/>
      <c r="U35" s="272"/>
      <c r="V35" s="272"/>
      <c r="W35" s="425"/>
      <c r="X35" s="272"/>
      <c r="Y35" s="272"/>
      <c r="Z35" s="452"/>
      <c r="AA35" s="272"/>
      <c r="AB35" s="272"/>
      <c r="AC35" s="1040"/>
      <c r="AD35" s="1416">
        <v>51150</v>
      </c>
      <c r="AE35" s="1438">
        <f t="shared" si="0"/>
        <v>43463</v>
      </c>
      <c r="AF35" s="1395">
        <f t="shared" si="1"/>
        <v>84.971652003910066</v>
      </c>
      <c r="AG35" s="322"/>
    </row>
    <row r="36" spans="1:33" s="321" customFormat="1" ht="15" customHeight="1" x14ac:dyDescent="0.2">
      <c r="A36" s="1227"/>
      <c r="B36" s="1394">
        <f t="shared" si="2"/>
        <v>23</v>
      </c>
      <c r="C36" s="79" t="s">
        <v>1333</v>
      </c>
      <c r="D36" s="454">
        <v>26</v>
      </c>
      <c r="E36" s="272"/>
      <c r="F36" s="272">
        <v>0</v>
      </c>
      <c r="G36" s="272"/>
      <c r="H36" s="452">
        <v>22</v>
      </c>
      <c r="I36" s="272"/>
      <c r="J36" s="272">
        <v>0</v>
      </c>
      <c r="K36" s="272"/>
      <c r="L36" s="452">
        <v>3313</v>
      </c>
      <c r="M36" s="272"/>
      <c r="N36" s="272">
        <v>3277</v>
      </c>
      <c r="O36" s="272"/>
      <c r="P36" s="452"/>
      <c r="Q36" s="272"/>
      <c r="R36" s="272"/>
      <c r="S36" s="272"/>
      <c r="T36" s="452"/>
      <c r="U36" s="272"/>
      <c r="V36" s="272"/>
      <c r="W36" s="425"/>
      <c r="X36" s="272"/>
      <c r="Y36" s="272"/>
      <c r="Z36" s="452"/>
      <c r="AA36" s="272"/>
      <c r="AB36" s="272"/>
      <c r="AC36" s="1040"/>
      <c r="AD36" s="1416">
        <v>3361</v>
      </c>
      <c r="AE36" s="1438">
        <f t="shared" si="0"/>
        <v>3277</v>
      </c>
      <c r="AF36" s="1395">
        <f t="shared" si="1"/>
        <v>97.500743826242186</v>
      </c>
      <c r="AG36" s="322"/>
    </row>
    <row r="37" spans="1:33" s="524" customFormat="1" ht="15" customHeight="1" x14ac:dyDescent="0.2">
      <c r="A37" s="1386"/>
      <c r="B37" s="1394">
        <f t="shared" si="2"/>
        <v>24</v>
      </c>
      <c r="C37" s="744" t="s">
        <v>1334</v>
      </c>
      <c r="D37" s="745"/>
      <c r="E37" s="455">
        <f>2200+1000</f>
        <v>3200</v>
      </c>
      <c r="F37" s="455"/>
      <c r="G37" s="1436">
        <v>2004</v>
      </c>
      <c r="H37" s="455"/>
      <c r="I37" s="455">
        <f>600+200</f>
        <v>800</v>
      </c>
      <c r="J37" s="455"/>
      <c r="K37" s="455">
        <v>337</v>
      </c>
      <c r="L37" s="453"/>
      <c r="M37" s="455">
        <f>9272+2000</f>
        <v>11272</v>
      </c>
      <c r="N37" s="455"/>
      <c r="O37" s="455">
        <v>9455</v>
      </c>
      <c r="P37" s="453"/>
      <c r="Q37" s="455"/>
      <c r="R37" s="455"/>
      <c r="S37" s="455"/>
      <c r="T37" s="453"/>
      <c r="U37" s="455"/>
      <c r="V37" s="455"/>
      <c r="W37" s="746"/>
      <c r="X37" s="455"/>
      <c r="Y37" s="455"/>
      <c r="Z37" s="453"/>
      <c r="AA37" s="455"/>
      <c r="AB37" s="455"/>
      <c r="AC37" s="1422"/>
      <c r="AD37" s="1440">
        <v>15272</v>
      </c>
      <c r="AE37" s="1438">
        <f t="shared" si="0"/>
        <v>11796</v>
      </c>
      <c r="AF37" s="1395">
        <f t="shared" si="1"/>
        <v>77.239392352016765</v>
      </c>
      <c r="AG37" s="523"/>
    </row>
    <row r="38" spans="1:33" s="321" customFormat="1" ht="15" customHeight="1" x14ac:dyDescent="0.2">
      <c r="A38" s="1227"/>
      <c r="B38" s="1394">
        <f t="shared" si="2"/>
        <v>25</v>
      </c>
      <c r="C38" s="79" t="s">
        <v>1335</v>
      </c>
      <c r="D38" s="454"/>
      <c r="E38" s="272"/>
      <c r="F38" s="272"/>
      <c r="G38" s="425"/>
      <c r="H38" s="272"/>
      <c r="I38" s="272"/>
      <c r="J38" s="272"/>
      <c r="K38" s="272"/>
      <c r="L38" s="452">
        <f>20530-5939</f>
        <v>14591</v>
      </c>
      <c r="M38" s="272"/>
      <c r="N38" s="272">
        <v>7402</v>
      </c>
      <c r="O38" s="272"/>
      <c r="P38" s="452"/>
      <c r="Q38" s="272"/>
      <c r="R38" s="272"/>
      <c r="S38" s="272"/>
      <c r="T38" s="452"/>
      <c r="U38" s="272"/>
      <c r="V38" s="272"/>
      <c r="W38" s="425"/>
      <c r="X38" s="272"/>
      <c r="Y38" s="272"/>
      <c r="Z38" s="452"/>
      <c r="AA38" s="272"/>
      <c r="AB38" s="272"/>
      <c r="AC38" s="1040"/>
      <c r="AD38" s="1416">
        <v>14591</v>
      </c>
      <c r="AE38" s="1438">
        <f t="shared" si="0"/>
        <v>7402</v>
      </c>
      <c r="AF38" s="1395">
        <f t="shared" si="1"/>
        <v>50.7299019943801</v>
      </c>
      <c r="AG38" s="322"/>
    </row>
    <row r="39" spans="1:33" s="321" customFormat="1" ht="15" customHeight="1" x14ac:dyDescent="0.2">
      <c r="A39" s="1227"/>
      <c r="B39" s="1394">
        <f t="shared" si="2"/>
        <v>26</v>
      </c>
      <c r="C39" s="79" t="s">
        <v>1035</v>
      </c>
      <c r="D39" s="454"/>
      <c r="E39" s="272"/>
      <c r="F39" s="272"/>
      <c r="G39" s="272"/>
      <c r="H39" s="452"/>
      <c r="I39" s="272"/>
      <c r="J39" s="272"/>
      <c r="K39" s="272"/>
      <c r="L39" s="452">
        <v>3607</v>
      </c>
      <c r="M39" s="272"/>
      <c r="N39" s="272">
        <v>3606</v>
      </c>
      <c r="O39" s="272"/>
      <c r="P39" s="452"/>
      <c r="Q39" s="272"/>
      <c r="R39" s="272"/>
      <c r="S39" s="272"/>
      <c r="T39" s="452"/>
      <c r="U39" s="272"/>
      <c r="V39" s="272"/>
      <c r="W39" s="425"/>
      <c r="X39" s="272"/>
      <c r="Y39" s="272"/>
      <c r="Z39" s="452"/>
      <c r="AA39" s="272"/>
      <c r="AB39" s="272"/>
      <c r="AC39" s="1040"/>
      <c r="AD39" s="1416">
        <v>3607</v>
      </c>
      <c r="AE39" s="1416">
        <f t="shared" si="0"/>
        <v>3606</v>
      </c>
      <c r="AF39" s="1395">
        <f t="shared" si="1"/>
        <v>99.972276129747712</v>
      </c>
      <c r="AG39" s="322"/>
    </row>
    <row r="40" spans="1:33" s="321" customFormat="1" ht="15" customHeight="1" x14ac:dyDescent="0.2">
      <c r="A40" s="1227"/>
      <c r="B40" s="1394">
        <f t="shared" si="2"/>
        <v>27</v>
      </c>
      <c r="C40" s="79" t="s">
        <v>1344</v>
      </c>
      <c r="D40" s="454"/>
      <c r="E40" s="272"/>
      <c r="F40" s="272"/>
      <c r="G40" s="272"/>
      <c r="H40" s="452"/>
      <c r="I40" s="272"/>
      <c r="J40" s="272"/>
      <c r="K40" s="272"/>
      <c r="L40" s="452"/>
      <c r="M40" s="272"/>
      <c r="N40" s="272"/>
      <c r="O40" s="272"/>
      <c r="P40" s="452"/>
      <c r="Q40" s="272"/>
      <c r="R40" s="272"/>
      <c r="S40" s="272"/>
      <c r="T40" s="452"/>
      <c r="U40" s="272"/>
      <c r="V40" s="272"/>
      <c r="W40" s="425"/>
      <c r="X40" s="272"/>
      <c r="Y40" s="272"/>
      <c r="Z40" s="452"/>
      <c r="AA40" s="272"/>
      <c r="AB40" s="272"/>
      <c r="AC40" s="1040"/>
      <c r="AD40" s="1416">
        <v>0</v>
      </c>
      <c r="AE40" s="1416">
        <f t="shared" ref="AE40:AE72" si="3">F40+G40+J40+K40+N40+O40+R40+S40+V40+W40+AB40+AC40</f>
        <v>0</v>
      </c>
      <c r="AF40" s="1395"/>
      <c r="AG40" s="322"/>
    </row>
    <row r="41" spans="1:33" s="321" customFormat="1" ht="15" customHeight="1" x14ac:dyDescent="0.2">
      <c r="A41" s="1227"/>
      <c r="B41" s="1394">
        <f t="shared" si="2"/>
        <v>28</v>
      </c>
      <c r="C41" s="79" t="s">
        <v>1336</v>
      </c>
      <c r="D41" s="454"/>
      <c r="E41" s="272"/>
      <c r="F41" s="272"/>
      <c r="G41" s="272"/>
      <c r="H41" s="452"/>
      <c r="I41" s="272"/>
      <c r="J41" s="272"/>
      <c r="K41" s="272"/>
      <c r="L41" s="452">
        <v>6833</v>
      </c>
      <c r="M41" s="272"/>
      <c r="N41" s="272">
        <v>6063</v>
      </c>
      <c r="O41" s="272"/>
      <c r="P41" s="452"/>
      <c r="Q41" s="272"/>
      <c r="R41" s="272"/>
      <c r="S41" s="272"/>
      <c r="T41" s="452"/>
      <c r="U41" s="272"/>
      <c r="V41" s="272"/>
      <c r="W41" s="425"/>
      <c r="X41" s="272"/>
      <c r="Y41" s="272"/>
      <c r="Z41" s="452"/>
      <c r="AA41" s="272"/>
      <c r="AB41" s="272"/>
      <c r="AC41" s="1040"/>
      <c r="AD41" s="1416">
        <v>6833</v>
      </c>
      <c r="AE41" s="1416">
        <f t="shared" si="3"/>
        <v>6063</v>
      </c>
      <c r="AF41" s="1395">
        <f>AE41/AD41*100</f>
        <v>88.731157617444751</v>
      </c>
      <c r="AG41" s="322"/>
    </row>
    <row r="42" spans="1:33" s="321" customFormat="1" ht="15" customHeight="1" x14ac:dyDescent="0.2">
      <c r="A42" s="1227"/>
      <c r="B42" s="1394">
        <f t="shared" si="2"/>
        <v>29</v>
      </c>
      <c r="C42" s="79" t="s">
        <v>1337</v>
      </c>
      <c r="D42" s="454"/>
      <c r="E42" s="272"/>
      <c r="F42" s="272"/>
      <c r="G42" s="272"/>
      <c r="H42" s="452"/>
      <c r="I42" s="272"/>
      <c r="J42" s="272"/>
      <c r="K42" s="272"/>
      <c r="L42" s="452">
        <v>57822</v>
      </c>
      <c r="M42" s="272"/>
      <c r="N42" s="272">
        <v>48757</v>
      </c>
      <c r="O42" s="272"/>
      <c r="P42" s="452"/>
      <c r="Q42" s="272"/>
      <c r="R42" s="272"/>
      <c r="S42" s="272"/>
      <c r="T42" s="452"/>
      <c r="U42" s="272"/>
      <c r="V42" s="272"/>
      <c r="W42" s="425"/>
      <c r="X42" s="272"/>
      <c r="Y42" s="272"/>
      <c r="Z42" s="452"/>
      <c r="AA42" s="272"/>
      <c r="AB42" s="272"/>
      <c r="AC42" s="1040"/>
      <c r="AD42" s="1416">
        <v>57822</v>
      </c>
      <c r="AE42" s="1416">
        <f t="shared" si="3"/>
        <v>48757</v>
      </c>
      <c r="AF42" s="1395">
        <f t="shared" ref="AF42:AF73" si="4">AE42/AD42*100</f>
        <v>84.32257618207602</v>
      </c>
      <c r="AG42" s="322"/>
    </row>
    <row r="43" spans="1:33" s="321" customFormat="1" ht="24" customHeight="1" x14ac:dyDescent="0.2">
      <c r="A43" s="1227"/>
      <c r="B43" s="1394">
        <f t="shared" si="2"/>
        <v>30</v>
      </c>
      <c r="C43" s="736" t="s">
        <v>1128</v>
      </c>
      <c r="D43" s="878"/>
      <c r="E43" s="879"/>
      <c r="F43" s="879"/>
      <c r="G43" s="879"/>
      <c r="H43" s="880"/>
      <c r="I43" s="879"/>
      <c r="J43" s="879"/>
      <c r="K43" s="879"/>
      <c r="L43" s="880">
        <v>5000</v>
      </c>
      <c r="M43" s="879"/>
      <c r="N43" s="879">
        <v>0</v>
      </c>
      <c r="O43" s="879"/>
      <c r="P43" s="880"/>
      <c r="Q43" s="879"/>
      <c r="R43" s="879"/>
      <c r="S43" s="879"/>
      <c r="T43" s="880"/>
      <c r="U43" s="879"/>
      <c r="V43" s="879"/>
      <c r="W43" s="881"/>
      <c r="X43" s="879"/>
      <c r="Y43" s="879"/>
      <c r="Z43" s="880"/>
      <c r="AA43" s="879"/>
      <c r="AB43" s="879"/>
      <c r="AC43" s="1423"/>
      <c r="AD43" s="1421">
        <v>5000</v>
      </c>
      <c r="AE43" s="1416">
        <f t="shared" si="3"/>
        <v>0</v>
      </c>
      <c r="AF43" s="1395">
        <f t="shared" si="4"/>
        <v>0</v>
      </c>
      <c r="AG43" s="322"/>
    </row>
    <row r="44" spans="1:33" s="321" customFormat="1" ht="24" customHeight="1" x14ac:dyDescent="0.2">
      <c r="A44" s="1227"/>
      <c r="B44" s="1394">
        <f t="shared" si="2"/>
        <v>31</v>
      </c>
      <c r="C44" s="747" t="s">
        <v>1129</v>
      </c>
      <c r="D44" s="753"/>
      <c r="E44" s="731"/>
      <c r="F44" s="731"/>
      <c r="G44" s="731"/>
      <c r="H44" s="748"/>
      <c r="I44" s="731"/>
      <c r="J44" s="731"/>
      <c r="K44" s="731"/>
      <c r="L44" s="748">
        <v>53223</v>
      </c>
      <c r="M44" s="731"/>
      <c r="N44" s="731">
        <v>0</v>
      </c>
      <c r="O44" s="731"/>
      <c r="P44" s="748"/>
      <c r="Q44" s="731"/>
      <c r="R44" s="731"/>
      <c r="S44" s="731"/>
      <c r="T44" s="748"/>
      <c r="U44" s="731"/>
      <c r="V44" s="731"/>
      <c r="W44" s="732"/>
      <c r="X44" s="731"/>
      <c r="Y44" s="731"/>
      <c r="Z44" s="748"/>
      <c r="AA44" s="731"/>
      <c r="AB44" s="731"/>
      <c r="AC44" s="1418"/>
      <c r="AD44" s="1416">
        <v>53223</v>
      </c>
      <c r="AE44" s="1416">
        <f t="shared" si="3"/>
        <v>0</v>
      </c>
      <c r="AF44" s="1395">
        <f t="shared" si="4"/>
        <v>0</v>
      </c>
      <c r="AG44" s="322"/>
    </row>
    <row r="45" spans="1:33" s="321" customFormat="1" ht="15" customHeight="1" x14ac:dyDescent="0.2">
      <c r="A45" s="1227"/>
      <c r="B45" s="1394">
        <f t="shared" si="2"/>
        <v>32</v>
      </c>
      <c r="C45" s="79" t="s">
        <v>1013</v>
      </c>
      <c r="D45" s="454"/>
      <c r="E45" s="272"/>
      <c r="F45" s="272"/>
      <c r="G45" s="272"/>
      <c r="H45" s="452"/>
      <c r="I45" s="272"/>
      <c r="J45" s="272"/>
      <c r="K45" s="272"/>
      <c r="L45" s="452"/>
      <c r="M45" s="272">
        <v>14684</v>
      </c>
      <c r="N45" s="272"/>
      <c r="O45" s="272">
        <v>14683</v>
      </c>
      <c r="P45" s="452"/>
      <c r="Q45" s="272"/>
      <c r="R45" s="272"/>
      <c r="S45" s="272"/>
      <c r="T45" s="452"/>
      <c r="U45" s="272"/>
      <c r="V45" s="272"/>
      <c r="W45" s="425"/>
      <c r="X45" s="272"/>
      <c r="Y45" s="272"/>
      <c r="Z45" s="452"/>
      <c r="AA45" s="272"/>
      <c r="AB45" s="272"/>
      <c r="AC45" s="1040"/>
      <c r="AD45" s="1416">
        <v>14684</v>
      </c>
      <c r="AE45" s="1416">
        <f t="shared" si="3"/>
        <v>14683</v>
      </c>
      <c r="AF45" s="1395">
        <f t="shared" si="4"/>
        <v>99.993189866521377</v>
      </c>
      <c r="AG45" s="322"/>
    </row>
    <row r="46" spans="1:33" s="321" customFormat="1" ht="17.25" customHeight="1" x14ac:dyDescent="0.2">
      <c r="A46" s="1227"/>
      <c r="B46" s="1394">
        <f t="shared" si="2"/>
        <v>33</v>
      </c>
      <c r="C46" s="747" t="s">
        <v>1015</v>
      </c>
      <c r="D46" s="454"/>
      <c r="E46" s="731">
        <v>2048</v>
      </c>
      <c r="F46" s="731"/>
      <c r="G46" s="731">
        <v>2048</v>
      </c>
      <c r="H46" s="748"/>
      <c r="I46" s="731">
        <v>432</v>
      </c>
      <c r="J46" s="731"/>
      <c r="K46" s="731">
        <v>359</v>
      </c>
      <c r="L46" s="748">
        <v>350</v>
      </c>
      <c r="M46" s="731"/>
      <c r="N46" s="731">
        <v>303</v>
      </c>
      <c r="O46" s="731"/>
      <c r="P46" s="748"/>
      <c r="Q46" s="731"/>
      <c r="R46" s="731"/>
      <c r="S46" s="731"/>
      <c r="T46" s="748"/>
      <c r="U46" s="731"/>
      <c r="V46" s="731"/>
      <c r="W46" s="732"/>
      <c r="X46" s="731"/>
      <c r="Y46" s="731"/>
      <c r="Z46" s="748"/>
      <c r="AA46" s="731"/>
      <c r="AB46" s="731"/>
      <c r="AC46" s="1418"/>
      <c r="AD46" s="1416">
        <v>2830</v>
      </c>
      <c r="AE46" s="1416">
        <f t="shared" si="3"/>
        <v>2710</v>
      </c>
      <c r="AF46" s="1395">
        <f t="shared" si="4"/>
        <v>95.759717314487631</v>
      </c>
      <c r="AG46" s="322"/>
    </row>
    <row r="47" spans="1:33" s="321" customFormat="1" ht="15" customHeight="1" x14ac:dyDescent="0.2">
      <c r="A47" s="1227"/>
      <c r="B47" s="1394">
        <f t="shared" si="2"/>
        <v>34</v>
      </c>
      <c r="C47" s="79" t="s">
        <v>1011</v>
      </c>
      <c r="D47" s="454"/>
      <c r="E47" s="272">
        <v>10000</v>
      </c>
      <c r="F47" s="272"/>
      <c r="G47" s="272">
        <v>2047</v>
      </c>
      <c r="H47" s="452"/>
      <c r="I47" s="272">
        <v>5000</v>
      </c>
      <c r="J47" s="272"/>
      <c r="K47" s="272">
        <v>987</v>
      </c>
      <c r="L47" s="452"/>
      <c r="M47" s="272">
        <v>15216</v>
      </c>
      <c r="N47" s="272"/>
      <c r="O47" s="272">
        <v>12008</v>
      </c>
      <c r="P47" s="452"/>
      <c r="Q47" s="272"/>
      <c r="R47" s="272"/>
      <c r="S47" s="272"/>
      <c r="T47" s="452"/>
      <c r="U47" s="272"/>
      <c r="V47" s="272"/>
      <c r="W47" s="425"/>
      <c r="X47" s="272"/>
      <c r="Y47" s="272"/>
      <c r="Z47" s="452"/>
      <c r="AA47" s="272"/>
      <c r="AB47" s="272"/>
      <c r="AC47" s="1040"/>
      <c r="AD47" s="1416">
        <v>30216</v>
      </c>
      <c r="AE47" s="1439">
        <f t="shared" si="3"/>
        <v>15042</v>
      </c>
      <c r="AF47" s="1395">
        <f t="shared" si="4"/>
        <v>49.781572676727556</v>
      </c>
      <c r="AG47" s="322"/>
    </row>
    <row r="48" spans="1:33" s="321" customFormat="1" ht="15" customHeight="1" x14ac:dyDescent="0.2">
      <c r="A48" s="1227"/>
      <c r="B48" s="1394">
        <f t="shared" si="2"/>
        <v>35</v>
      </c>
      <c r="C48" s="79" t="s">
        <v>1012</v>
      </c>
      <c r="D48" s="454"/>
      <c r="E48" s="272"/>
      <c r="F48" s="272"/>
      <c r="G48" s="272"/>
      <c r="H48" s="452"/>
      <c r="I48" s="272"/>
      <c r="J48" s="272"/>
      <c r="K48" s="272"/>
      <c r="L48" s="452"/>
      <c r="M48" s="272">
        <v>3000</v>
      </c>
      <c r="N48" s="272"/>
      <c r="O48" s="272">
        <v>0</v>
      </c>
      <c r="P48" s="452"/>
      <c r="Q48" s="272"/>
      <c r="R48" s="272"/>
      <c r="S48" s="272"/>
      <c r="T48" s="452"/>
      <c r="U48" s="272"/>
      <c r="V48" s="272"/>
      <c r="W48" s="425"/>
      <c r="X48" s="272"/>
      <c r="Y48" s="272"/>
      <c r="Z48" s="452"/>
      <c r="AA48" s="272"/>
      <c r="AB48" s="272"/>
      <c r="AC48" s="1040"/>
      <c r="AD48" s="1416">
        <v>3000</v>
      </c>
      <c r="AE48" s="1416">
        <f t="shared" si="3"/>
        <v>0</v>
      </c>
      <c r="AF48" s="1395">
        <f t="shared" si="4"/>
        <v>0</v>
      </c>
      <c r="AG48" s="322"/>
    </row>
    <row r="49" spans="1:33" s="321" customFormat="1" ht="15" customHeight="1" x14ac:dyDescent="0.2">
      <c r="A49" s="1227"/>
      <c r="B49" s="1394">
        <f t="shared" si="2"/>
        <v>36</v>
      </c>
      <c r="C49" s="79" t="s">
        <v>1120</v>
      </c>
      <c r="D49" s="454"/>
      <c r="E49" s="272"/>
      <c r="F49" s="272"/>
      <c r="G49" s="272"/>
      <c r="H49" s="452"/>
      <c r="I49" s="272"/>
      <c r="J49" s="272"/>
      <c r="K49" s="272"/>
      <c r="L49" s="452">
        <v>634</v>
      </c>
      <c r="M49" s="272">
        <v>65082</v>
      </c>
      <c r="N49" s="272">
        <v>544</v>
      </c>
      <c r="O49" s="272">
        <v>55880</v>
      </c>
      <c r="P49" s="452"/>
      <c r="Q49" s="272"/>
      <c r="R49" s="272"/>
      <c r="S49" s="272"/>
      <c r="T49" s="452"/>
      <c r="U49" s="272"/>
      <c r="V49" s="272"/>
      <c r="W49" s="425"/>
      <c r="X49" s="272"/>
      <c r="Y49" s="272"/>
      <c r="Z49" s="452"/>
      <c r="AA49" s="272"/>
      <c r="AB49" s="272"/>
      <c r="AC49" s="1040"/>
      <c r="AD49" s="1416">
        <v>65716</v>
      </c>
      <c r="AE49" s="1416">
        <f t="shared" si="3"/>
        <v>56424</v>
      </c>
      <c r="AF49" s="1395">
        <f t="shared" si="4"/>
        <v>85.860368859942781</v>
      </c>
      <c r="AG49" s="322"/>
    </row>
    <row r="50" spans="1:33" s="321" customFormat="1" ht="25.5" customHeight="1" x14ac:dyDescent="0.2">
      <c r="A50" s="1227"/>
      <c r="B50" s="1394">
        <f t="shared" si="2"/>
        <v>37</v>
      </c>
      <c r="C50" s="747" t="s">
        <v>1121</v>
      </c>
      <c r="D50" s="753"/>
      <c r="E50" s="731"/>
      <c r="F50" s="731"/>
      <c r="G50" s="731"/>
      <c r="H50" s="748"/>
      <c r="I50" s="731"/>
      <c r="J50" s="731"/>
      <c r="K50" s="731"/>
      <c r="L50" s="748">
        <v>10501</v>
      </c>
      <c r="M50" s="731"/>
      <c r="N50" s="731">
        <v>10500</v>
      </c>
      <c r="O50" s="731"/>
      <c r="P50" s="748"/>
      <c r="Q50" s="731"/>
      <c r="R50" s="731"/>
      <c r="S50" s="731"/>
      <c r="T50" s="748"/>
      <c r="U50" s="731"/>
      <c r="V50" s="731"/>
      <c r="W50" s="732"/>
      <c r="X50" s="731"/>
      <c r="Y50" s="731"/>
      <c r="Z50" s="748"/>
      <c r="AA50" s="731"/>
      <c r="AB50" s="731"/>
      <c r="AC50" s="1418"/>
      <c r="AD50" s="1416">
        <v>10501</v>
      </c>
      <c r="AE50" s="1416">
        <f t="shared" si="3"/>
        <v>10500</v>
      </c>
      <c r="AF50" s="1395">
        <f t="shared" si="4"/>
        <v>99.990477097419301</v>
      </c>
      <c r="AG50" s="322"/>
    </row>
    <row r="51" spans="1:33" s="321" customFormat="1" ht="15" customHeight="1" x14ac:dyDescent="0.2">
      <c r="A51" s="1227"/>
      <c r="B51" s="1394">
        <f t="shared" si="2"/>
        <v>38</v>
      </c>
      <c r="C51" s="736" t="s">
        <v>1014</v>
      </c>
      <c r="D51" s="749">
        <v>11296</v>
      </c>
      <c r="E51" s="750">
        <v>2245</v>
      </c>
      <c r="F51" s="750">
        <v>11209</v>
      </c>
      <c r="G51" s="750">
        <v>2228</v>
      </c>
      <c r="H51" s="740">
        <v>2925</v>
      </c>
      <c r="I51" s="272">
        <v>466</v>
      </c>
      <c r="J51" s="272">
        <v>2366</v>
      </c>
      <c r="K51" s="272">
        <v>377</v>
      </c>
      <c r="L51" s="740">
        <v>16453</v>
      </c>
      <c r="M51" s="750"/>
      <c r="N51" s="750">
        <v>13133</v>
      </c>
      <c r="O51" s="750"/>
      <c r="P51" s="740"/>
      <c r="Q51" s="738"/>
      <c r="R51" s="738"/>
      <c r="S51" s="738"/>
      <c r="T51" s="739"/>
      <c r="U51" s="738"/>
      <c r="V51" s="738"/>
      <c r="W51" s="741"/>
      <c r="X51" s="738"/>
      <c r="Y51" s="738"/>
      <c r="Z51" s="739"/>
      <c r="AA51" s="738"/>
      <c r="AB51" s="738"/>
      <c r="AC51" s="1419"/>
      <c r="AD51" s="1416">
        <v>33385</v>
      </c>
      <c r="AE51" s="1416">
        <f t="shared" si="3"/>
        <v>29313</v>
      </c>
      <c r="AF51" s="1395">
        <f t="shared" si="4"/>
        <v>87.802905496480449</v>
      </c>
      <c r="AG51" s="322"/>
    </row>
    <row r="52" spans="1:33" s="321" customFormat="1" ht="15" customHeight="1" x14ac:dyDescent="0.2">
      <c r="A52" s="1227"/>
      <c r="B52" s="1394">
        <f t="shared" si="2"/>
        <v>39</v>
      </c>
      <c r="C52" s="79" t="s">
        <v>1338</v>
      </c>
      <c r="D52" s="454"/>
      <c r="E52" s="272">
        <v>17068</v>
      </c>
      <c r="F52" s="272"/>
      <c r="G52" s="1435">
        <v>15676</v>
      </c>
      <c r="H52" s="452"/>
      <c r="I52" s="272">
        <v>7414</v>
      </c>
      <c r="J52" s="272"/>
      <c r="K52" s="272">
        <v>5456</v>
      </c>
      <c r="L52" s="452"/>
      <c r="M52" s="272">
        <v>3613</v>
      </c>
      <c r="N52" s="272"/>
      <c r="O52" s="272">
        <v>3376</v>
      </c>
      <c r="P52" s="452"/>
      <c r="Q52" s="272"/>
      <c r="R52" s="272"/>
      <c r="S52" s="272"/>
      <c r="T52" s="452"/>
      <c r="U52" s="272"/>
      <c r="V52" s="272"/>
      <c r="W52" s="425"/>
      <c r="X52" s="272"/>
      <c r="Y52" s="272"/>
      <c r="Z52" s="452"/>
      <c r="AA52" s="272"/>
      <c r="AB52" s="272"/>
      <c r="AC52" s="1040"/>
      <c r="AD52" s="1416">
        <v>28095</v>
      </c>
      <c r="AE52" s="1416">
        <f t="shared" si="3"/>
        <v>24508</v>
      </c>
      <c r="AF52" s="1395">
        <f t="shared" si="4"/>
        <v>87.232603666132775</v>
      </c>
      <c r="AG52" s="322"/>
    </row>
    <row r="53" spans="1:33" s="321" customFormat="1" ht="15" customHeight="1" x14ac:dyDescent="0.2">
      <c r="A53" s="1227"/>
      <c r="B53" s="1394">
        <f t="shared" si="2"/>
        <v>40</v>
      </c>
      <c r="C53" s="79" t="s">
        <v>1339</v>
      </c>
      <c r="D53" s="850"/>
      <c r="E53" s="272">
        <v>4741</v>
      </c>
      <c r="F53" s="272"/>
      <c r="G53" s="425">
        <v>3367</v>
      </c>
      <c r="H53" s="272"/>
      <c r="I53" s="272">
        <v>931</v>
      </c>
      <c r="J53" s="272"/>
      <c r="K53" s="425">
        <v>663</v>
      </c>
      <c r="L53" s="272"/>
      <c r="M53" s="272">
        <v>13167</v>
      </c>
      <c r="N53" s="272"/>
      <c r="O53" s="272">
        <v>12735</v>
      </c>
      <c r="P53" s="852"/>
      <c r="Q53" s="851"/>
      <c r="R53" s="851"/>
      <c r="S53" s="853"/>
      <c r="T53" s="851"/>
      <c r="U53" s="851"/>
      <c r="V53" s="851"/>
      <c r="W53" s="853"/>
      <c r="X53" s="851"/>
      <c r="Y53" s="853"/>
      <c r="Z53" s="851"/>
      <c r="AA53" s="851"/>
      <c r="AB53" s="851"/>
      <c r="AC53" s="1420"/>
      <c r="AD53" s="1416">
        <v>18839</v>
      </c>
      <c r="AE53" s="1416">
        <f t="shared" si="3"/>
        <v>16765</v>
      </c>
      <c r="AF53" s="1395">
        <f t="shared" si="4"/>
        <v>88.990923085089449</v>
      </c>
      <c r="AG53" s="322"/>
    </row>
    <row r="54" spans="1:33" s="321" customFormat="1" ht="15" customHeight="1" x14ac:dyDescent="0.2">
      <c r="A54" s="1227"/>
      <c r="B54" s="1394">
        <f t="shared" si="2"/>
        <v>41</v>
      </c>
      <c r="C54" s="79" t="s">
        <v>1340</v>
      </c>
      <c r="D54" s="454"/>
      <c r="E54" s="272"/>
      <c r="F54" s="272"/>
      <c r="G54" s="425"/>
      <c r="H54" s="272"/>
      <c r="I54" s="272"/>
      <c r="J54" s="272"/>
      <c r="K54" s="272"/>
      <c r="L54" s="452"/>
      <c r="M54" s="272"/>
      <c r="N54" s="272"/>
      <c r="O54" s="272"/>
      <c r="P54" s="452">
        <v>5750</v>
      </c>
      <c r="Q54" s="272">
        <v>65685</v>
      </c>
      <c r="R54" s="272">
        <f>mc.pe.átad!G26-mc.pe.átad!G22-mc.pe.átad!G23-mc.pe.átad!G24-mc.pe.átad!G25</f>
        <v>5750</v>
      </c>
      <c r="S54" s="425">
        <f>mc.pe.átad!H26-mc.pe.átad!H21</f>
        <v>63729</v>
      </c>
      <c r="T54" s="272">
        <v>156035</v>
      </c>
      <c r="U54" s="272">
        <v>171837</v>
      </c>
      <c r="V54" s="272">
        <f>mc.pe.átad!G70-mc.pe.átad!G61-mc.pe.átad!G32-mc.pe.átad!G62</f>
        <v>142535</v>
      </c>
      <c r="W54" s="425">
        <f>mc.pe.átad!H70-mc.pe.átad!H63-mc.pe.átad!H64-mc.pe.átad!H65-mc.pe.átad!H66</f>
        <v>170676</v>
      </c>
      <c r="X54" s="272"/>
      <c r="Y54" s="272"/>
      <c r="Z54" s="452"/>
      <c r="AA54" s="272"/>
      <c r="AB54" s="272"/>
      <c r="AC54" s="1040"/>
      <c r="AD54" s="1416">
        <v>399307</v>
      </c>
      <c r="AE54" s="1416">
        <f t="shared" si="3"/>
        <v>382690</v>
      </c>
      <c r="AF54" s="1395">
        <f t="shared" si="4"/>
        <v>95.838540271019539</v>
      </c>
      <c r="AG54" s="322"/>
    </row>
    <row r="55" spans="1:33" s="321" customFormat="1" ht="15" customHeight="1" x14ac:dyDescent="0.2">
      <c r="A55" s="1227"/>
      <c r="B55" s="1394">
        <f t="shared" si="2"/>
        <v>42</v>
      </c>
      <c r="C55" s="79" t="s">
        <v>1341</v>
      </c>
      <c r="D55" s="454"/>
      <c r="E55" s="272"/>
      <c r="F55" s="272"/>
      <c r="G55" s="425"/>
      <c r="H55" s="272"/>
      <c r="I55" s="272"/>
      <c r="J55" s="272"/>
      <c r="K55" s="425"/>
      <c r="L55" s="272">
        <v>3675</v>
      </c>
      <c r="M55" s="272"/>
      <c r="N55" s="272">
        <v>3182</v>
      </c>
      <c r="O55" s="425"/>
      <c r="P55" s="272"/>
      <c r="Q55" s="272"/>
      <c r="R55" s="272"/>
      <c r="S55" s="425"/>
      <c r="T55" s="272"/>
      <c r="U55" s="272"/>
      <c r="V55" s="272"/>
      <c r="W55" s="425"/>
      <c r="X55" s="272"/>
      <c r="Y55" s="425"/>
      <c r="Z55" s="272"/>
      <c r="AA55" s="272"/>
      <c r="AB55" s="272"/>
      <c r="AC55" s="1040"/>
      <c r="AD55" s="1416">
        <v>3675</v>
      </c>
      <c r="AE55" s="1416">
        <f t="shared" si="3"/>
        <v>3182</v>
      </c>
      <c r="AF55" s="1395">
        <f t="shared" si="4"/>
        <v>86.585034013605451</v>
      </c>
      <c r="AG55" s="322"/>
    </row>
    <row r="56" spans="1:33" s="321" customFormat="1" ht="15" customHeight="1" x14ac:dyDescent="0.2">
      <c r="A56" s="1227"/>
      <c r="B56" s="1394">
        <f t="shared" si="2"/>
        <v>43</v>
      </c>
      <c r="C56" s="752" t="s">
        <v>1019</v>
      </c>
      <c r="D56" s="753"/>
      <c r="E56" s="731"/>
      <c r="F56" s="731"/>
      <c r="G56" s="732"/>
      <c r="H56" s="731"/>
      <c r="I56" s="731"/>
      <c r="J56" s="731"/>
      <c r="K56" s="732"/>
      <c r="L56" s="731"/>
      <c r="M56" s="731">
        <f>2515+1134</f>
        <v>3649</v>
      </c>
      <c r="N56" s="731"/>
      <c r="O56" s="732">
        <v>2290</v>
      </c>
      <c r="P56" s="731"/>
      <c r="Q56" s="731"/>
      <c r="R56" s="731"/>
      <c r="S56" s="732"/>
      <c r="T56" s="731"/>
      <c r="U56" s="731"/>
      <c r="V56" s="731"/>
      <c r="W56" s="732"/>
      <c r="X56" s="731"/>
      <c r="Y56" s="732"/>
      <c r="Z56" s="731"/>
      <c r="AA56" s="731"/>
      <c r="AB56" s="731"/>
      <c r="AC56" s="1418"/>
      <c r="AD56" s="1416">
        <v>3649</v>
      </c>
      <c r="AE56" s="1416">
        <f t="shared" si="3"/>
        <v>2290</v>
      </c>
      <c r="AF56" s="1395">
        <f t="shared" si="4"/>
        <v>62.756919704028505</v>
      </c>
      <c r="AG56" s="322"/>
    </row>
    <row r="57" spans="1:33" s="321" customFormat="1" ht="15" customHeight="1" x14ac:dyDescent="0.2">
      <c r="A57" s="1227"/>
      <c r="B57" s="1394">
        <f t="shared" si="2"/>
        <v>44</v>
      </c>
      <c r="C57" s="752" t="s">
        <v>1020</v>
      </c>
      <c r="D57" s="753"/>
      <c r="E57" s="731"/>
      <c r="F57" s="731"/>
      <c r="G57" s="732"/>
      <c r="H57" s="731"/>
      <c r="I57" s="731"/>
      <c r="J57" s="731"/>
      <c r="K57" s="732"/>
      <c r="L57" s="731"/>
      <c r="M57" s="731"/>
      <c r="N57" s="731"/>
      <c r="O57" s="732"/>
      <c r="P57" s="731"/>
      <c r="Q57" s="731"/>
      <c r="R57" s="731"/>
      <c r="S57" s="732"/>
      <c r="T57" s="731"/>
      <c r="U57" s="731"/>
      <c r="V57" s="731"/>
      <c r="W57" s="732"/>
      <c r="X57" s="731">
        <v>367</v>
      </c>
      <c r="Y57" s="732"/>
      <c r="Z57" s="731"/>
      <c r="AA57" s="731"/>
      <c r="AB57" s="731"/>
      <c r="AC57" s="1418"/>
      <c r="AD57" s="1416">
        <v>367</v>
      </c>
      <c r="AE57" s="1416">
        <f t="shared" si="3"/>
        <v>0</v>
      </c>
      <c r="AF57" s="1395">
        <f t="shared" si="4"/>
        <v>0</v>
      </c>
      <c r="AG57" s="322"/>
    </row>
    <row r="58" spans="1:33" s="321" customFormat="1" ht="15" customHeight="1" x14ac:dyDescent="0.2">
      <c r="A58" s="1227"/>
      <c r="B58" s="1394">
        <f t="shared" si="2"/>
        <v>45</v>
      </c>
      <c r="C58" s="752" t="s">
        <v>1021</v>
      </c>
      <c r="D58" s="753"/>
      <c r="E58" s="731"/>
      <c r="F58" s="731"/>
      <c r="G58" s="732"/>
      <c r="H58" s="731"/>
      <c r="I58" s="731"/>
      <c r="J58" s="731"/>
      <c r="K58" s="732"/>
      <c r="L58" s="731">
        <v>0</v>
      </c>
      <c r="M58" s="731"/>
      <c r="N58" s="731">
        <v>0</v>
      </c>
      <c r="O58" s="732"/>
      <c r="P58" s="731"/>
      <c r="Q58" s="731"/>
      <c r="R58" s="731"/>
      <c r="S58" s="732"/>
      <c r="T58" s="731"/>
      <c r="U58" s="731"/>
      <c r="V58" s="731"/>
      <c r="W58" s="732"/>
      <c r="X58" s="731"/>
      <c r="Y58" s="732"/>
      <c r="Z58" s="731"/>
      <c r="AA58" s="731"/>
      <c r="AB58" s="731"/>
      <c r="AC58" s="1418"/>
      <c r="AD58" s="1416">
        <v>0</v>
      </c>
      <c r="AE58" s="1416">
        <f t="shared" si="3"/>
        <v>0</v>
      </c>
      <c r="AF58" s="1395"/>
      <c r="AG58" s="322"/>
    </row>
    <row r="59" spans="1:33" s="321" customFormat="1" ht="15" customHeight="1" x14ac:dyDescent="0.2">
      <c r="A59" s="1227"/>
      <c r="B59" s="1394">
        <f t="shared" si="2"/>
        <v>46</v>
      </c>
      <c r="C59" s="752" t="s">
        <v>1022</v>
      </c>
      <c r="D59" s="753"/>
      <c r="E59" s="731">
        <v>0</v>
      </c>
      <c r="F59" s="731"/>
      <c r="G59" s="732">
        <v>0</v>
      </c>
      <c r="H59" s="731"/>
      <c r="I59" s="731">
        <v>0</v>
      </c>
      <c r="J59" s="731"/>
      <c r="K59" s="732">
        <v>0</v>
      </c>
      <c r="L59" s="731"/>
      <c r="M59" s="731">
        <v>0</v>
      </c>
      <c r="N59" s="731"/>
      <c r="O59" s="732">
        <v>0</v>
      </c>
      <c r="P59" s="731"/>
      <c r="Q59" s="731"/>
      <c r="R59" s="731"/>
      <c r="S59" s="732"/>
      <c r="T59" s="731"/>
      <c r="U59" s="731"/>
      <c r="V59" s="731"/>
      <c r="W59" s="732"/>
      <c r="X59" s="731"/>
      <c r="Y59" s="732"/>
      <c r="Z59" s="731"/>
      <c r="AA59" s="731"/>
      <c r="AB59" s="731"/>
      <c r="AC59" s="1418"/>
      <c r="AD59" s="1416">
        <v>0</v>
      </c>
      <c r="AE59" s="1416">
        <f t="shared" si="3"/>
        <v>0</v>
      </c>
      <c r="AF59" s="1395"/>
      <c r="AG59" s="322"/>
    </row>
    <row r="60" spans="1:33" s="321" customFormat="1" ht="15" customHeight="1" x14ac:dyDescent="0.2">
      <c r="A60" s="1227"/>
      <c r="B60" s="1394">
        <f t="shared" si="2"/>
        <v>47</v>
      </c>
      <c r="C60" s="752" t="s">
        <v>1023</v>
      </c>
      <c r="D60" s="753">
        <v>4766</v>
      </c>
      <c r="E60" s="731"/>
      <c r="F60" s="731">
        <v>2545</v>
      </c>
      <c r="G60" s="732"/>
      <c r="H60" s="731">
        <v>1748</v>
      </c>
      <c r="I60" s="731"/>
      <c r="J60" s="731">
        <v>439</v>
      </c>
      <c r="K60" s="732"/>
      <c r="L60" s="731">
        <f>13917-1221</f>
        <v>12696</v>
      </c>
      <c r="M60" s="731"/>
      <c r="N60" s="731">
        <v>11616</v>
      </c>
      <c r="O60" s="732"/>
      <c r="P60" s="731">
        <v>1656</v>
      </c>
      <c r="Q60" s="731"/>
      <c r="R60" s="731">
        <f>mc.pe.átad!G24</f>
        <v>1656</v>
      </c>
      <c r="S60" s="732"/>
      <c r="T60" s="731">
        <v>5386</v>
      </c>
      <c r="U60" s="731"/>
      <c r="V60" s="731">
        <f>mc.pe.átad!G61+mc.pe.átad!G62+mc.pe.átad!G32</f>
        <v>5384</v>
      </c>
      <c r="W60" s="732"/>
      <c r="X60" s="731"/>
      <c r="Y60" s="732"/>
      <c r="Z60" s="731"/>
      <c r="AA60" s="731"/>
      <c r="AB60" s="731"/>
      <c r="AC60" s="1418"/>
      <c r="AD60" s="1416">
        <v>26252</v>
      </c>
      <c r="AE60" s="1416">
        <f t="shared" si="3"/>
        <v>21640</v>
      </c>
      <c r="AF60" s="1395">
        <f t="shared" si="4"/>
        <v>82.431814718878556</v>
      </c>
      <c r="AG60" s="322"/>
    </row>
    <row r="61" spans="1:33" s="321" customFormat="1" ht="15" customHeight="1" x14ac:dyDescent="0.2">
      <c r="A61" s="1227"/>
      <c r="B61" s="1394">
        <f t="shared" si="2"/>
        <v>48</v>
      </c>
      <c r="C61" s="752" t="s">
        <v>1024</v>
      </c>
      <c r="D61" s="753"/>
      <c r="E61" s="731"/>
      <c r="F61" s="731"/>
      <c r="G61" s="732"/>
      <c r="H61" s="731"/>
      <c r="I61" s="731"/>
      <c r="J61" s="731"/>
      <c r="K61" s="732"/>
      <c r="L61" s="731">
        <v>13401</v>
      </c>
      <c r="M61" s="731"/>
      <c r="N61" s="731">
        <v>6166</v>
      </c>
      <c r="O61" s="732"/>
      <c r="P61" s="731">
        <v>12261</v>
      </c>
      <c r="Q61" s="731"/>
      <c r="R61" s="731">
        <f>mc.pe.átad!G22</f>
        <v>12260</v>
      </c>
      <c r="S61" s="732"/>
      <c r="T61" s="731"/>
      <c r="U61" s="731"/>
      <c r="V61" s="731"/>
      <c r="W61" s="732"/>
      <c r="X61" s="731"/>
      <c r="Y61" s="732"/>
      <c r="Z61" s="731"/>
      <c r="AA61" s="731"/>
      <c r="AB61" s="731"/>
      <c r="AC61" s="1418"/>
      <c r="AD61" s="1416">
        <v>25662</v>
      </c>
      <c r="AE61" s="1416">
        <f t="shared" si="3"/>
        <v>18426</v>
      </c>
      <c r="AF61" s="1395">
        <f t="shared" si="4"/>
        <v>71.80266541968669</v>
      </c>
      <c r="AG61" s="322"/>
    </row>
    <row r="62" spans="1:33" s="321" customFormat="1" ht="22.5" customHeight="1" x14ac:dyDescent="0.2">
      <c r="A62" s="1227"/>
      <c r="B62" s="1394">
        <f t="shared" si="2"/>
        <v>49</v>
      </c>
      <c r="C62" s="752" t="s">
        <v>1320</v>
      </c>
      <c r="D62" s="753">
        <v>0</v>
      </c>
      <c r="E62" s="731"/>
      <c r="F62" s="731"/>
      <c r="G62" s="732"/>
      <c r="H62" s="731"/>
      <c r="I62" s="731"/>
      <c r="J62" s="731"/>
      <c r="K62" s="732"/>
      <c r="L62" s="731">
        <v>195821</v>
      </c>
      <c r="M62" s="731"/>
      <c r="N62" s="731">
        <v>122576</v>
      </c>
      <c r="O62" s="732"/>
      <c r="P62" s="731"/>
      <c r="Q62" s="731"/>
      <c r="R62" s="731"/>
      <c r="S62" s="732"/>
      <c r="T62" s="731"/>
      <c r="U62" s="731"/>
      <c r="V62" s="731"/>
      <c r="W62" s="732"/>
      <c r="X62" s="731"/>
      <c r="Y62" s="732"/>
      <c r="Z62" s="731"/>
      <c r="AA62" s="731"/>
      <c r="AB62" s="731"/>
      <c r="AC62" s="1418"/>
      <c r="AD62" s="1416">
        <v>195821</v>
      </c>
      <c r="AE62" s="1416">
        <f t="shared" si="3"/>
        <v>122576</v>
      </c>
      <c r="AF62" s="1395">
        <f t="shared" si="4"/>
        <v>62.595942212530829</v>
      </c>
      <c r="AG62" s="322"/>
    </row>
    <row r="63" spans="1:33" s="321" customFormat="1" ht="15" customHeight="1" x14ac:dyDescent="0.2">
      <c r="A63" s="1227"/>
      <c r="B63" s="1394">
        <f t="shared" si="2"/>
        <v>50</v>
      </c>
      <c r="C63" s="752" t="s">
        <v>1025</v>
      </c>
      <c r="D63" s="753"/>
      <c r="E63" s="731">
        <v>10846</v>
      </c>
      <c r="F63" s="731"/>
      <c r="G63" s="732">
        <v>4823</v>
      </c>
      <c r="H63" s="731"/>
      <c r="I63" s="731">
        <v>2212</v>
      </c>
      <c r="J63" s="731"/>
      <c r="K63" s="732">
        <v>879</v>
      </c>
      <c r="L63" s="731">
        <v>29003</v>
      </c>
      <c r="M63" s="731">
        <v>114424</v>
      </c>
      <c r="N63" s="731">
        <v>28750</v>
      </c>
      <c r="O63" s="732">
        <v>113427</v>
      </c>
      <c r="P63" s="731"/>
      <c r="Q63" s="731"/>
      <c r="R63" s="731"/>
      <c r="S63" s="732"/>
      <c r="T63" s="731"/>
      <c r="U63" s="731"/>
      <c r="V63" s="731"/>
      <c r="W63" s="732"/>
      <c r="X63" s="731">
        <v>84</v>
      </c>
      <c r="Y63" s="732"/>
      <c r="Z63" s="731"/>
      <c r="AA63" s="731"/>
      <c r="AB63" s="731"/>
      <c r="AC63" s="1418"/>
      <c r="AD63" s="1416">
        <v>156569</v>
      </c>
      <c r="AE63" s="1416">
        <f t="shared" si="3"/>
        <v>147879</v>
      </c>
      <c r="AF63" s="1395">
        <f t="shared" si="4"/>
        <v>94.449731428315957</v>
      </c>
      <c r="AG63" s="322"/>
    </row>
    <row r="64" spans="1:33" s="321" customFormat="1" ht="21.75" customHeight="1" x14ac:dyDescent="0.2">
      <c r="A64" s="1227"/>
      <c r="B64" s="1394">
        <f t="shared" si="2"/>
        <v>51</v>
      </c>
      <c r="C64" s="752" t="s">
        <v>1199</v>
      </c>
      <c r="D64" s="753"/>
      <c r="E64" s="731"/>
      <c r="F64" s="731"/>
      <c r="G64" s="732"/>
      <c r="H64" s="731"/>
      <c r="I64" s="731"/>
      <c r="J64" s="731"/>
      <c r="K64" s="732"/>
      <c r="L64" s="731">
        <v>294</v>
      </c>
      <c r="M64" s="731"/>
      <c r="N64" s="731">
        <v>293</v>
      </c>
      <c r="O64" s="732"/>
      <c r="P64" s="731"/>
      <c r="Q64" s="731"/>
      <c r="R64" s="731"/>
      <c r="S64" s="732"/>
      <c r="T64" s="731"/>
      <c r="U64" s="731"/>
      <c r="V64" s="731"/>
      <c r="W64" s="732"/>
      <c r="X64" s="731"/>
      <c r="Y64" s="732"/>
      <c r="Z64" s="731"/>
      <c r="AA64" s="731"/>
      <c r="AB64" s="731"/>
      <c r="AC64" s="1418"/>
      <c r="AD64" s="1416">
        <v>294</v>
      </c>
      <c r="AE64" s="1416">
        <f t="shared" si="3"/>
        <v>293</v>
      </c>
      <c r="AF64" s="1395">
        <f t="shared" si="4"/>
        <v>99.659863945578238</v>
      </c>
      <c r="AG64" s="322"/>
    </row>
    <row r="65" spans="1:33" s="321" customFormat="1" ht="15" customHeight="1" x14ac:dyDescent="0.2">
      <c r="A65" s="1227"/>
      <c r="B65" s="1394">
        <f t="shared" si="2"/>
        <v>52</v>
      </c>
      <c r="C65" s="752" t="s">
        <v>1200</v>
      </c>
      <c r="D65" s="753"/>
      <c r="E65" s="731"/>
      <c r="F65" s="731"/>
      <c r="G65" s="732"/>
      <c r="H65" s="731"/>
      <c r="I65" s="731"/>
      <c r="J65" s="731"/>
      <c r="K65" s="732"/>
      <c r="L65" s="731"/>
      <c r="M65" s="731">
        <v>2</v>
      </c>
      <c r="N65" s="731"/>
      <c r="O65" s="732">
        <v>2</v>
      </c>
      <c r="P65" s="731"/>
      <c r="Q65" s="731">
        <v>191</v>
      </c>
      <c r="R65" s="731"/>
      <c r="S65" s="732">
        <f>mc.pe.átad!H21</f>
        <v>190</v>
      </c>
      <c r="T65" s="731"/>
      <c r="U65" s="731"/>
      <c r="V65" s="731"/>
      <c r="W65" s="732"/>
      <c r="X65" s="731"/>
      <c r="Y65" s="732"/>
      <c r="Z65" s="731"/>
      <c r="AA65" s="731"/>
      <c r="AB65" s="731"/>
      <c r="AC65" s="1418"/>
      <c r="AD65" s="1416">
        <v>193</v>
      </c>
      <c r="AE65" s="1416">
        <f t="shared" si="3"/>
        <v>192</v>
      </c>
      <c r="AF65" s="1395">
        <f t="shared" si="4"/>
        <v>99.481865284974091</v>
      </c>
      <c r="AG65" s="322"/>
    </row>
    <row r="66" spans="1:33" s="321" customFormat="1" ht="15" customHeight="1" x14ac:dyDescent="0.2">
      <c r="A66" s="1227"/>
      <c r="B66" s="1394">
        <f t="shared" si="2"/>
        <v>53</v>
      </c>
      <c r="C66" s="752" t="s">
        <v>1201</v>
      </c>
      <c r="D66" s="753"/>
      <c r="E66" s="731"/>
      <c r="F66" s="731"/>
      <c r="G66" s="732"/>
      <c r="H66" s="731"/>
      <c r="I66" s="731"/>
      <c r="J66" s="731"/>
      <c r="K66" s="732"/>
      <c r="L66" s="731"/>
      <c r="M66" s="731">
        <v>2450</v>
      </c>
      <c r="N66" s="731"/>
      <c r="O66" s="732">
        <v>1093</v>
      </c>
      <c r="P66" s="731"/>
      <c r="Q66" s="731"/>
      <c r="R66" s="731"/>
      <c r="S66" s="732"/>
      <c r="T66" s="731"/>
      <c r="U66" s="731"/>
      <c r="V66" s="731"/>
      <c r="W66" s="732"/>
      <c r="X66" s="731"/>
      <c r="Y66" s="732"/>
      <c r="Z66" s="731"/>
      <c r="AA66" s="731"/>
      <c r="AB66" s="731"/>
      <c r="AC66" s="1418"/>
      <c r="AD66" s="1416">
        <v>2450</v>
      </c>
      <c r="AE66" s="1416">
        <f t="shared" si="3"/>
        <v>1093</v>
      </c>
      <c r="AF66" s="1395">
        <f t="shared" si="4"/>
        <v>44.612244897959187</v>
      </c>
      <c r="AG66" s="322"/>
    </row>
    <row r="67" spans="1:33" s="321" customFormat="1" ht="15" customHeight="1" x14ac:dyDescent="0.2">
      <c r="A67" s="1227"/>
      <c r="B67" s="1394">
        <f t="shared" si="2"/>
        <v>54</v>
      </c>
      <c r="C67" s="752" t="s">
        <v>1321</v>
      </c>
      <c r="D67" s="753"/>
      <c r="E67" s="731"/>
      <c r="F67" s="731"/>
      <c r="G67" s="732"/>
      <c r="H67" s="731"/>
      <c r="I67" s="731"/>
      <c r="J67" s="731"/>
      <c r="K67" s="732"/>
      <c r="L67" s="731">
        <v>1371</v>
      </c>
      <c r="M67" s="731"/>
      <c r="N67" s="731">
        <v>1369</v>
      </c>
      <c r="O67" s="732"/>
      <c r="P67" s="731"/>
      <c r="Q67" s="731"/>
      <c r="R67" s="731"/>
      <c r="S67" s="732"/>
      <c r="T67" s="731"/>
      <c r="U67" s="731"/>
      <c r="V67" s="731"/>
      <c r="W67" s="732"/>
      <c r="X67" s="731"/>
      <c r="Y67" s="732"/>
      <c r="Z67" s="731"/>
      <c r="AA67" s="731"/>
      <c r="AB67" s="731"/>
      <c r="AC67" s="1418"/>
      <c r="AD67" s="1416">
        <v>1371</v>
      </c>
      <c r="AE67" s="1416">
        <f t="shared" si="3"/>
        <v>1369</v>
      </c>
      <c r="AF67" s="1395">
        <f t="shared" si="4"/>
        <v>99.854121079504012</v>
      </c>
      <c r="AG67" s="322"/>
    </row>
    <row r="68" spans="1:33" s="321" customFormat="1" ht="15" customHeight="1" x14ac:dyDescent="0.2">
      <c r="A68" s="1227"/>
      <c r="B68" s="1394">
        <f t="shared" si="2"/>
        <v>55</v>
      </c>
      <c r="C68" s="752" t="s">
        <v>1295</v>
      </c>
      <c r="D68" s="753"/>
      <c r="E68" s="731"/>
      <c r="F68" s="731"/>
      <c r="G68" s="732"/>
      <c r="H68" s="731"/>
      <c r="I68" s="731"/>
      <c r="J68" s="731"/>
      <c r="K68" s="732"/>
      <c r="L68" s="731">
        <v>373</v>
      </c>
      <c r="M68" s="731"/>
      <c r="N68" s="731">
        <v>372</v>
      </c>
      <c r="O68" s="732"/>
      <c r="P68" s="731"/>
      <c r="Q68" s="731"/>
      <c r="R68" s="731"/>
      <c r="S68" s="732"/>
      <c r="T68" s="731"/>
      <c r="U68" s="731"/>
      <c r="V68" s="731"/>
      <c r="W68" s="732"/>
      <c r="X68" s="731"/>
      <c r="Y68" s="732"/>
      <c r="Z68" s="731"/>
      <c r="AA68" s="731"/>
      <c r="AB68" s="731"/>
      <c r="AC68" s="1418"/>
      <c r="AD68" s="1416">
        <v>373</v>
      </c>
      <c r="AE68" s="1438">
        <f t="shared" si="3"/>
        <v>372</v>
      </c>
      <c r="AF68" s="1395">
        <f t="shared" si="4"/>
        <v>99.731903485254691</v>
      </c>
      <c r="AG68" s="322"/>
    </row>
    <row r="69" spans="1:33" s="321" customFormat="1" ht="15" customHeight="1" x14ac:dyDescent="0.2">
      <c r="A69" s="1227"/>
      <c r="B69" s="1394">
        <f t="shared" si="2"/>
        <v>56</v>
      </c>
      <c r="C69" s="752" t="s">
        <v>1322</v>
      </c>
      <c r="D69" s="753"/>
      <c r="E69" s="731"/>
      <c r="F69" s="731"/>
      <c r="G69" s="732"/>
      <c r="H69" s="731"/>
      <c r="I69" s="731"/>
      <c r="J69" s="731"/>
      <c r="K69" s="732"/>
      <c r="L69" s="731"/>
      <c r="M69" s="731">
        <v>3275</v>
      </c>
      <c r="N69" s="731"/>
      <c r="O69" s="732">
        <v>932</v>
      </c>
      <c r="P69" s="731"/>
      <c r="Q69" s="731"/>
      <c r="R69" s="731"/>
      <c r="S69" s="732"/>
      <c r="T69" s="731"/>
      <c r="U69" s="731">
        <v>6851</v>
      </c>
      <c r="V69" s="731"/>
      <c r="W69" s="732">
        <f>mc.pe.átad!I63+mc.pe.átad!I64+mc.pe.átad!I65+mc.pe.átad!I66</f>
        <v>6849</v>
      </c>
      <c r="X69" s="731"/>
      <c r="Y69" s="732"/>
      <c r="Z69" s="731"/>
      <c r="AA69" s="731"/>
      <c r="AB69" s="731"/>
      <c r="AC69" s="1418"/>
      <c r="AD69" s="1416">
        <v>10126</v>
      </c>
      <c r="AE69" s="1438">
        <f t="shared" si="3"/>
        <v>7781</v>
      </c>
      <c r="AF69" s="1395">
        <f t="shared" si="4"/>
        <v>76.84179340312069</v>
      </c>
      <c r="AG69" s="322"/>
    </row>
    <row r="70" spans="1:33" s="321" customFormat="1" ht="21.75" customHeight="1" x14ac:dyDescent="0.2">
      <c r="A70" s="1227"/>
      <c r="B70" s="1394">
        <f t="shared" si="2"/>
        <v>57</v>
      </c>
      <c r="C70" s="752" t="s">
        <v>1324</v>
      </c>
      <c r="D70" s="731"/>
      <c r="E70" s="731"/>
      <c r="F70" s="731"/>
      <c r="G70" s="732"/>
      <c r="H70" s="731"/>
      <c r="I70" s="731"/>
      <c r="J70" s="731"/>
      <c r="K70" s="732"/>
      <c r="L70" s="731">
        <v>40</v>
      </c>
      <c r="M70" s="731"/>
      <c r="N70" s="731">
        <v>40</v>
      </c>
      <c r="O70" s="732"/>
      <c r="P70" s="731"/>
      <c r="Q70" s="731"/>
      <c r="R70" s="731"/>
      <c r="S70" s="732"/>
      <c r="T70" s="731"/>
      <c r="U70" s="731"/>
      <c r="V70" s="731"/>
      <c r="W70" s="732"/>
      <c r="X70" s="731"/>
      <c r="Y70" s="732"/>
      <c r="Z70" s="731"/>
      <c r="AA70" s="731"/>
      <c r="AB70" s="731"/>
      <c r="AC70" s="1418"/>
      <c r="AD70" s="1416">
        <v>40</v>
      </c>
      <c r="AE70" s="1438">
        <f t="shared" si="3"/>
        <v>40</v>
      </c>
      <c r="AF70" s="1395">
        <f t="shared" si="4"/>
        <v>100</v>
      </c>
      <c r="AG70" s="322"/>
    </row>
    <row r="71" spans="1:33" s="321" customFormat="1" ht="23.25" customHeight="1" x14ac:dyDescent="0.2">
      <c r="A71" s="1227"/>
      <c r="B71" s="1394">
        <f t="shared" si="2"/>
        <v>58</v>
      </c>
      <c r="C71" s="752" t="s">
        <v>1323</v>
      </c>
      <c r="D71" s="753"/>
      <c r="E71" s="731"/>
      <c r="F71" s="731"/>
      <c r="G71" s="732"/>
      <c r="H71" s="731"/>
      <c r="I71" s="731"/>
      <c r="J71" s="731"/>
      <c r="K71" s="732"/>
      <c r="L71" s="731">
        <v>1340</v>
      </c>
      <c r="M71" s="731"/>
      <c r="N71" s="731">
        <v>1340</v>
      </c>
      <c r="O71" s="732"/>
      <c r="P71" s="731"/>
      <c r="Q71" s="731"/>
      <c r="R71" s="731"/>
      <c r="S71" s="732"/>
      <c r="T71" s="731"/>
      <c r="U71" s="731"/>
      <c r="V71" s="731"/>
      <c r="W71" s="732"/>
      <c r="X71" s="731"/>
      <c r="Y71" s="732"/>
      <c r="Z71" s="731"/>
      <c r="AA71" s="731"/>
      <c r="AB71" s="731"/>
      <c r="AC71" s="1418"/>
      <c r="AD71" s="1416">
        <v>1340</v>
      </c>
      <c r="AE71" s="1438">
        <f t="shared" si="3"/>
        <v>1340</v>
      </c>
      <c r="AF71" s="1395">
        <f t="shared" si="4"/>
        <v>100</v>
      </c>
      <c r="AG71" s="322"/>
    </row>
    <row r="72" spans="1:33" s="321" customFormat="1" ht="15" customHeight="1" thickBot="1" x14ac:dyDescent="0.25">
      <c r="A72" s="1227"/>
      <c r="B72" s="1394">
        <f t="shared" si="2"/>
        <v>59</v>
      </c>
      <c r="C72" s="752" t="s">
        <v>1325</v>
      </c>
      <c r="D72" s="753"/>
      <c r="E72" s="1378"/>
      <c r="F72" s="731"/>
      <c r="G72" s="1379"/>
      <c r="H72" s="1380"/>
      <c r="I72" s="731"/>
      <c r="J72" s="1378"/>
      <c r="K72" s="1379"/>
      <c r="L72" s="731"/>
      <c r="M72" s="1378"/>
      <c r="N72" s="731"/>
      <c r="O72" s="1379"/>
      <c r="P72" s="731"/>
      <c r="Q72" s="1378"/>
      <c r="R72" s="731"/>
      <c r="S72" s="1379"/>
      <c r="T72" s="731"/>
      <c r="U72" s="1378">
        <v>16674</v>
      </c>
      <c r="V72" s="731"/>
      <c r="W72" s="1379">
        <f>mc.pe.átad!H67</f>
        <v>0</v>
      </c>
      <c r="X72" s="731"/>
      <c r="Y72" s="732"/>
      <c r="Z72" s="731"/>
      <c r="AA72" s="731"/>
      <c r="AB72" s="1378"/>
      <c r="AC72" s="1418"/>
      <c r="AD72" s="1417">
        <v>16674</v>
      </c>
      <c r="AE72" s="1438">
        <f t="shared" si="3"/>
        <v>0</v>
      </c>
      <c r="AF72" s="1397">
        <f t="shared" si="4"/>
        <v>0</v>
      </c>
      <c r="AG72" s="322"/>
    </row>
    <row r="73" spans="1:33" ht="15.6" customHeight="1" thickBot="1" x14ac:dyDescent="0.25">
      <c r="B73" s="1909" t="s">
        <v>612</v>
      </c>
      <c r="C73" s="1910"/>
      <c r="D73" s="293">
        <f>SUM(D14:D72)</f>
        <v>54125</v>
      </c>
      <c r="E73" s="293">
        <f t="shared" ref="E73:AE73" si="5">SUM(E14:E72)</f>
        <v>50148</v>
      </c>
      <c r="F73" s="293">
        <f>SUM(F14:F72)</f>
        <v>49605</v>
      </c>
      <c r="G73" s="293">
        <f>SUM(G14:G72)</f>
        <v>32193</v>
      </c>
      <c r="H73" s="293">
        <f t="shared" si="5"/>
        <v>16588</v>
      </c>
      <c r="I73" s="293">
        <f t="shared" si="5"/>
        <v>17255</v>
      </c>
      <c r="J73" s="293">
        <f>SUM(J14:J72)</f>
        <v>9461</v>
      </c>
      <c r="K73" s="293">
        <f>SUM(K14:K72)</f>
        <v>9058</v>
      </c>
      <c r="L73" s="293">
        <f t="shared" si="5"/>
        <v>450250</v>
      </c>
      <c r="M73" s="293">
        <f t="shared" si="5"/>
        <v>279934</v>
      </c>
      <c r="N73" s="293">
        <f>SUM(N14:N72)</f>
        <v>284768</v>
      </c>
      <c r="O73" s="293">
        <f>SUM(O14:O72)</f>
        <v>244950</v>
      </c>
      <c r="P73" s="293">
        <f t="shared" si="5"/>
        <v>52956</v>
      </c>
      <c r="Q73" s="293">
        <f t="shared" si="5"/>
        <v>65876</v>
      </c>
      <c r="R73" s="293">
        <f t="shared" si="5"/>
        <v>52955</v>
      </c>
      <c r="S73" s="293">
        <f t="shared" si="5"/>
        <v>63919</v>
      </c>
      <c r="T73" s="293">
        <f t="shared" si="5"/>
        <v>161421</v>
      </c>
      <c r="U73" s="293">
        <f t="shared" si="5"/>
        <v>195362</v>
      </c>
      <c r="V73" s="293">
        <f>SUM(V14:V72)</f>
        <v>147919</v>
      </c>
      <c r="W73" s="293">
        <f>SUM(W14:W72)</f>
        <v>177525</v>
      </c>
      <c r="X73" s="293">
        <f t="shared" si="5"/>
        <v>451</v>
      </c>
      <c r="Y73" s="293">
        <f t="shared" si="5"/>
        <v>0</v>
      </c>
      <c r="Z73" s="293">
        <f t="shared" si="5"/>
        <v>2689</v>
      </c>
      <c r="AA73" s="293">
        <f t="shared" si="5"/>
        <v>10950</v>
      </c>
      <c r="AB73" s="293">
        <f t="shared" si="5"/>
        <v>1676</v>
      </c>
      <c r="AC73" s="293">
        <f t="shared" si="5"/>
        <v>8220</v>
      </c>
      <c r="AD73" s="456">
        <f t="shared" si="5"/>
        <v>1358005</v>
      </c>
      <c r="AE73" s="456">
        <f t="shared" si="5"/>
        <v>1082249</v>
      </c>
      <c r="AF73" s="1398">
        <f t="shared" si="4"/>
        <v>79.694036472619771</v>
      </c>
      <c r="AG73" s="326"/>
    </row>
    <row r="74" spans="1:33" x14ac:dyDescent="0.2">
      <c r="AE74" s="329"/>
      <c r="AF74" s="1219"/>
    </row>
    <row r="76" spans="1:33" x14ac:dyDescent="0.2">
      <c r="AG76" s="326"/>
    </row>
    <row r="77" spans="1:33" x14ac:dyDescent="0.2">
      <c r="J77" s="325"/>
      <c r="AG77" s="326"/>
    </row>
    <row r="78" spans="1:33" x14ac:dyDescent="0.2">
      <c r="AE78" s="326"/>
      <c r="AG78" s="326"/>
    </row>
    <row r="79" spans="1:33" x14ac:dyDescent="0.2">
      <c r="S79" s="325"/>
      <c r="AA79" s="325"/>
      <c r="AE79" s="326"/>
    </row>
    <row r="83" spans="20:20" x14ac:dyDescent="0.2">
      <c r="T83" s="325"/>
    </row>
  </sheetData>
  <sheetProtection selectLockedCells="1" selectUnlockedCells="1"/>
  <mergeCells count="43">
    <mergeCell ref="AD9:AF9"/>
    <mergeCell ref="D10:AF10"/>
    <mergeCell ref="T9:W9"/>
    <mergeCell ref="P9:S9"/>
    <mergeCell ref="L9:O9"/>
    <mergeCell ref="D9:G9"/>
    <mergeCell ref="H9:K9"/>
    <mergeCell ref="Z9:AC9"/>
    <mergeCell ref="X11:Y11"/>
    <mergeCell ref="X12:Y12"/>
    <mergeCell ref="C11:C13"/>
    <mergeCell ref="B73:C73"/>
    <mergeCell ref="X9:Y9"/>
    <mergeCell ref="B9:B13"/>
    <mergeCell ref="H11:K11"/>
    <mergeCell ref="H12:I12"/>
    <mergeCell ref="J12:K12"/>
    <mergeCell ref="L11:O11"/>
    <mergeCell ref="L12:M12"/>
    <mergeCell ref="N12:O12"/>
    <mergeCell ref="P11:S11"/>
    <mergeCell ref="P12:Q12"/>
    <mergeCell ref="D11:G11"/>
    <mergeCell ref="D12:E12"/>
    <mergeCell ref="F12:G12"/>
    <mergeCell ref="R12:S12"/>
    <mergeCell ref="T11:W11"/>
    <mergeCell ref="T12:U12"/>
    <mergeCell ref="V12:W12"/>
    <mergeCell ref="B1:AF1"/>
    <mergeCell ref="B4:AF4"/>
    <mergeCell ref="B7:AF7"/>
    <mergeCell ref="C8:AF8"/>
    <mergeCell ref="B3:AF3"/>
    <mergeCell ref="B2:AF2"/>
    <mergeCell ref="B5:AF5"/>
    <mergeCell ref="B6:AF6"/>
    <mergeCell ref="AE11:AE13"/>
    <mergeCell ref="AF11:AF13"/>
    <mergeCell ref="Z11:AC11"/>
    <mergeCell ref="Z12:AA12"/>
    <mergeCell ref="AB12:AC12"/>
    <mergeCell ref="AD11:AD13"/>
  </mergeCells>
  <phoneticPr fontId="33" type="noConversion"/>
  <pageMargins left="0.15748031496062992" right="0.15748031496062992" top="0.78740157480314965" bottom="0.78740157480314965" header="0.51181102362204722" footer="0.51181102362204722"/>
  <pageSetup paperSize="9" scale="66" firstPageNumber="0" fitToHeight="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X44"/>
  <sheetViews>
    <sheetView workbookViewId="0">
      <selection activeCell="B1" sqref="B1:N1"/>
    </sheetView>
  </sheetViews>
  <sheetFormatPr defaultColWidth="9.140625" defaultRowHeight="18" customHeight="1" x14ac:dyDescent="0.25"/>
  <cols>
    <col min="1" max="1" width="6.140625" style="30" customWidth="1"/>
    <col min="2" max="3" width="3.5703125" style="17" customWidth="1"/>
    <col min="4" max="4" width="41.5703125" style="22" customWidth="1"/>
    <col min="5" max="5" width="12.28515625" style="17" customWidth="1"/>
    <col min="6" max="6" width="11" style="17" customWidth="1"/>
    <col min="7" max="7" width="14" style="17" customWidth="1"/>
    <col min="8" max="9" width="0" style="286" hidden="1" customWidth="1"/>
    <col min="10" max="10" width="9.42578125" style="30" hidden="1" customWidth="1"/>
    <col min="11" max="16384" width="9.140625" style="30"/>
  </cols>
  <sheetData>
    <row r="1" spans="2:19" ht="18" customHeight="1" x14ac:dyDescent="0.25">
      <c r="B1" s="1931" t="s">
        <v>2062</v>
      </c>
      <c r="C1" s="1931"/>
      <c r="D1" s="1931"/>
      <c r="E1" s="1931"/>
      <c r="F1" s="1931"/>
      <c r="G1" s="1931"/>
      <c r="H1" s="1931"/>
      <c r="I1" s="1931"/>
      <c r="J1" s="1931"/>
      <c r="K1" s="1931"/>
      <c r="L1" s="1931"/>
      <c r="M1" s="1931"/>
      <c r="N1" s="1931"/>
    </row>
    <row r="3" spans="2:19" ht="15.75" customHeight="1" x14ac:dyDescent="0.25">
      <c r="B3" s="1835" t="s">
        <v>78</v>
      </c>
      <c r="C3" s="1835"/>
      <c r="D3" s="1835"/>
      <c r="E3" s="1835"/>
      <c r="F3" s="1835"/>
      <c r="G3" s="1835"/>
      <c r="H3" s="1835"/>
      <c r="I3" s="1835"/>
      <c r="J3" s="1835"/>
      <c r="K3" s="1835"/>
      <c r="L3" s="1835"/>
      <c r="M3" s="1835"/>
      <c r="N3" s="1835"/>
    </row>
    <row r="4" spans="2:19" ht="15.75" customHeight="1" x14ac:dyDescent="0.25">
      <c r="B4" s="1944" t="s">
        <v>1427</v>
      </c>
      <c r="C4" s="1944"/>
      <c r="D4" s="1944"/>
      <c r="E4" s="1944"/>
      <c r="F4" s="1944"/>
      <c r="G4" s="1944"/>
      <c r="H4" s="1944"/>
      <c r="I4" s="1944"/>
      <c r="J4" s="1944"/>
      <c r="K4" s="1944"/>
      <c r="L4" s="1944"/>
      <c r="M4" s="1944"/>
      <c r="N4" s="1944"/>
    </row>
    <row r="5" spans="2:19" ht="15.75" customHeight="1" x14ac:dyDescent="0.25">
      <c r="B5" s="1944" t="s">
        <v>1430</v>
      </c>
      <c r="C5" s="1944"/>
      <c r="D5" s="1944"/>
      <c r="E5" s="1944"/>
      <c r="F5" s="1944"/>
      <c r="G5" s="1944"/>
      <c r="H5" s="1944"/>
      <c r="I5" s="1944"/>
      <c r="J5" s="1944"/>
      <c r="K5" s="1944"/>
      <c r="L5" s="1944"/>
      <c r="M5" s="1944"/>
      <c r="N5" s="1944"/>
    </row>
    <row r="6" spans="2:19" ht="15.75" customHeight="1" x14ac:dyDescent="0.25">
      <c r="B6" s="1835" t="s">
        <v>949</v>
      </c>
      <c r="C6" s="1835"/>
      <c r="D6" s="1835"/>
      <c r="E6" s="1835"/>
      <c r="F6" s="1835"/>
      <c r="G6" s="1835"/>
      <c r="H6" s="1835"/>
      <c r="I6" s="1835"/>
      <c r="J6" s="1835"/>
      <c r="K6" s="1835"/>
      <c r="L6" s="1835"/>
      <c r="M6" s="1835"/>
      <c r="N6" s="1835"/>
    </row>
    <row r="7" spans="2:19" s="32" customFormat="1" ht="14.25" customHeight="1" x14ac:dyDescent="0.25">
      <c r="B7" s="1943" t="s">
        <v>325</v>
      </c>
      <c r="C7" s="1943"/>
      <c r="D7" s="1943"/>
      <c r="E7" s="1943"/>
      <c r="F7" s="1943"/>
      <c r="G7" s="1943"/>
      <c r="H7" s="1943"/>
      <c r="I7" s="1943"/>
      <c r="J7" s="1943"/>
      <c r="K7" s="1943"/>
      <c r="L7" s="1943"/>
      <c r="M7" s="1943"/>
      <c r="N7" s="1943"/>
    </row>
    <row r="8" spans="2:19" s="32" customFormat="1" ht="14.25" customHeight="1" thickBot="1" x14ac:dyDescent="0.3">
      <c r="B8" s="860"/>
      <c r="C8" s="1250"/>
      <c r="D8" s="1251"/>
      <c r="E8" s="860"/>
      <c r="F8" s="860"/>
      <c r="G8" s="860"/>
      <c r="H8" s="1252"/>
      <c r="I8" s="1252"/>
      <c r="J8" s="1252"/>
      <c r="K8" s="1252"/>
      <c r="L8" s="1252"/>
      <c r="M8" s="1252"/>
      <c r="N8" s="1252"/>
    </row>
    <row r="9" spans="2:19" ht="30.6" customHeight="1" x14ac:dyDescent="0.25">
      <c r="B9" s="1933" t="s">
        <v>481</v>
      </c>
      <c r="C9" s="1935" t="s">
        <v>57</v>
      </c>
      <c r="D9" s="1935"/>
      <c r="E9" s="1254" t="s">
        <v>58</v>
      </c>
      <c r="F9" s="1254" t="s">
        <v>59</v>
      </c>
      <c r="G9" s="1254" t="s">
        <v>60</v>
      </c>
      <c r="H9" s="1228"/>
      <c r="I9" s="1228"/>
      <c r="J9" s="1228"/>
      <c r="K9" s="1248" t="s">
        <v>482</v>
      </c>
      <c r="L9" s="1249" t="s">
        <v>483</v>
      </c>
      <c r="M9" s="1680" t="s">
        <v>484</v>
      </c>
      <c r="N9" s="1676" t="s">
        <v>609</v>
      </c>
      <c r="Q9" s="31"/>
    </row>
    <row r="10" spans="2:19" ht="30" customHeight="1" x14ac:dyDescent="0.25">
      <c r="B10" s="1934"/>
      <c r="C10" s="1936" t="s">
        <v>545</v>
      </c>
      <c r="D10" s="1936"/>
      <c r="E10" s="1939" t="s">
        <v>1136</v>
      </c>
      <c r="F10" s="1939"/>
      <c r="G10" s="1940"/>
      <c r="H10" s="30"/>
      <c r="I10" s="30"/>
      <c r="K10" s="1781" t="s">
        <v>1346</v>
      </c>
      <c r="L10" s="1718"/>
      <c r="M10" s="1732"/>
      <c r="N10" s="1941" t="s">
        <v>1347</v>
      </c>
      <c r="O10" s="1244"/>
    </row>
    <row r="11" spans="2:19" ht="52.9" customHeight="1" thickBot="1" x14ac:dyDescent="0.3">
      <c r="B11" s="1934"/>
      <c r="C11" s="1937"/>
      <c r="D11" s="1938"/>
      <c r="E11" s="1201" t="s">
        <v>62</v>
      </c>
      <c r="F11" s="1201" t="s">
        <v>63</v>
      </c>
      <c r="G11" s="1201" t="s">
        <v>64</v>
      </c>
      <c r="H11" s="30"/>
      <c r="I11" s="30"/>
      <c r="K11" s="1693" t="s">
        <v>62</v>
      </c>
      <c r="L11" s="1692" t="s">
        <v>63</v>
      </c>
      <c r="M11" s="1677" t="s">
        <v>1348</v>
      </c>
      <c r="N11" s="1942"/>
      <c r="O11" s="1244"/>
      <c r="R11" s="31"/>
      <c r="S11" s="31"/>
    </row>
    <row r="12" spans="2:19" ht="23.25" customHeight="1" x14ac:dyDescent="0.25">
      <c r="B12" s="1253" t="s">
        <v>491</v>
      </c>
      <c r="C12" s="1932" t="s">
        <v>613</v>
      </c>
      <c r="D12" s="1932"/>
      <c r="E12" s="239"/>
      <c r="F12" s="239"/>
      <c r="G12" s="239"/>
      <c r="H12" s="30"/>
      <c r="I12" s="30"/>
      <c r="K12" s="1683"/>
      <c r="L12" s="1691"/>
      <c r="M12" s="1678"/>
      <c r="O12" s="1244"/>
    </row>
    <row r="13" spans="2:19" ht="18" customHeight="1" x14ac:dyDescent="0.25">
      <c r="B13" s="886" t="s">
        <v>499</v>
      </c>
      <c r="C13" s="240" t="s">
        <v>578</v>
      </c>
      <c r="D13" s="237"/>
      <c r="E13" s="239"/>
      <c r="F13" s="239"/>
      <c r="G13" s="239"/>
      <c r="H13" s="30"/>
      <c r="I13" s="30"/>
      <c r="K13" s="1683"/>
      <c r="L13" s="1688"/>
      <c r="M13" s="1678"/>
      <c r="O13" s="1244"/>
    </row>
    <row r="14" spans="2:19" ht="18" customHeight="1" x14ac:dyDescent="0.25">
      <c r="B14" s="886" t="s">
        <v>501</v>
      </c>
      <c r="C14" s="241"/>
      <c r="D14" s="242" t="s">
        <v>945</v>
      </c>
      <c r="E14" s="239">
        <v>0</v>
      </c>
      <c r="F14" s="239">
        <v>850</v>
      </c>
      <c r="G14" s="239">
        <f>SUM(E14:F14)</f>
        <v>850</v>
      </c>
      <c r="H14" s="30"/>
      <c r="I14" s="30"/>
      <c r="K14" s="1684"/>
      <c r="L14" s="1689">
        <v>586</v>
      </c>
      <c r="M14" s="1679">
        <f t="shared" ref="M14:M19" si="0">K14+L14</f>
        <v>586</v>
      </c>
      <c r="N14" s="33">
        <f>M14/G14*100</f>
        <v>68.941176470588232</v>
      </c>
      <c r="O14" s="1244"/>
    </row>
    <row r="15" spans="2:19" ht="18" customHeight="1" x14ac:dyDescent="0.25">
      <c r="B15" s="886" t="s">
        <v>502</v>
      </c>
      <c r="C15" s="241"/>
      <c r="D15" s="22" t="s">
        <v>578</v>
      </c>
      <c r="E15" s="239"/>
      <c r="F15" s="243">
        <v>0</v>
      </c>
      <c r="G15" s="239">
        <f>SUM(E15:F15)</f>
        <v>0</v>
      </c>
      <c r="H15" s="30"/>
      <c r="I15" s="30"/>
      <c r="K15" s="1684"/>
      <c r="L15" s="1689"/>
      <c r="M15" s="1679">
        <f t="shared" si="0"/>
        <v>0</v>
      </c>
      <c r="N15" s="33"/>
      <c r="O15" s="1244"/>
    </row>
    <row r="16" spans="2:19" ht="18" customHeight="1" x14ac:dyDescent="0.25">
      <c r="B16" s="886" t="s">
        <v>503</v>
      </c>
      <c r="C16" s="241"/>
      <c r="D16" s="22" t="s">
        <v>1000</v>
      </c>
      <c r="E16" s="239"/>
      <c r="F16" s="243">
        <v>600</v>
      </c>
      <c r="G16" s="239">
        <f>SUM(E16:F16)</f>
        <v>600</v>
      </c>
      <c r="H16" s="30"/>
      <c r="I16" s="30"/>
      <c r="K16" s="1684"/>
      <c r="L16" s="1689">
        <v>562</v>
      </c>
      <c r="M16" s="1679">
        <f t="shared" si="0"/>
        <v>562</v>
      </c>
      <c r="N16" s="33">
        <f t="shared" ref="N16:N33" si="1">M16/G16*100</f>
        <v>93.666666666666671</v>
      </c>
      <c r="O16" s="1244"/>
    </row>
    <row r="17" spans="2:24" ht="18" customHeight="1" x14ac:dyDescent="0.25">
      <c r="B17" s="886" t="s">
        <v>504</v>
      </c>
      <c r="C17" s="241"/>
      <c r="D17" s="22" t="s">
        <v>1001</v>
      </c>
      <c r="E17" s="239"/>
      <c r="F17" s="243">
        <v>800</v>
      </c>
      <c r="G17" s="239">
        <f t="shared" ref="G17:G21" si="2">SUM(E17:F17)</f>
        <v>800</v>
      </c>
      <c r="H17" s="30"/>
      <c r="I17" s="30"/>
      <c r="K17" s="1684"/>
      <c r="L17" s="1689">
        <v>368</v>
      </c>
      <c r="M17" s="1679">
        <f t="shared" si="0"/>
        <v>368</v>
      </c>
      <c r="N17" s="33">
        <f t="shared" si="1"/>
        <v>46</v>
      </c>
      <c r="O17" s="1244"/>
    </row>
    <row r="18" spans="2:24" ht="18" customHeight="1" x14ac:dyDescent="0.25">
      <c r="B18" s="886" t="s">
        <v>505</v>
      </c>
      <c r="C18" s="241"/>
      <c r="D18" s="22" t="s">
        <v>1002</v>
      </c>
      <c r="E18" s="239"/>
      <c r="F18" s="243">
        <v>1000</v>
      </c>
      <c r="G18" s="239">
        <f t="shared" si="2"/>
        <v>1000</v>
      </c>
      <c r="H18" s="30"/>
      <c r="I18" s="30"/>
      <c r="K18" s="1684"/>
      <c r="L18" s="1689">
        <v>500</v>
      </c>
      <c r="M18" s="1679">
        <f t="shared" si="0"/>
        <v>500</v>
      </c>
      <c r="N18" s="33">
        <f t="shared" si="1"/>
        <v>50</v>
      </c>
      <c r="O18" s="1244"/>
      <c r="X18" s="31"/>
    </row>
    <row r="19" spans="2:24" ht="18" customHeight="1" x14ac:dyDescent="0.25">
      <c r="B19" s="886" t="s">
        <v>506</v>
      </c>
      <c r="C19" s="241"/>
      <c r="D19" s="22" t="s">
        <v>1003</v>
      </c>
      <c r="E19" s="239"/>
      <c r="F19" s="243">
        <v>600</v>
      </c>
      <c r="G19" s="239">
        <f t="shared" si="2"/>
        <v>600</v>
      </c>
      <c r="H19" s="30"/>
      <c r="I19" s="30"/>
      <c r="K19" s="1684"/>
      <c r="L19" s="1689">
        <v>482</v>
      </c>
      <c r="M19" s="1679">
        <f t="shared" si="0"/>
        <v>482</v>
      </c>
      <c r="N19" s="33">
        <f t="shared" si="1"/>
        <v>80.333333333333329</v>
      </c>
      <c r="O19" s="1244"/>
    </row>
    <row r="20" spans="2:24" ht="18" customHeight="1" x14ac:dyDescent="0.25">
      <c r="B20" s="886" t="s">
        <v>547</v>
      </c>
      <c r="C20" s="241"/>
      <c r="D20" s="22" t="s">
        <v>1004</v>
      </c>
      <c r="E20" s="239">
        <v>2300</v>
      </c>
      <c r="F20" s="243">
        <v>0</v>
      </c>
      <c r="G20" s="239">
        <f t="shared" si="2"/>
        <v>2300</v>
      </c>
      <c r="H20" s="30"/>
      <c r="I20" s="30"/>
      <c r="K20" s="1684">
        <v>1676</v>
      </c>
      <c r="L20" s="1689"/>
      <c r="M20" s="1679">
        <f>K20+L20</f>
        <v>1676</v>
      </c>
      <c r="N20" s="33">
        <f t="shared" si="1"/>
        <v>72.869565217391312</v>
      </c>
      <c r="O20" s="1244"/>
    </row>
    <row r="21" spans="2:24" ht="18" customHeight="1" x14ac:dyDescent="0.25">
      <c r="B21" s="886" t="s">
        <v>548</v>
      </c>
      <c r="C21" s="241"/>
      <c r="D21" s="527" t="s">
        <v>610</v>
      </c>
      <c r="E21" s="239">
        <v>389</v>
      </c>
      <c r="F21" s="243">
        <v>0</v>
      </c>
      <c r="G21" s="239">
        <f t="shared" si="2"/>
        <v>389</v>
      </c>
      <c r="H21" s="30"/>
      <c r="I21" s="30"/>
      <c r="K21" s="1684">
        <v>0</v>
      </c>
      <c r="L21" s="1689"/>
      <c r="M21" s="1679">
        <f t="shared" ref="M21:M23" si="3">K21+L21</f>
        <v>0</v>
      </c>
      <c r="N21" s="33">
        <f t="shared" si="1"/>
        <v>0</v>
      </c>
      <c r="O21" s="1244"/>
    </row>
    <row r="22" spans="2:24" ht="18" customHeight="1" x14ac:dyDescent="0.25">
      <c r="B22" s="886" t="s">
        <v>549</v>
      </c>
      <c r="C22" s="699"/>
      <c r="D22" s="527" t="s">
        <v>576</v>
      </c>
      <c r="E22" s="239"/>
      <c r="F22" s="243">
        <v>1800</v>
      </c>
      <c r="G22" s="239">
        <f>SUM(E22:F22)</f>
        <v>1800</v>
      </c>
      <c r="H22" s="30"/>
      <c r="I22" s="30"/>
      <c r="K22" s="1684"/>
      <c r="L22" s="1689">
        <v>1413</v>
      </c>
      <c r="M22" s="1679">
        <f t="shared" si="3"/>
        <v>1413</v>
      </c>
      <c r="N22" s="33">
        <f t="shared" si="1"/>
        <v>78.5</v>
      </c>
      <c r="O22" s="1244"/>
    </row>
    <row r="23" spans="2:24" ht="18" customHeight="1" x14ac:dyDescent="0.25">
      <c r="B23" s="886" t="s">
        <v>550</v>
      </c>
      <c r="C23" s="699"/>
      <c r="D23" s="701" t="s">
        <v>575</v>
      </c>
      <c r="E23" s="700"/>
      <c r="F23" s="243">
        <v>1100</v>
      </c>
      <c r="G23" s="528">
        <f>SUM(E23:F23)</f>
        <v>1100</v>
      </c>
      <c r="H23" s="31"/>
      <c r="I23" s="31"/>
      <c r="J23" s="31"/>
      <c r="K23" s="1684"/>
      <c r="L23" s="1689">
        <v>719</v>
      </c>
      <c r="M23" s="1679">
        <f t="shared" si="3"/>
        <v>719</v>
      </c>
      <c r="N23" s="33">
        <f t="shared" si="1"/>
        <v>65.363636363636374</v>
      </c>
      <c r="O23" s="1244"/>
    </row>
    <row r="24" spans="2:24" ht="18" customHeight="1" x14ac:dyDescent="0.25">
      <c r="B24" s="886" t="s">
        <v>551</v>
      </c>
      <c r="C24" s="240" t="s">
        <v>946</v>
      </c>
      <c r="D24" s="237"/>
      <c r="E24" s="244">
        <f>SUM(E14:E23)</f>
        <v>2689</v>
      </c>
      <c r="F24" s="244">
        <f>SUM(F14:F23)</f>
        <v>6750</v>
      </c>
      <c r="G24" s="244">
        <f t="shared" ref="G24:M24" si="4">SUM(G14:G23)</f>
        <v>9439</v>
      </c>
      <c r="H24" s="244">
        <f t="shared" si="4"/>
        <v>0</v>
      </c>
      <c r="I24" s="244">
        <f t="shared" si="4"/>
        <v>0</v>
      </c>
      <c r="J24" s="1240">
        <f t="shared" si="4"/>
        <v>0</v>
      </c>
      <c r="K24" s="1685">
        <f t="shared" si="4"/>
        <v>1676</v>
      </c>
      <c r="L24" s="244">
        <f t="shared" si="4"/>
        <v>4630</v>
      </c>
      <c r="M24" s="1681">
        <f t="shared" si="4"/>
        <v>6306</v>
      </c>
      <c r="N24" s="33">
        <f t="shared" si="1"/>
        <v>66.807924568280541</v>
      </c>
      <c r="O24" s="1244"/>
    </row>
    <row r="25" spans="2:24" ht="20.25" customHeight="1" x14ac:dyDescent="0.25">
      <c r="B25" s="886"/>
      <c r="D25" s="26"/>
      <c r="E25" s="239"/>
      <c r="F25" s="239"/>
      <c r="G25" s="239"/>
      <c r="H25" s="30"/>
      <c r="I25" s="30"/>
      <c r="K25" s="1684"/>
      <c r="L25" s="1689"/>
      <c r="M25" s="1679"/>
      <c r="N25" s="33"/>
      <c r="O25" s="1244"/>
    </row>
    <row r="26" spans="2:24" ht="18" customHeight="1" x14ac:dyDescent="0.25">
      <c r="B26" s="886" t="s">
        <v>552</v>
      </c>
      <c r="C26" s="17" t="s">
        <v>615</v>
      </c>
      <c r="E26" s="239"/>
      <c r="F26" s="239"/>
      <c r="G26" s="239"/>
      <c r="H26" s="30"/>
      <c r="I26" s="30"/>
      <c r="K26" s="1684"/>
      <c r="L26" s="1689"/>
      <c r="M26" s="1679"/>
      <c r="N26" s="33"/>
      <c r="O26" s="1244"/>
      <c r="S26" s="31"/>
    </row>
    <row r="27" spans="2:24" ht="18" customHeight="1" x14ac:dyDescent="0.25">
      <c r="B27" s="886" t="s">
        <v>553</v>
      </c>
      <c r="D27" s="22" t="s">
        <v>616</v>
      </c>
      <c r="E27" s="239"/>
      <c r="F27" s="239">
        <v>0</v>
      </c>
      <c r="G27" s="239">
        <f>SUM(E27:F27)</f>
        <v>0</v>
      </c>
      <c r="H27" s="30"/>
      <c r="I27" s="30"/>
      <c r="K27" s="1684"/>
      <c r="L27" s="1689"/>
      <c r="M27" s="1679"/>
      <c r="N27" s="33"/>
      <c r="O27" s="1244"/>
    </row>
    <row r="28" spans="2:24" ht="18" customHeight="1" x14ac:dyDescent="0.25">
      <c r="B28" s="886" t="s">
        <v>554</v>
      </c>
      <c r="D28" s="22" t="s">
        <v>566</v>
      </c>
      <c r="E28" s="243">
        <v>0</v>
      </c>
      <c r="F28" s="239">
        <v>0</v>
      </c>
      <c r="G28" s="239">
        <f>SUM(E28:F28)</f>
        <v>0</v>
      </c>
      <c r="H28" s="30"/>
      <c r="I28" s="30"/>
      <c r="K28" s="1684"/>
      <c r="L28" s="1689"/>
      <c r="M28" s="1679"/>
      <c r="N28" s="33"/>
      <c r="O28" s="1244"/>
    </row>
    <row r="29" spans="2:24" ht="18" customHeight="1" x14ac:dyDescent="0.25">
      <c r="B29" s="886" t="s">
        <v>556</v>
      </c>
      <c r="C29" s="27" t="s">
        <v>947</v>
      </c>
      <c r="E29" s="702">
        <f>SUM(E27:E28)</f>
        <v>0</v>
      </c>
      <c r="F29" s="702">
        <f>SUM(F27:F28)</f>
        <v>0</v>
      </c>
      <c r="G29" s="702">
        <f>SUM(G27:G28)</f>
        <v>0</v>
      </c>
      <c r="H29" s="30"/>
      <c r="I29" s="30"/>
      <c r="K29" s="1684"/>
      <c r="L29" s="1689"/>
      <c r="M29" s="1679"/>
      <c r="N29" s="33"/>
      <c r="O29" s="1244"/>
      <c r="U29" s="31"/>
    </row>
    <row r="30" spans="2:24" ht="18" customHeight="1" x14ac:dyDescent="0.25">
      <c r="B30" s="886"/>
      <c r="E30" s="239"/>
      <c r="F30" s="239"/>
      <c r="G30" s="239"/>
      <c r="H30" s="30"/>
      <c r="I30" s="30"/>
      <c r="K30" s="1684"/>
      <c r="L30" s="1689"/>
      <c r="M30" s="1679"/>
      <c r="N30" s="33"/>
      <c r="O30" s="1244"/>
      <c r="R30" s="31"/>
    </row>
    <row r="31" spans="2:24" ht="37.9" customHeight="1" x14ac:dyDescent="0.25">
      <c r="B31" s="887" t="s">
        <v>557</v>
      </c>
      <c r="D31" s="22" t="s">
        <v>618</v>
      </c>
      <c r="E31" s="239"/>
      <c r="F31" s="239">
        <v>4200</v>
      </c>
      <c r="G31" s="239">
        <f>SUM(E31:F31)</f>
        <v>4200</v>
      </c>
      <c r="H31" s="30"/>
      <c r="I31" s="30"/>
      <c r="K31" s="1684"/>
      <c r="L31" s="1689">
        <v>3590</v>
      </c>
      <c r="M31" s="1679">
        <f>K31+L31</f>
        <v>3590</v>
      </c>
      <c r="N31" s="33">
        <f t="shared" si="1"/>
        <v>85.476190476190467</v>
      </c>
      <c r="O31" s="1244"/>
    </row>
    <row r="32" spans="2:24" ht="23.25" customHeight="1" thickBot="1" x14ac:dyDescent="0.3">
      <c r="B32" s="888" t="s">
        <v>558</v>
      </c>
      <c r="C32" s="861"/>
      <c r="D32" s="859" t="s">
        <v>614</v>
      </c>
      <c r="E32" s="703">
        <f>E31</f>
        <v>0</v>
      </c>
      <c r="F32" s="703">
        <f t="shared" ref="F32:M32" si="5">F31</f>
        <v>4200</v>
      </c>
      <c r="G32" s="703">
        <f t="shared" si="5"/>
        <v>4200</v>
      </c>
      <c r="H32" s="703">
        <f t="shared" si="5"/>
        <v>0</v>
      </c>
      <c r="I32" s="703">
        <f t="shared" si="5"/>
        <v>0</v>
      </c>
      <c r="J32" s="1241">
        <f t="shared" si="5"/>
        <v>0</v>
      </c>
      <c r="K32" s="1686">
        <f t="shared" si="5"/>
        <v>0</v>
      </c>
      <c r="L32" s="1690">
        <f t="shared" si="5"/>
        <v>3590</v>
      </c>
      <c r="M32" s="1682">
        <f t="shared" si="5"/>
        <v>3590</v>
      </c>
      <c r="N32" s="558">
        <f t="shared" si="1"/>
        <v>85.476190476190467</v>
      </c>
      <c r="O32" s="1244"/>
    </row>
    <row r="33" spans="2:16" s="32" customFormat="1" ht="18" customHeight="1" thickBot="1" x14ac:dyDescent="0.3">
      <c r="B33" s="1247" t="s">
        <v>559</v>
      </c>
      <c r="C33" s="860" t="s">
        <v>948</v>
      </c>
      <c r="D33" s="287"/>
      <c r="E33" s="704">
        <f>E24+E29+E31</f>
        <v>2689</v>
      </c>
      <c r="F33" s="704">
        <f t="shared" ref="F33:M33" si="6">F24+F29+F31</f>
        <v>10950</v>
      </c>
      <c r="G33" s="704">
        <f t="shared" si="6"/>
        <v>13639</v>
      </c>
      <c r="H33" s="704">
        <f t="shared" si="6"/>
        <v>0</v>
      </c>
      <c r="I33" s="704">
        <f t="shared" si="6"/>
        <v>0</v>
      </c>
      <c r="J33" s="1243">
        <f t="shared" si="6"/>
        <v>0</v>
      </c>
      <c r="K33" s="1245">
        <f t="shared" si="6"/>
        <v>1676</v>
      </c>
      <c r="L33" s="704">
        <f t="shared" si="6"/>
        <v>8220</v>
      </c>
      <c r="M33" s="1687">
        <f t="shared" si="6"/>
        <v>9896</v>
      </c>
      <c r="N33" s="1694">
        <f t="shared" si="1"/>
        <v>72.556639049783712</v>
      </c>
      <c r="O33" s="1695"/>
    </row>
    <row r="34" spans="2:16" ht="18" customHeight="1" x14ac:dyDescent="0.25">
      <c r="B34" s="1246"/>
      <c r="H34" s="30"/>
      <c r="I34" s="30"/>
      <c r="N34" s="1242"/>
      <c r="P34" s="31"/>
    </row>
    <row r="35" spans="2:16" ht="18" customHeight="1" x14ac:dyDescent="0.25">
      <c r="H35" s="30"/>
      <c r="I35" s="30"/>
    </row>
    <row r="36" spans="2:16" ht="18" customHeight="1" x14ac:dyDescent="0.25">
      <c r="H36" s="30"/>
      <c r="I36" s="30"/>
    </row>
    <row r="37" spans="2:16" ht="18" customHeight="1" x14ac:dyDescent="0.25">
      <c r="H37" s="30"/>
      <c r="I37" s="30"/>
    </row>
    <row r="38" spans="2:16" ht="18" customHeight="1" x14ac:dyDescent="0.25">
      <c r="H38" s="30"/>
      <c r="I38" s="30"/>
    </row>
    <row r="39" spans="2:16" ht="18" customHeight="1" x14ac:dyDescent="0.25">
      <c r="H39" s="30"/>
      <c r="I39" s="30"/>
    </row>
    <row r="40" spans="2:16" ht="18" customHeight="1" x14ac:dyDescent="0.25">
      <c r="H40" s="30"/>
      <c r="I40" s="30"/>
    </row>
    <row r="41" spans="2:16" ht="18" customHeight="1" x14ac:dyDescent="0.25">
      <c r="H41" s="30"/>
      <c r="I41" s="30"/>
    </row>
    <row r="42" spans="2:16" ht="18" customHeight="1" x14ac:dyDescent="0.25">
      <c r="H42" s="30"/>
      <c r="I42" s="30"/>
    </row>
    <row r="43" spans="2:16" ht="18" customHeight="1" x14ac:dyDescent="0.25">
      <c r="H43" s="30"/>
      <c r="I43" s="30"/>
    </row>
    <row r="44" spans="2:16" ht="18" customHeight="1" x14ac:dyDescent="0.25">
      <c r="H44" s="30"/>
      <c r="I44" s="30"/>
    </row>
  </sheetData>
  <sheetProtection selectLockedCells="1" selectUnlockedCells="1"/>
  <mergeCells count="13">
    <mergeCell ref="B3:N3"/>
    <mergeCell ref="B1:N1"/>
    <mergeCell ref="C12:D12"/>
    <mergeCell ref="B9:B11"/>
    <mergeCell ref="C9:D9"/>
    <mergeCell ref="C10:D11"/>
    <mergeCell ref="E10:G10"/>
    <mergeCell ref="K10:M10"/>
    <mergeCell ref="N10:N11"/>
    <mergeCell ref="B7:N7"/>
    <mergeCell ref="B6:N6"/>
    <mergeCell ref="B4:N4"/>
    <mergeCell ref="B5:N5"/>
  </mergeCells>
  <phoneticPr fontId="94" type="noConversion"/>
  <pageMargins left="0.39370078740157483" right="0.39370078740157483" top="0.98425196850393704" bottom="0.98425196850393704" header="0.51181102362204722" footer="0.51181102362204722"/>
  <pageSetup paperSize="9" scale="70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19"/>
  <sheetViews>
    <sheetView workbookViewId="0">
      <selection activeCell="B1" sqref="B1:O1"/>
    </sheetView>
  </sheetViews>
  <sheetFormatPr defaultColWidth="9.140625" defaultRowHeight="18" customHeight="1" x14ac:dyDescent="0.2"/>
  <cols>
    <col min="1" max="1" width="12.28515625" style="4" customWidth="1"/>
    <col min="2" max="3" width="3.5703125" style="3" customWidth="1"/>
    <col min="4" max="4" width="35" style="231" customWidth="1"/>
    <col min="5" max="6" width="9.42578125" style="3" customWidth="1"/>
    <col min="7" max="7" width="9.7109375" style="3" customWidth="1"/>
    <col min="8" max="9" width="0" style="235" hidden="1" customWidth="1"/>
    <col min="10" max="10" width="9.85546875" style="253" hidden="1" customWidth="1"/>
    <col min="11" max="11" width="0" style="253" hidden="1" customWidth="1"/>
    <col min="12" max="16384" width="9.140625" style="4"/>
  </cols>
  <sheetData>
    <row r="1" spans="1:17" ht="31.5" customHeight="1" x14ac:dyDescent="0.2">
      <c r="A1" s="1081"/>
      <c r="B1" s="1950" t="s">
        <v>2063</v>
      </c>
      <c r="C1" s="1950"/>
      <c r="D1" s="1950"/>
      <c r="E1" s="1950"/>
      <c r="F1" s="1950"/>
      <c r="G1" s="1950"/>
      <c r="H1" s="1950"/>
      <c r="I1" s="1950"/>
      <c r="J1" s="1950"/>
      <c r="K1" s="1950"/>
      <c r="L1" s="1950"/>
      <c r="M1" s="1950"/>
      <c r="N1" s="1950"/>
      <c r="O1" s="1950"/>
    </row>
    <row r="2" spans="1:17" ht="18" customHeight="1" x14ac:dyDescent="0.2">
      <c r="Q2" s="1081"/>
    </row>
    <row r="3" spans="1:17" ht="12.75" customHeight="1" x14ac:dyDescent="0.2">
      <c r="B3" s="1766" t="s">
        <v>78</v>
      </c>
      <c r="C3" s="1766"/>
      <c r="D3" s="1766"/>
      <c r="E3" s="1766"/>
      <c r="F3" s="1766"/>
      <c r="G3" s="1766"/>
      <c r="H3" s="1766"/>
      <c r="I3" s="1766"/>
      <c r="J3" s="1766"/>
      <c r="K3" s="1766"/>
      <c r="L3" s="1766"/>
      <c r="M3" s="1766"/>
      <c r="N3" s="1766"/>
      <c r="O3" s="1766"/>
    </row>
    <row r="4" spans="1:17" ht="12.75" customHeight="1" x14ac:dyDescent="0.2">
      <c r="B4" s="1766" t="s">
        <v>1427</v>
      </c>
      <c r="C4" s="1766"/>
      <c r="D4" s="1766"/>
      <c r="E4" s="1766"/>
      <c r="F4" s="1766"/>
      <c r="G4" s="1766"/>
      <c r="H4" s="1766"/>
      <c r="I4" s="1766"/>
      <c r="J4" s="1766"/>
      <c r="K4" s="1766"/>
      <c r="L4" s="1766"/>
      <c r="M4" s="1766"/>
      <c r="N4" s="1766"/>
      <c r="O4" s="1766"/>
    </row>
    <row r="5" spans="1:17" ht="12.75" customHeight="1" x14ac:dyDescent="0.2">
      <c r="B5" s="1766" t="s">
        <v>521</v>
      </c>
      <c r="C5" s="1766"/>
      <c r="D5" s="1766"/>
      <c r="E5" s="1766"/>
      <c r="F5" s="1766"/>
      <c r="G5" s="1766"/>
      <c r="H5" s="1766"/>
      <c r="I5" s="1766"/>
      <c r="J5" s="1766"/>
      <c r="K5" s="1766"/>
      <c r="L5" s="1766"/>
      <c r="M5" s="1766"/>
      <c r="N5" s="1766"/>
      <c r="O5" s="1766"/>
    </row>
    <row r="6" spans="1:17" ht="12.75" customHeight="1" x14ac:dyDescent="0.2">
      <c r="B6" s="1766" t="s">
        <v>949</v>
      </c>
      <c r="C6" s="1766"/>
      <c r="D6" s="1766"/>
      <c r="E6" s="1766"/>
      <c r="F6" s="1766"/>
      <c r="G6" s="1766"/>
      <c r="H6" s="1766"/>
      <c r="I6" s="1766"/>
      <c r="J6" s="1766"/>
      <c r="K6" s="1766"/>
      <c r="L6" s="1766"/>
      <c r="M6" s="1766"/>
      <c r="N6" s="1766"/>
      <c r="O6" s="1766"/>
    </row>
    <row r="7" spans="1:17" s="137" customFormat="1" ht="14.25" customHeight="1" x14ac:dyDescent="0.2">
      <c r="B7" s="224"/>
      <c r="C7" s="1951" t="s">
        <v>310</v>
      </c>
      <c r="D7" s="1951"/>
      <c r="E7" s="1951"/>
      <c r="F7" s="1951"/>
      <c r="G7" s="1951"/>
      <c r="H7" s="1951"/>
      <c r="I7" s="1951"/>
      <c r="J7" s="1951"/>
      <c r="K7" s="1951"/>
      <c r="L7" s="1951"/>
      <c r="M7" s="1951"/>
      <c r="N7" s="1951"/>
      <c r="O7" s="1951"/>
    </row>
    <row r="8" spans="1:17" s="137" customFormat="1" ht="6" customHeight="1" x14ac:dyDescent="0.2">
      <c r="B8" s="224"/>
      <c r="C8" s="219"/>
      <c r="D8" s="245"/>
      <c r="E8" s="224"/>
      <c r="F8" s="224"/>
      <c r="G8" s="224"/>
      <c r="H8" s="285"/>
      <c r="I8" s="285"/>
      <c r="J8" s="255"/>
      <c r="K8" s="255"/>
    </row>
    <row r="9" spans="1:17" ht="27" customHeight="1" x14ac:dyDescent="0.2">
      <c r="B9" s="1952" t="s">
        <v>481</v>
      </c>
      <c r="C9" s="1765" t="s">
        <v>57</v>
      </c>
      <c r="D9" s="1765"/>
      <c r="E9" s="1199" t="s">
        <v>58</v>
      </c>
      <c r="F9" s="1199" t="s">
        <v>59</v>
      </c>
      <c r="G9" s="1239" t="s">
        <v>60</v>
      </c>
      <c r="H9" s="1229"/>
      <c r="I9" s="1230"/>
      <c r="J9" s="1230"/>
      <c r="K9" s="1230"/>
      <c r="L9" s="1231" t="s">
        <v>482</v>
      </c>
      <c r="M9" s="1231" t="s">
        <v>483</v>
      </c>
      <c r="N9" s="1675" t="s">
        <v>484</v>
      </c>
      <c r="O9" s="1669" t="s">
        <v>609</v>
      </c>
    </row>
    <row r="10" spans="1:17" ht="30" customHeight="1" x14ac:dyDescent="0.2">
      <c r="B10" s="1953"/>
      <c r="C10" s="1936" t="s">
        <v>86</v>
      </c>
      <c r="D10" s="1936"/>
      <c r="E10" s="1946" t="s">
        <v>1071</v>
      </c>
      <c r="F10" s="1946"/>
      <c r="G10" s="1947"/>
      <c r="H10" s="253"/>
      <c r="I10" s="4"/>
      <c r="J10" s="4"/>
      <c r="K10" s="4"/>
      <c r="L10" s="1781" t="s">
        <v>1346</v>
      </c>
      <c r="M10" s="1718"/>
      <c r="N10" s="1732"/>
      <c r="O10" s="1949" t="s">
        <v>1347</v>
      </c>
    </row>
    <row r="11" spans="1:17" ht="41.25" customHeight="1" x14ac:dyDescent="0.2">
      <c r="B11" s="1954"/>
      <c r="C11" s="1936"/>
      <c r="D11" s="1936"/>
      <c r="E11" s="238" t="s">
        <v>62</v>
      </c>
      <c r="F11" s="238" t="s">
        <v>63</v>
      </c>
      <c r="G11" s="1234" t="s">
        <v>64</v>
      </c>
      <c r="H11" s="253"/>
      <c r="I11" s="4"/>
      <c r="J11" s="4"/>
      <c r="K11" s="4"/>
      <c r="L11" s="1085" t="s">
        <v>62</v>
      </c>
      <c r="M11" s="1200" t="s">
        <v>63</v>
      </c>
      <c r="N11" s="1670" t="s">
        <v>1348</v>
      </c>
      <c r="O11" s="1949"/>
    </row>
    <row r="12" spans="1:17" ht="18" customHeight="1" x14ac:dyDescent="0.2">
      <c r="A12" s="882"/>
      <c r="B12" s="883" t="s">
        <v>491</v>
      </c>
      <c r="C12" s="1948" t="s">
        <v>619</v>
      </c>
      <c r="D12" s="1948"/>
      <c r="E12" s="246"/>
      <c r="F12" s="227"/>
      <c r="G12" s="1235"/>
      <c r="H12" s="253"/>
      <c r="I12" s="4"/>
      <c r="J12" s="4"/>
      <c r="K12" s="4"/>
      <c r="L12" s="1666"/>
      <c r="M12" s="1666"/>
      <c r="N12" s="1671"/>
      <c r="O12" s="1264"/>
    </row>
    <row r="13" spans="1:17" ht="26.45" customHeight="1" x14ac:dyDescent="0.2">
      <c r="A13" s="882"/>
      <c r="B13" s="884" t="s">
        <v>499</v>
      </c>
      <c r="C13" s="227"/>
      <c r="D13" s="313" t="s">
        <v>950</v>
      </c>
      <c r="E13" s="248">
        <f>'tám, végl. pe.átv  '!C28</f>
        <v>153</v>
      </c>
      <c r="F13" s="247"/>
      <c r="G13" s="1235">
        <f>SUM(E13:F13)</f>
        <v>153</v>
      </c>
      <c r="H13" s="253"/>
      <c r="I13" s="4"/>
      <c r="J13" s="4"/>
      <c r="K13" s="4"/>
      <c r="L13" s="1113">
        <v>153</v>
      </c>
      <c r="M13" s="1113"/>
      <c r="N13" s="1672">
        <f>L13+M13</f>
        <v>153</v>
      </c>
      <c r="O13" s="431">
        <f>N13/G13*100</f>
        <v>100</v>
      </c>
    </row>
    <row r="14" spans="1:17" ht="20.25" customHeight="1" x14ac:dyDescent="0.2">
      <c r="A14" s="882"/>
      <c r="B14" s="884" t="s">
        <v>500</v>
      </c>
      <c r="C14" s="227"/>
      <c r="D14" s="313" t="s">
        <v>110</v>
      </c>
      <c r="E14" s="246">
        <v>0</v>
      </c>
      <c r="F14" s="227">
        <f>SUM(F13)</f>
        <v>0</v>
      </c>
      <c r="G14" s="1235">
        <f>SUM(E14:F14)</f>
        <v>0</v>
      </c>
      <c r="H14" s="253"/>
      <c r="I14" s="4"/>
      <c r="J14" s="4"/>
      <c r="K14" s="4"/>
      <c r="L14" s="1113"/>
      <c r="M14" s="1113"/>
      <c r="N14" s="1672"/>
      <c r="O14" s="431"/>
    </row>
    <row r="15" spans="1:17" ht="18" customHeight="1" x14ac:dyDescent="0.2">
      <c r="A15" s="882"/>
      <c r="B15" s="884" t="s">
        <v>501</v>
      </c>
      <c r="D15" s="249" t="s">
        <v>614</v>
      </c>
      <c r="E15" s="250">
        <f>SUM(E13:E14)</f>
        <v>153</v>
      </c>
      <c r="F15" s="229"/>
      <c r="G15" s="1236">
        <f>SUM(G13:G14)</f>
        <v>153</v>
      </c>
      <c r="H15" s="1232">
        <f t="shared" ref="H15:N15" si="0">SUM(H13:H14)</f>
        <v>0</v>
      </c>
      <c r="I15" s="525">
        <f t="shared" si="0"/>
        <v>0</v>
      </c>
      <c r="J15" s="525">
        <f t="shared" si="0"/>
        <v>0</v>
      </c>
      <c r="K15" s="525">
        <f t="shared" si="0"/>
        <v>0</v>
      </c>
      <c r="L15" s="525">
        <f t="shared" si="0"/>
        <v>153</v>
      </c>
      <c r="M15" s="525">
        <f t="shared" si="0"/>
        <v>0</v>
      </c>
      <c r="N15" s="1673">
        <f t="shared" si="0"/>
        <v>153</v>
      </c>
      <c r="O15" s="431">
        <f t="shared" ref="O15:O18" si="1">N15/G15*100</f>
        <v>100</v>
      </c>
    </row>
    <row r="16" spans="1:17" ht="18" customHeight="1" x14ac:dyDescent="0.2">
      <c r="A16" s="882"/>
      <c r="B16" s="884" t="s">
        <v>502</v>
      </c>
      <c r="D16" s="249"/>
      <c r="E16" s="246"/>
      <c r="F16" s="227"/>
      <c r="G16" s="1235"/>
      <c r="H16" s="253"/>
      <c r="I16" s="4"/>
      <c r="J16" s="4"/>
      <c r="K16" s="4"/>
      <c r="L16" s="1113"/>
      <c r="M16" s="1113"/>
      <c r="N16" s="1672"/>
      <c r="O16" s="431"/>
    </row>
    <row r="17" spans="1:15" ht="18" customHeight="1" x14ac:dyDescent="0.2">
      <c r="A17" s="882"/>
      <c r="B17" s="885" t="s">
        <v>503</v>
      </c>
      <c r="E17" s="288"/>
      <c r="F17" s="227"/>
      <c r="G17" s="1237"/>
      <c r="H17" s="253"/>
      <c r="I17" s="4"/>
      <c r="J17" s="4"/>
      <c r="K17" s="4"/>
      <c r="L17" s="1667"/>
      <c r="M17" s="1667"/>
      <c r="N17" s="1674"/>
      <c r="O17" s="1265"/>
    </row>
    <row r="18" spans="1:15" ht="18" customHeight="1" x14ac:dyDescent="0.2">
      <c r="B18" s="251" t="s">
        <v>504</v>
      </c>
      <c r="C18" s="1945" t="s">
        <v>617</v>
      </c>
      <c r="D18" s="1945"/>
      <c r="E18" s="252">
        <f>E15</f>
        <v>153</v>
      </c>
      <c r="F18" s="252">
        <f t="shared" ref="F18:N18" si="2">F15</f>
        <v>0</v>
      </c>
      <c r="G18" s="1238">
        <f t="shared" si="2"/>
        <v>153</v>
      </c>
      <c r="H18" s="1233">
        <f t="shared" si="2"/>
        <v>0</v>
      </c>
      <c r="I18" s="252">
        <f t="shared" si="2"/>
        <v>0</v>
      </c>
      <c r="J18" s="252">
        <f t="shared" si="2"/>
        <v>0</v>
      </c>
      <c r="K18" s="252">
        <f t="shared" si="2"/>
        <v>0</v>
      </c>
      <c r="L18" s="252">
        <f t="shared" si="2"/>
        <v>153</v>
      </c>
      <c r="M18" s="252">
        <f t="shared" si="2"/>
        <v>0</v>
      </c>
      <c r="N18" s="1238">
        <f t="shared" si="2"/>
        <v>153</v>
      </c>
      <c r="O18" s="1668">
        <f t="shared" si="1"/>
        <v>100</v>
      </c>
    </row>
    <row r="19" spans="1:15" ht="18" customHeight="1" x14ac:dyDescent="0.2">
      <c r="B19" s="5"/>
      <c r="H19" s="253"/>
      <c r="I19" s="4"/>
      <c r="J19" s="4"/>
      <c r="K19" s="4"/>
    </row>
  </sheetData>
  <sheetProtection selectLockedCells="1" selectUnlockedCells="1"/>
  <mergeCells count="14">
    <mergeCell ref="O10:O11"/>
    <mergeCell ref="B1:O1"/>
    <mergeCell ref="B3:O3"/>
    <mergeCell ref="B4:O4"/>
    <mergeCell ref="B6:O6"/>
    <mergeCell ref="C7:O7"/>
    <mergeCell ref="B9:B11"/>
    <mergeCell ref="C9:D9"/>
    <mergeCell ref="B5:O5"/>
    <mergeCell ref="C18:D18"/>
    <mergeCell ref="E10:G10"/>
    <mergeCell ref="C12:D12"/>
    <mergeCell ref="C10:D11"/>
    <mergeCell ref="L10:N10"/>
  </mergeCells>
  <phoneticPr fontId="33" type="noConversion"/>
  <pageMargins left="0.23622047244094491" right="0.23622047244094491" top="0.74803149606299213" bottom="0.74803149606299213" header="0.31496062992125984" footer="0.31496062992125984"/>
  <pageSetup paperSize="9" firstPageNumber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56"/>
  <sheetViews>
    <sheetView zoomScale="120" workbookViewId="0">
      <selection activeCell="B1" sqref="B1:Q1"/>
    </sheetView>
  </sheetViews>
  <sheetFormatPr defaultColWidth="9.140625" defaultRowHeight="11.25" x14ac:dyDescent="0.2"/>
  <cols>
    <col min="1" max="1" width="4.85546875" style="151" customWidth="1"/>
    <col min="2" max="2" width="39.85546875" style="151" customWidth="1"/>
    <col min="3" max="3" width="11.140625" style="152" customWidth="1"/>
    <col min="4" max="4" width="11.28515625" style="152" customWidth="1"/>
    <col min="5" max="7" width="11.140625" style="152" customWidth="1"/>
    <col min="8" max="8" width="11.28515625" style="152" customWidth="1"/>
    <col min="9" max="9" width="6.7109375" style="152" customWidth="1"/>
    <col min="10" max="10" width="33.7109375" style="152" customWidth="1"/>
    <col min="11" max="11" width="11.140625" style="277" customWidth="1"/>
    <col min="12" max="12" width="11.28515625" style="277" customWidth="1"/>
    <col min="13" max="13" width="11.140625" style="277" customWidth="1"/>
    <col min="14" max="14" width="11.140625" style="151" customWidth="1"/>
    <col min="15" max="15" width="11.140625" style="10" customWidth="1"/>
    <col min="16" max="16" width="11" style="10" customWidth="1"/>
    <col min="17" max="17" width="6.5703125" style="10" customWidth="1"/>
    <col min="18" max="16384" width="9.140625" style="10"/>
  </cols>
  <sheetData>
    <row r="1" spans="1:17" ht="12.75" customHeight="1" x14ac:dyDescent="0.2">
      <c r="B1" s="1717" t="s">
        <v>2064</v>
      </c>
      <c r="C1" s="1717"/>
      <c r="D1" s="1717"/>
      <c r="E1" s="1717"/>
      <c r="F1" s="1717"/>
      <c r="G1" s="1717"/>
      <c r="H1" s="1717"/>
      <c r="I1" s="1717"/>
      <c r="J1" s="1717"/>
      <c r="K1" s="1717"/>
      <c r="L1" s="1717"/>
      <c r="M1" s="1717"/>
      <c r="N1" s="1717"/>
      <c r="O1" s="1717"/>
      <c r="P1" s="1717"/>
      <c r="Q1" s="1717"/>
    </row>
    <row r="2" spans="1:17" x14ac:dyDescent="0.2">
      <c r="M2" s="332"/>
    </row>
    <row r="3" spans="1:17" x14ac:dyDescent="0.2">
      <c r="M3" s="332"/>
    </row>
    <row r="4" spans="1:17" s="118" customFormat="1" x14ac:dyDescent="0.2">
      <c r="A4" s="153"/>
      <c r="B4" s="1714" t="s">
        <v>78</v>
      </c>
      <c r="C4" s="1714"/>
      <c r="D4" s="1714"/>
      <c r="E4" s="1714"/>
      <c r="F4" s="1714"/>
      <c r="G4" s="1714"/>
      <c r="H4" s="1714"/>
      <c r="I4" s="1714"/>
      <c r="J4" s="1714"/>
      <c r="K4" s="1714"/>
      <c r="L4" s="1714"/>
      <c r="M4" s="1714"/>
      <c r="N4" s="1714"/>
      <c r="O4" s="1714"/>
      <c r="P4" s="1714"/>
      <c r="Q4" s="1714"/>
    </row>
    <row r="5" spans="1:17" s="118" customFormat="1" x14ac:dyDescent="0.2">
      <c r="A5" s="153"/>
      <c r="B5" s="1714" t="s">
        <v>1427</v>
      </c>
      <c r="C5" s="1714"/>
      <c r="D5" s="1714"/>
      <c r="E5" s="1714"/>
      <c r="F5" s="1714"/>
      <c r="G5" s="1714"/>
      <c r="H5" s="1714"/>
      <c r="I5" s="1714"/>
      <c r="J5" s="1714"/>
      <c r="K5" s="1714"/>
      <c r="L5" s="1714"/>
      <c r="M5" s="1714"/>
      <c r="N5" s="1714"/>
      <c r="O5" s="1714"/>
      <c r="P5" s="1714"/>
      <c r="Q5" s="1714"/>
    </row>
    <row r="6" spans="1:17" s="118" customFormat="1" x14ac:dyDescent="0.2">
      <c r="A6" s="153"/>
      <c r="B6" s="1845" t="s">
        <v>189</v>
      </c>
      <c r="C6" s="1845"/>
      <c r="D6" s="1845"/>
      <c r="E6" s="1845"/>
      <c r="F6" s="1845"/>
      <c r="G6" s="1845"/>
      <c r="H6" s="1845"/>
      <c r="I6" s="1845"/>
      <c r="J6" s="1845"/>
      <c r="K6" s="1845"/>
      <c r="L6" s="1845"/>
      <c r="M6" s="1845"/>
      <c r="N6" s="1845"/>
      <c r="O6" s="1845"/>
      <c r="P6" s="1845"/>
      <c r="Q6" s="1845"/>
    </row>
    <row r="7" spans="1:17" s="118" customFormat="1" x14ac:dyDescent="0.2">
      <c r="A7" s="153"/>
      <c r="B7" s="1714" t="s">
        <v>1076</v>
      </c>
      <c r="C7" s="1714"/>
      <c r="D7" s="1714"/>
      <c r="E7" s="1714"/>
      <c r="F7" s="1714"/>
      <c r="G7" s="1714"/>
      <c r="H7" s="1714"/>
      <c r="I7" s="1714"/>
      <c r="J7" s="1714"/>
      <c r="K7" s="1714"/>
      <c r="L7" s="1714"/>
      <c r="M7" s="1714"/>
      <c r="N7" s="1714"/>
      <c r="O7" s="1714"/>
      <c r="P7" s="1714"/>
      <c r="Q7" s="1714"/>
    </row>
    <row r="8" spans="1:17" s="118" customFormat="1" x14ac:dyDescent="0.2">
      <c r="A8" s="153"/>
      <c r="B8" s="1723" t="s">
        <v>310</v>
      </c>
      <c r="C8" s="1723"/>
      <c r="D8" s="1723"/>
      <c r="E8" s="1723"/>
      <c r="F8" s="1723"/>
      <c r="G8" s="1723"/>
      <c r="H8" s="1723"/>
      <c r="I8" s="1723"/>
      <c r="J8" s="1723"/>
      <c r="K8" s="1723"/>
      <c r="L8" s="1723"/>
      <c r="M8" s="1723"/>
      <c r="N8" s="1723"/>
      <c r="O8" s="1723"/>
      <c r="P8" s="1723"/>
      <c r="Q8" s="1723"/>
    </row>
    <row r="9" spans="1:17" s="118" customFormat="1" ht="12.75" customHeight="1" x14ac:dyDescent="0.2">
      <c r="A9" s="1726" t="s">
        <v>56</v>
      </c>
      <c r="B9" s="1727" t="s">
        <v>57</v>
      </c>
      <c r="C9" s="1743" t="s">
        <v>58</v>
      </c>
      <c r="D9" s="1743"/>
      <c r="E9" s="1744"/>
      <c r="F9" s="1956" t="s">
        <v>59</v>
      </c>
      <c r="G9" s="1956"/>
      <c r="H9" s="1956"/>
      <c r="I9" s="1957"/>
      <c r="J9" s="1745" t="s">
        <v>60</v>
      </c>
      <c r="K9" s="1741" t="s">
        <v>482</v>
      </c>
      <c r="L9" s="1742"/>
      <c r="M9" s="1742"/>
      <c r="N9" s="1718" t="s">
        <v>483</v>
      </c>
      <c r="O9" s="1718"/>
      <c r="P9" s="1718"/>
      <c r="Q9" s="1718"/>
    </row>
    <row r="10" spans="1:17" s="118" customFormat="1" ht="12.75" customHeight="1" x14ac:dyDescent="0.2">
      <c r="A10" s="1726"/>
      <c r="B10" s="1727"/>
      <c r="C10" s="1720" t="s">
        <v>1071</v>
      </c>
      <c r="D10" s="1720"/>
      <c r="E10" s="1721"/>
      <c r="F10" s="1712" t="s">
        <v>1346</v>
      </c>
      <c r="G10" s="1712"/>
      <c r="H10" s="1712"/>
      <c r="I10" s="1715" t="s">
        <v>1347</v>
      </c>
      <c r="J10" s="1745"/>
      <c r="K10" s="1734" t="s">
        <v>1071</v>
      </c>
      <c r="L10" s="1734"/>
      <c r="M10" s="1734"/>
      <c r="N10" s="1712" t="s">
        <v>1346</v>
      </c>
      <c r="O10" s="1712"/>
      <c r="P10" s="1712"/>
      <c r="Q10" s="1719" t="s">
        <v>1347</v>
      </c>
    </row>
    <row r="11" spans="1:17" s="291" customFormat="1" ht="36.6" customHeight="1" x14ac:dyDescent="0.2">
      <c r="A11" s="1726"/>
      <c r="B11" s="1431" t="s">
        <v>61</v>
      </c>
      <c r="C11" s="131" t="s">
        <v>62</v>
      </c>
      <c r="D11" s="131" t="s">
        <v>63</v>
      </c>
      <c r="E11" s="155" t="s">
        <v>64</v>
      </c>
      <c r="F11" s="1255" t="s">
        <v>62</v>
      </c>
      <c r="G11" s="1255" t="s">
        <v>63</v>
      </c>
      <c r="H11" s="1255" t="s">
        <v>1348</v>
      </c>
      <c r="I11" s="1715"/>
      <c r="J11" s="1085" t="s">
        <v>65</v>
      </c>
      <c r="K11" s="333" t="s">
        <v>62</v>
      </c>
      <c r="L11" s="333" t="s">
        <v>63</v>
      </c>
      <c r="M11" s="333" t="s">
        <v>64</v>
      </c>
      <c r="N11" s="131" t="s">
        <v>62</v>
      </c>
      <c r="O11" s="131" t="s">
        <v>63</v>
      </c>
      <c r="P11" s="1031" t="s">
        <v>1348</v>
      </c>
      <c r="Q11" s="1955"/>
    </row>
    <row r="12" spans="1:17" ht="11.45" customHeight="1" x14ac:dyDescent="0.2">
      <c r="A12" s="157">
        <v>1</v>
      </c>
      <c r="B12" s="158" t="s">
        <v>24</v>
      </c>
      <c r="C12" s="159"/>
      <c r="D12" s="159"/>
      <c r="E12" s="1034"/>
      <c r="F12" s="166"/>
      <c r="G12" s="166"/>
      <c r="H12" s="1257"/>
      <c r="I12" s="1192"/>
      <c r="J12" s="1036" t="s">
        <v>25</v>
      </c>
      <c r="K12" s="338"/>
      <c r="L12" s="338"/>
      <c r="M12" s="423"/>
      <c r="N12" s="181"/>
      <c r="P12" s="1214"/>
      <c r="Q12" s="1261"/>
    </row>
    <row r="13" spans="1:17" x14ac:dyDescent="0.2">
      <c r="A13" s="157">
        <f t="shared" ref="A13:A55" si="0">A12+1</f>
        <v>2</v>
      </c>
      <c r="B13" s="160" t="s">
        <v>35</v>
      </c>
      <c r="C13" s="114"/>
      <c r="D13" s="114"/>
      <c r="E13" s="412">
        <f t="shared" ref="E13:E19" si="1">SUM(C13:D13)</f>
        <v>0</v>
      </c>
      <c r="F13" s="115"/>
      <c r="G13" s="115"/>
      <c r="H13" s="412">
        <v>0</v>
      </c>
      <c r="I13" s="1208"/>
      <c r="J13" s="115" t="s">
        <v>222</v>
      </c>
      <c r="K13" s="272">
        <v>241112</v>
      </c>
      <c r="L13" s="272">
        <v>14145</v>
      </c>
      <c r="M13" s="424">
        <f>SUM(K13:L13)</f>
        <v>255257</v>
      </c>
      <c r="N13" s="547">
        <v>241110</v>
      </c>
      <c r="O13" s="277">
        <v>14137</v>
      </c>
      <c r="P13" s="426">
        <f>N13+O13</f>
        <v>255247</v>
      </c>
      <c r="Q13" s="426">
        <f>P13/M13*100</f>
        <v>99.996082379719269</v>
      </c>
    </row>
    <row r="14" spans="1:17" x14ac:dyDescent="0.2">
      <c r="A14" s="157">
        <f t="shared" si="0"/>
        <v>3</v>
      </c>
      <c r="B14" s="160" t="s">
        <v>36</v>
      </c>
      <c r="C14" s="114"/>
      <c r="D14" s="114"/>
      <c r="E14" s="412">
        <f t="shared" si="1"/>
        <v>0</v>
      </c>
      <c r="F14" s="115"/>
      <c r="G14" s="115"/>
      <c r="H14" s="412">
        <v>0</v>
      </c>
      <c r="I14" s="1208"/>
      <c r="J14" s="1207" t="s">
        <v>223</v>
      </c>
      <c r="K14" s="272">
        <v>50264</v>
      </c>
      <c r="L14" s="272">
        <v>2447</v>
      </c>
      <c r="M14" s="424">
        <f>SUM(K14:L14)</f>
        <v>52711</v>
      </c>
      <c r="N14" s="547">
        <v>50259</v>
      </c>
      <c r="O14" s="277">
        <v>2439</v>
      </c>
      <c r="P14" s="426">
        <f t="shared" ref="P14" si="2">N14+O14</f>
        <v>52698</v>
      </c>
      <c r="Q14" s="426">
        <f t="shared" ref="Q14:Q55" si="3">P14/M14*100</f>
        <v>99.975337216140844</v>
      </c>
    </row>
    <row r="15" spans="1:17" x14ac:dyDescent="0.2">
      <c r="A15" s="157">
        <f t="shared" si="0"/>
        <v>4</v>
      </c>
      <c r="B15" s="160" t="s">
        <v>199</v>
      </c>
      <c r="C15" s="114">
        <f>'[1]tám, végl. pe.átv  '!C66</f>
        <v>0</v>
      </c>
      <c r="D15" s="114">
        <f>'[1]tám, végl. pe.átv  '!D66</f>
        <v>5247</v>
      </c>
      <c r="E15" s="425">
        <f t="shared" si="1"/>
        <v>5247</v>
      </c>
      <c r="F15" s="272"/>
      <c r="G15" s="272">
        <v>5792</v>
      </c>
      <c r="H15" s="425">
        <f>F15+G15</f>
        <v>5792</v>
      </c>
      <c r="I15" s="1191">
        <f>H15/E15*100</f>
        <v>110.3868877453783</v>
      </c>
      <c r="J15" s="115" t="s">
        <v>224</v>
      </c>
      <c r="K15" s="272">
        <v>297856</v>
      </c>
      <c r="L15" s="272">
        <v>10431</v>
      </c>
      <c r="M15" s="424">
        <f>SUM(K15:L15)</f>
        <v>308287</v>
      </c>
      <c r="N15" s="547">
        <v>297511</v>
      </c>
      <c r="O15" s="277">
        <v>10000</v>
      </c>
      <c r="P15" s="426">
        <v>307511</v>
      </c>
      <c r="Q15" s="426">
        <f t="shared" si="3"/>
        <v>99.748286499268531</v>
      </c>
    </row>
    <row r="16" spans="1:17" ht="12" customHeight="1" x14ac:dyDescent="0.2">
      <c r="A16" s="157">
        <f t="shared" si="0"/>
        <v>5</v>
      </c>
      <c r="B16" s="123"/>
      <c r="C16" s="114"/>
      <c r="D16" s="114"/>
      <c r="E16" s="412"/>
      <c r="F16" s="115"/>
      <c r="G16" s="115"/>
      <c r="H16" s="425"/>
      <c r="I16" s="1191"/>
      <c r="J16" s="115"/>
      <c r="K16" s="281"/>
      <c r="L16" s="281"/>
      <c r="M16" s="425"/>
      <c r="N16" s="547"/>
      <c r="O16" s="277"/>
      <c r="P16" s="426"/>
      <c r="Q16" s="1105"/>
    </row>
    <row r="17" spans="1:17" x14ac:dyDescent="0.2">
      <c r="A17" s="157">
        <f t="shared" si="0"/>
        <v>6</v>
      </c>
      <c r="B17" s="160" t="s">
        <v>38</v>
      </c>
      <c r="C17" s="114"/>
      <c r="D17" s="114"/>
      <c r="E17" s="412">
        <f t="shared" si="1"/>
        <v>0</v>
      </c>
      <c r="F17" s="115"/>
      <c r="G17" s="115"/>
      <c r="H17" s="425">
        <f t="shared" ref="H17:H21" si="4">F17+G17</f>
        <v>0</v>
      </c>
      <c r="I17" s="1191"/>
      <c r="J17" s="115" t="s">
        <v>28</v>
      </c>
      <c r="K17" s="279"/>
      <c r="L17" s="279"/>
      <c r="M17" s="426"/>
      <c r="N17" s="547"/>
      <c r="O17" s="277"/>
      <c r="P17" s="426"/>
      <c r="Q17" s="1105"/>
    </row>
    <row r="18" spans="1:17" x14ac:dyDescent="0.2">
      <c r="A18" s="157">
        <f t="shared" si="0"/>
        <v>7</v>
      </c>
      <c r="B18" s="160"/>
      <c r="C18" s="114"/>
      <c r="D18" s="114"/>
      <c r="E18" s="412"/>
      <c r="F18" s="115"/>
      <c r="G18" s="115"/>
      <c r="H18" s="425"/>
      <c r="I18" s="1191"/>
      <c r="J18" s="115" t="s">
        <v>30</v>
      </c>
      <c r="K18" s="279"/>
      <c r="L18" s="279"/>
      <c r="M18" s="426"/>
      <c r="N18" s="547"/>
      <c r="O18" s="277"/>
      <c r="P18" s="426"/>
      <c r="Q18" s="1105"/>
    </row>
    <row r="19" spans="1:17" x14ac:dyDescent="0.2">
      <c r="A19" s="157">
        <f t="shared" si="0"/>
        <v>8</v>
      </c>
      <c r="B19" s="160" t="s">
        <v>39</v>
      </c>
      <c r="C19" s="114"/>
      <c r="D19" s="114"/>
      <c r="E19" s="412">
        <f t="shared" si="1"/>
        <v>0</v>
      </c>
      <c r="F19" s="115"/>
      <c r="G19" s="115"/>
      <c r="H19" s="425">
        <f t="shared" si="4"/>
        <v>0</v>
      </c>
      <c r="I19" s="1191"/>
      <c r="J19" s="115" t="s">
        <v>458</v>
      </c>
      <c r="K19" s="279"/>
      <c r="L19" s="279"/>
      <c r="M19" s="426"/>
      <c r="N19" s="547"/>
      <c r="O19" s="277"/>
      <c r="P19" s="426"/>
      <c r="Q19" s="1105"/>
    </row>
    <row r="20" spans="1:17" x14ac:dyDescent="0.2">
      <c r="A20" s="157">
        <f t="shared" si="0"/>
        <v>9</v>
      </c>
      <c r="B20" s="163" t="s">
        <v>40</v>
      </c>
      <c r="C20" s="161"/>
      <c r="D20" s="161"/>
      <c r="E20" s="404"/>
      <c r="F20" s="161"/>
      <c r="G20" s="161"/>
      <c r="H20" s="425"/>
      <c r="I20" s="1191"/>
      <c r="J20" s="115" t="s">
        <v>457</v>
      </c>
      <c r="K20" s="279"/>
      <c r="L20" s="279"/>
      <c r="M20" s="426"/>
      <c r="N20" s="547"/>
      <c r="O20" s="277"/>
      <c r="P20" s="426"/>
      <c r="Q20" s="1105"/>
    </row>
    <row r="21" spans="1:17" x14ac:dyDescent="0.2">
      <c r="A21" s="157">
        <f t="shared" si="0"/>
        <v>10</v>
      </c>
      <c r="B21" s="112" t="s">
        <v>201</v>
      </c>
      <c r="C21" s="334">
        <v>134502</v>
      </c>
      <c r="D21" s="334">
        <v>10229</v>
      </c>
      <c r="E21" s="424">
        <f>SUM(C21:D21)</f>
        <v>144731</v>
      </c>
      <c r="F21" s="334">
        <v>135201</v>
      </c>
      <c r="G21" s="334">
        <v>10684</v>
      </c>
      <c r="H21" s="425">
        <f t="shared" si="4"/>
        <v>145885</v>
      </c>
      <c r="I21" s="1191">
        <f t="shared" ref="I21:I54" si="5">H21/E21*100</f>
        <v>100.79734127450234</v>
      </c>
      <c r="J21" s="115" t="s">
        <v>197</v>
      </c>
      <c r="K21" s="279"/>
      <c r="L21" s="279"/>
      <c r="M21" s="426"/>
      <c r="N21" s="547"/>
      <c r="O21" s="277"/>
      <c r="P21" s="426"/>
      <c r="Q21" s="1105"/>
    </row>
    <row r="22" spans="1:17" x14ac:dyDescent="0.2">
      <c r="A22" s="157">
        <f t="shared" si="0"/>
        <v>11</v>
      </c>
      <c r="C22" s="161"/>
      <c r="D22" s="161"/>
      <c r="E22" s="404"/>
      <c r="F22" s="161"/>
      <c r="G22" s="161"/>
      <c r="H22" s="404"/>
      <c r="I22" s="1191"/>
      <c r="J22" s="115" t="s">
        <v>954</v>
      </c>
      <c r="K22" s="279"/>
      <c r="L22" s="279"/>
      <c r="M22" s="426"/>
      <c r="N22" s="547"/>
      <c r="O22" s="277"/>
      <c r="P22" s="426"/>
      <c r="Q22" s="1105"/>
    </row>
    <row r="23" spans="1:17" s="120" customFormat="1" x14ac:dyDescent="0.2">
      <c r="A23" s="157">
        <f t="shared" si="0"/>
        <v>12</v>
      </c>
      <c r="B23" s="151" t="s">
        <v>42</v>
      </c>
      <c r="C23" s="161"/>
      <c r="D23" s="161"/>
      <c r="E23" s="404"/>
      <c r="F23" s="161"/>
      <c r="G23" s="161"/>
      <c r="H23" s="404"/>
      <c r="I23" s="1191"/>
      <c r="J23" s="115" t="s">
        <v>955</v>
      </c>
      <c r="K23" s="279"/>
      <c r="L23" s="279"/>
      <c r="M23" s="426"/>
      <c r="N23" s="1260"/>
      <c r="O23" s="1194"/>
      <c r="P23" s="428"/>
      <c r="Q23" s="1105"/>
    </row>
    <row r="24" spans="1:17" s="120" customFormat="1" x14ac:dyDescent="0.2">
      <c r="A24" s="157">
        <f t="shared" si="0"/>
        <v>13</v>
      </c>
      <c r="B24" s="151" t="s">
        <v>43</v>
      </c>
      <c r="C24" s="161"/>
      <c r="D24" s="161"/>
      <c r="E24" s="404"/>
      <c r="F24" s="161"/>
      <c r="G24" s="161"/>
      <c r="H24" s="404"/>
      <c r="I24" s="1191"/>
      <c r="J24" s="162"/>
      <c r="K24" s="279"/>
      <c r="L24" s="279"/>
      <c r="M24" s="426"/>
      <c r="N24" s="1260"/>
      <c r="O24" s="1194"/>
      <c r="P24" s="428"/>
      <c r="Q24" s="1105"/>
    </row>
    <row r="25" spans="1:17" x14ac:dyDescent="0.2">
      <c r="A25" s="157">
        <f t="shared" si="0"/>
        <v>14</v>
      </c>
      <c r="B25" s="160" t="s">
        <v>44</v>
      </c>
      <c r="C25" s="125"/>
      <c r="D25" s="125"/>
      <c r="E25" s="1203"/>
      <c r="F25" s="125"/>
      <c r="G25" s="125"/>
      <c r="H25" s="1203"/>
      <c r="I25" s="1191"/>
      <c r="J25" s="121" t="s">
        <v>66</v>
      </c>
      <c r="K25" s="335">
        <f>SUM(K13:K23)</f>
        <v>589232</v>
      </c>
      <c r="L25" s="335">
        <f>SUM(L13:L23)</f>
        <v>27023</v>
      </c>
      <c r="M25" s="427">
        <f>SUM(M13:M23)</f>
        <v>616255</v>
      </c>
      <c r="N25" s="768">
        <f t="shared" ref="N25:P25" si="6">SUM(N13:N23)</f>
        <v>588880</v>
      </c>
      <c r="O25" s="335">
        <f t="shared" si="6"/>
        <v>26576</v>
      </c>
      <c r="P25" s="427">
        <f t="shared" si="6"/>
        <v>615456</v>
      </c>
      <c r="Q25" s="1198">
        <f t="shared" si="3"/>
        <v>99.870345879546619</v>
      </c>
    </row>
    <row r="26" spans="1:17" x14ac:dyDescent="0.2">
      <c r="A26" s="157">
        <f t="shared" si="0"/>
        <v>15</v>
      </c>
      <c r="B26" s="160" t="s">
        <v>45</v>
      </c>
      <c r="C26" s="161"/>
      <c r="D26" s="161"/>
      <c r="E26" s="404"/>
      <c r="F26" s="161"/>
      <c r="G26" s="161"/>
      <c r="H26" s="404"/>
      <c r="I26" s="1191"/>
      <c r="J26" s="162"/>
      <c r="K26" s="279"/>
      <c r="L26" s="279"/>
      <c r="M26" s="426"/>
      <c r="N26" s="547"/>
      <c r="O26" s="279"/>
      <c r="P26" s="426"/>
      <c r="Q26" s="1105"/>
    </row>
    <row r="27" spans="1:17" x14ac:dyDescent="0.2">
      <c r="A27" s="157">
        <f t="shared" si="0"/>
        <v>16</v>
      </c>
      <c r="B27" s="112" t="s">
        <v>46</v>
      </c>
      <c r="C27" s="122"/>
      <c r="D27" s="122"/>
      <c r="E27" s="475"/>
      <c r="F27" s="122"/>
      <c r="G27" s="122"/>
      <c r="H27" s="475"/>
      <c r="I27" s="1191"/>
      <c r="J27" s="122" t="s">
        <v>34</v>
      </c>
      <c r="K27" s="337"/>
      <c r="L27" s="337"/>
      <c r="M27" s="426"/>
      <c r="N27" s="547"/>
      <c r="O27" s="277"/>
      <c r="P27" s="426"/>
      <c r="Q27" s="1105"/>
    </row>
    <row r="28" spans="1:17" x14ac:dyDescent="0.2">
      <c r="A28" s="157">
        <f t="shared" si="0"/>
        <v>17</v>
      </c>
      <c r="B28" s="160" t="s">
        <v>47</v>
      </c>
      <c r="C28" s="115"/>
      <c r="D28" s="115"/>
      <c r="E28" s="412"/>
      <c r="F28" s="115"/>
      <c r="G28" s="115"/>
      <c r="H28" s="412"/>
      <c r="I28" s="1191"/>
      <c r="J28" s="115" t="s">
        <v>280</v>
      </c>
      <c r="K28" s="279">
        <f>'[1]felhalm. kiad.  '!G133</f>
        <v>7144</v>
      </c>
      <c r="L28" s="279">
        <f>'[1]felhalm. kiad.  '!H133</f>
        <v>0</v>
      </c>
      <c r="M28" s="426">
        <f>SUM(K28:L28)</f>
        <v>7144</v>
      </c>
      <c r="N28" s="547">
        <v>7143</v>
      </c>
      <c r="O28" s="277">
        <v>0</v>
      </c>
      <c r="P28" s="426">
        <v>7143</v>
      </c>
      <c r="Q28" s="1105">
        <f t="shared" si="3"/>
        <v>99.986002239641664</v>
      </c>
    </row>
    <row r="29" spans="1:17" x14ac:dyDescent="0.2">
      <c r="A29" s="157">
        <f t="shared" si="0"/>
        <v>18</v>
      </c>
      <c r="B29" s="160"/>
      <c r="C29" s="115"/>
      <c r="D29" s="115"/>
      <c r="E29" s="412"/>
      <c r="F29" s="115"/>
      <c r="G29" s="115"/>
      <c r="H29" s="412"/>
      <c r="I29" s="1191"/>
      <c r="J29" s="115" t="s">
        <v>31</v>
      </c>
      <c r="K29" s="279"/>
      <c r="L29" s="279"/>
      <c r="M29" s="426"/>
      <c r="N29" s="547"/>
      <c r="O29" s="277"/>
      <c r="P29" s="426"/>
      <c r="Q29" s="1105"/>
    </row>
    <row r="30" spans="1:17" x14ac:dyDescent="0.2">
      <c r="A30" s="157">
        <f t="shared" si="0"/>
        <v>19</v>
      </c>
      <c r="B30" s="151" t="s">
        <v>50</v>
      </c>
      <c r="C30" s="115"/>
      <c r="D30" s="115"/>
      <c r="E30" s="412"/>
      <c r="F30" s="115"/>
      <c r="G30" s="115"/>
      <c r="H30" s="412"/>
      <c r="I30" s="1191"/>
      <c r="J30" s="115" t="s">
        <v>32</v>
      </c>
      <c r="K30" s="279"/>
      <c r="L30" s="279"/>
      <c r="M30" s="426"/>
      <c r="N30" s="547"/>
      <c r="O30" s="277"/>
      <c r="P30" s="426"/>
      <c r="Q30" s="1105"/>
    </row>
    <row r="31" spans="1:17" s="120" customFormat="1" x14ac:dyDescent="0.2">
      <c r="A31" s="157">
        <f t="shared" si="0"/>
        <v>20</v>
      </c>
      <c r="B31" s="151" t="s">
        <v>48</v>
      </c>
      <c r="C31" s="115"/>
      <c r="D31" s="115"/>
      <c r="E31" s="412"/>
      <c r="F31" s="115"/>
      <c r="G31" s="115"/>
      <c r="H31" s="412"/>
      <c r="I31" s="1191"/>
      <c r="J31" s="115" t="s">
        <v>459</v>
      </c>
      <c r="K31" s="279"/>
      <c r="L31" s="279"/>
      <c r="M31" s="426"/>
      <c r="N31" s="1260"/>
      <c r="O31" s="1194"/>
      <c r="P31" s="428"/>
      <c r="Q31" s="1105"/>
    </row>
    <row r="32" spans="1:17" x14ac:dyDescent="0.2">
      <c r="A32" s="157">
        <f t="shared" si="0"/>
        <v>21</v>
      </c>
      <c r="C32" s="115"/>
      <c r="D32" s="115"/>
      <c r="E32" s="412"/>
      <c r="F32" s="115"/>
      <c r="G32" s="115"/>
      <c r="H32" s="412"/>
      <c r="I32" s="1191"/>
      <c r="J32" s="115" t="s">
        <v>456</v>
      </c>
      <c r="K32" s="279"/>
      <c r="L32" s="279"/>
      <c r="M32" s="426"/>
      <c r="N32" s="547"/>
      <c r="O32" s="277"/>
      <c r="P32" s="426"/>
      <c r="Q32" s="1105"/>
    </row>
    <row r="33" spans="1:17" s="11" customFormat="1" x14ac:dyDescent="0.2">
      <c r="A33" s="157">
        <f t="shared" si="0"/>
        <v>22</v>
      </c>
      <c r="B33" s="167" t="s">
        <v>52</v>
      </c>
      <c r="C33" s="823">
        <f>C15+C21</f>
        <v>134502</v>
      </c>
      <c r="D33" s="823">
        <f>D15+D21</f>
        <v>15476</v>
      </c>
      <c r="E33" s="1256">
        <f>E15+E21</f>
        <v>149978</v>
      </c>
      <c r="F33" s="823">
        <f t="shared" ref="F33:H33" si="7">F15+F21</f>
        <v>135201</v>
      </c>
      <c r="G33" s="823">
        <f t="shared" si="7"/>
        <v>16476</v>
      </c>
      <c r="H33" s="1256">
        <f t="shared" si="7"/>
        <v>151677</v>
      </c>
      <c r="I33" s="1258">
        <f t="shared" si="5"/>
        <v>101.1328328154796</v>
      </c>
      <c r="J33" s="115" t="s">
        <v>452</v>
      </c>
      <c r="K33" s="277"/>
      <c r="L33" s="277"/>
      <c r="M33" s="426"/>
      <c r="N33" s="770"/>
      <c r="O33" s="180"/>
      <c r="P33" s="407"/>
      <c r="Q33" s="1105"/>
    </row>
    <row r="34" spans="1:17" x14ac:dyDescent="0.2">
      <c r="A34" s="157">
        <f t="shared" si="0"/>
        <v>23</v>
      </c>
      <c r="B34" s="168" t="s">
        <v>67</v>
      </c>
      <c r="C34" s="169"/>
      <c r="D34" s="169"/>
      <c r="E34" s="408"/>
      <c r="F34" s="169"/>
      <c r="G34" s="169"/>
      <c r="H34" s="408"/>
      <c r="I34" s="1191"/>
      <c r="J34" s="125" t="s">
        <v>68</v>
      </c>
      <c r="K34" s="336">
        <f>SUM(K28:K33)</f>
        <v>7144</v>
      </c>
      <c r="L34" s="336">
        <f>SUM(L28:L33)</f>
        <v>0</v>
      </c>
      <c r="M34" s="428">
        <f>SUM(M28:M32)</f>
        <v>7144</v>
      </c>
      <c r="N34" s="1260">
        <f t="shared" ref="N34:P34" si="8">SUM(N28:N32)</f>
        <v>7143</v>
      </c>
      <c r="O34" s="336">
        <f t="shared" si="8"/>
        <v>0</v>
      </c>
      <c r="P34" s="428">
        <f t="shared" si="8"/>
        <v>7143</v>
      </c>
      <c r="Q34" s="1263">
        <f t="shared" si="3"/>
        <v>99.986002239641664</v>
      </c>
    </row>
    <row r="35" spans="1:17" x14ac:dyDescent="0.2">
      <c r="A35" s="157">
        <f t="shared" si="0"/>
        <v>24</v>
      </c>
      <c r="B35" s="170" t="s">
        <v>51</v>
      </c>
      <c r="C35" s="166">
        <f>SUM(C33:C34)</f>
        <v>134502</v>
      </c>
      <c r="D35" s="166">
        <f>SUM(D33:D34)</f>
        <v>15476</v>
      </c>
      <c r="E35" s="409">
        <f>SUM(C35:D35)</f>
        <v>149978</v>
      </c>
      <c r="F35" s="166">
        <f>F33+F34</f>
        <v>135201</v>
      </c>
      <c r="G35" s="166">
        <f t="shared" ref="G35:H35" si="9">G33+G34</f>
        <v>16476</v>
      </c>
      <c r="H35" s="409">
        <f t="shared" si="9"/>
        <v>151677</v>
      </c>
      <c r="I35" s="1197">
        <f t="shared" si="5"/>
        <v>101.1328328154796</v>
      </c>
      <c r="J35" s="166" t="s">
        <v>69</v>
      </c>
      <c r="K35" s="337">
        <f>K25+K34</f>
        <v>596376</v>
      </c>
      <c r="L35" s="337">
        <f>L25+L34</f>
        <v>27023</v>
      </c>
      <c r="M35" s="407">
        <f>M25+M34</f>
        <v>623399</v>
      </c>
      <c r="N35" s="770">
        <f t="shared" ref="N35:P35" si="10">N25+N34</f>
        <v>596023</v>
      </c>
      <c r="O35" s="337">
        <f t="shared" si="10"/>
        <v>26576</v>
      </c>
      <c r="P35" s="407">
        <f t="shared" si="10"/>
        <v>622599</v>
      </c>
      <c r="Q35" s="1105">
        <f t="shared" si="3"/>
        <v>99.871671273133259</v>
      </c>
    </row>
    <row r="36" spans="1:17" x14ac:dyDescent="0.2">
      <c r="A36" s="157">
        <f t="shared" si="0"/>
        <v>25</v>
      </c>
      <c r="B36" s="172"/>
      <c r="C36" s="162"/>
      <c r="D36" s="162"/>
      <c r="E36" s="406"/>
      <c r="F36" s="162"/>
      <c r="G36" s="162"/>
      <c r="H36" s="406"/>
      <c r="I36" s="1191"/>
      <c r="J36" s="162"/>
      <c r="K36" s="279"/>
      <c r="L36" s="279"/>
      <c r="M36" s="426"/>
      <c r="N36" s="547"/>
      <c r="O36" s="279"/>
      <c r="P36" s="426"/>
      <c r="Q36" s="1105"/>
    </row>
    <row r="37" spans="1:17" x14ac:dyDescent="0.2">
      <c r="A37" s="157">
        <f t="shared" si="0"/>
        <v>26</v>
      </c>
      <c r="B37" s="172"/>
      <c r="C37" s="162"/>
      <c r="D37" s="162"/>
      <c r="E37" s="406"/>
      <c r="F37" s="162"/>
      <c r="G37" s="162"/>
      <c r="H37" s="406"/>
      <c r="I37" s="1191"/>
      <c r="J37" s="121"/>
      <c r="K37" s="335"/>
      <c r="L37" s="335"/>
      <c r="M37" s="427"/>
      <c r="N37" s="547"/>
      <c r="O37" s="277"/>
      <c r="P37" s="426"/>
      <c r="Q37" s="1105"/>
    </row>
    <row r="38" spans="1:17" s="11" customFormat="1" x14ac:dyDescent="0.2">
      <c r="A38" s="157">
        <f t="shared" si="0"/>
        <v>27</v>
      </c>
      <c r="B38" s="172"/>
      <c r="C38" s="162"/>
      <c r="D38" s="162"/>
      <c r="E38" s="406"/>
      <c r="F38" s="162"/>
      <c r="G38" s="162"/>
      <c r="H38" s="406"/>
      <c r="I38" s="1191"/>
      <c r="J38" s="162"/>
      <c r="K38" s="279"/>
      <c r="L38" s="279"/>
      <c r="M38" s="426"/>
      <c r="N38" s="770"/>
      <c r="O38" s="180"/>
      <c r="P38" s="407"/>
      <c r="Q38" s="1105"/>
    </row>
    <row r="39" spans="1:17" s="11" customFormat="1" x14ac:dyDescent="0.2">
      <c r="A39" s="706">
        <f t="shared" si="0"/>
        <v>28</v>
      </c>
      <c r="B39" s="122" t="s">
        <v>53</v>
      </c>
      <c r="C39" s="122"/>
      <c r="D39" s="122"/>
      <c r="E39" s="475"/>
      <c r="F39" s="122"/>
      <c r="G39" s="122"/>
      <c r="H39" s="475"/>
      <c r="I39" s="1191"/>
      <c r="J39" s="122" t="s">
        <v>33</v>
      </c>
      <c r="K39" s="337"/>
      <c r="L39" s="337"/>
      <c r="M39" s="407"/>
      <c r="N39" s="770"/>
      <c r="O39" s="180"/>
      <c r="P39" s="407"/>
      <c r="Q39" s="1105"/>
    </row>
    <row r="40" spans="1:17" s="11" customFormat="1" x14ac:dyDescent="0.2">
      <c r="A40" s="157">
        <f t="shared" si="0"/>
        <v>29</v>
      </c>
      <c r="B40" s="132" t="s">
        <v>704</v>
      </c>
      <c r="C40" s="122"/>
      <c r="D40" s="122"/>
      <c r="E40" s="475"/>
      <c r="F40" s="122"/>
      <c r="G40" s="122"/>
      <c r="H40" s="475"/>
      <c r="I40" s="1191"/>
      <c r="J40" s="133" t="s">
        <v>4</v>
      </c>
      <c r="K40" s="180"/>
      <c r="M40" s="429"/>
      <c r="N40" s="770"/>
      <c r="O40" s="180"/>
      <c r="P40" s="407"/>
      <c r="Q40" s="1105"/>
    </row>
    <row r="41" spans="1:17" s="11" customFormat="1" x14ac:dyDescent="0.2">
      <c r="A41" s="157">
        <f t="shared" si="0"/>
        <v>30</v>
      </c>
      <c r="B41" s="112" t="s">
        <v>988</v>
      </c>
      <c r="C41" s="122"/>
      <c r="D41" s="122"/>
      <c r="E41" s="475"/>
      <c r="F41" s="122"/>
      <c r="G41" s="122"/>
      <c r="H41" s="475"/>
      <c r="I41" s="1191"/>
      <c r="J41" s="160" t="s">
        <v>3</v>
      </c>
      <c r="K41" s="337"/>
      <c r="L41" s="337"/>
      <c r="M41" s="407"/>
      <c r="N41" s="770"/>
      <c r="O41" s="180"/>
      <c r="P41" s="407"/>
      <c r="Q41" s="1105"/>
    </row>
    <row r="42" spans="1:17" x14ac:dyDescent="0.2">
      <c r="A42" s="157">
        <f t="shared" si="0"/>
        <v>31</v>
      </c>
      <c r="B42" s="114" t="s">
        <v>706</v>
      </c>
      <c r="C42" s="176"/>
      <c r="D42" s="176"/>
      <c r="E42" s="1204"/>
      <c r="F42" s="176"/>
      <c r="G42" s="176"/>
      <c r="H42" s="1204"/>
      <c r="I42" s="1191"/>
      <c r="J42" s="115" t="s">
        <v>5</v>
      </c>
      <c r="K42" s="337"/>
      <c r="L42" s="337"/>
      <c r="M42" s="407"/>
      <c r="N42" s="547"/>
      <c r="O42" s="277"/>
      <c r="P42" s="426"/>
      <c r="Q42" s="1105"/>
    </row>
    <row r="43" spans="1:17" x14ac:dyDescent="0.2">
      <c r="A43" s="157">
        <f t="shared" si="0"/>
        <v>32</v>
      </c>
      <c r="B43" s="114" t="s">
        <v>214</v>
      </c>
      <c r="C43" s="115"/>
      <c r="D43" s="115"/>
      <c r="E43" s="412"/>
      <c r="F43" s="115"/>
      <c r="G43" s="115"/>
      <c r="H43" s="412"/>
      <c r="I43" s="1191"/>
      <c r="J43" s="115" t="s">
        <v>6</v>
      </c>
      <c r="K43" s="180"/>
      <c r="L43" s="180"/>
      <c r="M43" s="407"/>
      <c r="N43" s="547"/>
      <c r="O43" s="277"/>
      <c r="P43" s="426"/>
      <c r="Q43" s="1105"/>
    </row>
    <row r="44" spans="1:17" x14ac:dyDescent="0.2">
      <c r="A44" s="157">
        <f t="shared" si="0"/>
        <v>33</v>
      </c>
      <c r="B44" s="486" t="s">
        <v>279</v>
      </c>
      <c r="C44" s="115">
        <v>1501</v>
      </c>
      <c r="D44" s="115"/>
      <c r="E44" s="412">
        <f>C44+D44</f>
        <v>1501</v>
      </c>
      <c r="F44" s="115">
        <v>1501</v>
      </c>
      <c r="G44" s="115"/>
      <c r="H44" s="412">
        <f>F44+G44</f>
        <v>1501</v>
      </c>
      <c r="I44" s="1191">
        <f t="shared" si="5"/>
        <v>100</v>
      </c>
      <c r="J44" s="115" t="s">
        <v>7</v>
      </c>
      <c r="K44" s="180"/>
      <c r="L44" s="180"/>
      <c r="M44" s="407"/>
      <c r="N44" s="547"/>
      <c r="O44" s="277"/>
      <c r="P44" s="426"/>
      <c r="Q44" s="1105"/>
    </row>
    <row r="45" spans="1:17" x14ac:dyDescent="0.2">
      <c r="A45" s="157">
        <f t="shared" si="0"/>
        <v>34</v>
      </c>
      <c r="B45" s="486" t="s">
        <v>985</v>
      </c>
      <c r="C45" s="115"/>
      <c r="D45" s="115"/>
      <c r="E45" s="412"/>
      <c r="F45" s="115"/>
      <c r="G45" s="115"/>
      <c r="H45" s="412">
        <f t="shared" ref="H45:H52" si="11">F45+G45</f>
        <v>0</v>
      </c>
      <c r="I45" s="1191"/>
      <c r="J45" s="115"/>
      <c r="K45" s="180"/>
      <c r="L45" s="180"/>
      <c r="M45" s="407"/>
      <c r="N45" s="547"/>
      <c r="O45" s="277"/>
      <c r="P45" s="426"/>
      <c r="Q45" s="1105"/>
    </row>
    <row r="46" spans="1:17" x14ac:dyDescent="0.2">
      <c r="A46" s="157">
        <f t="shared" si="0"/>
        <v>35</v>
      </c>
      <c r="B46" s="115" t="s">
        <v>707</v>
      </c>
      <c r="C46" s="115"/>
      <c r="D46" s="115"/>
      <c r="E46" s="412"/>
      <c r="F46" s="115"/>
      <c r="G46" s="115"/>
      <c r="H46" s="412">
        <f t="shared" si="11"/>
        <v>0</v>
      </c>
      <c r="I46" s="1191"/>
      <c r="J46" s="115" t="s">
        <v>8</v>
      </c>
      <c r="K46" s="337"/>
      <c r="L46" s="337"/>
      <c r="M46" s="426"/>
      <c r="N46" s="547"/>
      <c r="O46" s="277"/>
      <c r="P46" s="426"/>
      <c r="Q46" s="1105"/>
    </row>
    <row r="47" spans="1:17" x14ac:dyDescent="0.2">
      <c r="A47" s="157">
        <f t="shared" si="0"/>
        <v>36</v>
      </c>
      <c r="B47" s="115" t="s">
        <v>708</v>
      </c>
      <c r="C47" s="122"/>
      <c r="D47" s="122"/>
      <c r="E47" s="475"/>
      <c r="F47" s="122"/>
      <c r="G47" s="122"/>
      <c r="H47" s="412">
        <f t="shared" si="11"/>
        <v>0</v>
      </c>
      <c r="I47" s="1191"/>
      <c r="J47" s="115" t="s">
        <v>9</v>
      </c>
      <c r="K47" s="337"/>
      <c r="L47" s="337"/>
      <c r="M47" s="426"/>
      <c r="N47" s="547"/>
      <c r="O47" s="277"/>
      <c r="P47" s="426"/>
      <c r="Q47" s="1105"/>
    </row>
    <row r="48" spans="1:17" x14ac:dyDescent="0.2">
      <c r="A48" s="157">
        <f t="shared" si="0"/>
        <v>37</v>
      </c>
      <c r="B48" s="114" t="s">
        <v>218</v>
      </c>
      <c r="C48" s="115"/>
      <c r="D48" s="115"/>
      <c r="E48" s="412"/>
      <c r="F48" s="115"/>
      <c r="G48" s="115"/>
      <c r="H48" s="412">
        <f t="shared" si="11"/>
        <v>0</v>
      </c>
      <c r="I48" s="1191"/>
      <c r="J48" s="115" t="s">
        <v>10</v>
      </c>
      <c r="K48" s="279"/>
      <c r="L48" s="279"/>
      <c r="M48" s="426"/>
      <c r="N48" s="547"/>
      <c r="O48" s="277"/>
      <c r="P48" s="426"/>
      <c r="Q48" s="1105"/>
    </row>
    <row r="49" spans="1:17" x14ac:dyDescent="0.2">
      <c r="A49" s="157">
        <f t="shared" si="0"/>
        <v>38</v>
      </c>
      <c r="B49" s="486" t="s">
        <v>219</v>
      </c>
      <c r="C49" s="115">
        <f>K25-(C35+C44)</f>
        <v>453229</v>
      </c>
      <c r="D49" s="115">
        <f>L25-(D35+D44)</f>
        <v>11547</v>
      </c>
      <c r="E49" s="412">
        <f>M25-(E35+E44)</f>
        <v>464776</v>
      </c>
      <c r="F49" s="115">
        <v>454340</v>
      </c>
      <c r="G49" s="115">
        <v>10100</v>
      </c>
      <c r="H49" s="412">
        <f t="shared" si="11"/>
        <v>464440</v>
      </c>
      <c r="I49" s="1191">
        <f t="shared" si="5"/>
        <v>99.92770711052205</v>
      </c>
      <c r="J49" s="115" t="s">
        <v>11</v>
      </c>
      <c r="K49" s="279"/>
      <c r="L49" s="279"/>
      <c r="M49" s="426"/>
      <c r="N49" s="547"/>
      <c r="O49" s="277"/>
      <c r="P49" s="426"/>
      <c r="Q49" s="1105"/>
    </row>
    <row r="50" spans="1:17" x14ac:dyDescent="0.2">
      <c r="A50" s="157">
        <f t="shared" si="0"/>
        <v>39</v>
      </c>
      <c r="B50" s="486" t="s">
        <v>220</v>
      </c>
      <c r="C50" s="115">
        <f>K34-C34</f>
        <v>7144</v>
      </c>
      <c r="D50" s="115">
        <f>L34-D34</f>
        <v>0</v>
      </c>
      <c r="E50" s="412">
        <f>M34-E34</f>
        <v>7144</v>
      </c>
      <c r="F50" s="115">
        <v>7143</v>
      </c>
      <c r="G50" s="115">
        <v>0</v>
      </c>
      <c r="H50" s="412">
        <f t="shared" si="11"/>
        <v>7143</v>
      </c>
      <c r="I50" s="1191">
        <f t="shared" si="5"/>
        <v>99.986002239641664</v>
      </c>
      <c r="J50" s="115" t="s">
        <v>12</v>
      </c>
      <c r="K50" s="279"/>
      <c r="L50" s="279"/>
      <c r="M50" s="426"/>
      <c r="N50" s="547"/>
      <c r="O50" s="277"/>
      <c r="P50" s="426"/>
      <c r="Q50" s="1105"/>
    </row>
    <row r="51" spans="1:17" x14ac:dyDescent="0.2">
      <c r="A51" s="157">
        <f t="shared" si="0"/>
        <v>40</v>
      </c>
      <c r="B51" s="114" t="s">
        <v>1</v>
      </c>
      <c r="C51" s="115"/>
      <c r="D51" s="115"/>
      <c r="E51" s="412"/>
      <c r="F51" s="115"/>
      <c r="G51" s="115"/>
      <c r="H51" s="412">
        <f t="shared" si="11"/>
        <v>0</v>
      </c>
      <c r="I51" s="1191"/>
      <c r="J51" s="115" t="s">
        <v>13</v>
      </c>
      <c r="K51" s="279"/>
      <c r="L51" s="279"/>
      <c r="M51" s="426"/>
      <c r="N51" s="547"/>
      <c r="O51" s="277"/>
      <c r="P51" s="426"/>
      <c r="Q51" s="1105"/>
    </row>
    <row r="52" spans="1:17" x14ac:dyDescent="0.2">
      <c r="A52" s="157">
        <f t="shared" si="0"/>
        <v>41</v>
      </c>
      <c r="B52" s="114"/>
      <c r="C52" s="115"/>
      <c r="D52" s="115"/>
      <c r="E52" s="412"/>
      <c r="F52" s="115"/>
      <c r="G52" s="115"/>
      <c r="H52" s="412">
        <f t="shared" si="11"/>
        <v>0</v>
      </c>
      <c r="I52" s="1191"/>
      <c r="J52" s="115" t="s">
        <v>14</v>
      </c>
      <c r="K52" s="279"/>
      <c r="L52" s="279"/>
      <c r="M52" s="426"/>
      <c r="N52" s="547"/>
      <c r="O52" s="277"/>
      <c r="P52" s="426"/>
      <c r="Q52" s="1105"/>
    </row>
    <row r="53" spans="1:17" x14ac:dyDescent="0.2">
      <c r="A53" s="157">
        <f t="shared" si="0"/>
        <v>42</v>
      </c>
      <c r="B53" s="114"/>
      <c r="C53" s="115"/>
      <c r="D53" s="115"/>
      <c r="E53" s="412"/>
      <c r="F53" s="115"/>
      <c r="G53" s="115"/>
      <c r="H53" s="412"/>
      <c r="I53" s="1191"/>
      <c r="J53" s="115" t="s">
        <v>15</v>
      </c>
      <c r="K53" s="279"/>
      <c r="L53" s="279"/>
      <c r="M53" s="426"/>
      <c r="N53" s="547"/>
      <c r="O53" s="277"/>
      <c r="P53" s="426"/>
      <c r="Q53" s="1105"/>
    </row>
    <row r="54" spans="1:17" ht="12" thickBot="1" x14ac:dyDescent="0.25">
      <c r="A54" s="157">
        <f t="shared" si="0"/>
        <v>43</v>
      </c>
      <c r="B54" s="170" t="s">
        <v>460</v>
      </c>
      <c r="C54" s="122">
        <f>SUM(C40:C52)</f>
        <v>461874</v>
      </c>
      <c r="D54" s="122">
        <f>SUM(D40:D52)</f>
        <v>11547</v>
      </c>
      <c r="E54" s="475">
        <f>SUM(E40:E52)</f>
        <v>473421</v>
      </c>
      <c r="F54" s="122">
        <f t="shared" ref="F54:H54" si="12">SUM(F40:F52)</f>
        <v>462984</v>
      </c>
      <c r="G54" s="122">
        <f t="shared" si="12"/>
        <v>10100</v>
      </c>
      <c r="H54" s="475">
        <f t="shared" si="12"/>
        <v>473084</v>
      </c>
      <c r="I54" s="1259">
        <f t="shared" si="5"/>
        <v>99.928816000980106</v>
      </c>
      <c r="J54" s="122" t="s">
        <v>453</v>
      </c>
      <c r="K54" s="337">
        <f>SUM(K40:K53)</f>
        <v>0</v>
      </c>
      <c r="L54" s="337">
        <f>SUM(L40:L53)</f>
        <v>0</v>
      </c>
      <c r="M54" s="407">
        <f>SUM(M40:M53)</f>
        <v>0</v>
      </c>
      <c r="N54" s="337">
        <f t="shared" ref="N54:P54" si="13">SUM(N40:N53)</f>
        <v>0</v>
      </c>
      <c r="O54" s="1046">
        <f t="shared" si="13"/>
        <v>0</v>
      </c>
      <c r="P54" s="407">
        <f t="shared" si="13"/>
        <v>0</v>
      </c>
      <c r="Q54" s="1105"/>
    </row>
    <row r="55" spans="1:17" ht="12" thickBot="1" x14ac:dyDescent="0.25">
      <c r="A55" s="825">
        <f t="shared" si="0"/>
        <v>44</v>
      </c>
      <c r="B55" s="1009" t="s">
        <v>455</v>
      </c>
      <c r="C55" s="968">
        <f>C35+C54</f>
        <v>596376</v>
      </c>
      <c r="D55" s="289">
        <f>D35+D54</f>
        <v>27023</v>
      </c>
      <c r="E55" s="821">
        <f>E35+E54</f>
        <v>623399</v>
      </c>
      <c r="F55" s="727">
        <f t="shared" ref="F55:H55" si="14">F35+F54</f>
        <v>598185</v>
      </c>
      <c r="G55" s="821">
        <f t="shared" si="14"/>
        <v>26576</v>
      </c>
      <c r="H55" s="821">
        <f t="shared" si="14"/>
        <v>624761</v>
      </c>
      <c r="I55" s="1211">
        <f>H55/E55*100</f>
        <v>100.21847965749062</v>
      </c>
      <c r="J55" s="460" t="s">
        <v>454</v>
      </c>
      <c r="K55" s="1008">
        <f>K35+K54</f>
        <v>596376</v>
      </c>
      <c r="L55" s="830">
        <f>L35+L54</f>
        <v>27023</v>
      </c>
      <c r="M55" s="728">
        <f>M35+M54</f>
        <v>623399</v>
      </c>
      <c r="N55" s="1008">
        <f t="shared" ref="N55:P55" si="15">N35+N54</f>
        <v>596023</v>
      </c>
      <c r="O55" s="1008">
        <f t="shared" si="15"/>
        <v>26576</v>
      </c>
      <c r="P55" s="1262">
        <f t="shared" si="15"/>
        <v>622599</v>
      </c>
      <c r="Q55" s="1008">
        <f t="shared" si="3"/>
        <v>99.871671273133259</v>
      </c>
    </row>
    <row r="56" spans="1:17" x14ac:dyDescent="0.2">
      <c r="B56" s="174"/>
      <c r="C56" s="173"/>
      <c r="D56" s="173"/>
      <c r="E56" s="173"/>
      <c r="F56" s="173"/>
      <c r="G56" s="173"/>
      <c r="H56" s="173"/>
      <c r="I56" s="173"/>
      <c r="J56" s="173"/>
      <c r="K56" s="180"/>
      <c r="L56" s="180"/>
      <c r="M56" s="180"/>
    </row>
  </sheetData>
  <sheetProtection selectLockedCells="1" selectUnlockedCells="1"/>
  <mergeCells count="19">
    <mergeCell ref="A9:A11"/>
    <mergeCell ref="B9:B10"/>
    <mergeCell ref="C9:E9"/>
    <mergeCell ref="C10:E10"/>
    <mergeCell ref="K10:M10"/>
    <mergeCell ref="N9:Q9"/>
    <mergeCell ref="N10:P10"/>
    <mergeCell ref="Q10:Q11"/>
    <mergeCell ref="B1:Q1"/>
    <mergeCell ref="B4:Q4"/>
    <mergeCell ref="B6:Q6"/>
    <mergeCell ref="B7:Q7"/>
    <mergeCell ref="B8:Q8"/>
    <mergeCell ref="J9:J10"/>
    <mergeCell ref="K9:M9"/>
    <mergeCell ref="F9:I9"/>
    <mergeCell ref="F10:H10"/>
    <mergeCell ref="I10:I11"/>
    <mergeCell ref="B5:Q5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6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C51"/>
  <sheetViews>
    <sheetView topLeftCell="B1" zoomScale="120" workbookViewId="0">
      <selection activeCell="B1" sqref="B1:Q1"/>
    </sheetView>
  </sheetViews>
  <sheetFormatPr defaultColWidth="9.140625" defaultRowHeight="11.25" x14ac:dyDescent="0.2"/>
  <cols>
    <col min="1" max="1" width="4.85546875" style="151" customWidth="1"/>
    <col min="2" max="2" width="41.85546875" style="151" customWidth="1"/>
    <col min="3" max="3" width="11.28515625" style="152" customWidth="1"/>
    <col min="4" max="7" width="11.140625" style="152" customWidth="1"/>
    <col min="8" max="8" width="11" style="152" customWidth="1"/>
    <col min="9" max="9" width="6.5703125" style="152" customWidth="1"/>
    <col min="10" max="10" width="32.42578125" style="152" customWidth="1"/>
    <col min="11" max="11" width="11.140625" style="152" customWidth="1"/>
    <col min="12" max="13" width="11" style="152" customWidth="1"/>
    <col min="14" max="16" width="11.140625" style="151" customWidth="1"/>
    <col min="17" max="17" width="6.7109375" style="151" customWidth="1"/>
    <col min="18" max="29" width="9.140625" style="151"/>
    <col min="30" max="16384" width="9.140625" style="10"/>
  </cols>
  <sheetData>
    <row r="1" spans="1:29" ht="12.75" customHeight="1" x14ac:dyDescent="0.2">
      <c r="B1" s="1717" t="s">
        <v>2051</v>
      </c>
      <c r="C1" s="1717"/>
      <c r="D1" s="1717"/>
      <c r="E1" s="1717"/>
      <c r="F1" s="1717"/>
      <c r="G1" s="1717"/>
      <c r="H1" s="1717"/>
      <c r="I1" s="1717"/>
      <c r="J1" s="1717"/>
      <c r="K1" s="1717"/>
      <c r="L1" s="1717"/>
      <c r="M1" s="1717"/>
      <c r="N1" s="1717"/>
      <c r="O1" s="1717"/>
      <c r="P1" s="1717"/>
      <c r="Q1" s="1717"/>
    </row>
    <row r="2" spans="1:29" ht="12.75" customHeight="1" x14ac:dyDescent="0.2">
      <c r="B2" s="1711" t="s">
        <v>87</v>
      </c>
      <c r="C2" s="1711"/>
      <c r="D2" s="1711"/>
      <c r="E2" s="1711"/>
      <c r="F2" s="1711"/>
      <c r="G2" s="1711"/>
      <c r="H2" s="1711"/>
      <c r="I2" s="1711"/>
      <c r="J2" s="1711"/>
      <c r="K2" s="1711"/>
      <c r="L2" s="1711"/>
      <c r="M2" s="1711"/>
      <c r="N2" s="1711"/>
      <c r="O2" s="1711"/>
      <c r="P2" s="1711"/>
      <c r="Q2" s="1711"/>
    </row>
    <row r="3" spans="1:29" x14ac:dyDescent="0.2">
      <c r="B3" s="1713" t="s">
        <v>1427</v>
      </c>
      <c r="C3" s="1713"/>
      <c r="D3" s="1713"/>
      <c r="E3" s="1713"/>
      <c r="F3" s="1713"/>
      <c r="G3" s="1713"/>
      <c r="H3" s="1713"/>
      <c r="I3" s="1713"/>
      <c r="J3" s="1713"/>
      <c r="K3" s="1713"/>
      <c r="L3" s="1713"/>
      <c r="M3" s="1713"/>
      <c r="N3" s="1713"/>
      <c r="O3" s="1713"/>
      <c r="P3" s="1713"/>
      <c r="Q3" s="1713"/>
    </row>
    <row r="4" spans="1:29" s="118" customFormat="1" x14ac:dyDescent="0.2">
      <c r="A4" s="153"/>
      <c r="B4" s="1714" t="s">
        <v>54</v>
      </c>
      <c r="C4" s="1714"/>
      <c r="D4" s="1714"/>
      <c r="E4" s="1714"/>
      <c r="F4" s="1714"/>
      <c r="G4" s="1714"/>
      <c r="H4" s="1714"/>
      <c r="I4" s="1714"/>
      <c r="J4" s="1714"/>
      <c r="K4" s="1714"/>
      <c r="L4" s="1714"/>
      <c r="M4" s="1714"/>
      <c r="N4" s="1714"/>
      <c r="O4" s="1714"/>
      <c r="P4" s="1714"/>
      <c r="Q4" s="1714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</row>
    <row r="5" spans="1:29" s="118" customFormat="1" x14ac:dyDescent="0.2">
      <c r="A5" s="153"/>
      <c r="B5" s="1714" t="s">
        <v>1070</v>
      </c>
      <c r="C5" s="1714"/>
      <c r="D5" s="1714"/>
      <c r="E5" s="1714"/>
      <c r="F5" s="1714"/>
      <c r="G5" s="1714"/>
      <c r="H5" s="1714"/>
      <c r="I5" s="1714"/>
      <c r="J5" s="1714"/>
      <c r="K5" s="1714"/>
      <c r="L5" s="1714"/>
      <c r="M5" s="1714"/>
      <c r="N5" s="1714"/>
      <c r="O5" s="1714"/>
      <c r="P5" s="1714"/>
      <c r="Q5" s="1714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</row>
    <row r="6" spans="1:29" s="118" customFormat="1" ht="12.75" customHeight="1" x14ac:dyDescent="0.2">
      <c r="A6" s="1733" t="s">
        <v>315</v>
      </c>
      <c r="B6" s="1733"/>
      <c r="C6" s="1733"/>
      <c r="D6" s="1733"/>
      <c r="E6" s="1733"/>
      <c r="F6" s="1733"/>
      <c r="G6" s="1733"/>
      <c r="H6" s="1733"/>
      <c r="I6" s="1733"/>
      <c r="J6" s="1733"/>
      <c r="K6" s="1733"/>
      <c r="L6" s="1733"/>
      <c r="M6" s="1733"/>
      <c r="N6" s="1733"/>
      <c r="O6" s="1733"/>
      <c r="P6" s="1733"/>
      <c r="Q6" s="173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</row>
    <row r="7" spans="1:29" s="118" customFormat="1" ht="12.75" customHeight="1" x14ac:dyDescent="0.2">
      <c r="A7" s="1736" t="s">
        <v>56</v>
      </c>
      <c r="B7" s="1737" t="s">
        <v>57</v>
      </c>
      <c r="C7" s="1738" t="s">
        <v>58</v>
      </c>
      <c r="D7" s="1738"/>
      <c r="E7" s="1739"/>
      <c r="F7" s="1718" t="s">
        <v>59</v>
      </c>
      <c r="G7" s="1718"/>
      <c r="H7" s="1718"/>
      <c r="I7" s="1732"/>
      <c r="J7" s="1740" t="s">
        <v>60</v>
      </c>
      <c r="K7" s="1741" t="s">
        <v>482</v>
      </c>
      <c r="L7" s="1742"/>
      <c r="M7" s="1742"/>
      <c r="N7" s="1718" t="s">
        <v>483</v>
      </c>
      <c r="O7" s="1718"/>
      <c r="P7" s="1718"/>
      <c r="Q7" s="1732"/>
      <c r="R7" s="153"/>
      <c r="S7" s="153"/>
      <c r="T7" s="153"/>
      <c r="U7" s="153"/>
      <c r="V7" s="153"/>
      <c r="W7" s="153"/>
    </row>
    <row r="8" spans="1:29" s="118" customFormat="1" ht="12.75" customHeight="1" x14ac:dyDescent="0.2">
      <c r="A8" s="1736"/>
      <c r="B8" s="1737"/>
      <c r="C8" s="1734" t="s">
        <v>1071</v>
      </c>
      <c r="D8" s="1734"/>
      <c r="E8" s="1735"/>
      <c r="F8" s="1712" t="s">
        <v>1346</v>
      </c>
      <c r="G8" s="1712"/>
      <c r="H8" s="1712"/>
      <c r="I8" s="1715" t="s">
        <v>1347</v>
      </c>
      <c r="J8" s="1740"/>
      <c r="K8" s="1734" t="s">
        <v>1071</v>
      </c>
      <c r="L8" s="1734"/>
      <c r="M8" s="1735"/>
      <c r="N8" s="1712" t="s">
        <v>1346</v>
      </c>
      <c r="O8" s="1712"/>
      <c r="P8" s="1712"/>
      <c r="Q8" s="1715" t="s">
        <v>1347</v>
      </c>
      <c r="R8" s="153"/>
      <c r="S8" s="153"/>
      <c r="T8" s="153"/>
      <c r="U8" s="153"/>
      <c r="V8" s="153"/>
      <c r="W8" s="153"/>
    </row>
    <row r="9" spans="1:29" s="119" customFormat="1" ht="36.6" customHeight="1" x14ac:dyDescent="0.2">
      <c r="A9" s="1736"/>
      <c r="B9" s="773" t="s">
        <v>61</v>
      </c>
      <c r="C9" s="774" t="s">
        <v>62</v>
      </c>
      <c r="D9" s="774" t="s">
        <v>63</v>
      </c>
      <c r="E9" s="1696" t="s">
        <v>64</v>
      </c>
      <c r="F9" s="1205" t="s">
        <v>62</v>
      </c>
      <c r="G9" s="131" t="s">
        <v>63</v>
      </c>
      <c r="H9" s="1031" t="s">
        <v>1348</v>
      </c>
      <c r="I9" s="1716"/>
      <c r="J9" s="775" t="s">
        <v>65</v>
      </c>
      <c r="K9" s="333" t="s">
        <v>62</v>
      </c>
      <c r="L9" s="333" t="s">
        <v>63</v>
      </c>
      <c r="M9" s="333" t="s">
        <v>64</v>
      </c>
      <c r="N9" s="131" t="s">
        <v>62</v>
      </c>
      <c r="O9" s="131" t="s">
        <v>63</v>
      </c>
      <c r="P9" s="1031" t="s">
        <v>1348</v>
      </c>
      <c r="Q9" s="1716"/>
      <c r="R9" s="178"/>
      <c r="S9" s="178"/>
      <c r="T9" s="178"/>
      <c r="U9" s="178"/>
      <c r="V9" s="178"/>
      <c r="W9" s="178"/>
    </row>
    <row r="10" spans="1:29" ht="11.45" customHeight="1" x14ac:dyDescent="0.2">
      <c r="A10" s="776">
        <v>1</v>
      </c>
      <c r="B10" s="777" t="s">
        <v>24</v>
      </c>
      <c r="C10" s="778"/>
      <c r="D10" s="778"/>
      <c r="E10" s="1697"/>
      <c r="F10" s="337"/>
      <c r="G10" s="337"/>
      <c r="H10" s="1053"/>
      <c r="I10" s="1700"/>
      <c r="J10" s="1699" t="s">
        <v>25</v>
      </c>
      <c r="K10" s="338"/>
      <c r="L10" s="338"/>
      <c r="M10" s="423"/>
      <c r="N10" s="175"/>
      <c r="P10" s="1043"/>
      <c r="Q10" s="1050"/>
      <c r="X10" s="10"/>
      <c r="Y10" s="10"/>
      <c r="Z10" s="10"/>
      <c r="AA10" s="10"/>
      <c r="AB10" s="10"/>
      <c r="AC10" s="10"/>
    </row>
    <row r="11" spans="1:29" x14ac:dyDescent="0.2">
      <c r="A11" s="776">
        <f>A10+1</f>
        <v>2</v>
      </c>
      <c r="B11" s="79" t="s">
        <v>35</v>
      </c>
      <c r="C11" s="282"/>
      <c r="D11" s="282"/>
      <c r="E11" s="425">
        <f>SUM(C11:D11)</f>
        <v>0</v>
      </c>
      <c r="F11" s="272"/>
      <c r="G11" s="272"/>
      <c r="H11" s="425"/>
      <c r="I11" s="1191"/>
      <c r="J11" s="272" t="s">
        <v>26</v>
      </c>
      <c r="K11" s="272">
        <f>Össz.önkor.mérleg.!K11</f>
        <v>630563</v>
      </c>
      <c r="L11" s="272">
        <f>Össz.önkor.mérleg.!L11</f>
        <v>339746</v>
      </c>
      <c r="M11" s="425">
        <f>Össz.önkor.mérleg.!M11</f>
        <v>970309</v>
      </c>
      <c r="N11" s="272">
        <f>Össz.önkor.mérleg.!N11</f>
        <v>623630</v>
      </c>
      <c r="O11" s="272">
        <f>Össz.önkor.mérleg.!O11</f>
        <v>319466</v>
      </c>
      <c r="P11" s="425">
        <f>Össz.önkor.mérleg.!P11</f>
        <v>943096</v>
      </c>
      <c r="Q11" s="1058">
        <f>P11/M11*100</f>
        <v>97.195429497201403</v>
      </c>
      <c r="X11" s="10"/>
      <c r="Y11" s="10"/>
      <c r="Z11" s="10"/>
      <c r="AA11" s="10"/>
      <c r="AB11" s="10"/>
      <c r="AC11" s="10"/>
    </row>
    <row r="12" spans="1:29" x14ac:dyDescent="0.2">
      <c r="A12" s="776">
        <f t="shared" ref="A12:A46" si="0">A11+1</f>
        <v>3</v>
      </c>
      <c r="B12" s="79" t="s">
        <v>36</v>
      </c>
      <c r="C12" s="282">
        <f>Össz.önkor.mérleg.!C12</f>
        <v>748439</v>
      </c>
      <c r="D12" s="282">
        <f>Össz.önkor.mérleg.!D12</f>
        <v>104013</v>
      </c>
      <c r="E12" s="425">
        <f>Össz.önkor.mérleg.!E12</f>
        <v>852452</v>
      </c>
      <c r="F12" s="282">
        <f>Össz.önkor.mérleg.!F12</f>
        <v>748438</v>
      </c>
      <c r="G12" s="282">
        <f>Össz.önkor.mérleg.!G12</f>
        <v>104013</v>
      </c>
      <c r="H12" s="425">
        <f>Össz.önkor.mérleg.!H12</f>
        <v>852451</v>
      </c>
      <c r="I12" s="1191">
        <f>H12/E12*100</f>
        <v>99.999882691342151</v>
      </c>
      <c r="J12" s="272" t="s">
        <v>27</v>
      </c>
      <c r="K12" s="272">
        <f>Össz.önkor.mérleg.!K12</f>
        <v>141725</v>
      </c>
      <c r="L12" s="272">
        <f>Össz.önkor.mérleg.!L12</f>
        <v>74521</v>
      </c>
      <c r="M12" s="425">
        <f>Össz.önkor.mérleg.!M12</f>
        <v>216246</v>
      </c>
      <c r="N12" s="272">
        <f>Össz.önkor.mérleg.!N12</f>
        <v>133454</v>
      </c>
      <c r="O12" s="272">
        <f>Össz.önkor.mérleg.!O12</f>
        <v>65117</v>
      </c>
      <c r="P12" s="425">
        <f>Össz.önkor.mérleg.!P12</f>
        <v>198571</v>
      </c>
      <c r="Q12" s="1058">
        <f t="shared" ref="Q12:Q45" si="1">P12/M12*100</f>
        <v>91.826438408109283</v>
      </c>
      <c r="X12" s="10"/>
      <c r="Y12" s="10"/>
      <c r="Z12" s="10"/>
      <c r="AA12" s="10"/>
      <c r="AB12" s="10"/>
      <c r="AC12" s="10"/>
    </row>
    <row r="13" spans="1:29" x14ac:dyDescent="0.2">
      <c r="A13" s="776">
        <f t="shared" si="0"/>
        <v>4</v>
      </c>
      <c r="B13" s="79" t="s">
        <v>956</v>
      </c>
      <c r="C13" s="282">
        <f>Össz.önkor.mérleg.!C13</f>
        <v>0</v>
      </c>
      <c r="D13" s="282">
        <f>Össz.önkor.mérleg.!D13</f>
        <v>0</v>
      </c>
      <c r="E13" s="425">
        <f>Össz.önkor.mérleg.!E13</f>
        <v>0</v>
      </c>
      <c r="F13" s="282"/>
      <c r="G13" s="282"/>
      <c r="H13" s="425"/>
      <c r="I13" s="1191"/>
      <c r="J13" s="272" t="s">
        <v>29</v>
      </c>
      <c r="K13" s="272">
        <f>Össz.önkor.mérleg.!K13</f>
        <v>874575</v>
      </c>
      <c r="L13" s="272">
        <f>Össz.önkor.mérleg.!L13</f>
        <v>571825</v>
      </c>
      <c r="M13" s="425">
        <f>Össz.önkor.mérleg.!M13</f>
        <v>1446400</v>
      </c>
      <c r="N13" s="272">
        <f>Össz.önkor.mérleg.!N13</f>
        <v>707062</v>
      </c>
      <c r="O13" s="272">
        <f>Össz.önkor.mérleg.!O13</f>
        <v>529770</v>
      </c>
      <c r="P13" s="425">
        <f>Össz.önkor.mérleg.!P13</f>
        <v>1236832</v>
      </c>
      <c r="Q13" s="1058">
        <f t="shared" si="1"/>
        <v>85.511061946902657</v>
      </c>
      <c r="X13" s="10"/>
      <c r="Y13" s="10"/>
      <c r="Z13" s="10"/>
      <c r="AA13" s="10"/>
      <c r="AB13" s="10"/>
      <c r="AC13" s="10"/>
    </row>
    <row r="14" spans="1:29" ht="12" customHeight="1" x14ac:dyDescent="0.2">
      <c r="A14" s="776">
        <f t="shared" si="0"/>
        <v>5</v>
      </c>
      <c r="B14" s="79" t="s">
        <v>37</v>
      </c>
      <c r="C14" s="282">
        <f>Össz.önkor.mérleg.!C14</f>
        <v>39345</v>
      </c>
      <c r="D14" s="282">
        <f>Össz.önkor.mérleg.!D14</f>
        <v>19044</v>
      </c>
      <c r="E14" s="425">
        <f>Össz.önkor.mérleg.!E14</f>
        <v>58389</v>
      </c>
      <c r="F14" s="282">
        <f>Össz.önkor.mérleg.!F14</f>
        <v>39657</v>
      </c>
      <c r="G14" s="282">
        <f>Össz.önkor.mérleg.!G14</f>
        <v>21449</v>
      </c>
      <c r="H14" s="425">
        <f>Össz.önkor.mérleg.!H14</f>
        <v>61106</v>
      </c>
      <c r="I14" s="1191">
        <f t="shared" ref="I14:I45" si="2">H14/E14*100</f>
        <v>104.65327373306617</v>
      </c>
      <c r="J14" s="272"/>
      <c r="K14" s="272"/>
      <c r="L14" s="282"/>
      <c r="M14" s="424"/>
      <c r="N14" s="164"/>
      <c r="O14" s="162"/>
      <c r="P14" s="406"/>
      <c r="Q14" s="1058"/>
      <c r="X14" s="10"/>
      <c r="Y14" s="10"/>
      <c r="Z14" s="10"/>
      <c r="AA14" s="10"/>
      <c r="AB14" s="10"/>
      <c r="AC14" s="10"/>
    </row>
    <row r="15" spans="1:29" x14ac:dyDescent="0.2">
      <c r="A15" s="776">
        <f t="shared" si="0"/>
        <v>6</v>
      </c>
      <c r="B15" s="79" t="s">
        <v>39</v>
      </c>
      <c r="C15" s="282">
        <f>Össz.önkor.mérleg.!C18</f>
        <v>711070</v>
      </c>
      <c r="D15" s="282">
        <f>Össz.önkor.mérleg.!D18</f>
        <v>690085</v>
      </c>
      <c r="E15" s="425">
        <f>Össz.önkor.mérleg.!E18</f>
        <v>1401155</v>
      </c>
      <c r="F15" s="282">
        <f>Össz.önkor.mérleg.!F18</f>
        <v>711727</v>
      </c>
      <c r="G15" s="282">
        <f>Össz.önkor.mérleg.!G18</f>
        <v>690860</v>
      </c>
      <c r="H15" s="425">
        <f>Össz.önkor.mérleg.!H18</f>
        <v>1402587</v>
      </c>
      <c r="I15" s="1191">
        <f t="shared" si="2"/>
        <v>100.10220139813227</v>
      </c>
      <c r="J15" s="272" t="s">
        <v>28</v>
      </c>
      <c r="K15" s="272">
        <f>Össz.önkor.mérleg.!K15</f>
        <v>2842</v>
      </c>
      <c r="L15" s="272">
        <f>Össz.önkor.mérleg.!L15</f>
        <v>10950</v>
      </c>
      <c r="M15" s="425">
        <f>Össz.önkor.mérleg.!M15</f>
        <v>13792</v>
      </c>
      <c r="N15" s="272">
        <f>Össz.önkor.mérleg.!N15</f>
        <v>1829</v>
      </c>
      <c r="O15" s="272">
        <f>Össz.önkor.mérleg.!O15</f>
        <v>8220</v>
      </c>
      <c r="P15" s="425">
        <f>Össz.önkor.mérleg.!P15</f>
        <v>10049</v>
      </c>
      <c r="Q15" s="1058">
        <f t="shared" si="1"/>
        <v>72.861078886310906</v>
      </c>
      <c r="X15" s="10"/>
      <c r="Y15" s="10"/>
      <c r="Z15" s="10"/>
      <c r="AA15" s="10"/>
      <c r="AB15" s="10"/>
      <c r="AC15" s="10"/>
    </row>
    <row r="16" spans="1:29" x14ac:dyDescent="0.2">
      <c r="A16" s="776">
        <f t="shared" si="0"/>
        <v>7</v>
      </c>
      <c r="B16" s="79"/>
      <c r="C16" s="282"/>
      <c r="D16" s="282"/>
      <c r="E16" s="425"/>
      <c r="F16" s="272"/>
      <c r="G16" s="272"/>
      <c r="H16" s="425"/>
      <c r="I16" s="1191"/>
      <c r="J16" s="272" t="s">
        <v>30</v>
      </c>
      <c r="K16" s="272"/>
      <c r="L16" s="279"/>
      <c r="M16" s="424"/>
      <c r="N16" s="164"/>
      <c r="O16" s="162"/>
      <c r="P16" s="406"/>
      <c r="Q16" s="1058"/>
      <c r="X16" s="10"/>
      <c r="Y16" s="10"/>
      <c r="Z16" s="10"/>
      <c r="AA16" s="10"/>
      <c r="AB16" s="10"/>
      <c r="AC16" s="10"/>
    </row>
    <row r="17" spans="1:29" x14ac:dyDescent="0.2">
      <c r="A17" s="776">
        <f t="shared" si="0"/>
        <v>8</v>
      </c>
      <c r="B17" s="78" t="s">
        <v>41</v>
      </c>
      <c r="C17" s="334">
        <f>Össz.önkor.mérleg.!C21</f>
        <v>238208</v>
      </c>
      <c r="D17" s="334">
        <f>Össz.önkor.mérleg.!D21</f>
        <v>214823</v>
      </c>
      <c r="E17" s="424">
        <f>Össz.önkor.mérleg.!E21</f>
        <v>453031</v>
      </c>
      <c r="F17" s="334">
        <f>Össz.önkor.mérleg.!F21</f>
        <v>241578</v>
      </c>
      <c r="G17" s="334">
        <f>Össz.önkor.mérleg.!G21</f>
        <v>230338</v>
      </c>
      <c r="H17" s="424">
        <f>Össz.önkor.mérleg.!H21</f>
        <v>471916</v>
      </c>
      <c r="I17" s="1191">
        <f t="shared" si="2"/>
        <v>104.16858890451206</v>
      </c>
      <c r="J17" s="272" t="s">
        <v>458</v>
      </c>
      <c r="K17" s="272">
        <f>Össz.önkor.mérleg.!K18</f>
        <v>52986</v>
      </c>
      <c r="L17" s="272">
        <f>Össz.önkor.mérleg.!L18</f>
        <v>65876</v>
      </c>
      <c r="M17" s="425">
        <f>Össz.önkor.mérleg.!M18</f>
        <v>118862</v>
      </c>
      <c r="N17" s="272">
        <f>Össz.önkor.mérleg.!N18</f>
        <v>52984</v>
      </c>
      <c r="O17" s="272">
        <f>Össz.önkor.mérleg.!O18</f>
        <v>63919</v>
      </c>
      <c r="P17" s="425">
        <f>Össz.önkor.mérleg.!P18</f>
        <v>116903</v>
      </c>
      <c r="Q17" s="1058">
        <f t="shared" si="1"/>
        <v>98.351870236072074</v>
      </c>
      <c r="X17" s="10"/>
      <c r="Y17" s="10"/>
      <c r="Z17" s="10"/>
      <c r="AA17" s="10"/>
      <c r="AB17" s="10"/>
      <c r="AC17" s="10"/>
    </row>
    <row r="18" spans="1:29" x14ac:dyDescent="0.2">
      <c r="A18" s="776">
        <f t="shared" si="0"/>
        <v>9</v>
      </c>
      <c r="B18" s="751" t="s">
        <v>40</v>
      </c>
      <c r="C18" s="334"/>
      <c r="D18" s="334"/>
      <c r="E18" s="424"/>
      <c r="F18" s="334"/>
      <c r="G18" s="334"/>
      <c r="H18" s="424"/>
      <c r="I18" s="1191"/>
      <c r="J18" s="272" t="s">
        <v>457</v>
      </c>
      <c r="K18" s="272">
        <f>Össz.önkor.mérleg.!K19</f>
        <v>161421</v>
      </c>
      <c r="L18" s="272">
        <f>Össz.önkor.mérleg.!L19</f>
        <v>195362</v>
      </c>
      <c r="M18" s="425">
        <f>Össz.önkor.mérleg.!M19</f>
        <v>356783</v>
      </c>
      <c r="N18" s="272">
        <f>Össz.önkor.mérleg.!N19</f>
        <v>147919</v>
      </c>
      <c r="O18" s="272">
        <f>Össz.önkor.mérleg.!O19</f>
        <v>177525</v>
      </c>
      <c r="P18" s="425">
        <f>Össz.önkor.mérleg.!P19</f>
        <v>325444</v>
      </c>
      <c r="Q18" s="1058">
        <f t="shared" si="1"/>
        <v>91.216229472816806</v>
      </c>
      <c r="X18" s="10"/>
      <c r="Y18" s="10"/>
      <c r="Z18" s="10"/>
      <c r="AA18" s="10"/>
      <c r="AB18" s="10"/>
      <c r="AC18" s="10"/>
    </row>
    <row r="19" spans="1:29" x14ac:dyDescent="0.2">
      <c r="A19" s="776">
        <f t="shared" si="0"/>
        <v>10</v>
      </c>
      <c r="B19" s="751"/>
      <c r="C19" s="334"/>
      <c r="D19" s="334"/>
      <c r="E19" s="424"/>
      <c r="F19" s="334"/>
      <c r="G19" s="334"/>
      <c r="H19" s="424"/>
      <c r="I19" s="1191"/>
      <c r="J19" s="272" t="s">
        <v>197</v>
      </c>
      <c r="K19" s="272">
        <f>Össz.önkor.mérleg.!K20</f>
        <v>451</v>
      </c>
      <c r="L19" s="272">
        <f>Össz.önkor.mérleg.!L20</f>
        <v>0</v>
      </c>
      <c r="M19" s="272">
        <f>Össz.önkor.mérleg.!M20</f>
        <v>451</v>
      </c>
      <c r="N19" s="272">
        <f>Össz.önkor.mérleg.!N20</f>
        <v>0</v>
      </c>
      <c r="O19" s="272">
        <f>Össz.önkor.mérleg.!O20</f>
        <v>0</v>
      </c>
      <c r="P19" s="425">
        <f>Össz.önkor.mérleg.!P20</f>
        <v>0</v>
      </c>
      <c r="Q19" s="1058">
        <f t="shared" si="1"/>
        <v>0</v>
      </c>
      <c r="X19" s="10"/>
      <c r="Y19" s="10"/>
      <c r="Z19" s="10"/>
      <c r="AA19" s="10"/>
      <c r="AB19" s="10"/>
      <c r="AC19" s="10"/>
    </row>
    <row r="20" spans="1:29" x14ac:dyDescent="0.2">
      <c r="A20" s="776">
        <f t="shared" si="0"/>
        <v>11</v>
      </c>
      <c r="B20" s="78" t="s">
        <v>1240</v>
      </c>
      <c r="C20" s="282">
        <f>Össz.önkor.mérleg.!C30</f>
        <v>1</v>
      </c>
      <c r="D20" s="282">
        <f>Össz.önkor.mérleg.!D30</f>
        <v>117109</v>
      </c>
      <c r="E20" s="425">
        <f>Össz.önkor.mérleg.!E30</f>
        <v>117110</v>
      </c>
      <c r="F20" s="282">
        <f>Össz.önkor.mérleg.!F30</f>
        <v>1</v>
      </c>
      <c r="G20" s="282">
        <f>Össz.önkor.mérleg.!G30</f>
        <v>117215</v>
      </c>
      <c r="H20" s="425">
        <f>Össz.önkor.mérleg.!H30</f>
        <v>117216</v>
      </c>
      <c r="I20" s="1191">
        <f t="shared" si="2"/>
        <v>100.0905131927248</v>
      </c>
      <c r="J20" s="272" t="s">
        <v>450</v>
      </c>
      <c r="K20" s="272">
        <f>Össz.önkor.mérleg.!K21</f>
        <v>0</v>
      </c>
      <c r="L20" s="272">
        <f>Össz.önkor.mérleg.!L21</f>
        <v>1855</v>
      </c>
      <c r="M20" s="425">
        <f>Össz.önkor.mérleg.!M21</f>
        <v>1855</v>
      </c>
      <c r="N20" s="272">
        <f>Össz.önkor.mérleg.!N21</f>
        <v>0</v>
      </c>
      <c r="O20" s="272">
        <f>Össz.önkor.mérleg.!O21</f>
        <v>0</v>
      </c>
      <c r="P20" s="425">
        <f>Össz.önkor.mérleg.!P21</f>
        <v>0</v>
      </c>
      <c r="Q20" s="1058">
        <f t="shared" si="1"/>
        <v>0</v>
      </c>
      <c r="X20" s="10"/>
      <c r="Y20" s="10"/>
      <c r="Z20" s="10"/>
      <c r="AA20" s="10"/>
      <c r="AB20" s="10"/>
      <c r="AC20" s="10"/>
    </row>
    <row r="21" spans="1:29" x14ac:dyDescent="0.2">
      <c r="A21" s="776">
        <f t="shared" si="0"/>
        <v>12</v>
      </c>
      <c r="B21" s="10"/>
      <c r="C21" s="334"/>
      <c r="D21" s="334"/>
      <c r="E21" s="424"/>
      <c r="F21" s="334"/>
      <c r="G21" s="334"/>
      <c r="H21" s="424"/>
      <c r="I21" s="1191"/>
      <c r="J21" s="272" t="s">
        <v>451</v>
      </c>
      <c r="K21" s="272">
        <f>Össz.önkor.mérleg.!K22</f>
        <v>164446</v>
      </c>
      <c r="L21" s="272">
        <f>Össz.önkor.mérleg.!L22</f>
        <v>49028</v>
      </c>
      <c r="M21" s="425">
        <f>Össz.önkor.mérleg.!M22</f>
        <v>213474</v>
      </c>
      <c r="N21" s="164"/>
      <c r="O21" s="152"/>
      <c r="P21" s="406"/>
      <c r="Q21" s="1058">
        <f t="shared" si="1"/>
        <v>0</v>
      </c>
      <c r="X21" s="10"/>
      <c r="Y21" s="10"/>
      <c r="Z21" s="10"/>
      <c r="AA21" s="10"/>
      <c r="AB21" s="10"/>
      <c r="AC21" s="10"/>
    </row>
    <row r="22" spans="1:29" x14ac:dyDescent="0.2">
      <c r="A22" s="776">
        <f t="shared" si="0"/>
        <v>13</v>
      </c>
      <c r="B22" s="10"/>
      <c r="C22" s="334"/>
      <c r="D22" s="334"/>
      <c r="E22" s="424"/>
      <c r="F22" s="334"/>
      <c r="G22" s="334"/>
      <c r="H22" s="424"/>
      <c r="I22" s="1191"/>
      <c r="J22" s="272"/>
      <c r="K22" s="272"/>
      <c r="L22" s="279"/>
      <c r="M22" s="424"/>
      <c r="N22" s="164"/>
      <c r="O22" s="152"/>
      <c r="P22" s="406"/>
      <c r="Q22" s="1058"/>
      <c r="X22" s="10"/>
      <c r="Y22" s="10"/>
      <c r="Z22" s="10"/>
      <c r="AA22" s="10"/>
      <c r="AB22" s="10"/>
      <c r="AC22" s="10"/>
    </row>
    <row r="23" spans="1:29" s="120" customFormat="1" x14ac:dyDescent="0.2">
      <c r="A23" s="776">
        <f t="shared" si="0"/>
        <v>14</v>
      </c>
      <c r="B23" s="12" t="s">
        <v>52</v>
      </c>
      <c r="C23" s="779">
        <f>SUM(C12:C21)</f>
        <v>1737063</v>
      </c>
      <c r="D23" s="779">
        <f>SUM(D12:D21)</f>
        <v>1145074</v>
      </c>
      <c r="E23" s="1032">
        <f>SUM(E12:E21)</f>
        <v>2882137</v>
      </c>
      <c r="F23" s="779">
        <f t="shared" ref="F23:H23" si="3">SUM(F12:F21)</f>
        <v>1741401</v>
      </c>
      <c r="G23" s="779">
        <f t="shared" si="3"/>
        <v>1163875</v>
      </c>
      <c r="H23" s="1032">
        <f t="shared" si="3"/>
        <v>2905276</v>
      </c>
      <c r="I23" s="1191">
        <f t="shared" si="2"/>
        <v>100.80284178024847</v>
      </c>
      <c r="J23" s="335" t="s">
        <v>66</v>
      </c>
      <c r="K23" s="335">
        <f>SUM(K11:K22)</f>
        <v>2029009</v>
      </c>
      <c r="L23" s="335">
        <f>SUM(L11:L22)</f>
        <v>1309163</v>
      </c>
      <c r="M23" s="427">
        <f>SUM(M11:M22)</f>
        <v>3338172</v>
      </c>
      <c r="N23" s="768">
        <f t="shared" ref="N23:P23" si="4">SUM(N11:N22)</f>
        <v>1666878</v>
      </c>
      <c r="O23" s="335">
        <f t="shared" si="4"/>
        <v>1164017</v>
      </c>
      <c r="P23" s="427">
        <f t="shared" si="4"/>
        <v>2830895</v>
      </c>
      <c r="Q23" s="1058">
        <f t="shared" si="1"/>
        <v>84.803748878128502</v>
      </c>
      <c r="R23" s="179"/>
      <c r="S23" s="179"/>
      <c r="T23" s="179"/>
      <c r="U23" s="179"/>
      <c r="V23" s="179"/>
      <c r="W23" s="179"/>
    </row>
    <row r="24" spans="1:29" s="120" customFormat="1" x14ac:dyDescent="0.2">
      <c r="A24" s="776">
        <f t="shared" si="0"/>
        <v>15</v>
      </c>
      <c r="B24" s="10"/>
      <c r="C24" s="334"/>
      <c r="D24" s="334"/>
      <c r="E24" s="424"/>
      <c r="F24" s="334"/>
      <c r="G24" s="334"/>
      <c r="H24" s="424"/>
      <c r="I24" s="1191"/>
      <c r="J24" s="279"/>
      <c r="K24" s="279"/>
      <c r="L24" s="279"/>
      <c r="M24" s="426"/>
      <c r="N24" s="1057"/>
      <c r="O24" s="169"/>
      <c r="P24" s="408"/>
      <c r="Q24" s="1058"/>
      <c r="R24" s="179"/>
      <c r="S24" s="179"/>
      <c r="T24" s="179"/>
      <c r="U24" s="179"/>
      <c r="V24" s="179"/>
      <c r="W24" s="179"/>
    </row>
    <row r="25" spans="1:29" x14ac:dyDescent="0.2">
      <c r="A25" s="776">
        <f t="shared" si="0"/>
        <v>16</v>
      </c>
      <c r="B25" s="780" t="s">
        <v>51</v>
      </c>
      <c r="C25" s="767">
        <f>SUM(C23:C24)</f>
        <v>1737063</v>
      </c>
      <c r="D25" s="767">
        <f>SUM(D23:D24)</f>
        <v>1145074</v>
      </c>
      <c r="E25" s="1054">
        <f>SUM(E23:E24)</f>
        <v>2882137</v>
      </c>
      <c r="F25" s="767">
        <f>F23</f>
        <v>1741401</v>
      </c>
      <c r="G25" s="767">
        <f t="shared" ref="G25:H25" si="5">G23</f>
        <v>1163875</v>
      </c>
      <c r="H25" s="1054">
        <f t="shared" si="5"/>
        <v>2905276</v>
      </c>
      <c r="I25" s="1040">
        <f t="shared" si="2"/>
        <v>100.80284178024847</v>
      </c>
      <c r="J25" s="337" t="s">
        <v>69</v>
      </c>
      <c r="K25" s="180">
        <f>SUM(K23:K24)</f>
        <v>2029009</v>
      </c>
      <c r="L25" s="180">
        <f>SUM(L23:L24)</f>
        <v>1309163</v>
      </c>
      <c r="M25" s="407">
        <f>SUM(M23:M24)</f>
        <v>3338172</v>
      </c>
      <c r="N25" s="770">
        <f t="shared" ref="N25:P25" si="6">SUM(N23:N24)</f>
        <v>1666878</v>
      </c>
      <c r="O25" s="337">
        <f t="shared" si="6"/>
        <v>1164017</v>
      </c>
      <c r="P25" s="407">
        <f t="shared" si="6"/>
        <v>2830895</v>
      </c>
      <c r="Q25" s="1058">
        <f t="shared" si="1"/>
        <v>84.803748878128502</v>
      </c>
      <c r="X25" s="10"/>
      <c r="Y25" s="10"/>
      <c r="Z25" s="10"/>
      <c r="AA25" s="10"/>
      <c r="AB25" s="10"/>
      <c r="AC25" s="10"/>
    </row>
    <row r="26" spans="1:29" x14ac:dyDescent="0.2">
      <c r="A26" s="781">
        <f t="shared" si="0"/>
        <v>17</v>
      </c>
      <c r="B26" s="752"/>
      <c r="C26" s="1023"/>
      <c r="D26" s="1023"/>
      <c r="E26" s="1055"/>
      <c r="F26" s="1023"/>
      <c r="G26" s="1023"/>
      <c r="H26" s="1055"/>
      <c r="I26" s="1040"/>
      <c r="J26" s="279"/>
      <c r="K26" s="279"/>
      <c r="L26" s="279"/>
      <c r="M26" s="426"/>
      <c r="N26" s="164"/>
      <c r="O26" s="152"/>
      <c r="P26" s="406"/>
      <c r="Q26" s="1058"/>
      <c r="X26" s="10"/>
      <c r="Y26" s="10"/>
      <c r="Z26" s="10"/>
      <c r="AA26" s="10"/>
      <c r="AB26" s="10"/>
      <c r="AC26" s="10"/>
    </row>
    <row r="27" spans="1:29" x14ac:dyDescent="0.2">
      <c r="A27" s="781">
        <f t="shared" si="0"/>
        <v>18</v>
      </c>
      <c r="B27" s="782" t="s">
        <v>649</v>
      </c>
      <c r="C27" s="563">
        <f>C25-K25</f>
        <v>-291946</v>
      </c>
      <c r="D27" s="563">
        <f>D25-L25</f>
        <v>-164089</v>
      </c>
      <c r="E27" s="476">
        <f>E25-M25</f>
        <v>-456035</v>
      </c>
      <c r="F27" s="563">
        <f t="shared" ref="F27:H27" si="7">F25-N25</f>
        <v>74523</v>
      </c>
      <c r="G27" s="563">
        <f t="shared" si="7"/>
        <v>-142</v>
      </c>
      <c r="H27" s="476">
        <f t="shared" si="7"/>
        <v>74381</v>
      </c>
      <c r="I27" s="1040">
        <f t="shared" si="2"/>
        <v>-16.31037091451314</v>
      </c>
      <c r="J27" s="563"/>
      <c r="K27" s="337"/>
      <c r="L27" s="337"/>
      <c r="M27" s="426"/>
      <c r="N27" s="164"/>
      <c r="O27" s="152"/>
      <c r="P27" s="406"/>
      <c r="Q27" s="1058"/>
      <c r="X27" s="10"/>
      <c r="Y27" s="10"/>
      <c r="Z27" s="10"/>
      <c r="AA27" s="10"/>
      <c r="AB27" s="10"/>
      <c r="AC27" s="10"/>
    </row>
    <row r="28" spans="1:29" x14ac:dyDescent="0.2">
      <c r="A28" s="781">
        <f t="shared" si="0"/>
        <v>19</v>
      </c>
      <c r="B28" s="747"/>
      <c r="C28" s="272"/>
      <c r="D28" s="272"/>
      <c r="E28" s="476"/>
      <c r="F28" s="563"/>
      <c r="G28" s="563"/>
      <c r="H28" s="476"/>
      <c r="I28" s="1040"/>
      <c r="J28" s="272"/>
      <c r="K28" s="279"/>
      <c r="L28" s="279"/>
      <c r="M28" s="426"/>
      <c r="N28" s="164"/>
      <c r="O28" s="152"/>
      <c r="P28" s="406"/>
      <c r="Q28" s="1058"/>
      <c r="X28" s="10"/>
      <c r="Y28" s="10"/>
      <c r="Z28" s="10"/>
      <c r="AA28" s="10"/>
      <c r="AB28" s="10"/>
      <c r="AC28" s="10"/>
    </row>
    <row r="29" spans="1:29" x14ac:dyDescent="0.2">
      <c r="A29" s="781">
        <f t="shared" si="0"/>
        <v>20</v>
      </c>
      <c r="B29" s="563" t="s">
        <v>53</v>
      </c>
      <c r="C29" s="563"/>
      <c r="D29" s="563"/>
      <c r="E29" s="476"/>
      <c r="F29" s="563"/>
      <c r="G29" s="563"/>
      <c r="H29" s="476"/>
      <c r="I29" s="1040"/>
      <c r="J29" s="563" t="s">
        <v>33</v>
      </c>
      <c r="K29" s="279"/>
      <c r="L29" s="279"/>
      <c r="M29" s="426"/>
      <c r="N29" s="164"/>
      <c r="O29" s="152"/>
      <c r="P29" s="406"/>
      <c r="Q29" s="1058"/>
      <c r="X29" s="10"/>
      <c r="Y29" s="10"/>
      <c r="Z29" s="10"/>
      <c r="AA29" s="10"/>
      <c r="AB29" s="10"/>
      <c r="AC29" s="10"/>
    </row>
    <row r="30" spans="1:29" s="120" customFormat="1" x14ac:dyDescent="0.2">
      <c r="A30" s="781">
        <f t="shared" si="0"/>
        <v>21</v>
      </c>
      <c r="B30" s="783" t="s">
        <v>704</v>
      </c>
      <c r="C30" s="563"/>
      <c r="D30" s="563"/>
      <c r="E30" s="476"/>
      <c r="F30" s="563"/>
      <c r="G30" s="563"/>
      <c r="H30" s="476"/>
      <c r="I30" s="1040"/>
      <c r="J30" s="772" t="s">
        <v>4</v>
      </c>
      <c r="K30" s="279"/>
      <c r="L30" s="279"/>
      <c r="M30" s="426"/>
      <c r="N30" s="1057"/>
      <c r="O30" s="1118"/>
      <c r="P30" s="408"/>
      <c r="Q30" s="1058"/>
      <c r="R30" s="179"/>
      <c r="S30" s="179"/>
      <c r="T30" s="179"/>
      <c r="U30" s="179"/>
      <c r="V30" s="179"/>
      <c r="W30" s="179"/>
    </row>
    <row r="31" spans="1:29" ht="21.75" x14ac:dyDescent="0.2">
      <c r="A31" s="781">
        <f t="shared" si="0"/>
        <v>22</v>
      </c>
      <c r="B31" s="824" t="s">
        <v>1030</v>
      </c>
      <c r="C31" s="272">
        <f>Össz.önkor.mérleg.!C42</f>
        <v>1243160</v>
      </c>
      <c r="D31" s="272">
        <f>Össz.önkor.mérleg.!D42</f>
        <v>0</v>
      </c>
      <c r="E31" s="425">
        <f>Össz.önkor.mérleg.!E42</f>
        <v>1243160</v>
      </c>
      <c r="F31" s="272">
        <v>0</v>
      </c>
      <c r="G31" s="272">
        <v>0</v>
      </c>
      <c r="H31" s="425">
        <v>0</v>
      </c>
      <c r="I31" s="1040">
        <f t="shared" si="2"/>
        <v>0</v>
      </c>
      <c r="J31" s="278" t="s">
        <v>3</v>
      </c>
      <c r="K31" s="279"/>
      <c r="L31" s="279"/>
      <c r="M31" s="426"/>
      <c r="N31" s="164"/>
      <c r="O31" s="152"/>
      <c r="P31" s="406"/>
      <c r="Q31" s="1058"/>
      <c r="X31" s="10"/>
      <c r="Y31" s="10"/>
      <c r="Z31" s="10"/>
      <c r="AA31" s="10"/>
      <c r="AB31" s="10"/>
      <c r="AC31" s="10"/>
    </row>
    <row r="32" spans="1:29" x14ac:dyDescent="0.2">
      <c r="A32" s="781">
        <f t="shared" si="0"/>
        <v>23</v>
      </c>
      <c r="B32" s="10" t="s">
        <v>1028</v>
      </c>
      <c r="C32" s="563">
        <f>-997160-244511-1489</f>
        <v>-1243160</v>
      </c>
      <c r="D32" s="563">
        <v>0</v>
      </c>
      <c r="E32" s="425">
        <f>C32+D32</f>
        <v>-1243160</v>
      </c>
      <c r="F32" s="272"/>
      <c r="G32" s="272"/>
      <c r="H32" s="425"/>
      <c r="I32" s="1040"/>
      <c r="J32" s="278"/>
      <c r="K32" s="279"/>
      <c r="L32" s="279"/>
      <c r="M32" s="426"/>
      <c r="N32" s="164"/>
      <c r="O32" s="152"/>
      <c r="P32" s="406"/>
      <c r="Q32" s="1058"/>
      <c r="X32" s="10"/>
      <c r="Y32" s="10"/>
      <c r="Z32" s="10"/>
      <c r="AA32" s="10"/>
      <c r="AB32" s="10"/>
      <c r="AC32" s="10"/>
    </row>
    <row r="33" spans="1:29" s="11" customFormat="1" x14ac:dyDescent="0.2">
      <c r="A33" s="781">
        <f t="shared" si="0"/>
        <v>24</v>
      </c>
      <c r="B33" s="282" t="s">
        <v>656</v>
      </c>
      <c r="C33" s="771"/>
      <c r="D33" s="772"/>
      <c r="E33" s="1033">
        <f>SUM(C33:D33)</f>
        <v>0</v>
      </c>
      <c r="F33" s="772"/>
      <c r="G33" s="772"/>
      <c r="H33" s="1033"/>
      <c r="I33" s="1040"/>
      <c r="J33" s="272" t="s">
        <v>5</v>
      </c>
      <c r="K33" s="277"/>
      <c r="L33" s="277"/>
      <c r="M33" s="426"/>
      <c r="N33" s="171"/>
      <c r="O33" s="173"/>
      <c r="P33" s="409"/>
      <c r="Q33" s="1058"/>
      <c r="R33" s="174"/>
      <c r="S33" s="174"/>
      <c r="T33" s="174"/>
      <c r="U33" s="174"/>
      <c r="V33" s="174"/>
      <c r="W33" s="174"/>
    </row>
    <row r="34" spans="1:29" x14ac:dyDescent="0.2">
      <c r="A34" s="781">
        <f t="shared" si="0"/>
        <v>25</v>
      </c>
      <c r="B34" s="282" t="s">
        <v>705</v>
      </c>
      <c r="C34" s="272"/>
      <c r="D34" s="272"/>
      <c r="E34" s="425"/>
      <c r="F34" s="272"/>
      <c r="G34" s="272"/>
      <c r="H34" s="425"/>
      <c r="I34" s="1040"/>
      <c r="J34" s="272" t="s">
        <v>6</v>
      </c>
      <c r="K34" s="336"/>
      <c r="L34" s="336"/>
      <c r="M34" s="428"/>
      <c r="N34" s="164"/>
      <c r="O34" s="152"/>
      <c r="P34" s="406"/>
      <c r="Q34" s="1058"/>
      <c r="X34" s="10"/>
      <c r="Y34" s="10"/>
      <c r="Z34" s="10"/>
      <c r="AA34" s="10"/>
      <c r="AB34" s="10"/>
      <c r="AC34" s="10"/>
    </row>
    <row r="35" spans="1:29" x14ac:dyDescent="0.2">
      <c r="A35" s="781">
        <f t="shared" si="0"/>
        <v>26</v>
      </c>
      <c r="B35" s="282" t="s">
        <v>658</v>
      </c>
      <c r="C35" s="272">
        <f>Össz.önkor.mérleg.!C45</f>
        <v>1205857</v>
      </c>
      <c r="D35" s="272">
        <f>Össz.önkor.mérleg.!D45</f>
        <v>174339</v>
      </c>
      <c r="E35" s="425">
        <f>SUM(C35:D35)</f>
        <v>1380196</v>
      </c>
      <c r="F35" s="272">
        <f>Össz.önkor.mérleg.!F45</f>
        <v>1364452</v>
      </c>
      <c r="G35" s="272">
        <f>Össz.önkor.mérleg.!G45</f>
        <v>15744</v>
      </c>
      <c r="H35" s="425">
        <f>Össz.önkor.mérleg.!H45</f>
        <v>1380196</v>
      </c>
      <c r="I35" s="1040">
        <f t="shared" si="2"/>
        <v>100</v>
      </c>
      <c r="J35" s="272" t="s">
        <v>7</v>
      </c>
      <c r="K35" s="337"/>
      <c r="L35" s="337"/>
      <c r="M35" s="407"/>
      <c r="N35" s="164"/>
      <c r="O35" s="152"/>
      <c r="P35" s="406"/>
      <c r="Q35" s="1058"/>
      <c r="X35" s="10"/>
      <c r="Y35" s="10"/>
      <c r="Z35" s="10"/>
      <c r="AA35" s="10"/>
      <c r="AB35" s="10"/>
      <c r="AC35" s="10"/>
    </row>
    <row r="36" spans="1:29" x14ac:dyDescent="0.2">
      <c r="A36" s="781">
        <f t="shared" si="0"/>
        <v>27</v>
      </c>
      <c r="B36" s="282" t="s">
        <v>985</v>
      </c>
      <c r="C36" s="272">
        <f>Össz.önkor.mérleg.!C46</f>
        <v>0</v>
      </c>
      <c r="D36" s="272">
        <f>Össz.önkor.mérleg.!D46</f>
        <v>0</v>
      </c>
      <c r="E36" s="425">
        <f>Össz.önkor.mérleg.!E46</f>
        <v>0</v>
      </c>
      <c r="F36" s="272"/>
      <c r="G36" s="272"/>
      <c r="H36" s="425"/>
      <c r="I36" s="1040"/>
      <c r="J36" s="272"/>
      <c r="K36" s="337"/>
      <c r="L36" s="337"/>
      <c r="M36" s="407"/>
      <c r="N36" s="164"/>
      <c r="O36" s="152"/>
      <c r="P36" s="406"/>
      <c r="Q36" s="1058"/>
      <c r="X36" s="10"/>
      <c r="Y36" s="10"/>
      <c r="Z36" s="10"/>
      <c r="AA36" s="10"/>
      <c r="AB36" s="10"/>
      <c r="AC36" s="10"/>
    </row>
    <row r="37" spans="1:29" x14ac:dyDescent="0.2">
      <c r="A37" s="781">
        <f t="shared" si="0"/>
        <v>28</v>
      </c>
      <c r="B37" s="78" t="s">
        <v>657</v>
      </c>
      <c r="C37" s="272">
        <f>-'felhalm. mérleg'!C37</f>
        <v>-916087</v>
      </c>
      <c r="D37" s="272">
        <f>-'felhalm. mérleg'!D37</f>
        <v>-10759</v>
      </c>
      <c r="E37" s="425">
        <f>-'felhalm. mérleg'!E37</f>
        <v>-926846</v>
      </c>
      <c r="F37" s="272"/>
      <c r="G37" s="272"/>
      <c r="H37" s="425"/>
      <c r="I37" s="1040">
        <f t="shared" si="2"/>
        <v>0</v>
      </c>
      <c r="J37" s="272" t="s">
        <v>8</v>
      </c>
      <c r="K37" s="279"/>
      <c r="L37" s="279"/>
      <c r="M37" s="426"/>
      <c r="N37" s="164"/>
      <c r="O37" s="152"/>
      <c r="P37" s="406"/>
      <c r="Q37" s="1058"/>
      <c r="X37" s="10"/>
      <c r="Y37" s="10"/>
      <c r="Z37" s="10"/>
      <c r="AA37" s="10"/>
      <c r="AB37" s="10"/>
      <c r="AC37" s="10"/>
    </row>
    <row r="38" spans="1:29" x14ac:dyDescent="0.2">
      <c r="A38" s="781">
        <f t="shared" si="0"/>
        <v>29</v>
      </c>
      <c r="B38" s="272" t="s">
        <v>707</v>
      </c>
      <c r="C38" s="272">
        <f>Össz.önkor.mérleg.!C47</f>
        <v>32811</v>
      </c>
      <c r="D38" s="272">
        <f>Össz.önkor.mérleg.!D47</f>
        <v>4260</v>
      </c>
      <c r="E38" s="425">
        <f>Össz.önkor.mérleg.!E47</f>
        <v>37071</v>
      </c>
      <c r="F38" s="272">
        <f>Össz.önkor.mérleg.!F47</f>
        <v>32811</v>
      </c>
      <c r="G38" s="272">
        <f>Össz.önkor.mérleg.!G47</f>
        <v>4260</v>
      </c>
      <c r="H38" s="425">
        <f>Össz.önkor.mérleg.!H47</f>
        <v>37071</v>
      </c>
      <c r="I38" s="1040">
        <f t="shared" si="2"/>
        <v>100</v>
      </c>
      <c r="J38" s="272" t="s">
        <v>9</v>
      </c>
      <c r="K38" s="335">
        <f>Össz.önkor.mérleg.!K48</f>
        <v>30635</v>
      </c>
      <c r="L38" s="335">
        <f>Össz.önkor.mérleg.!L48</f>
        <v>3751</v>
      </c>
      <c r="M38" s="427">
        <f>Össz.önkor.mérleg.!M48</f>
        <v>34386</v>
      </c>
      <c r="N38" s="335">
        <f>Össz.önkor.mérleg.!N48</f>
        <v>30634</v>
      </c>
      <c r="O38" s="335">
        <f>Össz.önkor.mérleg.!O48</f>
        <v>3751</v>
      </c>
      <c r="P38" s="427">
        <f>Össz.önkor.mérleg.!P48</f>
        <v>34385</v>
      </c>
      <c r="Q38" s="1058">
        <f t="shared" si="1"/>
        <v>99.997091839702207</v>
      </c>
      <c r="X38" s="10"/>
      <c r="Y38" s="10"/>
      <c r="Z38" s="10"/>
      <c r="AA38" s="10"/>
      <c r="AB38" s="10"/>
      <c r="AC38" s="10"/>
    </row>
    <row r="39" spans="1:29" s="11" customFormat="1" x14ac:dyDescent="0.2">
      <c r="A39" s="781">
        <f t="shared" si="0"/>
        <v>30</v>
      </c>
      <c r="B39" s="272" t="s">
        <v>708</v>
      </c>
      <c r="C39" s="272"/>
      <c r="D39" s="272"/>
      <c r="E39" s="425"/>
      <c r="F39" s="272"/>
      <c r="G39" s="272"/>
      <c r="H39" s="425"/>
      <c r="I39" s="1040"/>
      <c r="J39" s="272" t="s">
        <v>10</v>
      </c>
      <c r="K39" s="279"/>
      <c r="L39" s="279"/>
      <c r="M39" s="426"/>
      <c r="N39" s="171"/>
      <c r="O39" s="173"/>
      <c r="P39" s="409"/>
      <c r="Q39" s="1058"/>
      <c r="R39" s="174"/>
      <c r="S39" s="174"/>
      <c r="T39" s="174"/>
      <c r="U39" s="174"/>
      <c r="V39" s="174"/>
      <c r="W39" s="174"/>
    </row>
    <row r="40" spans="1:29" s="11" customFormat="1" x14ac:dyDescent="0.2">
      <c r="A40" s="781">
        <f t="shared" si="0"/>
        <v>31</v>
      </c>
      <c r="B40" s="282" t="s">
        <v>709</v>
      </c>
      <c r="C40" s="272"/>
      <c r="D40" s="272"/>
      <c r="E40" s="425"/>
      <c r="F40" s="272"/>
      <c r="G40" s="272"/>
      <c r="H40" s="425"/>
      <c r="I40" s="1040"/>
      <c r="J40" s="272" t="s">
        <v>11</v>
      </c>
      <c r="K40" s="337"/>
      <c r="L40" s="337"/>
      <c r="M40" s="407"/>
      <c r="N40" s="171"/>
      <c r="O40" s="173"/>
      <c r="P40" s="409"/>
      <c r="Q40" s="1058"/>
      <c r="R40" s="174"/>
      <c r="S40" s="174"/>
      <c r="T40" s="174"/>
      <c r="U40" s="174"/>
      <c r="V40" s="174"/>
      <c r="W40" s="174"/>
    </row>
    <row r="41" spans="1:29" s="11" customFormat="1" x14ac:dyDescent="0.2">
      <c r="A41" s="781">
        <f t="shared" si="0"/>
        <v>32</v>
      </c>
      <c r="B41" s="282" t="s">
        <v>710</v>
      </c>
      <c r="C41" s="272"/>
      <c r="D41" s="272"/>
      <c r="E41" s="425"/>
      <c r="F41" s="272"/>
      <c r="G41" s="272"/>
      <c r="H41" s="425"/>
      <c r="I41" s="1040"/>
      <c r="J41" s="272" t="s">
        <v>12</v>
      </c>
      <c r="K41" s="180"/>
      <c r="M41" s="429"/>
      <c r="N41" s="171"/>
      <c r="O41" s="173"/>
      <c r="P41" s="409"/>
      <c r="Q41" s="1058"/>
      <c r="R41" s="174"/>
      <c r="S41" s="174"/>
      <c r="T41" s="174"/>
      <c r="U41" s="174"/>
      <c r="V41" s="174"/>
      <c r="W41" s="174"/>
    </row>
    <row r="42" spans="1:29" s="11" customFormat="1" x14ac:dyDescent="0.2">
      <c r="A42" s="781">
        <f t="shared" si="0"/>
        <v>33</v>
      </c>
      <c r="B42" s="282" t="s">
        <v>0</v>
      </c>
      <c r="C42" s="272"/>
      <c r="D42" s="272"/>
      <c r="E42" s="425"/>
      <c r="F42" s="272"/>
      <c r="G42" s="272"/>
      <c r="H42" s="425"/>
      <c r="I42" s="1040"/>
      <c r="J42" s="272" t="s">
        <v>13</v>
      </c>
      <c r="K42" s="337"/>
      <c r="L42" s="337"/>
      <c r="M42" s="407"/>
      <c r="N42" s="171"/>
      <c r="O42" s="173"/>
      <c r="P42" s="409"/>
      <c r="Q42" s="1058"/>
      <c r="R42" s="174"/>
      <c r="S42" s="174"/>
      <c r="T42" s="174"/>
      <c r="U42" s="174"/>
      <c r="V42" s="174"/>
      <c r="W42" s="174"/>
    </row>
    <row r="43" spans="1:29" x14ac:dyDescent="0.2">
      <c r="A43" s="781">
        <f t="shared" si="0"/>
        <v>34</v>
      </c>
      <c r="B43" s="282" t="s">
        <v>1</v>
      </c>
      <c r="C43" s="272">
        <f>Össz.önkor.mérleg.!C52</f>
        <v>0</v>
      </c>
      <c r="D43" s="272">
        <f>Össz.önkor.mérleg.!D52</f>
        <v>0</v>
      </c>
      <c r="E43" s="425">
        <f>Össz.önkor.mérleg.!E52</f>
        <v>0</v>
      </c>
      <c r="F43" s="272"/>
      <c r="G43" s="272"/>
      <c r="H43" s="425"/>
      <c r="I43" s="1040"/>
      <c r="J43" s="272" t="s">
        <v>14</v>
      </c>
      <c r="K43" s="337"/>
      <c r="L43" s="337"/>
      <c r="M43" s="407"/>
      <c r="N43" s="164"/>
      <c r="O43" s="152"/>
      <c r="P43" s="406"/>
      <c r="Q43" s="1058"/>
      <c r="X43" s="10"/>
      <c r="Y43" s="10"/>
      <c r="Z43" s="10"/>
      <c r="AA43" s="10"/>
      <c r="AB43" s="10"/>
      <c r="AC43" s="10"/>
    </row>
    <row r="44" spans="1:29" x14ac:dyDescent="0.2">
      <c r="A44" s="781">
        <f t="shared" si="0"/>
        <v>35</v>
      </c>
      <c r="B44" s="282" t="s">
        <v>2</v>
      </c>
      <c r="C44" s="272"/>
      <c r="D44" s="272"/>
      <c r="E44" s="425"/>
      <c r="F44" s="272"/>
      <c r="G44" s="272"/>
      <c r="H44" s="425"/>
      <c r="I44" s="1040"/>
      <c r="J44" s="272" t="s">
        <v>15</v>
      </c>
      <c r="K44" s="180"/>
      <c r="L44" s="180"/>
      <c r="M44" s="407"/>
      <c r="N44" s="164"/>
      <c r="O44" s="152"/>
      <c r="P44" s="406"/>
      <c r="Q44" s="1058"/>
      <c r="X44" s="10"/>
      <c r="Y44" s="10"/>
      <c r="Z44" s="10"/>
      <c r="AA44" s="10"/>
      <c r="AB44" s="10"/>
      <c r="AC44" s="10"/>
    </row>
    <row r="45" spans="1:29" ht="12" thickBot="1" x14ac:dyDescent="0.25">
      <c r="A45" s="781">
        <f t="shared" si="0"/>
        <v>36</v>
      </c>
      <c r="B45" s="780" t="s">
        <v>460</v>
      </c>
      <c r="C45" s="563">
        <f>SUM(C28:C43)</f>
        <v>322581</v>
      </c>
      <c r="D45" s="563">
        <f t="shared" ref="D45:H45" si="8">SUM(D28:D43)</f>
        <v>167840</v>
      </c>
      <c r="E45" s="1052">
        <f t="shared" si="8"/>
        <v>490421</v>
      </c>
      <c r="F45" s="563">
        <f t="shared" si="8"/>
        <v>1397263</v>
      </c>
      <c r="G45" s="563">
        <f t="shared" si="8"/>
        <v>20004</v>
      </c>
      <c r="H45" s="1052">
        <f t="shared" si="8"/>
        <v>1417267</v>
      </c>
      <c r="I45" s="1040">
        <f t="shared" si="2"/>
        <v>288.98986788901777</v>
      </c>
      <c r="J45" s="563" t="s">
        <v>453</v>
      </c>
      <c r="K45" s="180">
        <f>SUM(K30:K44)</f>
        <v>30635</v>
      </c>
      <c r="L45" s="180">
        <f>SUM(L30:L44)</f>
        <v>3751</v>
      </c>
      <c r="M45" s="407">
        <f>SUM(M30:M44)</f>
        <v>34386</v>
      </c>
      <c r="N45" s="337">
        <f t="shared" ref="N45:P45" si="9">SUM(N30:N44)</f>
        <v>30634</v>
      </c>
      <c r="O45" s="337">
        <f t="shared" si="9"/>
        <v>3751</v>
      </c>
      <c r="P45" s="407">
        <f t="shared" si="9"/>
        <v>34385</v>
      </c>
      <c r="Q45" s="1070">
        <f t="shared" si="1"/>
        <v>99.997091839702207</v>
      </c>
      <c r="X45" s="10"/>
      <c r="Y45" s="10"/>
      <c r="Z45" s="10"/>
      <c r="AA45" s="10"/>
      <c r="AB45" s="10"/>
      <c r="AC45" s="10"/>
    </row>
    <row r="46" spans="1:29" ht="12" thickBot="1" x14ac:dyDescent="0.25">
      <c r="A46" s="1013">
        <f t="shared" si="0"/>
        <v>37</v>
      </c>
      <c r="B46" s="1014" t="s">
        <v>455</v>
      </c>
      <c r="C46" s="803">
        <f>C25+C45</f>
        <v>2059644</v>
      </c>
      <c r="D46" s="803">
        <f>D25+D45</f>
        <v>1312914</v>
      </c>
      <c r="E46" s="803">
        <f>E25+E45</f>
        <v>3372558</v>
      </c>
      <c r="F46" s="803">
        <f t="shared" ref="F46:H46" si="10">F25+F45</f>
        <v>3138664</v>
      </c>
      <c r="G46" s="803">
        <f t="shared" si="10"/>
        <v>1183879</v>
      </c>
      <c r="H46" s="803">
        <f t="shared" si="10"/>
        <v>4322543</v>
      </c>
      <c r="I46" s="831">
        <f>H46/E46*100</f>
        <v>128.16808487800654</v>
      </c>
      <c r="J46" s="1698" t="s">
        <v>454</v>
      </c>
      <c r="K46" s="1008">
        <f>K25+K45</f>
        <v>2059644</v>
      </c>
      <c r="L46" s="830">
        <f>L25+L45</f>
        <v>1312914</v>
      </c>
      <c r="M46" s="963">
        <f>M25+M45</f>
        <v>3372558</v>
      </c>
      <c r="N46" s="1049">
        <f t="shared" ref="N46:P46" si="11">N25+N45</f>
        <v>1697512</v>
      </c>
      <c r="O46" s="1035">
        <f t="shared" si="11"/>
        <v>1167768</v>
      </c>
      <c r="P46" s="1035">
        <f t="shared" si="11"/>
        <v>2865280</v>
      </c>
      <c r="Q46" s="806">
        <f>P46/M46*100</f>
        <v>84.958657493807365</v>
      </c>
      <c r="X46" s="10"/>
      <c r="Y46" s="10"/>
      <c r="Z46" s="10"/>
      <c r="AA46" s="10"/>
      <c r="AB46" s="10"/>
      <c r="AC46" s="10"/>
    </row>
    <row r="47" spans="1:29" x14ac:dyDescent="0.2">
      <c r="B47" s="174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X47" s="10"/>
      <c r="Y47" s="10"/>
      <c r="Z47" s="10"/>
      <c r="AA47" s="10"/>
      <c r="AB47" s="10"/>
      <c r="AC47" s="10"/>
    </row>
    <row r="48" spans="1:29" x14ac:dyDescent="0.2">
      <c r="N48" s="172"/>
    </row>
    <row r="49" spans="7:16" x14ac:dyDescent="0.2">
      <c r="N49" s="172"/>
    </row>
    <row r="50" spans="7:16" x14ac:dyDescent="0.2">
      <c r="G50" s="162"/>
      <c r="P50" s="172"/>
    </row>
    <row r="51" spans="7:16" x14ac:dyDescent="0.2">
      <c r="G51" s="162"/>
    </row>
  </sheetData>
  <sheetProtection selectLockedCells="1" selectUnlockedCells="1"/>
  <mergeCells count="19">
    <mergeCell ref="N8:P8"/>
    <mergeCell ref="Q8:Q9"/>
    <mergeCell ref="A6:Q6"/>
    <mergeCell ref="B5:Q5"/>
    <mergeCell ref="C8:E8"/>
    <mergeCell ref="K8:M8"/>
    <mergeCell ref="A7:A9"/>
    <mergeCell ref="B7:B8"/>
    <mergeCell ref="C7:E7"/>
    <mergeCell ref="J7:J8"/>
    <mergeCell ref="K7:M7"/>
    <mergeCell ref="F7:I7"/>
    <mergeCell ref="F8:H8"/>
    <mergeCell ref="I8:I9"/>
    <mergeCell ref="B2:Q2"/>
    <mergeCell ref="B3:Q3"/>
    <mergeCell ref="B4:Q4"/>
    <mergeCell ref="B1:Q1"/>
    <mergeCell ref="N7:Q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65" firstPageNumber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R56"/>
  <sheetViews>
    <sheetView zoomScale="120" workbookViewId="0">
      <selection activeCell="B1" sqref="B1:Q1"/>
    </sheetView>
  </sheetViews>
  <sheetFormatPr defaultColWidth="9.140625" defaultRowHeight="11.25" x14ac:dyDescent="0.2"/>
  <cols>
    <col min="1" max="1" width="4.85546875" style="151" customWidth="1"/>
    <col min="2" max="2" width="36.85546875" style="151" customWidth="1"/>
    <col min="3" max="3" width="11" style="152" customWidth="1"/>
    <col min="4" max="8" width="11.140625" style="152" customWidth="1"/>
    <col min="9" max="9" width="6.7109375" style="152" customWidth="1"/>
    <col min="10" max="10" width="35.42578125" style="152" customWidth="1"/>
    <col min="11" max="11" width="11" style="277" customWidth="1"/>
    <col min="12" max="13" width="11.140625" style="277" customWidth="1"/>
    <col min="14" max="14" width="11" style="151" customWidth="1"/>
    <col min="15" max="16" width="11.140625" style="10" customWidth="1"/>
    <col min="17" max="17" width="6.5703125" style="10" customWidth="1"/>
    <col min="18" max="16384" width="9.140625" style="10"/>
  </cols>
  <sheetData>
    <row r="1" spans="1:17" ht="12.75" customHeight="1" x14ac:dyDescent="0.2">
      <c r="B1" s="1717" t="s">
        <v>2065</v>
      </c>
      <c r="C1" s="1717"/>
      <c r="D1" s="1717"/>
      <c r="E1" s="1717"/>
      <c r="F1" s="1717"/>
      <c r="G1" s="1717"/>
      <c r="H1" s="1717"/>
      <c r="I1" s="1717"/>
      <c r="J1" s="1717"/>
      <c r="K1" s="1717"/>
      <c r="L1" s="1717"/>
      <c r="M1" s="1717"/>
      <c r="N1" s="1717"/>
      <c r="O1" s="1717"/>
      <c r="P1" s="1717"/>
      <c r="Q1" s="1717"/>
    </row>
    <row r="2" spans="1:17" x14ac:dyDescent="0.2">
      <c r="M2" s="332"/>
    </row>
    <row r="3" spans="1:17" x14ac:dyDescent="0.2">
      <c r="M3" s="332"/>
    </row>
    <row r="4" spans="1:17" s="118" customFormat="1" x14ac:dyDescent="0.2">
      <c r="A4" s="153"/>
      <c r="B4" s="1714" t="s">
        <v>78</v>
      </c>
      <c r="C4" s="1714"/>
      <c r="D4" s="1714"/>
      <c r="E4" s="1714"/>
      <c r="F4" s="1714"/>
      <c r="G4" s="1714"/>
      <c r="H4" s="1714"/>
      <c r="I4" s="1714"/>
      <c r="J4" s="1714"/>
      <c r="K4" s="1714"/>
      <c r="L4" s="1714"/>
      <c r="M4" s="1714"/>
      <c r="N4" s="1714"/>
      <c r="O4" s="1714"/>
      <c r="P4" s="1714"/>
      <c r="Q4" s="1714"/>
    </row>
    <row r="5" spans="1:17" s="118" customFormat="1" x14ac:dyDescent="0.2">
      <c r="A5" s="153"/>
      <c r="B5" s="1714" t="s">
        <v>1427</v>
      </c>
      <c r="C5" s="1714"/>
      <c r="D5" s="1714"/>
      <c r="E5" s="1714"/>
      <c r="F5" s="1714"/>
      <c r="G5" s="1714"/>
      <c r="H5" s="1714"/>
      <c r="I5" s="1714"/>
      <c r="J5" s="1714"/>
      <c r="K5" s="1714"/>
      <c r="L5" s="1714"/>
      <c r="M5" s="1714"/>
      <c r="N5" s="1714"/>
      <c r="O5" s="1714"/>
      <c r="P5" s="1714"/>
      <c r="Q5" s="1714"/>
    </row>
    <row r="6" spans="1:17" s="118" customFormat="1" x14ac:dyDescent="0.2">
      <c r="A6" s="153"/>
      <c r="B6" s="1845" t="s">
        <v>190</v>
      </c>
      <c r="C6" s="1845"/>
      <c r="D6" s="1845"/>
      <c r="E6" s="1845"/>
      <c r="F6" s="1845"/>
      <c r="G6" s="1845"/>
      <c r="H6" s="1845"/>
      <c r="I6" s="1845"/>
      <c r="J6" s="1845"/>
      <c r="K6" s="1845"/>
      <c r="L6" s="1845"/>
      <c r="M6" s="1845"/>
      <c r="N6" s="1845"/>
      <c r="O6" s="1845"/>
      <c r="P6" s="1845"/>
      <c r="Q6" s="1845"/>
    </row>
    <row r="7" spans="1:17" s="118" customFormat="1" x14ac:dyDescent="0.2">
      <c r="A7" s="153"/>
      <c r="B7" s="1714" t="s">
        <v>1076</v>
      </c>
      <c r="C7" s="1714"/>
      <c r="D7" s="1714"/>
      <c r="E7" s="1714"/>
      <c r="F7" s="1714"/>
      <c r="G7" s="1714"/>
      <c r="H7" s="1714"/>
      <c r="I7" s="1714"/>
      <c r="J7" s="1714"/>
      <c r="K7" s="1714"/>
      <c r="L7" s="1714"/>
      <c r="M7" s="1714"/>
      <c r="N7" s="1714"/>
      <c r="O7" s="1714"/>
      <c r="P7" s="1714"/>
      <c r="Q7" s="1714"/>
    </row>
    <row r="8" spans="1:17" s="118" customFormat="1" x14ac:dyDescent="0.2">
      <c r="A8" s="153"/>
      <c r="B8" s="1723" t="s">
        <v>310</v>
      </c>
      <c r="C8" s="1723"/>
      <c r="D8" s="1723"/>
      <c r="E8" s="1723"/>
      <c r="F8" s="1723"/>
      <c r="G8" s="1723"/>
      <c r="H8" s="1723"/>
      <c r="I8" s="1723"/>
      <c r="J8" s="1723"/>
      <c r="K8" s="1723"/>
      <c r="L8" s="1723"/>
      <c r="M8" s="1723"/>
      <c r="N8" s="1723"/>
      <c r="O8" s="1723"/>
      <c r="P8" s="1723"/>
      <c r="Q8" s="1723"/>
    </row>
    <row r="9" spans="1:17" s="118" customFormat="1" ht="12.75" customHeight="1" x14ac:dyDescent="0.2">
      <c r="A9" s="1746" t="s">
        <v>56</v>
      </c>
      <c r="B9" s="1960" t="s">
        <v>57</v>
      </c>
      <c r="C9" s="1744" t="s">
        <v>58</v>
      </c>
      <c r="D9" s="1727"/>
      <c r="E9" s="1774"/>
      <c r="F9" s="1956" t="s">
        <v>59</v>
      </c>
      <c r="G9" s="1956"/>
      <c r="H9" s="1956"/>
      <c r="I9" s="1957"/>
      <c r="J9" s="1962" t="s">
        <v>60</v>
      </c>
      <c r="K9" s="1741" t="s">
        <v>482</v>
      </c>
      <c r="L9" s="1742"/>
      <c r="M9" s="1742"/>
      <c r="N9" s="1718" t="s">
        <v>483</v>
      </c>
      <c r="O9" s="1718"/>
      <c r="P9" s="1718"/>
      <c r="Q9" s="1718"/>
    </row>
    <row r="10" spans="1:17" s="118" customFormat="1" ht="12.75" customHeight="1" x14ac:dyDescent="0.2">
      <c r="A10" s="1747"/>
      <c r="B10" s="1961"/>
      <c r="C10" s="1721" t="s">
        <v>1071</v>
      </c>
      <c r="D10" s="1843"/>
      <c r="E10" s="1964"/>
      <c r="F10" s="1712" t="s">
        <v>1346</v>
      </c>
      <c r="G10" s="1712"/>
      <c r="H10" s="1712"/>
      <c r="I10" s="1715" t="s">
        <v>1347</v>
      </c>
      <c r="J10" s="1963"/>
      <c r="K10" s="1735" t="s">
        <v>1071</v>
      </c>
      <c r="L10" s="1958"/>
      <c r="M10" s="1959"/>
      <c r="N10" s="1712" t="s">
        <v>1346</v>
      </c>
      <c r="O10" s="1712"/>
      <c r="P10" s="1712"/>
      <c r="Q10" s="1719" t="s">
        <v>1347</v>
      </c>
    </row>
    <row r="11" spans="1:17" s="291" customFormat="1" ht="36.6" customHeight="1" x14ac:dyDescent="0.2">
      <c r="A11" s="1748"/>
      <c r="B11" s="1431" t="s">
        <v>61</v>
      </c>
      <c r="C11" s="131" t="s">
        <v>62</v>
      </c>
      <c r="D11" s="131" t="s">
        <v>63</v>
      </c>
      <c r="E11" s="131" t="s">
        <v>64</v>
      </c>
      <c r="F11" s="1255" t="s">
        <v>62</v>
      </c>
      <c r="G11" s="1255" t="s">
        <v>63</v>
      </c>
      <c r="H11" s="1255" t="s">
        <v>1348</v>
      </c>
      <c r="I11" s="1716"/>
      <c r="J11" s="1430" t="s">
        <v>65</v>
      </c>
      <c r="K11" s="333" t="s">
        <v>62</v>
      </c>
      <c r="L11" s="333" t="s">
        <v>63</v>
      </c>
      <c r="M11" s="333" t="s">
        <v>64</v>
      </c>
      <c r="N11" s="131" t="s">
        <v>62</v>
      </c>
      <c r="O11" s="131" t="s">
        <v>63</v>
      </c>
      <c r="P11" s="1031" t="s">
        <v>1348</v>
      </c>
      <c r="Q11" s="1955"/>
    </row>
    <row r="12" spans="1:17" ht="11.45" customHeight="1" x14ac:dyDescent="0.2">
      <c r="A12" s="157">
        <v>1</v>
      </c>
      <c r="B12" s="158" t="s">
        <v>24</v>
      </c>
      <c r="C12" s="159"/>
      <c r="D12" s="159"/>
      <c r="E12" s="1034"/>
      <c r="F12" s="159"/>
      <c r="G12" s="159"/>
      <c r="H12" s="1034"/>
      <c r="I12" s="1039"/>
      <c r="J12" s="1036" t="s">
        <v>25</v>
      </c>
      <c r="K12" s="338"/>
      <c r="L12" s="338"/>
      <c r="M12" s="423"/>
      <c r="N12" s="181"/>
      <c r="P12" s="1214"/>
      <c r="Q12" s="1261"/>
    </row>
    <row r="13" spans="1:17" x14ac:dyDescent="0.2">
      <c r="A13" s="157">
        <f t="shared" ref="A13:A55" si="0">A12+1</f>
        <v>2</v>
      </c>
      <c r="B13" s="160" t="s">
        <v>35</v>
      </c>
      <c r="C13" s="114"/>
      <c r="D13" s="114"/>
      <c r="E13" s="412">
        <f>SUM(C13:D13)</f>
        <v>0</v>
      </c>
      <c r="F13" s="115"/>
      <c r="G13" s="115"/>
      <c r="H13" s="412"/>
      <c r="I13" s="1063"/>
      <c r="J13" s="115" t="s">
        <v>222</v>
      </c>
      <c r="K13" s="272">
        <v>84448</v>
      </c>
      <c r="L13" s="272">
        <v>8273</v>
      </c>
      <c r="M13" s="424">
        <f>SUM(K13:L13)</f>
        <v>92721</v>
      </c>
      <c r="N13" s="547">
        <v>84722</v>
      </c>
      <c r="O13" s="277">
        <v>7554</v>
      </c>
      <c r="P13" s="426">
        <f>N13+O13</f>
        <v>92276</v>
      </c>
      <c r="Q13" s="426">
        <f>P13/M13*100</f>
        <v>99.520065573063277</v>
      </c>
    </row>
    <row r="14" spans="1:17" x14ac:dyDescent="0.2">
      <c r="A14" s="157">
        <f t="shared" si="0"/>
        <v>3</v>
      </c>
      <c r="B14" s="160" t="s">
        <v>36</v>
      </c>
      <c r="C14" s="114"/>
      <c r="D14" s="114"/>
      <c r="E14" s="412">
        <f>SUM(C14:D14)</f>
        <v>0</v>
      </c>
      <c r="F14" s="115"/>
      <c r="G14" s="115"/>
      <c r="H14" s="412">
        <f>F14+G14</f>
        <v>0</v>
      </c>
      <c r="I14" s="1063"/>
      <c r="J14" s="1207" t="s">
        <v>223</v>
      </c>
      <c r="K14" s="272">
        <v>17049</v>
      </c>
      <c r="L14" s="272">
        <v>2244</v>
      </c>
      <c r="M14" s="424">
        <f>SUM(K14:L14)</f>
        <v>19293</v>
      </c>
      <c r="N14" s="547">
        <v>17246</v>
      </c>
      <c r="O14" s="277">
        <v>2047</v>
      </c>
      <c r="P14" s="426">
        <f t="shared" ref="P14:P15" si="1">N14+O14</f>
        <v>19293</v>
      </c>
      <c r="Q14" s="426">
        <f t="shared" ref="Q14:Q55" si="2">P14/M14*100</f>
        <v>100</v>
      </c>
    </row>
    <row r="15" spans="1:17" x14ac:dyDescent="0.2">
      <c r="A15" s="157">
        <f t="shared" si="0"/>
        <v>4</v>
      </c>
      <c r="B15" s="160" t="s">
        <v>37</v>
      </c>
      <c r="C15" s="114"/>
      <c r="D15" s="114"/>
      <c r="E15" s="412">
        <f>SUM(C15:D15)</f>
        <v>0</v>
      </c>
      <c r="F15" s="115"/>
      <c r="G15" s="115"/>
      <c r="H15" s="412">
        <f t="shared" ref="H15:H21" si="3">F15+G15</f>
        <v>0</v>
      </c>
      <c r="I15" s="1063"/>
      <c r="J15" s="115" t="s">
        <v>224</v>
      </c>
      <c r="K15" s="272">
        <v>12622</v>
      </c>
      <c r="L15" s="272"/>
      <c r="M15" s="424">
        <f>SUM(K15:L15)</f>
        <v>12622</v>
      </c>
      <c r="N15" s="1457">
        <v>11876</v>
      </c>
      <c r="O15" s="277"/>
      <c r="P15" s="426">
        <f t="shared" si="1"/>
        <v>11876</v>
      </c>
      <c r="Q15" s="426">
        <f t="shared" si="2"/>
        <v>94.08968467754714</v>
      </c>
    </row>
    <row r="16" spans="1:17" ht="12" customHeight="1" x14ac:dyDescent="0.2">
      <c r="A16" s="157">
        <f t="shared" si="0"/>
        <v>5</v>
      </c>
      <c r="B16" s="123"/>
      <c r="C16" s="114"/>
      <c r="D16" s="114"/>
      <c r="E16" s="412"/>
      <c r="F16" s="115"/>
      <c r="G16" s="115"/>
      <c r="H16" s="412"/>
      <c r="I16" s="1063"/>
      <c r="J16" s="115"/>
      <c r="K16" s="282"/>
      <c r="L16" s="282"/>
      <c r="M16" s="425"/>
      <c r="N16" s="547"/>
      <c r="O16" s="277"/>
      <c r="P16" s="426"/>
      <c r="Q16" s="426"/>
    </row>
    <row r="17" spans="1:17" x14ac:dyDescent="0.2">
      <c r="A17" s="157">
        <f t="shared" si="0"/>
        <v>6</v>
      </c>
      <c r="B17" s="160" t="s">
        <v>38</v>
      </c>
      <c r="C17" s="114"/>
      <c r="D17" s="114"/>
      <c r="E17" s="412">
        <f>SUM(C17:D17)</f>
        <v>0</v>
      </c>
      <c r="F17" s="115"/>
      <c r="G17" s="115"/>
      <c r="H17" s="412">
        <f t="shared" si="3"/>
        <v>0</v>
      </c>
      <c r="I17" s="1063"/>
      <c r="J17" s="115" t="s">
        <v>28</v>
      </c>
      <c r="K17" s="279"/>
      <c r="L17" s="279"/>
      <c r="M17" s="426"/>
      <c r="N17" s="547"/>
      <c r="O17" s="277"/>
      <c r="P17" s="426"/>
      <c r="Q17" s="426"/>
    </row>
    <row r="18" spans="1:17" x14ac:dyDescent="0.2">
      <c r="A18" s="157">
        <f t="shared" si="0"/>
        <v>7</v>
      </c>
      <c r="B18" s="160"/>
      <c r="C18" s="114"/>
      <c r="D18" s="114"/>
      <c r="E18" s="412"/>
      <c r="F18" s="115"/>
      <c r="G18" s="115"/>
      <c r="H18" s="412"/>
      <c r="I18" s="1063"/>
      <c r="J18" s="115" t="s">
        <v>30</v>
      </c>
      <c r="K18" s="279"/>
      <c r="L18" s="279"/>
      <c r="M18" s="426"/>
      <c r="N18" s="547"/>
      <c r="O18" s="277"/>
      <c r="P18" s="426"/>
      <c r="Q18" s="426"/>
    </row>
    <row r="19" spans="1:17" x14ac:dyDescent="0.2">
      <c r="A19" s="157">
        <f t="shared" si="0"/>
        <v>8</v>
      </c>
      <c r="B19" s="160" t="s">
        <v>39</v>
      </c>
      <c r="C19" s="114"/>
      <c r="D19" s="114"/>
      <c r="E19" s="412">
        <f>SUM(C19:D19)</f>
        <v>0</v>
      </c>
      <c r="F19" s="115"/>
      <c r="G19" s="115"/>
      <c r="H19" s="412">
        <f t="shared" si="3"/>
        <v>0</v>
      </c>
      <c r="I19" s="1063"/>
      <c r="J19" s="115" t="s">
        <v>458</v>
      </c>
      <c r="K19" s="279"/>
      <c r="L19" s="279"/>
      <c r="M19" s="426"/>
      <c r="N19" s="547"/>
      <c r="O19" s="277"/>
      <c r="P19" s="426"/>
      <c r="Q19" s="426"/>
    </row>
    <row r="20" spans="1:17" x14ac:dyDescent="0.2">
      <c r="A20" s="157">
        <f t="shared" si="0"/>
        <v>9</v>
      </c>
      <c r="B20" s="163" t="s">
        <v>40</v>
      </c>
      <c r="C20" s="161"/>
      <c r="D20" s="161"/>
      <c r="E20" s="404"/>
      <c r="F20" s="161"/>
      <c r="G20" s="161"/>
      <c r="H20" s="412"/>
      <c r="I20" s="1063"/>
      <c r="J20" s="115" t="s">
        <v>457</v>
      </c>
      <c r="K20" s="279"/>
      <c r="L20" s="279"/>
      <c r="M20" s="426"/>
      <c r="N20" s="547"/>
      <c r="O20" s="277"/>
      <c r="P20" s="426"/>
      <c r="Q20" s="426"/>
    </row>
    <row r="21" spans="1:17" x14ac:dyDescent="0.2">
      <c r="A21" s="157">
        <f t="shared" si="0"/>
        <v>10</v>
      </c>
      <c r="B21" s="112" t="s">
        <v>41</v>
      </c>
      <c r="C21" s="161">
        <v>18</v>
      </c>
      <c r="D21" s="161"/>
      <c r="E21" s="404">
        <f>SUM(C21:D21)</f>
        <v>18</v>
      </c>
      <c r="F21" s="161">
        <v>22</v>
      </c>
      <c r="G21" s="161"/>
      <c r="H21" s="412">
        <f t="shared" si="3"/>
        <v>22</v>
      </c>
      <c r="I21" s="1063">
        <f t="shared" ref="I21:I54" si="4">H21/E21*100</f>
        <v>122.22222222222223</v>
      </c>
      <c r="J21" s="152" t="s">
        <v>953</v>
      </c>
      <c r="K21" s="279"/>
      <c r="L21" s="279"/>
      <c r="M21" s="426"/>
      <c r="N21" s="547"/>
      <c r="O21" s="277"/>
      <c r="P21" s="426"/>
      <c r="Q21" s="426"/>
    </row>
    <row r="22" spans="1:17" x14ac:dyDescent="0.2">
      <c r="A22" s="157">
        <f t="shared" si="0"/>
        <v>11</v>
      </c>
      <c r="C22" s="161"/>
      <c r="D22" s="161"/>
      <c r="E22" s="404"/>
      <c r="F22" s="161"/>
      <c r="G22" s="161"/>
      <c r="H22" s="412"/>
      <c r="I22" s="1063"/>
      <c r="J22" s="115" t="s">
        <v>954</v>
      </c>
      <c r="K22" s="279"/>
      <c r="L22" s="279"/>
      <c r="M22" s="426"/>
      <c r="N22" s="547"/>
      <c r="O22" s="277"/>
      <c r="P22" s="426"/>
      <c r="Q22" s="426"/>
    </row>
    <row r="23" spans="1:17" s="120" customFormat="1" x14ac:dyDescent="0.2">
      <c r="A23" s="157">
        <f t="shared" si="0"/>
        <v>12</v>
      </c>
      <c r="B23" s="151" t="s">
        <v>42</v>
      </c>
      <c r="C23" s="161"/>
      <c r="D23" s="161"/>
      <c r="E23" s="404"/>
      <c r="F23" s="161"/>
      <c r="G23" s="161"/>
      <c r="H23" s="412"/>
      <c r="I23" s="1063"/>
      <c r="J23" s="115" t="s">
        <v>955</v>
      </c>
      <c r="K23" s="279"/>
      <c r="L23" s="279"/>
      <c r="M23" s="426"/>
      <c r="N23" s="1260"/>
      <c r="O23" s="1194"/>
      <c r="P23" s="428"/>
      <c r="Q23" s="426"/>
    </row>
    <row r="24" spans="1:17" s="120" customFormat="1" x14ac:dyDescent="0.2">
      <c r="A24" s="157">
        <f t="shared" si="0"/>
        <v>13</v>
      </c>
      <c r="B24" s="151" t="s">
        <v>43</v>
      </c>
      <c r="C24" s="161"/>
      <c r="D24" s="161"/>
      <c r="E24" s="404"/>
      <c r="F24" s="161"/>
      <c r="G24" s="161"/>
      <c r="H24" s="412"/>
      <c r="I24" s="1063"/>
      <c r="J24" s="162"/>
      <c r="K24" s="279"/>
      <c r="L24" s="279"/>
      <c r="M24" s="426"/>
      <c r="N24" s="1260"/>
      <c r="O24" s="1194"/>
      <c r="P24" s="428"/>
      <c r="Q24" s="426"/>
    </row>
    <row r="25" spans="1:17" x14ac:dyDescent="0.2">
      <c r="A25" s="157">
        <f t="shared" si="0"/>
        <v>14</v>
      </c>
      <c r="B25" s="160" t="s">
        <v>44</v>
      </c>
      <c r="C25" s="125"/>
      <c r="D25" s="125"/>
      <c r="E25" s="1203"/>
      <c r="F25" s="125"/>
      <c r="G25" s="125"/>
      <c r="H25" s="412"/>
      <c r="I25" s="1063"/>
      <c r="J25" s="121" t="s">
        <v>66</v>
      </c>
      <c r="K25" s="335">
        <f>SUM(K13:K23)</f>
        <v>114119</v>
      </c>
      <c r="L25" s="335">
        <f>SUM(L13:L23)</f>
        <v>10517</v>
      </c>
      <c r="M25" s="427">
        <f>SUM(M13:M23)</f>
        <v>124636</v>
      </c>
      <c r="N25" s="335">
        <f t="shared" ref="N25:P25" si="5">SUM(N13:N23)</f>
        <v>113844</v>
      </c>
      <c r="O25" s="335">
        <f t="shared" si="5"/>
        <v>9601</v>
      </c>
      <c r="P25" s="427">
        <f t="shared" si="5"/>
        <v>123445</v>
      </c>
      <c r="Q25" s="426">
        <f t="shared" si="2"/>
        <v>99.044417343303707</v>
      </c>
    </row>
    <row r="26" spans="1:17" x14ac:dyDescent="0.2">
      <c r="A26" s="157">
        <f t="shared" si="0"/>
        <v>15</v>
      </c>
      <c r="B26" s="160" t="s">
        <v>45</v>
      </c>
      <c r="C26" s="161"/>
      <c r="D26" s="161"/>
      <c r="E26" s="404"/>
      <c r="F26" s="161"/>
      <c r="G26" s="161"/>
      <c r="H26" s="412"/>
      <c r="I26" s="1063"/>
      <c r="J26" s="162"/>
      <c r="K26" s="279"/>
      <c r="L26" s="279"/>
      <c r="M26" s="426"/>
      <c r="N26" s="547"/>
      <c r="O26" s="277"/>
      <c r="P26" s="426"/>
      <c r="Q26" s="426"/>
    </row>
    <row r="27" spans="1:17" x14ac:dyDescent="0.2">
      <c r="A27" s="157">
        <f t="shared" si="0"/>
        <v>16</v>
      </c>
      <c r="B27" s="112" t="s">
        <v>46</v>
      </c>
      <c r="C27" s="122"/>
      <c r="D27" s="122"/>
      <c r="E27" s="475"/>
      <c r="F27" s="122"/>
      <c r="G27" s="122"/>
      <c r="H27" s="412"/>
      <c r="I27" s="1063"/>
      <c r="J27" s="122" t="s">
        <v>34</v>
      </c>
      <c r="K27" s="337"/>
      <c r="L27" s="337"/>
      <c r="M27" s="426"/>
      <c r="N27" s="547"/>
      <c r="O27" s="277"/>
      <c r="P27" s="426"/>
      <c r="Q27" s="426"/>
    </row>
    <row r="28" spans="1:17" x14ac:dyDescent="0.2">
      <c r="A28" s="157">
        <f t="shared" si="0"/>
        <v>17</v>
      </c>
      <c r="B28" s="160" t="s">
        <v>47</v>
      </c>
      <c r="C28" s="115"/>
      <c r="D28" s="115"/>
      <c r="E28" s="412"/>
      <c r="F28" s="115"/>
      <c r="G28" s="115"/>
      <c r="H28" s="412"/>
      <c r="I28" s="1063"/>
      <c r="J28" s="115" t="s">
        <v>233</v>
      </c>
      <c r="K28" s="279">
        <f>'[1]felhalm. kiad.  '!G156</f>
        <v>2793</v>
      </c>
      <c r="L28" s="279">
        <f>'[1]felhalm. kiad.  '!H156</f>
        <v>0</v>
      </c>
      <c r="M28" s="426">
        <f>SUM(K28:L28)</f>
        <v>2793</v>
      </c>
      <c r="N28" s="547">
        <v>2792</v>
      </c>
      <c r="O28" s="277"/>
      <c r="P28" s="426">
        <f>N28+O28</f>
        <v>2792</v>
      </c>
      <c r="Q28" s="426">
        <f t="shared" si="2"/>
        <v>99.964196204797702</v>
      </c>
    </row>
    <row r="29" spans="1:17" x14ac:dyDescent="0.2">
      <c r="A29" s="157">
        <f t="shared" si="0"/>
        <v>18</v>
      </c>
      <c r="B29" s="160"/>
      <c r="C29" s="115"/>
      <c r="D29" s="115"/>
      <c r="E29" s="412"/>
      <c r="F29" s="115"/>
      <c r="G29" s="115"/>
      <c r="H29" s="412"/>
      <c r="I29" s="1063"/>
      <c r="J29" s="115" t="s">
        <v>31</v>
      </c>
      <c r="K29" s="279"/>
      <c r="L29" s="279"/>
      <c r="M29" s="426"/>
      <c r="N29" s="547"/>
      <c r="O29" s="277"/>
      <c r="P29" s="426"/>
      <c r="Q29" s="426"/>
    </row>
    <row r="30" spans="1:17" x14ac:dyDescent="0.2">
      <c r="A30" s="157">
        <f t="shared" si="0"/>
        <v>19</v>
      </c>
      <c r="B30" s="151" t="s">
        <v>50</v>
      </c>
      <c r="C30" s="115"/>
      <c r="D30" s="115"/>
      <c r="E30" s="412"/>
      <c r="F30" s="115"/>
      <c r="G30" s="115"/>
      <c r="H30" s="412"/>
      <c r="I30" s="1063"/>
      <c r="J30" s="115" t="s">
        <v>32</v>
      </c>
      <c r="K30" s="279"/>
      <c r="L30" s="279"/>
      <c r="M30" s="426"/>
      <c r="N30" s="547"/>
      <c r="O30" s="277"/>
      <c r="P30" s="426"/>
      <c r="Q30" s="426"/>
    </row>
    <row r="31" spans="1:17" s="120" customFormat="1" x14ac:dyDescent="0.2">
      <c r="A31" s="157">
        <f t="shared" si="0"/>
        <v>20</v>
      </c>
      <c r="B31" s="151" t="s">
        <v>48</v>
      </c>
      <c r="C31" s="115"/>
      <c r="D31" s="115"/>
      <c r="E31" s="412"/>
      <c r="F31" s="115"/>
      <c r="G31" s="115"/>
      <c r="H31" s="412"/>
      <c r="I31" s="1063"/>
      <c r="J31" s="115" t="s">
        <v>459</v>
      </c>
      <c r="K31" s="279"/>
      <c r="L31" s="279"/>
      <c r="M31" s="426"/>
      <c r="N31" s="1260"/>
      <c r="O31" s="1194"/>
      <c r="P31" s="428"/>
      <c r="Q31" s="426"/>
    </row>
    <row r="32" spans="1:17" x14ac:dyDescent="0.2">
      <c r="A32" s="157">
        <f t="shared" si="0"/>
        <v>21</v>
      </c>
      <c r="C32" s="115"/>
      <c r="D32" s="115"/>
      <c r="E32" s="412"/>
      <c r="F32" s="115"/>
      <c r="G32" s="115"/>
      <c r="H32" s="412"/>
      <c r="I32" s="1063"/>
      <c r="J32" s="115" t="s">
        <v>456</v>
      </c>
      <c r="K32" s="279"/>
      <c r="L32" s="279"/>
      <c r="M32" s="426"/>
      <c r="N32" s="547"/>
      <c r="O32" s="277"/>
      <c r="P32" s="426"/>
      <c r="Q32" s="426"/>
    </row>
    <row r="33" spans="1:17" s="11" customFormat="1" x14ac:dyDescent="0.2">
      <c r="A33" s="157">
        <f t="shared" si="0"/>
        <v>22</v>
      </c>
      <c r="B33" s="167" t="s">
        <v>52</v>
      </c>
      <c r="C33" s="161">
        <f>C15+C21</f>
        <v>18</v>
      </c>
      <c r="D33" s="161">
        <f>D15+D21</f>
        <v>0</v>
      </c>
      <c r="E33" s="404">
        <f>E15+E21</f>
        <v>18</v>
      </c>
      <c r="F33" s="161">
        <f t="shared" ref="F33:G33" si="6">F15+F21</f>
        <v>22</v>
      </c>
      <c r="G33" s="161">
        <f t="shared" si="6"/>
        <v>0</v>
      </c>
      <c r="H33" s="404">
        <f>H15+H21</f>
        <v>22</v>
      </c>
      <c r="I33" s="1063">
        <f t="shared" si="4"/>
        <v>122.22222222222223</v>
      </c>
      <c r="J33" s="115" t="s">
        <v>452</v>
      </c>
      <c r="K33" s="277"/>
      <c r="L33" s="277"/>
      <c r="M33" s="426"/>
      <c r="N33" s="770"/>
      <c r="O33" s="180"/>
      <c r="P33" s="407"/>
      <c r="Q33" s="426"/>
    </row>
    <row r="34" spans="1:17" x14ac:dyDescent="0.2">
      <c r="A34" s="157">
        <f t="shared" si="0"/>
        <v>23</v>
      </c>
      <c r="B34" s="168" t="s">
        <v>67</v>
      </c>
      <c r="C34" s="169"/>
      <c r="D34" s="169"/>
      <c r="E34" s="408"/>
      <c r="F34" s="169"/>
      <c r="G34" s="169"/>
      <c r="H34" s="408"/>
      <c r="I34" s="1063"/>
      <c r="J34" s="125" t="s">
        <v>68</v>
      </c>
      <c r="K34" s="336">
        <f>SUM(K28:K33)</f>
        <v>2793</v>
      </c>
      <c r="L34" s="336">
        <f>SUM(L28:L33)</f>
        <v>0</v>
      </c>
      <c r="M34" s="428">
        <f>SUM(M28:M32)</f>
        <v>2793</v>
      </c>
      <c r="N34" s="1260">
        <f t="shared" ref="N34:P34" si="7">SUM(N28:N32)</f>
        <v>2792</v>
      </c>
      <c r="O34" s="336">
        <f t="shared" si="7"/>
        <v>0</v>
      </c>
      <c r="P34" s="428">
        <f t="shared" si="7"/>
        <v>2792</v>
      </c>
      <c r="Q34" s="428">
        <f t="shared" si="2"/>
        <v>99.964196204797702</v>
      </c>
    </row>
    <row r="35" spans="1:17" x14ac:dyDescent="0.2">
      <c r="A35" s="157">
        <f t="shared" si="0"/>
        <v>24</v>
      </c>
      <c r="B35" s="170" t="s">
        <v>51</v>
      </c>
      <c r="C35" s="166">
        <f>SUM(C33:C34)</f>
        <v>18</v>
      </c>
      <c r="D35" s="166">
        <f>SUM(D33:D34)</f>
        <v>0</v>
      </c>
      <c r="E35" s="409">
        <f>SUM(C35:D35)</f>
        <v>18</v>
      </c>
      <c r="F35" s="166">
        <f>F33+F34</f>
        <v>22</v>
      </c>
      <c r="G35" s="166">
        <f t="shared" ref="G35:H35" si="8">G33+G34</f>
        <v>0</v>
      </c>
      <c r="H35" s="409">
        <f t="shared" si="8"/>
        <v>22</v>
      </c>
      <c r="I35" s="1063">
        <f t="shared" si="4"/>
        <v>122.22222222222223</v>
      </c>
      <c r="J35" s="166" t="s">
        <v>69</v>
      </c>
      <c r="K35" s="337">
        <f>K25+K34</f>
        <v>116912</v>
      </c>
      <c r="L35" s="337">
        <f>L25+L34</f>
        <v>10517</v>
      </c>
      <c r="M35" s="407">
        <f>M25+M34</f>
        <v>127429</v>
      </c>
      <c r="N35" s="770">
        <f t="shared" ref="N35:P35" si="9">N25+N34</f>
        <v>116636</v>
      </c>
      <c r="O35" s="337">
        <f t="shared" si="9"/>
        <v>9601</v>
      </c>
      <c r="P35" s="407">
        <f t="shared" si="9"/>
        <v>126237</v>
      </c>
      <c r="Q35" s="407">
        <f t="shared" si="2"/>
        <v>99.064577137072405</v>
      </c>
    </row>
    <row r="36" spans="1:17" x14ac:dyDescent="0.2">
      <c r="A36" s="157">
        <f t="shared" si="0"/>
        <v>25</v>
      </c>
      <c r="B36" s="172"/>
      <c r="C36" s="162"/>
      <c r="D36" s="162"/>
      <c r="E36" s="406"/>
      <c r="F36" s="162"/>
      <c r="G36" s="162"/>
      <c r="H36" s="406"/>
      <c r="I36" s="1063"/>
      <c r="J36" s="162"/>
      <c r="K36" s="279"/>
      <c r="L36" s="279"/>
      <c r="M36" s="426"/>
      <c r="N36" s="547"/>
      <c r="O36" s="279"/>
      <c r="P36" s="426"/>
      <c r="Q36" s="426"/>
    </row>
    <row r="37" spans="1:17" x14ac:dyDescent="0.2">
      <c r="A37" s="157">
        <f t="shared" si="0"/>
        <v>26</v>
      </c>
      <c r="B37" s="172"/>
      <c r="C37" s="162"/>
      <c r="D37" s="162"/>
      <c r="E37" s="406"/>
      <c r="F37" s="162"/>
      <c r="G37" s="162"/>
      <c r="H37" s="406"/>
      <c r="I37" s="1063"/>
      <c r="J37" s="121"/>
      <c r="K37" s="335"/>
      <c r="L37" s="335"/>
      <c r="M37" s="427"/>
      <c r="N37" s="547"/>
      <c r="O37" s="277"/>
      <c r="P37" s="426"/>
      <c r="Q37" s="426"/>
    </row>
    <row r="38" spans="1:17" s="11" customFormat="1" x14ac:dyDescent="0.2">
      <c r="A38" s="157">
        <f t="shared" si="0"/>
        <v>27</v>
      </c>
      <c r="B38" s="172"/>
      <c r="C38" s="162"/>
      <c r="D38" s="162"/>
      <c r="E38" s="406"/>
      <c r="F38" s="162"/>
      <c r="G38" s="162"/>
      <c r="H38" s="406"/>
      <c r="I38" s="1063"/>
      <c r="J38" s="162"/>
      <c r="K38" s="279"/>
      <c r="L38" s="279"/>
      <c r="M38" s="426"/>
      <c r="N38" s="770"/>
      <c r="O38" s="180"/>
      <c r="P38" s="407"/>
      <c r="Q38" s="426"/>
    </row>
    <row r="39" spans="1:17" s="11" customFormat="1" x14ac:dyDescent="0.2">
      <c r="A39" s="706">
        <f t="shared" si="0"/>
        <v>28</v>
      </c>
      <c r="B39" s="122" t="s">
        <v>53</v>
      </c>
      <c r="C39" s="122"/>
      <c r="D39" s="122"/>
      <c r="E39" s="475"/>
      <c r="F39" s="122"/>
      <c r="G39" s="122"/>
      <c r="H39" s="475"/>
      <c r="I39" s="1063"/>
      <c r="J39" s="122" t="s">
        <v>33</v>
      </c>
      <c r="K39" s="337"/>
      <c r="L39" s="337"/>
      <c r="M39" s="407"/>
      <c r="N39" s="770"/>
      <c r="O39" s="180"/>
      <c r="P39" s="407"/>
      <c r="Q39" s="426"/>
    </row>
    <row r="40" spans="1:17" s="11" customFormat="1" x14ac:dyDescent="0.2">
      <c r="A40" s="157">
        <f t="shared" si="0"/>
        <v>29</v>
      </c>
      <c r="B40" s="132" t="s">
        <v>704</v>
      </c>
      <c r="C40" s="122"/>
      <c r="D40" s="122"/>
      <c r="E40" s="475"/>
      <c r="F40" s="122"/>
      <c r="G40" s="122"/>
      <c r="H40" s="475"/>
      <c r="I40" s="1063"/>
      <c r="J40" s="133" t="s">
        <v>4</v>
      </c>
      <c r="K40" s="180"/>
      <c r="M40" s="429"/>
      <c r="N40" s="770"/>
      <c r="O40" s="180"/>
      <c r="P40" s="407"/>
      <c r="Q40" s="426"/>
    </row>
    <row r="41" spans="1:17" s="11" customFormat="1" x14ac:dyDescent="0.2">
      <c r="A41" s="157">
        <f t="shared" si="0"/>
        <v>30</v>
      </c>
      <c r="B41" s="112" t="s">
        <v>989</v>
      </c>
      <c r="C41" s="122"/>
      <c r="D41" s="122"/>
      <c r="E41" s="475"/>
      <c r="F41" s="122"/>
      <c r="G41" s="122"/>
      <c r="H41" s="475"/>
      <c r="I41" s="1063"/>
      <c r="J41" s="160" t="s">
        <v>3</v>
      </c>
      <c r="K41" s="337"/>
      <c r="L41" s="337"/>
      <c r="M41" s="407"/>
      <c r="N41" s="770"/>
      <c r="O41" s="180"/>
      <c r="P41" s="407"/>
      <c r="Q41" s="426"/>
    </row>
    <row r="42" spans="1:17" x14ac:dyDescent="0.2">
      <c r="A42" s="157">
        <f t="shared" si="0"/>
        <v>31</v>
      </c>
      <c r="B42" s="114" t="s">
        <v>706</v>
      </c>
      <c r="C42" s="176"/>
      <c r="D42" s="176"/>
      <c r="E42" s="1204"/>
      <c r="F42" s="176"/>
      <c r="G42" s="176"/>
      <c r="H42" s="1204"/>
      <c r="I42" s="1063"/>
      <c r="J42" s="115" t="s">
        <v>5</v>
      </c>
      <c r="K42" s="337"/>
      <c r="L42" s="337"/>
      <c r="M42" s="407"/>
      <c r="N42" s="547"/>
      <c r="O42" s="277"/>
      <c r="P42" s="426"/>
      <c r="Q42" s="426"/>
    </row>
    <row r="43" spans="1:17" x14ac:dyDescent="0.2">
      <c r="A43" s="157">
        <f t="shared" si="0"/>
        <v>32</v>
      </c>
      <c r="B43" s="114" t="s">
        <v>214</v>
      </c>
      <c r="C43" s="115"/>
      <c r="D43" s="115"/>
      <c r="E43" s="412"/>
      <c r="F43" s="115"/>
      <c r="G43" s="115"/>
      <c r="H43" s="412"/>
      <c r="I43" s="1063"/>
      <c r="J43" s="115" t="s">
        <v>6</v>
      </c>
      <c r="K43" s="180"/>
      <c r="L43" s="180"/>
      <c r="M43" s="407"/>
      <c r="N43" s="547"/>
      <c r="O43" s="277"/>
      <c r="P43" s="426"/>
      <c r="Q43" s="426"/>
    </row>
    <row r="44" spans="1:17" x14ac:dyDescent="0.2">
      <c r="A44" s="157">
        <f t="shared" si="0"/>
        <v>33</v>
      </c>
      <c r="B44" s="486" t="s">
        <v>215</v>
      </c>
      <c r="C44" s="115">
        <v>3</v>
      </c>
      <c r="D44" s="115"/>
      <c r="E44" s="412">
        <f>C44+D44</f>
        <v>3</v>
      </c>
      <c r="F44" s="115">
        <v>3</v>
      </c>
      <c r="G44" s="115"/>
      <c r="H44" s="412">
        <f>F44+G44</f>
        <v>3</v>
      </c>
      <c r="I44" s="1063">
        <f t="shared" si="4"/>
        <v>100</v>
      </c>
      <c r="J44" s="115" t="s">
        <v>7</v>
      </c>
      <c r="K44" s="180"/>
      <c r="L44" s="180"/>
      <c r="M44" s="407"/>
      <c r="N44" s="547"/>
      <c r="O44" s="277"/>
      <c r="P44" s="426"/>
      <c r="Q44" s="426"/>
    </row>
    <row r="45" spans="1:17" x14ac:dyDescent="0.2">
      <c r="A45" s="157">
        <f t="shared" si="0"/>
        <v>34</v>
      </c>
      <c r="B45" s="486" t="s">
        <v>985</v>
      </c>
      <c r="C45" s="115"/>
      <c r="D45" s="115"/>
      <c r="E45" s="412"/>
      <c r="F45" s="115"/>
      <c r="G45" s="115"/>
      <c r="H45" s="412"/>
      <c r="I45" s="1063"/>
      <c r="J45" s="115"/>
      <c r="K45" s="180"/>
      <c r="L45" s="180"/>
      <c r="M45" s="407"/>
      <c r="N45" s="547"/>
      <c r="O45" s="277"/>
      <c r="P45" s="426"/>
      <c r="Q45" s="426"/>
    </row>
    <row r="46" spans="1:17" x14ac:dyDescent="0.2">
      <c r="A46" s="157">
        <f t="shared" si="0"/>
        <v>35</v>
      </c>
      <c r="B46" s="115" t="s">
        <v>707</v>
      </c>
      <c r="C46" s="115"/>
      <c r="D46" s="115"/>
      <c r="E46" s="412"/>
      <c r="F46" s="115"/>
      <c r="G46" s="115"/>
      <c r="H46" s="412"/>
      <c r="I46" s="1063"/>
      <c r="J46" s="115" t="s">
        <v>8</v>
      </c>
      <c r="K46" s="337"/>
      <c r="L46" s="337"/>
      <c r="M46" s="426"/>
      <c r="N46" s="547"/>
      <c r="O46" s="277"/>
      <c r="P46" s="426"/>
      <c r="Q46" s="426"/>
    </row>
    <row r="47" spans="1:17" x14ac:dyDescent="0.2">
      <c r="A47" s="157">
        <f t="shared" si="0"/>
        <v>36</v>
      </c>
      <c r="B47" s="115" t="s">
        <v>708</v>
      </c>
      <c r="C47" s="122"/>
      <c r="D47" s="122"/>
      <c r="E47" s="475"/>
      <c r="F47" s="122"/>
      <c r="G47" s="122"/>
      <c r="H47" s="412"/>
      <c r="I47" s="1063"/>
      <c r="J47" s="115" t="s">
        <v>9</v>
      </c>
      <c r="K47" s="337"/>
      <c r="L47" s="337"/>
      <c r="M47" s="426"/>
      <c r="N47" s="547"/>
      <c r="O47" s="277"/>
      <c r="P47" s="426"/>
      <c r="Q47" s="426"/>
    </row>
    <row r="48" spans="1:17" x14ac:dyDescent="0.2">
      <c r="A48" s="157">
        <f t="shared" si="0"/>
        <v>37</v>
      </c>
      <c r="B48" s="114" t="s">
        <v>218</v>
      </c>
      <c r="C48" s="115"/>
      <c r="D48" s="115"/>
      <c r="E48" s="412"/>
      <c r="F48" s="115"/>
      <c r="G48" s="115"/>
      <c r="H48" s="412"/>
      <c r="I48" s="1063"/>
      <c r="J48" s="115" t="s">
        <v>10</v>
      </c>
      <c r="K48" s="279"/>
      <c r="L48" s="279"/>
      <c r="M48" s="426"/>
      <c r="N48" s="547"/>
      <c r="O48" s="277"/>
      <c r="P48" s="426"/>
      <c r="Q48" s="426"/>
    </row>
    <row r="49" spans="1:18" x14ac:dyDescent="0.2">
      <c r="A49" s="157">
        <f t="shared" si="0"/>
        <v>38</v>
      </c>
      <c r="B49" s="486" t="s">
        <v>219</v>
      </c>
      <c r="C49" s="115">
        <f>K25-(C35+C44)</f>
        <v>114098</v>
      </c>
      <c r="D49" s="115">
        <f>L25-(D35+D44)</f>
        <v>10517</v>
      </c>
      <c r="E49" s="412">
        <f>M25-(E35+E44)</f>
        <v>124615</v>
      </c>
      <c r="F49" s="272">
        <v>113862</v>
      </c>
      <c r="G49" s="115">
        <v>9601</v>
      </c>
      <c r="H49" s="412">
        <f t="shared" ref="H49:H50" si="10">F49+G49</f>
        <v>123463</v>
      </c>
      <c r="I49" s="1063">
        <f t="shared" si="4"/>
        <v>99.075552702323151</v>
      </c>
      <c r="J49" s="115" t="s">
        <v>11</v>
      </c>
      <c r="K49" s="279"/>
      <c r="L49" s="279"/>
      <c r="M49" s="426"/>
      <c r="N49" s="547"/>
      <c r="O49" s="277"/>
      <c r="P49" s="426"/>
      <c r="Q49" s="426"/>
    </row>
    <row r="50" spans="1:18" x14ac:dyDescent="0.2">
      <c r="A50" s="157">
        <f t="shared" si="0"/>
        <v>39</v>
      </c>
      <c r="B50" s="486" t="s">
        <v>220</v>
      </c>
      <c r="C50" s="115">
        <f>K34-C34</f>
        <v>2793</v>
      </c>
      <c r="D50" s="115"/>
      <c r="E50" s="412">
        <f>M34-E34</f>
        <v>2793</v>
      </c>
      <c r="F50" s="115">
        <v>2792</v>
      </c>
      <c r="G50" s="115"/>
      <c r="H50" s="412">
        <f t="shared" si="10"/>
        <v>2792</v>
      </c>
      <c r="I50" s="1063">
        <f t="shared" si="4"/>
        <v>99.964196204797702</v>
      </c>
      <c r="J50" s="115" t="s">
        <v>12</v>
      </c>
      <c r="K50" s="279"/>
      <c r="L50" s="279"/>
      <c r="M50" s="426"/>
      <c r="N50" s="547"/>
      <c r="O50" s="277"/>
      <c r="P50" s="426"/>
      <c r="Q50" s="426"/>
    </row>
    <row r="51" spans="1:18" x14ac:dyDescent="0.2">
      <c r="A51" s="157">
        <f t="shared" si="0"/>
        <v>40</v>
      </c>
      <c r="B51" s="114" t="s">
        <v>1</v>
      </c>
      <c r="C51" s="115"/>
      <c r="D51" s="115"/>
      <c r="E51" s="412"/>
      <c r="F51" s="115"/>
      <c r="G51" s="115"/>
      <c r="H51" s="412"/>
      <c r="I51" s="1063"/>
      <c r="J51" s="115" t="s">
        <v>13</v>
      </c>
      <c r="K51" s="279"/>
      <c r="L51" s="279"/>
      <c r="M51" s="426"/>
      <c r="N51" s="547"/>
      <c r="O51" s="277"/>
      <c r="P51" s="426"/>
      <c r="Q51" s="426"/>
    </row>
    <row r="52" spans="1:18" x14ac:dyDescent="0.2">
      <c r="A52" s="157">
        <f t="shared" si="0"/>
        <v>41</v>
      </c>
      <c r="B52" s="114"/>
      <c r="C52" s="115"/>
      <c r="D52" s="115"/>
      <c r="E52" s="412"/>
      <c r="F52" s="115"/>
      <c r="G52" s="115"/>
      <c r="H52" s="412"/>
      <c r="I52" s="1063"/>
      <c r="J52" s="115" t="s">
        <v>14</v>
      </c>
      <c r="K52" s="279"/>
      <c r="L52" s="279"/>
      <c r="M52" s="426"/>
      <c r="N52" s="547"/>
      <c r="O52" s="277"/>
      <c r="P52" s="426"/>
      <c r="Q52" s="426"/>
    </row>
    <row r="53" spans="1:18" x14ac:dyDescent="0.2">
      <c r="A53" s="157">
        <f t="shared" si="0"/>
        <v>42</v>
      </c>
      <c r="B53" s="114"/>
      <c r="C53" s="115"/>
      <c r="D53" s="115"/>
      <c r="E53" s="412"/>
      <c r="F53" s="115"/>
      <c r="G53" s="115"/>
      <c r="H53" s="412"/>
      <c r="I53" s="1063"/>
      <c r="J53" s="115" t="s">
        <v>15</v>
      </c>
      <c r="K53" s="279"/>
      <c r="L53" s="279"/>
      <c r="M53" s="426"/>
      <c r="N53" s="547"/>
      <c r="O53" s="277"/>
      <c r="P53" s="426"/>
      <c r="Q53" s="426"/>
    </row>
    <row r="54" spans="1:18" ht="12" thickBot="1" x14ac:dyDescent="0.25">
      <c r="A54" s="157">
        <f t="shared" si="0"/>
        <v>43</v>
      </c>
      <c r="B54" s="170" t="s">
        <v>460</v>
      </c>
      <c r="C54" s="122">
        <f>SUM(C40:C52)</f>
        <v>116894</v>
      </c>
      <c r="D54" s="122">
        <f>SUM(D40:D52)</f>
        <v>10517</v>
      </c>
      <c r="E54" s="475">
        <f>SUM(E40:E52)</f>
        <v>127411</v>
      </c>
      <c r="F54" s="122">
        <f t="shared" ref="F54:H54" si="11">SUM(F40:F52)</f>
        <v>116657</v>
      </c>
      <c r="G54" s="122">
        <f t="shared" si="11"/>
        <v>9601</v>
      </c>
      <c r="H54" s="1269">
        <f t="shared" si="11"/>
        <v>126258</v>
      </c>
      <c r="I54" s="1266">
        <f t="shared" si="4"/>
        <v>99.09505458712357</v>
      </c>
      <c r="J54" s="122" t="s">
        <v>453</v>
      </c>
      <c r="K54" s="337">
        <f>SUM(K40:K53)</f>
        <v>0</v>
      </c>
      <c r="L54" s="337">
        <f>SUM(L40:L53)</f>
        <v>0</v>
      </c>
      <c r="M54" s="407">
        <f>SUM(M40:M53)</f>
        <v>0</v>
      </c>
      <c r="N54" s="337">
        <f t="shared" ref="N54:P54" si="12">SUM(N40:N53)</f>
        <v>0</v>
      </c>
      <c r="O54" s="1046">
        <f t="shared" si="12"/>
        <v>0</v>
      </c>
      <c r="P54" s="1045">
        <f t="shared" si="12"/>
        <v>0</v>
      </c>
      <c r="Q54" s="1107"/>
    </row>
    <row r="55" spans="1:18" ht="12" thickBot="1" x14ac:dyDescent="0.25">
      <c r="A55" s="825">
        <f t="shared" si="0"/>
        <v>44</v>
      </c>
      <c r="B55" s="1010" t="s">
        <v>455</v>
      </c>
      <c r="C55" s="289">
        <f>C35+C54</f>
        <v>116912</v>
      </c>
      <c r="D55" s="289">
        <f>D35+D54</f>
        <v>10517</v>
      </c>
      <c r="E55" s="821">
        <f>E35+E54</f>
        <v>127429</v>
      </c>
      <c r="F55" s="727">
        <f t="shared" ref="F55:H55" si="13">F35+F54</f>
        <v>116679</v>
      </c>
      <c r="G55" s="821">
        <f t="shared" si="13"/>
        <v>9601</v>
      </c>
      <c r="H55" s="821">
        <f t="shared" si="13"/>
        <v>126280</v>
      </c>
      <c r="I55" s="822">
        <f>H55/E55*100</f>
        <v>99.098321418201508</v>
      </c>
      <c r="J55" s="460" t="s">
        <v>454</v>
      </c>
      <c r="K55" s="1008">
        <f>K35+K54</f>
        <v>116912</v>
      </c>
      <c r="L55" s="728">
        <f>L35+L54</f>
        <v>10517</v>
      </c>
      <c r="M55" s="728">
        <f>M35+M54</f>
        <v>127429</v>
      </c>
      <c r="N55" s="728">
        <f t="shared" ref="N55:P55" si="14">N35+N54</f>
        <v>116636</v>
      </c>
      <c r="O55" s="1008">
        <f t="shared" si="14"/>
        <v>9601</v>
      </c>
      <c r="P55" s="1008">
        <f t="shared" si="14"/>
        <v>126237</v>
      </c>
      <c r="Q55" s="1267">
        <f t="shared" si="2"/>
        <v>99.064577137072405</v>
      </c>
      <c r="R55" s="1217"/>
    </row>
    <row r="56" spans="1:18" x14ac:dyDescent="0.2">
      <c r="B56" s="174"/>
      <c r="C56" s="173"/>
      <c r="D56" s="173"/>
      <c r="E56" s="173"/>
      <c r="F56" s="173"/>
      <c r="G56" s="173"/>
      <c r="H56" s="173"/>
      <c r="I56" s="173"/>
      <c r="J56" s="173"/>
      <c r="K56" s="180"/>
      <c r="L56" s="180"/>
      <c r="M56" s="180"/>
      <c r="N56" s="10"/>
    </row>
  </sheetData>
  <sheetProtection selectLockedCells="1" selectUnlockedCells="1"/>
  <mergeCells count="19">
    <mergeCell ref="A9:A11"/>
    <mergeCell ref="B9:B10"/>
    <mergeCell ref="C9:E9"/>
    <mergeCell ref="J9:J10"/>
    <mergeCell ref="C10:E10"/>
    <mergeCell ref="F9:I9"/>
    <mergeCell ref="F10:H10"/>
    <mergeCell ref="I10:I11"/>
    <mergeCell ref="N9:Q9"/>
    <mergeCell ref="N10:P10"/>
    <mergeCell ref="Q10:Q11"/>
    <mergeCell ref="B1:Q1"/>
    <mergeCell ref="B8:Q8"/>
    <mergeCell ref="B7:Q7"/>
    <mergeCell ref="B6:Q6"/>
    <mergeCell ref="B4:Q4"/>
    <mergeCell ref="K10:M10"/>
    <mergeCell ref="K9:M9"/>
    <mergeCell ref="B5:Q5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63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R56"/>
  <sheetViews>
    <sheetView workbookViewId="0">
      <selection activeCell="C1" sqref="C1:Q1"/>
    </sheetView>
  </sheetViews>
  <sheetFormatPr defaultColWidth="9.140625" defaultRowHeight="11.25" x14ac:dyDescent="0.2"/>
  <cols>
    <col min="1" max="1" width="4.85546875" style="151" customWidth="1"/>
    <col min="2" max="2" width="38.28515625" style="151" customWidth="1"/>
    <col min="3" max="8" width="11.140625" style="152" customWidth="1"/>
    <col min="9" max="9" width="6.7109375" style="152" customWidth="1"/>
    <col min="10" max="10" width="38" style="152" customWidth="1"/>
    <col min="11" max="11" width="10.42578125" style="152" customWidth="1"/>
    <col min="12" max="12" width="12" style="277" customWidth="1"/>
    <col min="13" max="13" width="13.28515625" style="277" customWidth="1"/>
    <col min="14" max="14" width="11.140625" style="151" customWidth="1"/>
    <col min="15" max="16" width="11.140625" style="10" customWidth="1"/>
    <col min="17" max="17" width="6.7109375" style="10" customWidth="1"/>
    <col min="18" max="16384" width="9.140625" style="10"/>
  </cols>
  <sheetData>
    <row r="1" spans="1:18" ht="12.75" customHeight="1" x14ac:dyDescent="0.2">
      <c r="C1" s="1717" t="s">
        <v>2066</v>
      </c>
      <c r="D1" s="1717"/>
      <c r="E1" s="1717"/>
      <c r="F1" s="1717"/>
      <c r="G1" s="1717"/>
      <c r="H1" s="1717"/>
      <c r="I1" s="1717"/>
      <c r="J1" s="1717"/>
      <c r="K1" s="1717"/>
      <c r="L1" s="1717"/>
      <c r="M1" s="1717"/>
      <c r="N1" s="1717"/>
      <c r="O1" s="1717"/>
      <c r="P1" s="1717"/>
      <c r="Q1" s="1717"/>
    </row>
    <row r="2" spans="1:18" x14ac:dyDescent="0.2">
      <c r="M2" s="332"/>
    </row>
    <row r="3" spans="1:18" x14ac:dyDescent="0.2">
      <c r="M3" s="332"/>
    </row>
    <row r="4" spans="1:18" s="118" customFormat="1" x14ac:dyDescent="0.2">
      <c r="A4" s="153"/>
      <c r="B4" s="1714" t="s">
        <v>78</v>
      </c>
      <c r="C4" s="1714"/>
      <c r="D4" s="1714"/>
      <c r="E4" s="1714"/>
      <c r="F4" s="1714"/>
      <c r="G4" s="1714"/>
      <c r="H4" s="1714"/>
      <c r="I4" s="1714"/>
      <c r="J4" s="1714"/>
      <c r="K4" s="1714"/>
      <c r="L4" s="1714"/>
      <c r="M4" s="1714"/>
      <c r="N4" s="1714"/>
      <c r="O4" s="1714"/>
      <c r="P4" s="1714"/>
      <c r="Q4" s="1714"/>
    </row>
    <row r="5" spans="1:18" s="118" customFormat="1" x14ac:dyDescent="0.2">
      <c r="A5" s="153"/>
      <c r="B5" s="1714" t="s">
        <v>1427</v>
      </c>
      <c r="C5" s="1714"/>
      <c r="D5" s="1714"/>
      <c r="E5" s="1714"/>
      <c r="F5" s="1714"/>
      <c r="G5" s="1714"/>
      <c r="H5" s="1714"/>
      <c r="I5" s="1714"/>
      <c r="J5" s="1714"/>
      <c r="K5" s="1714"/>
      <c r="L5" s="1714"/>
      <c r="M5" s="1714"/>
      <c r="N5" s="1714"/>
      <c r="O5" s="1714"/>
      <c r="P5" s="1714"/>
      <c r="Q5" s="1714"/>
    </row>
    <row r="6" spans="1:18" s="118" customFormat="1" x14ac:dyDescent="0.2">
      <c r="A6" s="153"/>
      <c r="B6" s="1845" t="s">
        <v>712</v>
      </c>
      <c r="C6" s="1845"/>
      <c r="D6" s="1845"/>
      <c r="E6" s="1845"/>
      <c r="F6" s="1845"/>
      <c r="G6" s="1845"/>
      <c r="H6" s="1845"/>
      <c r="I6" s="1845"/>
      <c r="J6" s="1845"/>
      <c r="K6" s="1845"/>
      <c r="L6" s="1845"/>
      <c r="M6" s="1845"/>
      <c r="N6" s="1845"/>
      <c r="O6" s="1845"/>
      <c r="P6" s="1845"/>
      <c r="Q6" s="1845"/>
    </row>
    <row r="7" spans="1:18" s="118" customFormat="1" ht="12.75" customHeight="1" x14ac:dyDescent="0.2">
      <c r="A7" s="153"/>
      <c r="B7" s="1783" t="s">
        <v>1078</v>
      </c>
      <c r="C7" s="1783"/>
      <c r="D7" s="1783"/>
      <c r="E7" s="1783"/>
      <c r="F7" s="1783"/>
      <c r="G7" s="1783"/>
      <c r="H7" s="1783"/>
      <c r="I7" s="1783"/>
      <c r="J7" s="1783"/>
      <c r="K7" s="1783"/>
      <c r="L7" s="1783"/>
      <c r="M7" s="1783"/>
      <c r="N7" s="1783"/>
      <c r="O7" s="1783"/>
      <c r="P7" s="1783"/>
      <c r="Q7" s="1783"/>
    </row>
    <row r="8" spans="1:18" s="118" customFormat="1" x14ac:dyDescent="0.2">
      <c r="A8" s="153"/>
      <c r="B8" s="1723" t="s">
        <v>310</v>
      </c>
      <c r="C8" s="1723"/>
      <c r="D8" s="1723"/>
      <c r="E8" s="1723"/>
      <c r="F8" s="1723"/>
      <c r="G8" s="1723"/>
      <c r="H8" s="1723"/>
      <c r="I8" s="1723"/>
      <c r="J8" s="1723"/>
      <c r="K8" s="1723"/>
      <c r="L8" s="1723"/>
      <c r="M8" s="1723"/>
      <c r="N8" s="1723"/>
      <c r="O8" s="1723"/>
      <c r="P8" s="1723"/>
      <c r="Q8" s="1723"/>
    </row>
    <row r="9" spans="1:18" s="118" customFormat="1" ht="12.75" customHeight="1" x14ac:dyDescent="0.2">
      <c r="A9" s="1726" t="s">
        <v>56</v>
      </c>
      <c r="B9" s="1727" t="s">
        <v>57</v>
      </c>
      <c r="C9" s="1744" t="s">
        <v>58</v>
      </c>
      <c r="D9" s="1727"/>
      <c r="E9" s="1774"/>
      <c r="F9" s="1956" t="s">
        <v>59</v>
      </c>
      <c r="G9" s="1956"/>
      <c r="H9" s="1956"/>
      <c r="I9" s="1957"/>
      <c r="J9" s="1745" t="s">
        <v>60</v>
      </c>
      <c r="K9" s="1741" t="s">
        <v>482</v>
      </c>
      <c r="L9" s="1742"/>
      <c r="M9" s="1742"/>
      <c r="N9" s="1718" t="s">
        <v>483</v>
      </c>
      <c r="O9" s="1718"/>
      <c r="P9" s="1718"/>
      <c r="Q9" s="1718"/>
    </row>
    <row r="10" spans="1:18" s="118" customFormat="1" ht="12.75" customHeight="1" x14ac:dyDescent="0.2">
      <c r="A10" s="1726"/>
      <c r="B10" s="1727"/>
      <c r="C10" s="1721" t="s">
        <v>1071</v>
      </c>
      <c r="D10" s="1843"/>
      <c r="E10" s="1964"/>
      <c r="F10" s="1712" t="s">
        <v>1346</v>
      </c>
      <c r="G10" s="1712"/>
      <c r="H10" s="1712"/>
      <c r="I10" s="1715" t="s">
        <v>1347</v>
      </c>
      <c r="J10" s="1745"/>
      <c r="K10" s="1735" t="s">
        <v>1071</v>
      </c>
      <c r="L10" s="1958"/>
      <c r="M10" s="1959"/>
      <c r="N10" s="1712" t="s">
        <v>1346</v>
      </c>
      <c r="O10" s="1712"/>
      <c r="P10" s="1712"/>
      <c r="Q10" s="1719" t="s">
        <v>1347</v>
      </c>
    </row>
    <row r="11" spans="1:18" s="119" customFormat="1" ht="36.6" customHeight="1" x14ac:dyDescent="0.2">
      <c r="A11" s="1726"/>
      <c r="B11" s="1429" t="s">
        <v>61</v>
      </c>
      <c r="C11" s="131" t="s">
        <v>62</v>
      </c>
      <c r="D11" s="131" t="s">
        <v>63</v>
      </c>
      <c r="E11" s="131" t="s">
        <v>64</v>
      </c>
      <c r="F11" s="1255" t="s">
        <v>62</v>
      </c>
      <c r="G11" s="1255" t="s">
        <v>63</v>
      </c>
      <c r="H11" s="1255" t="s">
        <v>1348</v>
      </c>
      <c r="I11" s="1715"/>
      <c r="J11" s="1428" t="s">
        <v>65</v>
      </c>
      <c r="K11" s="131" t="s">
        <v>62</v>
      </c>
      <c r="L11" s="333" t="s">
        <v>63</v>
      </c>
      <c r="M11" s="333" t="s">
        <v>64</v>
      </c>
      <c r="N11" s="131" t="s">
        <v>62</v>
      </c>
      <c r="O11" s="131" t="s">
        <v>63</v>
      </c>
      <c r="P11" s="1031" t="s">
        <v>1348</v>
      </c>
      <c r="Q11" s="1749"/>
      <c r="R11" s="548"/>
    </row>
    <row r="12" spans="1:18" ht="11.45" customHeight="1" x14ac:dyDescent="0.2">
      <c r="A12" s="157">
        <v>1</v>
      </c>
      <c r="B12" s="158" t="s">
        <v>24</v>
      </c>
      <c r="C12" s="159"/>
      <c r="D12" s="159"/>
      <c r="E12" s="1034"/>
      <c r="F12" s="159"/>
      <c r="G12" s="159"/>
      <c r="H12" s="1257"/>
      <c r="I12" s="1192"/>
      <c r="J12" s="1036" t="s">
        <v>25</v>
      </c>
      <c r="K12" s="159"/>
      <c r="L12" s="338"/>
      <c r="M12" s="423"/>
      <c r="N12" s="10"/>
      <c r="P12" s="1213"/>
      <c r="R12" s="181"/>
    </row>
    <row r="13" spans="1:18" x14ac:dyDescent="0.2">
      <c r="A13" s="157">
        <f t="shared" ref="A13:A55" si="0">A12+1</f>
        <v>2</v>
      </c>
      <c r="B13" s="160" t="s">
        <v>35</v>
      </c>
      <c r="C13" s="114"/>
      <c r="D13" s="114"/>
      <c r="E13" s="412">
        <f t="shared" ref="E13:E19" si="1">SUM(C13:D13)</f>
        <v>0</v>
      </c>
      <c r="F13" s="115"/>
      <c r="G13" s="115"/>
      <c r="H13" s="412"/>
      <c r="I13" s="1208"/>
      <c r="J13" s="115" t="s">
        <v>222</v>
      </c>
      <c r="K13" s="272">
        <v>66980</v>
      </c>
      <c r="L13" s="272">
        <v>19687</v>
      </c>
      <c r="M13" s="424">
        <f>SUM(K13:L13)</f>
        <v>86667</v>
      </c>
      <c r="N13" s="547">
        <v>66968</v>
      </c>
      <c r="O13" s="277">
        <v>19659</v>
      </c>
      <c r="P13" s="426">
        <f>N13+O13</f>
        <v>86627</v>
      </c>
      <c r="Q13" s="277">
        <f>P13/M13*100</f>
        <v>99.953846331360268</v>
      </c>
      <c r="R13" s="181"/>
    </row>
    <row r="14" spans="1:18" x14ac:dyDescent="0.2">
      <c r="A14" s="157">
        <f t="shared" si="0"/>
        <v>3</v>
      </c>
      <c r="B14" s="160" t="s">
        <v>36</v>
      </c>
      <c r="C14" s="114"/>
      <c r="D14" s="114"/>
      <c r="E14" s="412">
        <f t="shared" si="1"/>
        <v>0</v>
      </c>
      <c r="F14" s="115"/>
      <c r="G14" s="115"/>
      <c r="H14" s="412">
        <f t="shared" ref="H14:H30" si="2">F14+G14</f>
        <v>0</v>
      </c>
      <c r="I14" s="1208"/>
      <c r="J14" s="115" t="s">
        <v>223</v>
      </c>
      <c r="K14" s="272">
        <v>14589</v>
      </c>
      <c r="L14" s="272">
        <v>3561</v>
      </c>
      <c r="M14" s="424">
        <f>SUM(K14:L14)</f>
        <v>18150</v>
      </c>
      <c r="N14" s="547">
        <v>14588</v>
      </c>
      <c r="O14" s="277">
        <v>3561</v>
      </c>
      <c r="P14" s="426">
        <v>18149</v>
      </c>
      <c r="Q14" s="277">
        <f t="shared" ref="Q14:Q55" si="3">P14/M14*100</f>
        <v>99.994490358126725</v>
      </c>
      <c r="R14" s="181"/>
    </row>
    <row r="15" spans="1:18" x14ac:dyDescent="0.2">
      <c r="A15" s="157">
        <f t="shared" si="0"/>
        <v>4</v>
      </c>
      <c r="B15" s="160" t="s">
        <v>37</v>
      </c>
      <c r="C15" s="114">
        <v>0</v>
      </c>
      <c r="D15" s="114">
        <v>247</v>
      </c>
      <c r="E15" s="412">
        <f t="shared" si="1"/>
        <v>247</v>
      </c>
      <c r="F15" s="115">
        <v>0</v>
      </c>
      <c r="G15" s="115">
        <v>247</v>
      </c>
      <c r="H15" s="412">
        <f t="shared" si="2"/>
        <v>247</v>
      </c>
      <c r="I15" s="1208">
        <f t="shared" ref="I15:I55" si="4">H15/E15*100</f>
        <v>100</v>
      </c>
      <c r="J15" s="115" t="s">
        <v>224</v>
      </c>
      <c r="K15" s="272">
        <v>54295</v>
      </c>
      <c r="L15" s="272">
        <v>138041</v>
      </c>
      <c r="M15" s="424">
        <f>SUM(K15:L15)</f>
        <v>192336</v>
      </c>
      <c r="N15" s="277">
        <v>54246</v>
      </c>
      <c r="O15" s="277">
        <v>137786</v>
      </c>
      <c r="P15" s="426">
        <f t="shared" ref="P15:P28" si="5">N15+O15</f>
        <v>192032</v>
      </c>
      <c r="Q15" s="277">
        <f t="shared" si="3"/>
        <v>99.841943265951244</v>
      </c>
      <c r="R15" s="181"/>
    </row>
    <row r="16" spans="1:18" ht="12" customHeight="1" x14ac:dyDescent="0.2">
      <c r="A16" s="157">
        <f t="shared" si="0"/>
        <v>5</v>
      </c>
      <c r="B16" s="123"/>
      <c r="C16" s="114"/>
      <c r="D16" s="114"/>
      <c r="E16" s="412"/>
      <c r="F16" s="115"/>
      <c r="G16" s="115"/>
      <c r="H16" s="412"/>
      <c r="I16" s="1208"/>
      <c r="J16" s="115"/>
      <c r="K16" s="282"/>
      <c r="L16" s="282"/>
      <c r="M16" s="425"/>
      <c r="N16" s="277"/>
      <c r="O16" s="277"/>
      <c r="P16" s="426"/>
      <c r="Q16" s="277"/>
      <c r="R16" s="181"/>
    </row>
    <row r="17" spans="1:18" x14ac:dyDescent="0.2">
      <c r="A17" s="157">
        <f t="shared" si="0"/>
        <v>6</v>
      </c>
      <c r="B17" s="160" t="s">
        <v>38</v>
      </c>
      <c r="C17" s="114"/>
      <c r="D17" s="114"/>
      <c r="E17" s="412">
        <f t="shared" si="1"/>
        <v>0</v>
      </c>
      <c r="F17" s="115"/>
      <c r="G17" s="115"/>
      <c r="H17" s="412">
        <f t="shared" si="2"/>
        <v>0</v>
      </c>
      <c r="I17" s="1208"/>
      <c r="J17" s="115" t="s">
        <v>28</v>
      </c>
      <c r="K17" s="162"/>
      <c r="L17" s="279"/>
      <c r="M17" s="426"/>
      <c r="N17" s="277"/>
      <c r="O17" s="277"/>
      <c r="P17" s="426"/>
      <c r="Q17" s="277"/>
      <c r="R17" s="181"/>
    </row>
    <row r="18" spans="1:18" x14ac:dyDescent="0.2">
      <c r="A18" s="157">
        <f t="shared" si="0"/>
        <v>7</v>
      </c>
      <c r="B18" s="160"/>
      <c r="C18" s="114"/>
      <c r="D18" s="114"/>
      <c r="E18" s="412"/>
      <c r="F18" s="115"/>
      <c r="G18" s="115"/>
      <c r="H18" s="412"/>
      <c r="I18" s="1208"/>
      <c r="J18" s="115" t="s">
        <v>30</v>
      </c>
      <c r="K18" s="162"/>
      <c r="L18" s="279"/>
      <c r="M18" s="426"/>
      <c r="N18" s="277"/>
      <c r="O18" s="277"/>
      <c r="P18" s="426"/>
      <c r="Q18" s="277"/>
      <c r="R18" s="181"/>
    </row>
    <row r="19" spans="1:18" x14ac:dyDescent="0.2">
      <c r="A19" s="157">
        <f t="shared" si="0"/>
        <v>8</v>
      </c>
      <c r="B19" s="160" t="s">
        <v>39</v>
      </c>
      <c r="C19" s="114"/>
      <c r="D19" s="114"/>
      <c r="E19" s="412">
        <f t="shared" si="1"/>
        <v>0</v>
      </c>
      <c r="F19" s="115"/>
      <c r="G19" s="115"/>
      <c r="H19" s="412">
        <f t="shared" si="2"/>
        <v>0</v>
      </c>
      <c r="I19" s="1208"/>
      <c r="J19" s="115" t="s">
        <v>458</v>
      </c>
      <c r="K19" s="162"/>
      <c r="L19" s="279"/>
      <c r="M19" s="426"/>
      <c r="N19" s="277"/>
      <c r="O19" s="277"/>
      <c r="P19" s="426"/>
      <c r="Q19" s="277"/>
      <c r="R19" s="181"/>
    </row>
    <row r="20" spans="1:18" x14ac:dyDescent="0.2">
      <c r="A20" s="157">
        <f t="shared" si="0"/>
        <v>9</v>
      </c>
      <c r="B20" s="163" t="s">
        <v>40</v>
      </c>
      <c r="C20" s="161"/>
      <c r="D20" s="161"/>
      <c r="E20" s="404"/>
      <c r="F20" s="161"/>
      <c r="G20" s="161"/>
      <c r="H20" s="412"/>
      <c r="I20" s="1208"/>
      <c r="J20" s="115" t="s">
        <v>457</v>
      </c>
      <c r="K20" s="162"/>
      <c r="L20" s="279"/>
      <c r="M20" s="426"/>
      <c r="N20" s="277"/>
      <c r="O20" s="277"/>
      <c r="P20" s="426"/>
      <c r="Q20" s="277"/>
      <c r="R20" s="181"/>
    </row>
    <row r="21" spans="1:18" x14ac:dyDescent="0.2">
      <c r="A21" s="157">
        <f t="shared" si="0"/>
        <v>10</v>
      </c>
      <c r="B21" s="112" t="s">
        <v>201</v>
      </c>
      <c r="C21" s="334">
        <v>74613</v>
      </c>
      <c r="D21" s="334">
        <v>33155</v>
      </c>
      <c r="E21" s="404">
        <f>SUM(C21:D21)</f>
        <v>107768</v>
      </c>
      <c r="F21" s="161">
        <v>76007</v>
      </c>
      <c r="G21" s="161">
        <v>34480</v>
      </c>
      <c r="H21" s="412">
        <f t="shared" si="2"/>
        <v>110487</v>
      </c>
      <c r="I21" s="1208">
        <f t="shared" si="4"/>
        <v>102.52301239700097</v>
      </c>
      <c r="J21" s="115" t="s">
        <v>952</v>
      </c>
      <c r="K21" s="162"/>
      <c r="L21" s="279"/>
      <c r="M21" s="426">
        <f>K21+L21</f>
        <v>0</v>
      </c>
      <c r="N21" s="277"/>
      <c r="O21" s="277"/>
      <c r="P21" s="426"/>
      <c r="Q21" s="277"/>
      <c r="R21" s="181"/>
    </row>
    <row r="22" spans="1:18" x14ac:dyDescent="0.2">
      <c r="A22" s="157">
        <f t="shared" si="0"/>
        <v>11</v>
      </c>
      <c r="C22" s="161"/>
      <c r="D22" s="161"/>
      <c r="E22" s="404"/>
      <c r="F22" s="161"/>
      <c r="G22" s="161"/>
      <c r="H22" s="412"/>
      <c r="I22" s="1208"/>
      <c r="J22" s="115" t="s">
        <v>450</v>
      </c>
      <c r="K22" s="162"/>
      <c r="L22" s="279"/>
      <c r="M22" s="426"/>
      <c r="N22" s="277"/>
      <c r="O22" s="277"/>
      <c r="P22" s="426"/>
      <c r="Q22" s="277"/>
      <c r="R22" s="181"/>
    </row>
    <row r="23" spans="1:18" s="120" customFormat="1" x14ac:dyDescent="0.2">
      <c r="A23" s="157">
        <f t="shared" si="0"/>
        <v>12</v>
      </c>
      <c r="B23" s="151" t="s">
        <v>42</v>
      </c>
      <c r="C23" s="161"/>
      <c r="D23" s="161"/>
      <c r="E23" s="404"/>
      <c r="F23" s="161"/>
      <c r="G23" s="161"/>
      <c r="H23" s="412"/>
      <c r="I23" s="1208"/>
      <c r="J23" s="115" t="s">
        <v>451</v>
      </c>
      <c r="K23" s="162"/>
      <c r="L23" s="279"/>
      <c r="M23" s="426"/>
      <c r="N23" s="1194"/>
      <c r="O23" s="1194"/>
      <c r="P23" s="426"/>
      <c r="Q23" s="277"/>
      <c r="R23" s="549"/>
    </row>
    <row r="24" spans="1:18" s="120" customFormat="1" x14ac:dyDescent="0.2">
      <c r="A24" s="157">
        <f t="shared" si="0"/>
        <v>13</v>
      </c>
      <c r="B24" s="151" t="s">
        <v>1520</v>
      </c>
      <c r="C24" s="161"/>
      <c r="D24" s="161"/>
      <c r="E24" s="404"/>
      <c r="F24" s="161"/>
      <c r="G24" s="161"/>
      <c r="H24" s="412"/>
      <c r="I24" s="1208"/>
      <c r="J24" s="162"/>
      <c r="K24" s="162"/>
      <c r="L24" s="279"/>
      <c r="M24" s="426"/>
      <c r="N24" s="1194"/>
      <c r="O24" s="1194"/>
      <c r="P24" s="426"/>
      <c r="Q24" s="277"/>
      <c r="R24" s="549"/>
    </row>
    <row r="25" spans="1:18" x14ac:dyDescent="0.2">
      <c r="A25" s="157">
        <f t="shared" si="0"/>
        <v>14</v>
      </c>
      <c r="B25" s="160" t="s">
        <v>44</v>
      </c>
      <c r="C25" s="125"/>
      <c r="D25" s="125"/>
      <c r="E25" s="1203"/>
      <c r="F25" s="125"/>
      <c r="G25" s="125"/>
      <c r="H25" s="412"/>
      <c r="I25" s="1208"/>
      <c r="J25" s="121" t="s">
        <v>66</v>
      </c>
      <c r="K25" s="121">
        <f>SUM(K13:K23)</f>
        <v>135864</v>
      </c>
      <c r="L25" s="335">
        <f>SUM(L13:L23)</f>
        <v>161289</v>
      </c>
      <c r="M25" s="427">
        <f>SUM(M13:M23)</f>
        <v>297153</v>
      </c>
      <c r="N25" s="768">
        <f t="shared" ref="N25:P25" si="6">SUM(N13:N23)</f>
        <v>135802</v>
      </c>
      <c r="O25" s="335">
        <f t="shared" si="6"/>
        <v>161006</v>
      </c>
      <c r="P25" s="427">
        <f t="shared" si="6"/>
        <v>296808</v>
      </c>
      <c r="Q25" s="277">
        <f t="shared" si="3"/>
        <v>99.883898193859736</v>
      </c>
      <c r="R25" s="181"/>
    </row>
    <row r="26" spans="1:18" x14ac:dyDescent="0.2">
      <c r="A26" s="157">
        <f t="shared" si="0"/>
        <v>15</v>
      </c>
      <c r="B26" s="160" t="s">
        <v>45</v>
      </c>
      <c r="C26" s="161"/>
      <c r="D26" s="161"/>
      <c r="E26" s="404"/>
      <c r="F26" s="161"/>
      <c r="G26" s="161"/>
      <c r="H26" s="412"/>
      <c r="I26" s="1208"/>
      <c r="J26" s="162"/>
      <c r="K26" s="162"/>
      <c r="L26" s="279"/>
      <c r="M26" s="426"/>
      <c r="N26" s="547"/>
      <c r="O26" s="279"/>
      <c r="P26" s="426"/>
      <c r="Q26" s="277"/>
      <c r="R26" s="181"/>
    </row>
    <row r="27" spans="1:18" x14ac:dyDescent="0.2">
      <c r="A27" s="157">
        <f t="shared" si="0"/>
        <v>16</v>
      </c>
      <c r="B27" s="112" t="s">
        <v>46</v>
      </c>
      <c r="C27" s="122"/>
      <c r="D27" s="122"/>
      <c r="E27" s="475"/>
      <c r="F27" s="122"/>
      <c r="G27" s="122"/>
      <c r="H27" s="412"/>
      <c r="I27" s="1208"/>
      <c r="J27" s="122" t="s">
        <v>34</v>
      </c>
      <c r="K27" s="166"/>
      <c r="L27" s="337"/>
      <c r="M27" s="426"/>
      <c r="N27" s="547"/>
      <c r="O27" s="279"/>
      <c r="P27" s="426"/>
      <c r="Q27" s="277"/>
      <c r="R27" s="181"/>
    </row>
    <row r="28" spans="1:18" x14ac:dyDescent="0.2">
      <c r="A28" s="157">
        <f t="shared" si="0"/>
        <v>17</v>
      </c>
      <c r="B28" s="160" t="s">
        <v>47</v>
      </c>
      <c r="C28" s="115"/>
      <c r="D28" s="115"/>
      <c r="E28" s="412"/>
      <c r="F28" s="115"/>
      <c r="G28" s="115"/>
      <c r="H28" s="412"/>
      <c r="I28" s="1208"/>
      <c r="J28" s="115" t="s">
        <v>280</v>
      </c>
      <c r="K28" s="162">
        <f>'[1]felhalm. kiad.  '!G141</f>
        <v>0</v>
      </c>
      <c r="L28" s="162">
        <f>'[1]felhalm. kiad.  '!H141</f>
        <v>10570</v>
      </c>
      <c r="M28" s="406">
        <f>'[1]felhalm. kiad.  '!F141</f>
        <v>10570</v>
      </c>
      <c r="N28" s="277">
        <v>0</v>
      </c>
      <c r="O28" s="277">
        <v>10568</v>
      </c>
      <c r="P28" s="426">
        <f t="shared" si="5"/>
        <v>10568</v>
      </c>
      <c r="Q28" s="277">
        <f t="shared" si="3"/>
        <v>99.981078524124882</v>
      </c>
      <c r="R28" s="181"/>
    </row>
    <row r="29" spans="1:18" x14ac:dyDescent="0.2">
      <c r="A29" s="157">
        <f t="shared" si="0"/>
        <v>18</v>
      </c>
      <c r="B29" s="160"/>
      <c r="C29" s="115"/>
      <c r="D29" s="115"/>
      <c r="E29" s="412"/>
      <c r="F29" s="115"/>
      <c r="G29" s="115"/>
      <c r="H29" s="412"/>
      <c r="I29" s="1208"/>
      <c r="J29" s="115" t="s">
        <v>31</v>
      </c>
      <c r="K29" s="162"/>
      <c r="L29" s="279"/>
      <c r="M29" s="426"/>
      <c r="N29" s="277"/>
      <c r="O29" s="277"/>
      <c r="P29" s="426"/>
      <c r="Q29" s="277"/>
      <c r="R29" s="181"/>
    </row>
    <row r="30" spans="1:18" x14ac:dyDescent="0.2">
      <c r="A30" s="157">
        <f t="shared" si="0"/>
        <v>19</v>
      </c>
      <c r="B30" s="151" t="s">
        <v>50</v>
      </c>
      <c r="C30" s="115"/>
      <c r="D30" s="115">
        <v>490</v>
      </c>
      <c r="E30" s="412">
        <f>C30+D30</f>
        <v>490</v>
      </c>
      <c r="F30" s="115"/>
      <c r="G30" s="115">
        <v>597</v>
      </c>
      <c r="H30" s="412">
        <f t="shared" si="2"/>
        <v>597</v>
      </c>
      <c r="I30" s="1208">
        <f t="shared" si="4"/>
        <v>121.83673469387755</v>
      </c>
      <c r="J30" s="115" t="s">
        <v>32</v>
      </c>
      <c r="K30" s="162"/>
      <c r="L30" s="279"/>
      <c r="M30" s="426"/>
      <c r="N30" s="277"/>
      <c r="O30" s="277"/>
      <c r="P30" s="426"/>
      <c r="Q30" s="277"/>
      <c r="R30" s="181"/>
    </row>
    <row r="31" spans="1:18" s="120" customFormat="1" x14ac:dyDescent="0.2">
      <c r="A31" s="157">
        <f t="shared" si="0"/>
        <v>20</v>
      </c>
      <c r="B31" s="151" t="s">
        <v>48</v>
      </c>
      <c r="C31" s="115"/>
      <c r="D31" s="115"/>
      <c r="E31" s="412"/>
      <c r="F31" s="115"/>
      <c r="G31" s="115"/>
      <c r="H31" s="412"/>
      <c r="I31" s="1208"/>
      <c r="J31" s="115" t="s">
        <v>459</v>
      </c>
      <c r="K31" s="162"/>
      <c r="L31" s="279"/>
      <c r="M31" s="426"/>
      <c r="N31" s="1194"/>
      <c r="O31" s="336"/>
      <c r="P31" s="426"/>
      <c r="Q31" s="277"/>
      <c r="R31" s="549"/>
    </row>
    <row r="32" spans="1:18" x14ac:dyDescent="0.2">
      <c r="A32" s="157">
        <f t="shared" si="0"/>
        <v>21</v>
      </c>
      <c r="C32" s="115"/>
      <c r="D32" s="115"/>
      <c r="E32" s="412"/>
      <c r="F32" s="115"/>
      <c r="G32" s="115"/>
      <c r="H32" s="412"/>
      <c r="I32" s="1208"/>
      <c r="J32" s="115" t="s">
        <v>456</v>
      </c>
      <c r="K32" s="162"/>
      <c r="L32" s="279"/>
      <c r="M32" s="426"/>
      <c r="N32" s="277"/>
      <c r="O32" s="277"/>
      <c r="P32" s="426"/>
      <c r="Q32" s="277"/>
      <c r="R32" s="181"/>
    </row>
    <row r="33" spans="1:18" s="11" customFormat="1" x14ac:dyDescent="0.2">
      <c r="A33" s="157">
        <f t="shared" si="0"/>
        <v>22</v>
      </c>
      <c r="B33" s="167" t="s">
        <v>52</v>
      </c>
      <c r="C33" s="161">
        <f>C15+C21</f>
        <v>74613</v>
      </c>
      <c r="D33" s="161">
        <f>D15+D21+D30</f>
        <v>33892</v>
      </c>
      <c r="E33" s="404">
        <f>E15+E21+E30</f>
        <v>108505</v>
      </c>
      <c r="F33" s="161">
        <f t="shared" ref="F33:H33" si="7">F15+F21+F30</f>
        <v>76007</v>
      </c>
      <c r="G33" s="161">
        <f t="shared" si="7"/>
        <v>35324</v>
      </c>
      <c r="H33" s="404">
        <f t="shared" si="7"/>
        <v>111331</v>
      </c>
      <c r="I33" s="1208">
        <f t="shared" si="4"/>
        <v>102.60448827242985</v>
      </c>
      <c r="J33" s="115" t="s">
        <v>452</v>
      </c>
      <c r="K33" s="152"/>
      <c r="L33" s="277"/>
      <c r="M33" s="426"/>
      <c r="N33" s="180"/>
      <c r="O33" s="337"/>
      <c r="P33" s="426"/>
      <c r="Q33" s="277"/>
      <c r="R33" s="466"/>
    </row>
    <row r="34" spans="1:18" x14ac:dyDescent="0.2">
      <c r="A34" s="157">
        <f t="shared" si="0"/>
        <v>23</v>
      </c>
      <c r="B34" s="168" t="s">
        <v>67</v>
      </c>
      <c r="C34" s="169"/>
      <c r="D34" s="169"/>
      <c r="E34" s="408"/>
      <c r="F34" s="169"/>
      <c r="G34" s="169"/>
      <c r="H34" s="408"/>
      <c r="I34" s="1208"/>
      <c r="J34" s="125" t="s">
        <v>68</v>
      </c>
      <c r="K34" s="169">
        <f>SUM(K28:K33)</f>
        <v>0</v>
      </c>
      <c r="L34" s="336">
        <f>SUM(L28:L33)</f>
        <v>10570</v>
      </c>
      <c r="M34" s="428">
        <f>SUM(M28:M32)</f>
        <v>10570</v>
      </c>
      <c r="N34" s="1260">
        <f t="shared" ref="N34:P34" si="8">SUM(N28:N32)</f>
        <v>0</v>
      </c>
      <c r="O34" s="336">
        <f t="shared" si="8"/>
        <v>10568</v>
      </c>
      <c r="P34" s="428">
        <f t="shared" si="8"/>
        <v>10568</v>
      </c>
      <c r="Q34" s="277">
        <f t="shared" si="3"/>
        <v>99.981078524124882</v>
      </c>
      <c r="R34" s="181"/>
    </row>
    <row r="35" spans="1:18" x14ac:dyDescent="0.2">
      <c r="A35" s="157">
        <f t="shared" si="0"/>
        <v>24</v>
      </c>
      <c r="B35" s="170" t="s">
        <v>51</v>
      </c>
      <c r="C35" s="166">
        <f>SUM(C33:C34)</f>
        <v>74613</v>
      </c>
      <c r="D35" s="166">
        <f>SUM(D33:D34)</f>
        <v>33892</v>
      </c>
      <c r="E35" s="409">
        <f>SUM(C35:D35)</f>
        <v>108505</v>
      </c>
      <c r="F35" s="166">
        <f>F33+F34</f>
        <v>76007</v>
      </c>
      <c r="G35" s="166">
        <f t="shared" ref="G35:H35" si="9">G33+G34</f>
        <v>35324</v>
      </c>
      <c r="H35" s="409">
        <f t="shared" si="9"/>
        <v>111331</v>
      </c>
      <c r="I35" s="1208">
        <f t="shared" si="4"/>
        <v>102.60448827242985</v>
      </c>
      <c r="J35" s="166" t="s">
        <v>69</v>
      </c>
      <c r="K35" s="166">
        <f>K25+K34</f>
        <v>135864</v>
      </c>
      <c r="L35" s="337">
        <f>L25+L34</f>
        <v>171859</v>
      </c>
      <c r="M35" s="407">
        <f>M25+M34</f>
        <v>307723</v>
      </c>
      <c r="N35" s="770">
        <f t="shared" ref="N35:P35" si="10">N25+N34</f>
        <v>135802</v>
      </c>
      <c r="O35" s="337">
        <f t="shared" si="10"/>
        <v>171574</v>
      </c>
      <c r="P35" s="407">
        <f t="shared" si="10"/>
        <v>307376</v>
      </c>
      <c r="Q35" s="277">
        <f t="shared" si="3"/>
        <v>99.887236248184237</v>
      </c>
      <c r="R35" s="181"/>
    </row>
    <row r="36" spans="1:18" x14ac:dyDescent="0.2">
      <c r="A36" s="157">
        <f t="shared" si="0"/>
        <v>25</v>
      </c>
      <c r="B36" s="172"/>
      <c r="C36" s="162"/>
      <c r="D36" s="162"/>
      <c r="E36" s="406"/>
      <c r="F36" s="162"/>
      <c r="G36" s="162"/>
      <c r="H36" s="406"/>
      <c r="I36" s="1208"/>
      <c r="J36" s="162"/>
      <c r="K36" s="162"/>
      <c r="L36" s="279"/>
      <c r="M36" s="426"/>
      <c r="N36" s="547"/>
      <c r="O36" s="279"/>
      <c r="P36" s="426"/>
      <c r="Q36" s="277"/>
      <c r="R36" s="181"/>
    </row>
    <row r="37" spans="1:18" x14ac:dyDescent="0.2">
      <c r="A37" s="157">
        <f t="shared" si="0"/>
        <v>26</v>
      </c>
      <c r="B37" s="172"/>
      <c r="C37" s="162"/>
      <c r="D37" s="162"/>
      <c r="E37" s="406"/>
      <c r="F37" s="162"/>
      <c r="G37" s="162"/>
      <c r="H37" s="406"/>
      <c r="I37" s="1208"/>
      <c r="J37" s="121"/>
      <c r="K37" s="121"/>
      <c r="L37" s="335"/>
      <c r="M37" s="427"/>
      <c r="N37" s="547"/>
      <c r="O37" s="277"/>
      <c r="P37" s="426"/>
      <c r="Q37" s="277"/>
      <c r="R37" s="181"/>
    </row>
    <row r="38" spans="1:18" s="11" customFormat="1" x14ac:dyDescent="0.2">
      <c r="A38" s="157">
        <f t="shared" si="0"/>
        <v>27</v>
      </c>
      <c r="B38" s="172"/>
      <c r="C38" s="162"/>
      <c r="D38" s="162"/>
      <c r="E38" s="406"/>
      <c r="F38" s="162"/>
      <c r="G38" s="162"/>
      <c r="H38" s="406"/>
      <c r="I38" s="1208"/>
      <c r="J38" s="162"/>
      <c r="K38" s="162"/>
      <c r="L38" s="279"/>
      <c r="M38" s="426"/>
      <c r="N38" s="180"/>
      <c r="O38" s="180"/>
      <c r="P38" s="426"/>
      <c r="Q38" s="277"/>
      <c r="R38" s="466"/>
    </row>
    <row r="39" spans="1:18" s="11" customFormat="1" x14ac:dyDescent="0.2">
      <c r="A39" s="706">
        <f t="shared" si="0"/>
        <v>28</v>
      </c>
      <c r="B39" s="122" t="s">
        <v>53</v>
      </c>
      <c r="C39" s="122"/>
      <c r="D39" s="122"/>
      <c r="E39" s="475"/>
      <c r="F39" s="122"/>
      <c r="G39" s="122"/>
      <c r="H39" s="475"/>
      <c r="I39" s="1208"/>
      <c r="J39" s="122" t="s">
        <v>33</v>
      </c>
      <c r="K39" s="166"/>
      <c r="L39" s="337"/>
      <c r="M39" s="407"/>
      <c r="N39" s="180"/>
      <c r="O39" s="180"/>
      <c r="P39" s="426"/>
      <c r="Q39" s="277"/>
      <c r="R39" s="466"/>
    </row>
    <row r="40" spans="1:18" s="11" customFormat="1" ht="12" customHeight="1" x14ac:dyDescent="0.2">
      <c r="A40" s="157">
        <f t="shared" si="0"/>
        <v>29</v>
      </c>
      <c r="B40" s="132" t="s">
        <v>704</v>
      </c>
      <c r="C40" s="122"/>
      <c r="D40" s="122"/>
      <c r="E40" s="475"/>
      <c r="F40" s="122"/>
      <c r="G40" s="122"/>
      <c r="H40" s="475"/>
      <c r="I40" s="1208"/>
      <c r="J40" s="133" t="s">
        <v>4</v>
      </c>
      <c r="K40" s="173"/>
      <c r="M40" s="429"/>
      <c r="N40" s="180"/>
      <c r="O40" s="180"/>
      <c r="P40" s="426"/>
      <c r="Q40" s="277"/>
      <c r="R40" s="466"/>
    </row>
    <row r="41" spans="1:18" s="11" customFormat="1" x14ac:dyDescent="0.2">
      <c r="A41" s="157">
        <f t="shared" si="0"/>
        <v>30</v>
      </c>
      <c r="B41" s="151" t="s">
        <v>990</v>
      </c>
      <c r="C41" s="122"/>
      <c r="D41" s="122"/>
      <c r="E41" s="475"/>
      <c r="F41" s="122"/>
      <c r="G41" s="122"/>
      <c r="H41" s="475"/>
      <c r="I41" s="1208"/>
      <c r="J41" s="160" t="s">
        <v>3</v>
      </c>
      <c r="K41" s="166"/>
      <c r="L41" s="337"/>
      <c r="M41" s="407"/>
      <c r="N41" s="180"/>
      <c r="O41" s="180"/>
      <c r="P41" s="426"/>
      <c r="Q41" s="277"/>
      <c r="R41" s="466"/>
    </row>
    <row r="42" spans="1:18" x14ac:dyDescent="0.2">
      <c r="A42" s="157">
        <f t="shared" si="0"/>
        <v>31</v>
      </c>
      <c r="B42" s="114" t="s">
        <v>706</v>
      </c>
      <c r="C42" s="176"/>
      <c r="D42" s="176"/>
      <c r="E42" s="1204"/>
      <c r="F42" s="176"/>
      <c r="G42" s="176"/>
      <c r="H42" s="1204"/>
      <c r="I42" s="1208"/>
      <c r="J42" s="115" t="s">
        <v>5</v>
      </c>
      <c r="K42" s="166"/>
      <c r="L42" s="337"/>
      <c r="M42" s="407"/>
      <c r="N42" s="277"/>
      <c r="O42" s="277"/>
      <c r="P42" s="426"/>
      <c r="Q42" s="277"/>
      <c r="R42" s="181"/>
    </row>
    <row r="43" spans="1:18" x14ac:dyDescent="0.2">
      <c r="A43" s="157">
        <f t="shared" si="0"/>
        <v>32</v>
      </c>
      <c r="B43" s="114" t="s">
        <v>214</v>
      </c>
      <c r="C43" s="115"/>
      <c r="D43" s="115"/>
      <c r="E43" s="412"/>
      <c r="F43" s="115"/>
      <c r="G43" s="115"/>
      <c r="H43" s="412"/>
      <c r="I43" s="1208"/>
      <c r="J43" s="115" t="s">
        <v>6</v>
      </c>
      <c r="K43" s="173"/>
      <c r="L43" s="180"/>
      <c r="M43" s="407"/>
      <c r="N43" s="277"/>
      <c r="O43" s="277"/>
      <c r="P43" s="426"/>
      <c r="Q43" s="277"/>
      <c r="R43" s="181"/>
    </row>
    <row r="44" spans="1:18" x14ac:dyDescent="0.2">
      <c r="A44" s="157">
        <f t="shared" si="0"/>
        <v>33</v>
      </c>
      <c r="B44" s="486" t="s">
        <v>215</v>
      </c>
      <c r="C44" s="115">
        <v>3904</v>
      </c>
      <c r="D44" s="115"/>
      <c r="E44" s="412">
        <f>C44+D44</f>
        <v>3904</v>
      </c>
      <c r="F44" s="115">
        <v>3904</v>
      </c>
      <c r="G44" s="115"/>
      <c r="H44" s="412">
        <f>F44+G44</f>
        <v>3904</v>
      </c>
      <c r="I44" s="1208">
        <f t="shared" si="4"/>
        <v>100</v>
      </c>
      <c r="J44" s="115" t="s">
        <v>7</v>
      </c>
      <c r="K44" s="173"/>
      <c r="L44" s="180"/>
      <c r="M44" s="407"/>
      <c r="N44" s="277"/>
      <c r="O44" s="277"/>
      <c r="P44" s="426"/>
      <c r="Q44" s="277"/>
      <c r="R44" s="181"/>
    </row>
    <row r="45" spans="1:18" x14ac:dyDescent="0.2">
      <c r="A45" s="157">
        <f t="shared" si="0"/>
        <v>34</v>
      </c>
      <c r="B45" s="486" t="s">
        <v>985</v>
      </c>
      <c r="C45" s="115"/>
      <c r="D45" s="115"/>
      <c r="E45" s="412">
        <f>C45+D45</f>
        <v>0</v>
      </c>
      <c r="F45" s="115"/>
      <c r="G45" s="115"/>
      <c r="H45" s="412">
        <f t="shared" ref="H45:H50" si="11">F45+G45</f>
        <v>0</v>
      </c>
      <c r="I45" s="1208"/>
      <c r="J45" s="115"/>
      <c r="K45" s="173"/>
      <c r="L45" s="180"/>
      <c r="M45" s="407"/>
      <c r="N45" s="277"/>
      <c r="O45" s="277"/>
      <c r="P45" s="426"/>
      <c r="Q45" s="277"/>
      <c r="R45" s="181"/>
    </row>
    <row r="46" spans="1:18" x14ac:dyDescent="0.2">
      <c r="A46" s="157">
        <f t="shared" si="0"/>
        <v>35</v>
      </c>
      <c r="B46" s="115" t="s">
        <v>707</v>
      </c>
      <c r="C46" s="115"/>
      <c r="D46" s="115"/>
      <c r="E46" s="412"/>
      <c r="F46" s="115"/>
      <c r="G46" s="115"/>
      <c r="H46" s="412"/>
      <c r="I46" s="1208"/>
      <c r="J46" s="115" t="s">
        <v>8</v>
      </c>
      <c r="K46" s="166"/>
      <c r="L46" s="337"/>
      <c r="M46" s="426"/>
      <c r="N46" s="277"/>
      <c r="O46" s="277"/>
      <c r="P46" s="426"/>
      <c r="Q46" s="277"/>
      <c r="R46" s="181"/>
    </row>
    <row r="47" spans="1:18" x14ac:dyDescent="0.2">
      <c r="A47" s="157">
        <f t="shared" si="0"/>
        <v>36</v>
      </c>
      <c r="B47" s="115" t="s">
        <v>708</v>
      </c>
      <c r="C47" s="122"/>
      <c r="D47" s="122"/>
      <c r="E47" s="475"/>
      <c r="F47" s="122"/>
      <c r="G47" s="122"/>
      <c r="H47" s="412"/>
      <c r="I47" s="1208"/>
      <c r="J47" s="115" t="s">
        <v>9</v>
      </c>
      <c r="K47" s="166"/>
      <c r="L47" s="337"/>
      <c r="M47" s="426"/>
      <c r="N47" s="277"/>
      <c r="O47" s="277"/>
      <c r="P47" s="426"/>
      <c r="Q47" s="277"/>
      <c r="R47" s="181"/>
    </row>
    <row r="48" spans="1:18" x14ac:dyDescent="0.2">
      <c r="A48" s="157">
        <f t="shared" si="0"/>
        <v>37</v>
      </c>
      <c r="B48" s="114" t="s">
        <v>218</v>
      </c>
      <c r="C48" s="115"/>
      <c r="D48" s="115"/>
      <c r="E48" s="412"/>
      <c r="F48" s="115"/>
      <c r="G48" s="115"/>
      <c r="H48" s="412"/>
      <c r="I48" s="1208"/>
      <c r="J48" s="115" t="s">
        <v>10</v>
      </c>
      <c r="K48" s="162"/>
      <c r="L48" s="279"/>
      <c r="M48" s="426"/>
      <c r="N48" s="277"/>
      <c r="O48" s="277"/>
      <c r="P48" s="426"/>
      <c r="Q48" s="277"/>
      <c r="R48" s="181"/>
    </row>
    <row r="49" spans="1:18" x14ac:dyDescent="0.2">
      <c r="A49" s="157">
        <f t="shared" si="0"/>
        <v>38</v>
      </c>
      <c r="B49" s="486" t="s">
        <v>219</v>
      </c>
      <c r="C49" s="115">
        <f>K25-(C35+C44+C45)</f>
        <v>57347</v>
      </c>
      <c r="D49" s="115">
        <f>L25-(D35+D44+D45)</f>
        <v>127397</v>
      </c>
      <c r="E49" s="412">
        <f>M25-(E35+E44+E45)</f>
        <v>184744</v>
      </c>
      <c r="F49" s="115">
        <v>59039</v>
      </c>
      <c r="G49" s="115">
        <v>125682</v>
      </c>
      <c r="H49" s="412">
        <f t="shared" si="11"/>
        <v>184721</v>
      </c>
      <c r="I49" s="1208">
        <f t="shared" si="4"/>
        <v>99.987550339929854</v>
      </c>
      <c r="J49" s="115" t="s">
        <v>11</v>
      </c>
      <c r="K49" s="162"/>
      <c r="L49" s="279"/>
      <c r="M49" s="426"/>
      <c r="N49" s="277"/>
      <c r="O49" s="277"/>
      <c r="P49" s="426"/>
      <c r="Q49" s="277"/>
      <c r="R49" s="181"/>
    </row>
    <row r="50" spans="1:18" x14ac:dyDescent="0.2">
      <c r="A50" s="157">
        <f t="shared" si="0"/>
        <v>39</v>
      </c>
      <c r="B50" s="486" t="s">
        <v>220</v>
      </c>
      <c r="C50" s="115">
        <f>K34-C34</f>
        <v>0</v>
      </c>
      <c r="D50" s="115">
        <f>L34-D34</f>
        <v>10570</v>
      </c>
      <c r="E50" s="412">
        <f>M34-E34</f>
        <v>10570</v>
      </c>
      <c r="F50" s="115">
        <v>0</v>
      </c>
      <c r="G50" s="115">
        <v>10568</v>
      </c>
      <c r="H50" s="412">
        <f t="shared" si="11"/>
        <v>10568</v>
      </c>
      <c r="I50" s="1208">
        <f t="shared" si="4"/>
        <v>99.981078524124882</v>
      </c>
      <c r="J50" s="115" t="s">
        <v>12</v>
      </c>
      <c r="K50" s="162"/>
      <c r="L50" s="279"/>
      <c r="M50" s="426"/>
      <c r="N50" s="277"/>
      <c r="O50" s="277"/>
      <c r="P50" s="426"/>
      <c r="Q50" s="277"/>
      <c r="R50" s="181"/>
    </row>
    <row r="51" spans="1:18" x14ac:dyDescent="0.2">
      <c r="A51" s="157">
        <f t="shared" si="0"/>
        <v>40</v>
      </c>
      <c r="B51" s="114" t="s">
        <v>1</v>
      </c>
      <c r="C51" s="115"/>
      <c r="D51" s="115"/>
      <c r="E51" s="412"/>
      <c r="F51" s="115"/>
      <c r="G51" s="115"/>
      <c r="H51" s="412"/>
      <c r="I51" s="1208"/>
      <c r="J51" s="115" t="s">
        <v>13</v>
      </c>
      <c r="K51" s="162"/>
      <c r="L51" s="279"/>
      <c r="M51" s="426"/>
      <c r="N51" s="277"/>
      <c r="O51" s="277"/>
      <c r="P51" s="426"/>
      <c r="Q51" s="277"/>
      <c r="R51" s="181"/>
    </row>
    <row r="52" spans="1:18" x14ac:dyDescent="0.2">
      <c r="A52" s="157">
        <f t="shared" si="0"/>
        <v>41</v>
      </c>
      <c r="B52" s="114"/>
      <c r="C52" s="115"/>
      <c r="D52" s="115"/>
      <c r="E52" s="412"/>
      <c r="F52" s="115"/>
      <c r="G52" s="115"/>
      <c r="H52" s="412"/>
      <c r="I52" s="1208"/>
      <c r="J52" s="115" t="s">
        <v>14</v>
      </c>
      <c r="K52" s="162"/>
      <c r="L52" s="279"/>
      <c r="M52" s="426"/>
      <c r="N52" s="277"/>
      <c r="O52" s="277"/>
      <c r="P52" s="426"/>
      <c r="Q52" s="277"/>
      <c r="R52" s="181"/>
    </row>
    <row r="53" spans="1:18" x14ac:dyDescent="0.2">
      <c r="A53" s="157">
        <f t="shared" si="0"/>
        <v>42</v>
      </c>
      <c r="B53" s="114"/>
      <c r="C53" s="115"/>
      <c r="D53" s="115"/>
      <c r="E53" s="412"/>
      <c r="F53" s="115"/>
      <c r="G53" s="115"/>
      <c r="H53" s="412"/>
      <c r="I53" s="1208"/>
      <c r="J53" s="115" t="s">
        <v>15</v>
      </c>
      <c r="K53" s="162"/>
      <c r="L53" s="279"/>
      <c r="M53" s="426"/>
      <c r="N53" s="277"/>
      <c r="O53" s="277"/>
      <c r="P53" s="426"/>
      <c r="Q53" s="277"/>
      <c r="R53" s="181"/>
    </row>
    <row r="54" spans="1:18" ht="12" thickBot="1" x14ac:dyDescent="0.25">
      <c r="A54" s="157">
        <f t="shared" si="0"/>
        <v>43</v>
      </c>
      <c r="B54" s="170" t="s">
        <v>460</v>
      </c>
      <c r="C54" s="122">
        <f>SUM(C40:C52)</f>
        <v>61251</v>
      </c>
      <c r="D54" s="122">
        <f>SUM(D40:D52)</f>
        <v>137967</v>
      </c>
      <c r="E54" s="475">
        <f>SUM(E40:E52)</f>
        <v>199218</v>
      </c>
      <c r="F54" s="122">
        <f t="shared" ref="F54:H54" si="12">SUM(F40:F52)</f>
        <v>62943</v>
      </c>
      <c r="G54" s="1273">
        <f t="shared" si="12"/>
        <v>136250</v>
      </c>
      <c r="H54" s="1269">
        <f t="shared" si="12"/>
        <v>199193</v>
      </c>
      <c r="I54" s="1270">
        <f t="shared" si="4"/>
        <v>99.987450933148608</v>
      </c>
      <c r="J54" s="122" t="s">
        <v>453</v>
      </c>
      <c r="K54" s="166">
        <f>SUM(K40:K53)</f>
        <v>0</v>
      </c>
      <c r="L54" s="337">
        <f>SUM(L40:L53)</f>
        <v>0</v>
      </c>
      <c r="M54" s="407">
        <f>SUM(M40:M53)</f>
        <v>0</v>
      </c>
      <c r="N54" s="337">
        <f t="shared" ref="N54:P54" si="13">SUM(N40:N53)</f>
        <v>0</v>
      </c>
      <c r="O54" s="1046">
        <f t="shared" si="13"/>
        <v>0</v>
      </c>
      <c r="P54" s="1045">
        <f t="shared" si="13"/>
        <v>0</v>
      </c>
      <c r="Q54" s="1107"/>
      <c r="R54" s="181"/>
    </row>
    <row r="55" spans="1:18" ht="12" thickBot="1" x14ac:dyDescent="0.25">
      <c r="A55" s="825">
        <f t="shared" si="0"/>
        <v>44</v>
      </c>
      <c r="B55" s="1009" t="s">
        <v>455</v>
      </c>
      <c r="C55" s="289">
        <f>C35+C54</f>
        <v>135864</v>
      </c>
      <c r="D55" s="289">
        <f>D35+D54</f>
        <v>171859</v>
      </c>
      <c r="E55" s="727">
        <f>E35+E54</f>
        <v>307723</v>
      </c>
      <c r="F55" s="727">
        <f t="shared" ref="F55:H55" si="14">F35+F54</f>
        <v>138950</v>
      </c>
      <c r="G55" s="727">
        <f t="shared" si="14"/>
        <v>171574</v>
      </c>
      <c r="H55" s="727">
        <f t="shared" si="14"/>
        <v>310524</v>
      </c>
      <c r="I55" s="1208">
        <f t="shared" si="4"/>
        <v>100.91023420413813</v>
      </c>
      <c r="J55" s="290" t="s">
        <v>454</v>
      </c>
      <c r="K55" s="969">
        <f>K35+K54</f>
        <v>135864</v>
      </c>
      <c r="L55" s="728">
        <f>L35+L54</f>
        <v>171859</v>
      </c>
      <c r="M55" s="729">
        <f>M35+M54</f>
        <v>307723</v>
      </c>
      <c r="N55" s="729">
        <f t="shared" ref="N55:P55" si="15">N35+N54</f>
        <v>135802</v>
      </c>
      <c r="O55" s="729">
        <f t="shared" si="15"/>
        <v>171574</v>
      </c>
      <c r="P55" s="1008">
        <f t="shared" si="15"/>
        <v>307376</v>
      </c>
      <c r="Q55" s="728">
        <f t="shared" si="3"/>
        <v>99.887236248184237</v>
      </c>
      <c r="R55" s="1217"/>
    </row>
    <row r="56" spans="1:18" x14ac:dyDescent="0.2">
      <c r="B56" s="174"/>
      <c r="C56" s="173"/>
      <c r="D56" s="173"/>
      <c r="E56" s="173"/>
      <c r="F56" s="173"/>
      <c r="G56" s="173"/>
      <c r="H56" s="173"/>
      <c r="I56" s="1017"/>
      <c r="J56" s="173"/>
      <c r="K56" s="173"/>
      <c r="L56" s="180"/>
      <c r="M56" s="180"/>
    </row>
  </sheetData>
  <mergeCells count="19">
    <mergeCell ref="N9:Q9"/>
    <mergeCell ref="N10:P10"/>
    <mergeCell ref="Q10:Q11"/>
    <mergeCell ref="C1:Q1"/>
    <mergeCell ref="B4:Q4"/>
    <mergeCell ref="B6:Q6"/>
    <mergeCell ref="B7:Q7"/>
    <mergeCell ref="B8:Q8"/>
    <mergeCell ref="B5:Q5"/>
    <mergeCell ref="A9:A11"/>
    <mergeCell ref="B9:B10"/>
    <mergeCell ref="C9:E9"/>
    <mergeCell ref="J9:J10"/>
    <mergeCell ref="K9:M9"/>
    <mergeCell ref="C10:E10"/>
    <mergeCell ref="K10:M10"/>
    <mergeCell ref="F9:I9"/>
    <mergeCell ref="F10:H10"/>
    <mergeCell ref="I10:I1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R57"/>
  <sheetViews>
    <sheetView zoomScale="120" workbookViewId="0">
      <selection activeCell="B1" sqref="B1:Q1"/>
    </sheetView>
  </sheetViews>
  <sheetFormatPr defaultColWidth="9.140625" defaultRowHeight="11.25" x14ac:dyDescent="0.2"/>
  <cols>
    <col min="1" max="1" width="4.85546875" style="151" customWidth="1"/>
    <col min="2" max="2" width="36.7109375" style="151" customWidth="1"/>
    <col min="3" max="3" width="11" style="152" customWidth="1"/>
    <col min="4" max="7" width="11.140625" style="152" customWidth="1"/>
    <col min="8" max="8" width="11.28515625" style="152" customWidth="1"/>
    <col min="9" max="9" width="6.7109375" style="152" customWidth="1"/>
    <col min="10" max="10" width="38" style="152" customWidth="1"/>
    <col min="11" max="11" width="11.140625" style="152" customWidth="1"/>
    <col min="12" max="12" width="11.28515625" style="277" customWidth="1"/>
    <col min="13" max="13" width="11.140625" style="277" customWidth="1"/>
    <col min="14" max="14" width="11" style="151" customWidth="1"/>
    <col min="15" max="15" width="11" style="10" customWidth="1"/>
    <col min="16" max="16" width="11.28515625" style="10" customWidth="1"/>
    <col min="17" max="17" width="6.7109375" style="10" customWidth="1"/>
    <col min="18" max="16384" width="9.140625" style="10"/>
  </cols>
  <sheetData>
    <row r="1" spans="1:18" ht="12.75" customHeight="1" x14ac:dyDescent="0.2">
      <c r="B1" s="1965" t="s">
        <v>2067</v>
      </c>
      <c r="C1" s="1965"/>
      <c r="D1" s="1965"/>
      <c r="E1" s="1965"/>
      <c r="F1" s="1965"/>
      <c r="G1" s="1965"/>
      <c r="H1" s="1965"/>
      <c r="I1" s="1965"/>
      <c r="J1" s="1965"/>
      <c r="K1" s="1965"/>
      <c r="L1" s="1965"/>
      <c r="M1" s="1965"/>
      <c r="N1" s="1965"/>
      <c r="O1" s="1965"/>
      <c r="P1" s="1965"/>
      <c r="Q1" s="1965"/>
    </row>
    <row r="2" spans="1:18" x14ac:dyDescent="0.2">
      <c r="M2" s="332"/>
    </row>
    <row r="3" spans="1:18" x14ac:dyDescent="0.2">
      <c r="M3" s="332"/>
    </row>
    <row r="4" spans="1:18" s="118" customFormat="1" ht="12.75" customHeight="1" x14ac:dyDescent="0.2">
      <c r="A4" s="1714" t="s">
        <v>78</v>
      </c>
      <c r="B4" s="1714"/>
      <c r="C4" s="1714"/>
      <c r="D4" s="1714"/>
      <c r="E4" s="1714"/>
      <c r="F4" s="1714"/>
      <c r="G4" s="1714"/>
      <c r="H4" s="1714"/>
      <c r="I4" s="1714"/>
      <c r="J4" s="1714"/>
      <c r="K4" s="1714"/>
      <c r="L4" s="1714"/>
      <c r="M4" s="1714"/>
      <c r="N4" s="1714"/>
      <c r="O4" s="1714"/>
      <c r="P4" s="1714"/>
      <c r="Q4" s="1714"/>
    </row>
    <row r="5" spans="1:18" s="118" customFormat="1" ht="12.75" customHeight="1" x14ac:dyDescent="0.2">
      <c r="A5" s="1714" t="s">
        <v>1427</v>
      </c>
      <c r="B5" s="1714"/>
      <c r="C5" s="1714"/>
      <c r="D5" s="1714"/>
      <c r="E5" s="1714"/>
      <c r="F5" s="1714"/>
      <c r="G5" s="1714"/>
      <c r="H5" s="1714"/>
      <c r="I5" s="1714"/>
      <c r="J5" s="1714"/>
      <c r="K5" s="1714"/>
      <c r="L5" s="1714"/>
      <c r="M5" s="1714"/>
      <c r="N5" s="1714"/>
      <c r="O5" s="1714"/>
      <c r="P5" s="1714"/>
      <c r="Q5" s="1714"/>
    </row>
    <row r="6" spans="1:18" s="118" customFormat="1" ht="12.75" customHeight="1" x14ac:dyDescent="0.2">
      <c r="A6" s="1845" t="s">
        <v>736</v>
      </c>
      <c r="B6" s="1845"/>
      <c r="C6" s="1845"/>
      <c r="D6" s="1845"/>
      <c r="E6" s="1845"/>
      <c r="F6" s="1845"/>
      <c r="G6" s="1845"/>
      <c r="H6" s="1845"/>
      <c r="I6" s="1845"/>
      <c r="J6" s="1845"/>
      <c r="K6" s="1845"/>
      <c r="L6" s="1845"/>
      <c r="M6" s="1845"/>
      <c r="N6" s="1845"/>
      <c r="O6" s="1845"/>
      <c r="P6" s="1845"/>
      <c r="Q6" s="1845"/>
    </row>
    <row r="7" spans="1:18" s="118" customFormat="1" ht="12.75" customHeight="1" x14ac:dyDescent="0.2">
      <c r="A7" s="1714" t="s">
        <v>1076</v>
      </c>
      <c r="B7" s="1714"/>
      <c r="C7" s="1714"/>
      <c r="D7" s="1714"/>
      <c r="E7" s="1714"/>
      <c r="F7" s="1714"/>
      <c r="G7" s="1714"/>
      <c r="H7" s="1714"/>
      <c r="I7" s="1714"/>
      <c r="J7" s="1714"/>
      <c r="K7" s="1714"/>
      <c r="L7" s="1714"/>
      <c r="M7" s="1714"/>
      <c r="N7" s="1714"/>
      <c r="O7" s="1714"/>
      <c r="P7" s="1714"/>
      <c r="Q7" s="1714"/>
    </row>
    <row r="8" spans="1:18" s="118" customFormat="1" x14ac:dyDescent="0.2">
      <c r="A8" s="153"/>
      <c r="B8" s="1723" t="s">
        <v>314</v>
      </c>
      <c r="C8" s="1723"/>
      <c r="D8" s="1723"/>
      <c r="E8" s="1723"/>
      <c r="F8" s="1723"/>
      <c r="G8" s="1723"/>
      <c r="H8" s="1723"/>
      <c r="I8" s="1723"/>
      <c r="J8" s="1723"/>
      <c r="K8" s="1723"/>
      <c r="L8" s="1723"/>
      <c r="M8" s="1723"/>
      <c r="N8" s="1723"/>
      <c r="O8" s="1723"/>
      <c r="P8" s="1723"/>
      <c r="Q8" s="1723"/>
    </row>
    <row r="9" spans="1:18" s="118" customFormat="1" ht="12.75" customHeight="1" x14ac:dyDescent="0.2">
      <c r="A9" s="1726" t="s">
        <v>56</v>
      </c>
      <c r="B9" s="1727" t="s">
        <v>57</v>
      </c>
      <c r="C9" s="1743" t="s">
        <v>58</v>
      </c>
      <c r="D9" s="1743"/>
      <c r="E9" s="1744"/>
      <c r="F9" s="1956" t="s">
        <v>59</v>
      </c>
      <c r="G9" s="1956"/>
      <c r="H9" s="1956"/>
      <c r="I9" s="1957"/>
      <c r="J9" s="1841" t="s">
        <v>59</v>
      </c>
      <c r="K9" s="1724" t="s">
        <v>60</v>
      </c>
      <c r="L9" s="1725"/>
      <c r="M9" s="1725"/>
      <c r="N9" s="1718" t="s">
        <v>483</v>
      </c>
      <c r="O9" s="1718"/>
      <c r="P9" s="1718"/>
      <c r="Q9" s="1718"/>
    </row>
    <row r="10" spans="1:18" s="118" customFormat="1" ht="12.75" customHeight="1" x14ac:dyDescent="0.2">
      <c r="A10" s="1726"/>
      <c r="B10" s="1727"/>
      <c r="C10" s="1720" t="s">
        <v>1071</v>
      </c>
      <c r="D10" s="1720"/>
      <c r="E10" s="1721"/>
      <c r="F10" s="1712" t="s">
        <v>1346</v>
      </c>
      <c r="G10" s="1712"/>
      <c r="H10" s="1712"/>
      <c r="I10" s="1715" t="s">
        <v>1347</v>
      </c>
      <c r="J10" s="1841"/>
      <c r="K10" s="1720" t="s">
        <v>1071</v>
      </c>
      <c r="L10" s="1720"/>
      <c r="M10" s="1720"/>
      <c r="N10" s="1712" t="s">
        <v>1346</v>
      </c>
      <c r="O10" s="1712"/>
      <c r="P10" s="1712"/>
      <c r="Q10" s="1719" t="s">
        <v>1347</v>
      </c>
    </row>
    <row r="11" spans="1:18" s="119" customFormat="1" ht="36.6" customHeight="1" x14ac:dyDescent="0.2">
      <c r="A11" s="1726"/>
      <c r="B11" s="1429" t="s">
        <v>61</v>
      </c>
      <c r="C11" s="131" t="s">
        <v>62</v>
      </c>
      <c r="D11" s="131" t="s">
        <v>63</v>
      </c>
      <c r="E11" s="155" t="s">
        <v>64</v>
      </c>
      <c r="F11" s="1255" t="s">
        <v>62</v>
      </c>
      <c r="G11" s="1255" t="s">
        <v>63</v>
      </c>
      <c r="H11" s="1255" t="s">
        <v>1348</v>
      </c>
      <c r="I11" s="1716"/>
      <c r="J11" s="156" t="s">
        <v>65</v>
      </c>
      <c r="K11" s="131" t="s">
        <v>62</v>
      </c>
      <c r="L11" s="333" t="s">
        <v>63</v>
      </c>
      <c r="M11" s="333" t="s">
        <v>64</v>
      </c>
      <c r="N11" s="131" t="s">
        <v>62</v>
      </c>
      <c r="O11" s="131" t="s">
        <v>63</v>
      </c>
      <c r="P11" s="1031" t="s">
        <v>1348</v>
      </c>
      <c r="Q11" s="1749"/>
      <c r="R11" s="548"/>
    </row>
    <row r="12" spans="1:18" ht="11.45" customHeight="1" x14ac:dyDescent="0.2">
      <c r="A12" s="157">
        <v>1</v>
      </c>
      <c r="B12" s="158" t="s">
        <v>24</v>
      </c>
      <c r="C12" s="159"/>
      <c r="D12" s="159"/>
      <c r="E12" s="1034"/>
      <c r="F12" s="159"/>
      <c r="G12" s="159"/>
      <c r="H12" s="1034"/>
      <c r="I12" s="1192"/>
      <c r="J12" s="1036" t="s">
        <v>25</v>
      </c>
      <c r="K12" s="159"/>
      <c r="L12" s="338"/>
      <c r="M12" s="423"/>
      <c r="N12" s="181"/>
      <c r="P12" s="1214"/>
      <c r="Q12" s="1261"/>
    </row>
    <row r="13" spans="1:18" x14ac:dyDescent="0.2">
      <c r="A13" s="157">
        <f t="shared" ref="A13:A55" si="0">A12+1</f>
        <v>2</v>
      </c>
      <c r="B13" s="160" t="s">
        <v>35</v>
      </c>
      <c r="C13" s="114"/>
      <c r="D13" s="114"/>
      <c r="E13" s="412"/>
      <c r="F13" s="115"/>
      <c r="G13" s="115"/>
      <c r="H13" s="412"/>
      <c r="I13" s="1208"/>
      <c r="J13" s="115" t="s">
        <v>222</v>
      </c>
      <c r="K13" s="272">
        <v>87982</v>
      </c>
      <c r="L13" s="272">
        <v>154353</v>
      </c>
      <c r="M13" s="424">
        <f>SUM(K13:L13)</f>
        <v>242335</v>
      </c>
      <c r="N13" s="547">
        <v>86473</v>
      </c>
      <c r="O13" s="277">
        <v>153913</v>
      </c>
      <c r="P13" s="426">
        <f>N13+O13</f>
        <v>240386</v>
      </c>
      <c r="Q13" s="426">
        <f>P13/M13*100</f>
        <v>99.195741432314762</v>
      </c>
    </row>
    <row r="14" spans="1:18" x14ac:dyDescent="0.2">
      <c r="A14" s="157">
        <f t="shared" si="0"/>
        <v>3</v>
      </c>
      <c r="B14" s="160" t="s">
        <v>36</v>
      </c>
      <c r="C14" s="114"/>
      <c r="D14" s="114"/>
      <c r="E14" s="412"/>
      <c r="F14" s="115"/>
      <c r="G14" s="115"/>
      <c r="H14" s="412"/>
      <c r="I14" s="1208"/>
      <c r="J14" s="115" t="s">
        <v>223</v>
      </c>
      <c r="K14" s="272">
        <v>19063</v>
      </c>
      <c r="L14" s="272">
        <v>30893</v>
      </c>
      <c r="M14" s="424">
        <f>SUM(K14:L14)</f>
        <v>49956</v>
      </c>
      <c r="N14" s="547">
        <v>19063</v>
      </c>
      <c r="O14" s="277">
        <v>30892</v>
      </c>
      <c r="P14" s="426">
        <f t="shared" ref="P14:P15" si="1">N14+O14</f>
        <v>49955</v>
      </c>
      <c r="Q14" s="426">
        <f t="shared" ref="Q14:Q35" si="2">P14/M14*100</f>
        <v>99.997998238449838</v>
      </c>
    </row>
    <row r="15" spans="1:18" x14ac:dyDescent="0.2">
      <c r="A15" s="157">
        <f t="shared" si="0"/>
        <v>4</v>
      </c>
      <c r="B15" s="160" t="s">
        <v>199</v>
      </c>
      <c r="C15" s="282">
        <f>'[1]tám, végl. pe.átv  '!C83</f>
        <v>20721</v>
      </c>
      <c r="D15" s="282">
        <f>'[1]tám, végl. pe.átv  '!D83</f>
        <v>5745</v>
      </c>
      <c r="E15" s="425">
        <f>SUM(C15:D15)</f>
        <v>26466</v>
      </c>
      <c r="F15" s="272">
        <v>21034</v>
      </c>
      <c r="G15" s="272">
        <v>7605</v>
      </c>
      <c r="H15" s="425">
        <f>F15+G15</f>
        <v>28639</v>
      </c>
      <c r="I15" s="1191">
        <f>H15/E15*100</f>
        <v>108.21053427038466</v>
      </c>
      <c r="J15" s="115" t="s">
        <v>224</v>
      </c>
      <c r="K15" s="272">
        <v>52042</v>
      </c>
      <c r="L15" s="272">
        <v>86448</v>
      </c>
      <c r="M15" s="424">
        <f>SUM(K15:L15)</f>
        <v>138490</v>
      </c>
      <c r="N15" s="547">
        <v>51956</v>
      </c>
      <c r="O15" s="277">
        <v>86170</v>
      </c>
      <c r="P15" s="426">
        <f t="shared" si="1"/>
        <v>138126</v>
      </c>
      <c r="Q15" s="426">
        <f t="shared" si="2"/>
        <v>99.737165138277135</v>
      </c>
    </row>
    <row r="16" spans="1:18" ht="12" customHeight="1" x14ac:dyDescent="0.2">
      <c r="A16" s="157">
        <f t="shared" si="0"/>
        <v>5</v>
      </c>
      <c r="B16" s="123"/>
      <c r="C16" s="114"/>
      <c r="D16" s="114"/>
      <c r="E16" s="412"/>
      <c r="F16" s="115"/>
      <c r="G16" s="115"/>
      <c r="H16" s="425"/>
      <c r="I16" s="1191"/>
      <c r="J16" s="115"/>
      <c r="K16" s="281"/>
      <c r="L16" s="281"/>
      <c r="M16" s="425"/>
      <c r="N16" s="547"/>
      <c r="O16" s="277"/>
      <c r="P16" s="426"/>
      <c r="Q16" s="426"/>
    </row>
    <row r="17" spans="1:17" x14ac:dyDescent="0.2">
      <c r="A17" s="157">
        <f t="shared" si="0"/>
        <v>6</v>
      </c>
      <c r="B17" s="160" t="s">
        <v>38</v>
      </c>
      <c r="C17" s="114"/>
      <c r="D17" s="114"/>
      <c r="E17" s="412"/>
      <c r="F17" s="115"/>
      <c r="G17" s="115"/>
      <c r="H17" s="425"/>
      <c r="I17" s="1191"/>
      <c r="J17" s="115" t="s">
        <v>28</v>
      </c>
      <c r="K17" s="162"/>
      <c r="L17" s="279"/>
      <c r="M17" s="426"/>
      <c r="N17" s="547"/>
      <c r="O17" s="277"/>
      <c r="P17" s="426"/>
      <c r="Q17" s="426"/>
    </row>
    <row r="18" spans="1:17" x14ac:dyDescent="0.2">
      <c r="A18" s="157">
        <f t="shared" si="0"/>
        <v>7</v>
      </c>
      <c r="B18" s="160"/>
      <c r="C18" s="114"/>
      <c r="D18" s="114"/>
      <c r="E18" s="412"/>
      <c r="F18" s="115"/>
      <c r="G18" s="115"/>
      <c r="H18" s="425"/>
      <c r="I18" s="1191"/>
      <c r="J18" s="115" t="s">
        <v>30</v>
      </c>
      <c r="K18" s="162"/>
      <c r="L18" s="279"/>
      <c r="M18" s="426"/>
      <c r="N18" s="547"/>
      <c r="O18" s="277"/>
      <c r="P18" s="426"/>
      <c r="Q18" s="426"/>
    </row>
    <row r="19" spans="1:17" x14ac:dyDescent="0.2">
      <c r="A19" s="157">
        <f t="shared" si="0"/>
        <v>8</v>
      </c>
      <c r="B19" s="160" t="s">
        <v>39</v>
      </c>
      <c r="C19" s="114"/>
      <c r="D19" s="114"/>
      <c r="E19" s="412"/>
      <c r="F19" s="115"/>
      <c r="G19" s="115"/>
      <c r="H19" s="425"/>
      <c r="I19" s="1191"/>
      <c r="J19" s="115" t="s">
        <v>458</v>
      </c>
      <c r="K19" s="162"/>
      <c r="L19" s="279"/>
      <c r="M19" s="426"/>
      <c r="N19" s="547"/>
      <c r="O19" s="277"/>
      <c r="P19" s="426"/>
      <c r="Q19" s="426"/>
    </row>
    <row r="20" spans="1:17" x14ac:dyDescent="0.2">
      <c r="A20" s="157">
        <f t="shared" si="0"/>
        <v>9</v>
      </c>
      <c r="B20" s="163" t="s">
        <v>40</v>
      </c>
      <c r="C20" s="161"/>
      <c r="D20" s="161"/>
      <c r="E20" s="404"/>
      <c r="F20" s="161"/>
      <c r="G20" s="161"/>
      <c r="H20" s="425"/>
      <c r="I20" s="1191"/>
      <c r="J20" s="115" t="s">
        <v>457</v>
      </c>
      <c r="K20" s="162"/>
      <c r="L20" s="279"/>
      <c r="M20" s="426"/>
      <c r="N20" s="547"/>
      <c r="O20" s="277"/>
      <c r="P20" s="426"/>
      <c r="Q20" s="426"/>
    </row>
    <row r="21" spans="1:17" x14ac:dyDescent="0.2">
      <c r="A21" s="157">
        <f t="shared" si="0"/>
        <v>10</v>
      </c>
      <c r="B21" s="112" t="s">
        <v>201</v>
      </c>
      <c r="C21" s="334">
        <v>18446</v>
      </c>
      <c r="D21" s="334">
        <v>67832</v>
      </c>
      <c r="E21" s="404">
        <f>SUM(C21:D21)</f>
        <v>86278</v>
      </c>
      <c r="F21" s="161">
        <v>19811</v>
      </c>
      <c r="G21" s="161">
        <v>82464</v>
      </c>
      <c r="H21" s="425">
        <f t="shared" ref="H21:H50" si="3">F21+G21</f>
        <v>102275</v>
      </c>
      <c r="I21" s="1191">
        <f t="shared" ref="I21:I54" si="4">H21/E21*100</f>
        <v>118.5412271958089</v>
      </c>
      <c r="J21" s="115" t="s">
        <v>951</v>
      </c>
      <c r="K21" s="162"/>
      <c r="L21" s="279"/>
      <c r="M21" s="426"/>
      <c r="N21" s="547"/>
      <c r="O21" s="277"/>
      <c r="P21" s="426"/>
      <c r="Q21" s="426"/>
    </row>
    <row r="22" spans="1:17" x14ac:dyDescent="0.2">
      <c r="A22" s="157">
        <f t="shared" si="0"/>
        <v>11</v>
      </c>
      <c r="C22" s="161"/>
      <c r="D22" s="161"/>
      <c r="E22" s="404"/>
      <c r="F22" s="161"/>
      <c r="G22" s="161"/>
      <c r="H22" s="425"/>
      <c r="I22" s="1191"/>
      <c r="J22" s="115" t="s">
        <v>450</v>
      </c>
      <c r="K22" s="162"/>
      <c r="L22" s="279"/>
      <c r="M22" s="426"/>
      <c r="N22" s="547"/>
      <c r="O22" s="277"/>
      <c r="P22" s="426"/>
      <c r="Q22" s="426"/>
    </row>
    <row r="23" spans="1:17" s="120" customFormat="1" x14ac:dyDescent="0.2">
      <c r="A23" s="157">
        <f t="shared" si="0"/>
        <v>12</v>
      </c>
      <c r="B23" s="151" t="s">
        <v>42</v>
      </c>
      <c r="C23" s="161"/>
      <c r="D23" s="161"/>
      <c r="E23" s="404"/>
      <c r="F23" s="161"/>
      <c r="G23" s="161"/>
      <c r="H23" s="425"/>
      <c r="I23" s="1191"/>
      <c r="J23" s="115" t="s">
        <v>451</v>
      </c>
      <c r="K23" s="162"/>
      <c r="L23" s="279"/>
      <c r="M23" s="426"/>
      <c r="N23" s="1260"/>
      <c r="O23" s="1194"/>
      <c r="P23" s="428"/>
      <c r="Q23" s="426"/>
    </row>
    <row r="24" spans="1:17" s="120" customFormat="1" x14ac:dyDescent="0.2">
      <c r="A24" s="157">
        <f t="shared" si="0"/>
        <v>13</v>
      </c>
      <c r="B24" s="151" t="s">
        <v>43</v>
      </c>
      <c r="C24" s="161"/>
      <c r="D24" s="161"/>
      <c r="E24" s="404"/>
      <c r="F24" s="161"/>
      <c r="G24" s="161"/>
      <c r="H24" s="425"/>
      <c r="I24" s="1191"/>
      <c r="J24" s="162"/>
      <c r="K24" s="162"/>
      <c r="L24" s="279"/>
      <c r="M24" s="426"/>
      <c r="N24" s="1260"/>
      <c r="O24" s="1194"/>
      <c r="P24" s="428"/>
      <c r="Q24" s="426"/>
    </row>
    <row r="25" spans="1:17" x14ac:dyDescent="0.2">
      <c r="A25" s="157">
        <f t="shared" si="0"/>
        <v>14</v>
      </c>
      <c r="B25" s="160" t="s">
        <v>44</v>
      </c>
      <c r="C25" s="125"/>
      <c r="D25" s="125"/>
      <c r="E25" s="1203"/>
      <c r="F25" s="125"/>
      <c r="G25" s="125"/>
      <c r="H25" s="425"/>
      <c r="I25" s="1191"/>
      <c r="J25" s="121" t="s">
        <v>66</v>
      </c>
      <c r="K25" s="121">
        <f>SUM(K13:K23)</f>
        <v>159087</v>
      </c>
      <c r="L25" s="335">
        <f>SUM(L13:L23)</f>
        <v>271694</v>
      </c>
      <c r="M25" s="427">
        <f>SUM(M13:M23)</f>
        <v>430781</v>
      </c>
      <c r="N25" s="335">
        <f t="shared" ref="N25:P25" si="5">SUM(N13:N23)</f>
        <v>157492</v>
      </c>
      <c r="O25" s="335">
        <f t="shared" si="5"/>
        <v>270975</v>
      </c>
      <c r="P25" s="427">
        <f t="shared" si="5"/>
        <v>428467</v>
      </c>
      <c r="Q25" s="426">
        <f t="shared" si="2"/>
        <v>99.462836104656432</v>
      </c>
    </row>
    <row r="26" spans="1:17" x14ac:dyDescent="0.2">
      <c r="A26" s="157">
        <f t="shared" si="0"/>
        <v>15</v>
      </c>
      <c r="B26" s="160" t="s">
        <v>45</v>
      </c>
      <c r="C26" s="161">
        <v>0</v>
      </c>
      <c r="D26" s="161">
        <v>1417</v>
      </c>
      <c r="E26" s="404">
        <f>D26+C26</f>
        <v>1417</v>
      </c>
      <c r="F26" s="161">
        <v>0</v>
      </c>
      <c r="G26" s="161">
        <v>1422</v>
      </c>
      <c r="H26" s="425">
        <f t="shared" si="3"/>
        <v>1422</v>
      </c>
      <c r="I26" s="1191">
        <f t="shared" si="4"/>
        <v>100.35285815102328</v>
      </c>
      <c r="J26" s="162"/>
      <c r="K26" s="162"/>
      <c r="L26" s="279"/>
      <c r="M26" s="426"/>
      <c r="N26" s="547"/>
      <c r="O26" s="279"/>
      <c r="P26" s="426"/>
      <c r="Q26" s="426"/>
    </row>
    <row r="27" spans="1:17" x14ac:dyDescent="0.2">
      <c r="A27" s="157">
        <f t="shared" si="0"/>
        <v>16</v>
      </c>
      <c r="B27" s="112" t="s">
        <v>46</v>
      </c>
      <c r="C27" s="122"/>
      <c r="D27" s="122"/>
      <c r="E27" s="475"/>
      <c r="F27" s="122"/>
      <c r="G27" s="122"/>
      <c r="H27" s="425"/>
      <c r="I27" s="1191"/>
      <c r="J27" s="122" t="s">
        <v>34</v>
      </c>
      <c r="K27" s="166"/>
      <c r="L27" s="337"/>
      <c r="M27" s="426"/>
      <c r="N27" s="547"/>
      <c r="O27" s="277"/>
      <c r="P27" s="426"/>
      <c r="Q27" s="426"/>
    </row>
    <row r="28" spans="1:17" x14ac:dyDescent="0.2">
      <c r="A28" s="157">
        <f t="shared" si="0"/>
        <v>17</v>
      </c>
      <c r="B28" s="160" t="s">
        <v>47</v>
      </c>
      <c r="C28" s="115"/>
      <c r="D28" s="115"/>
      <c r="E28" s="412"/>
      <c r="F28" s="115"/>
      <c r="G28" s="115"/>
      <c r="H28" s="425"/>
      <c r="I28" s="1191"/>
      <c r="J28" s="115" t="s">
        <v>280</v>
      </c>
      <c r="K28" s="162">
        <f>'[1]felhalm. kiad.  '!G148</f>
        <v>665</v>
      </c>
      <c r="L28" s="279">
        <f>'[1]felhalm. kiad.  '!H148</f>
        <v>4937</v>
      </c>
      <c r="M28" s="426">
        <f>SUM(K28:L28)</f>
        <v>5602</v>
      </c>
      <c r="N28" s="547">
        <v>664</v>
      </c>
      <c r="O28" s="277">
        <v>4937</v>
      </c>
      <c r="P28" s="426">
        <f>N28+O28</f>
        <v>5601</v>
      </c>
      <c r="Q28" s="426">
        <f t="shared" si="2"/>
        <v>99.982149232417001</v>
      </c>
    </row>
    <row r="29" spans="1:17" x14ac:dyDescent="0.2">
      <c r="A29" s="157">
        <f t="shared" si="0"/>
        <v>18</v>
      </c>
      <c r="B29" s="160"/>
      <c r="C29" s="115"/>
      <c r="D29" s="115"/>
      <c r="E29" s="412"/>
      <c r="F29" s="115"/>
      <c r="G29" s="115"/>
      <c r="H29" s="425"/>
      <c r="I29" s="1191"/>
      <c r="J29" s="115" t="s">
        <v>31</v>
      </c>
      <c r="K29" s="162"/>
      <c r="L29" s="279"/>
      <c r="M29" s="426"/>
      <c r="N29" s="547"/>
      <c r="O29" s="277"/>
      <c r="P29" s="426"/>
      <c r="Q29" s="426"/>
    </row>
    <row r="30" spans="1:17" x14ac:dyDescent="0.2">
      <c r="A30" s="157">
        <f t="shared" si="0"/>
        <v>19</v>
      </c>
      <c r="B30" s="151" t="s">
        <v>50</v>
      </c>
      <c r="C30" s="115"/>
      <c r="D30" s="115"/>
      <c r="E30" s="412"/>
      <c r="F30" s="115"/>
      <c r="G30" s="115"/>
      <c r="H30" s="425"/>
      <c r="I30" s="1191"/>
      <c r="J30" s="115" t="s">
        <v>32</v>
      </c>
      <c r="K30" s="162"/>
      <c r="L30" s="279"/>
      <c r="M30" s="426"/>
      <c r="N30" s="547"/>
      <c r="O30" s="277"/>
      <c r="P30" s="426"/>
      <c r="Q30" s="426"/>
    </row>
    <row r="31" spans="1:17" s="120" customFormat="1" x14ac:dyDescent="0.2">
      <c r="A31" s="157">
        <f t="shared" si="0"/>
        <v>20</v>
      </c>
      <c r="B31" s="151" t="s">
        <v>48</v>
      </c>
      <c r="C31" s="115"/>
      <c r="D31" s="115"/>
      <c r="E31" s="412"/>
      <c r="F31" s="115"/>
      <c r="G31" s="115"/>
      <c r="H31" s="425"/>
      <c r="I31" s="1191"/>
      <c r="J31" s="115" t="s">
        <v>459</v>
      </c>
      <c r="K31" s="162"/>
      <c r="L31" s="279"/>
      <c r="M31" s="426"/>
      <c r="N31" s="549"/>
      <c r="P31" s="1215"/>
      <c r="Q31" s="426"/>
    </row>
    <row r="32" spans="1:17" x14ac:dyDescent="0.2">
      <c r="A32" s="157">
        <f t="shared" si="0"/>
        <v>21</v>
      </c>
      <c r="C32" s="115"/>
      <c r="D32" s="115"/>
      <c r="E32" s="412"/>
      <c r="F32" s="115"/>
      <c r="G32" s="115"/>
      <c r="H32" s="425"/>
      <c r="I32" s="1191"/>
      <c r="J32" s="115" t="s">
        <v>456</v>
      </c>
      <c r="K32" s="162"/>
      <c r="L32" s="279"/>
      <c r="M32" s="426"/>
      <c r="N32" s="181"/>
      <c r="P32" s="1214"/>
      <c r="Q32" s="426"/>
    </row>
    <row r="33" spans="1:17" s="11" customFormat="1" x14ac:dyDescent="0.2">
      <c r="A33" s="157">
        <f t="shared" si="0"/>
        <v>22</v>
      </c>
      <c r="B33" s="167" t="s">
        <v>52</v>
      </c>
      <c r="C33" s="823">
        <f>C15+C21</f>
        <v>39167</v>
      </c>
      <c r="D33" s="823">
        <f>D15+D21</f>
        <v>73577</v>
      </c>
      <c r="E33" s="1256">
        <f>E15+E21</f>
        <v>112744</v>
      </c>
      <c r="F33" s="823">
        <f>F15+F19+F21+F30</f>
        <v>40845</v>
      </c>
      <c r="G33" s="823">
        <f t="shared" ref="G33:H33" si="6">G15+G19+G21+G30</f>
        <v>90069</v>
      </c>
      <c r="H33" s="1256">
        <f t="shared" si="6"/>
        <v>130914</v>
      </c>
      <c r="I33" s="1191">
        <f t="shared" si="4"/>
        <v>116.1161569573547</v>
      </c>
      <c r="J33" s="115" t="s">
        <v>452</v>
      </c>
      <c r="K33" s="152"/>
      <c r="L33" s="277"/>
      <c r="M33" s="426"/>
      <c r="N33" s="466"/>
      <c r="O33" s="780"/>
      <c r="P33" s="429"/>
      <c r="Q33" s="426"/>
    </row>
    <row r="34" spans="1:17" x14ac:dyDescent="0.2">
      <c r="A34" s="157">
        <f t="shared" si="0"/>
        <v>23</v>
      </c>
      <c r="B34" s="168" t="s">
        <v>67</v>
      </c>
      <c r="C34" s="169">
        <f>C17+C25+C26+C27+C28+C31</f>
        <v>0</v>
      </c>
      <c r="D34" s="169">
        <f t="shared" ref="D34:H34" si="7">D17+D25+D26+D27+D28+D31</f>
        <v>1417</v>
      </c>
      <c r="E34" s="408">
        <f t="shared" si="7"/>
        <v>1417</v>
      </c>
      <c r="F34" s="169">
        <f t="shared" si="7"/>
        <v>0</v>
      </c>
      <c r="G34" s="169">
        <f t="shared" si="7"/>
        <v>1422</v>
      </c>
      <c r="H34" s="408">
        <f t="shared" si="7"/>
        <v>1422</v>
      </c>
      <c r="I34" s="1191">
        <f t="shared" si="4"/>
        <v>100.35285815102328</v>
      </c>
      <c r="J34" s="125" t="s">
        <v>68</v>
      </c>
      <c r="K34" s="169">
        <f>SUM(K28:K33)</f>
        <v>665</v>
      </c>
      <c r="L34" s="336">
        <f>SUM(L28:L33)</f>
        <v>4937</v>
      </c>
      <c r="M34" s="428">
        <f>SUM(M28:M32)</f>
        <v>5602</v>
      </c>
      <c r="N34" s="1260">
        <f t="shared" ref="N34:P34" si="8">SUM(N28:N32)</f>
        <v>664</v>
      </c>
      <c r="O34" s="336">
        <f t="shared" si="8"/>
        <v>4937</v>
      </c>
      <c r="P34" s="428">
        <f t="shared" si="8"/>
        <v>5601</v>
      </c>
      <c r="Q34" s="426">
        <f t="shared" si="2"/>
        <v>99.982149232417001</v>
      </c>
    </row>
    <row r="35" spans="1:17" x14ac:dyDescent="0.2">
      <c r="A35" s="157">
        <f t="shared" si="0"/>
        <v>24</v>
      </c>
      <c r="B35" s="170" t="s">
        <v>51</v>
      </c>
      <c r="C35" s="166">
        <f>SUM(C33:C34)</f>
        <v>39167</v>
      </c>
      <c r="D35" s="166">
        <f>SUM(D33:D34)</f>
        <v>74994</v>
      </c>
      <c r="E35" s="409">
        <f>SUM(C35:D35)</f>
        <v>114161</v>
      </c>
      <c r="F35" s="166">
        <f>F33+F34</f>
        <v>40845</v>
      </c>
      <c r="G35" s="166">
        <f t="shared" ref="G35:H35" si="9">G33+G34</f>
        <v>91491</v>
      </c>
      <c r="H35" s="409">
        <f t="shared" si="9"/>
        <v>132336</v>
      </c>
      <c r="I35" s="1191">
        <f t="shared" si="4"/>
        <v>115.92049824370845</v>
      </c>
      <c r="J35" s="166" t="s">
        <v>69</v>
      </c>
      <c r="K35" s="166">
        <f>K25+K34</f>
        <v>159752</v>
      </c>
      <c r="L35" s="337">
        <f>L25+L34</f>
        <v>276631</v>
      </c>
      <c r="M35" s="407">
        <f>M25+M34</f>
        <v>436383</v>
      </c>
      <c r="N35" s="770">
        <f t="shared" ref="N35:P35" si="10">N25+N34</f>
        <v>158156</v>
      </c>
      <c r="O35" s="337">
        <f t="shared" si="10"/>
        <v>275912</v>
      </c>
      <c r="P35" s="407">
        <f t="shared" si="10"/>
        <v>434068</v>
      </c>
      <c r="Q35" s="426">
        <f t="shared" si="2"/>
        <v>99.469502707484025</v>
      </c>
    </row>
    <row r="36" spans="1:17" x14ac:dyDescent="0.2">
      <c r="A36" s="157">
        <f t="shared" si="0"/>
        <v>25</v>
      </c>
      <c r="B36" s="172"/>
      <c r="C36" s="162"/>
      <c r="D36" s="162"/>
      <c r="E36" s="406"/>
      <c r="F36" s="162"/>
      <c r="G36" s="162"/>
      <c r="H36" s="425"/>
      <c r="I36" s="1191"/>
      <c r="J36" s="162"/>
      <c r="K36" s="162"/>
      <c r="L36" s="279"/>
      <c r="M36" s="426"/>
      <c r="N36" s="181"/>
      <c r="O36" s="278"/>
      <c r="P36" s="1214"/>
      <c r="Q36" s="1214"/>
    </row>
    <row r="37" spans="1:17" x14ac:dyDescent="0.2">
      <c r="A37" s="157">
        <f t="shared" si="0"/>
        <v>26</v>
      </c>
      <c r="B37" s="172"/>
      <c r="C37" s="162"/>
      <c r="D37" s="162"/>
      <c r="E37" s="406"/>
      <c r="F37" s="162"/>
      <c r="G37" s="162"/>
      <c r="H37" s="425"/>
      <c r="I37" s="1191"/>
      <c r="J37" s="121"/>
      <c r="K37" s="121"/>
      <c r="L37" s="335"/>
      <c r="M37" s="427"/>
      <c r="N37" s="181"/>
      <c r="P37" s="1214"/>
      <c r="Q37" s="1214"/>
    </row>
    <row r="38" spans="1:17" s="11" customFormat="1" x14ac:dyDescent="0.2">
      <c r="A38" s="157">
        <f t="shared" si="0"/>
        <v>27</v>
      </c>
      <c r="B38" s="172"/>
      <c r="C38" s="162"/>
      <c r="D38" s="162"/>
      <c r="E38" s="406"/>
      <c r="F38" s="162"/>
      <c r="G38" s="162"/>
      <c r="H38" s="425"/>
      <c r="I38" s="1191"/>
      <c r="J38" s="162"/>
      <c r="K38" s="162"/>
      <c r="L38" s="279"/>
      <c r="M38" s="426"/>
      <c r="N38" s="466"/>
      <c r="P38" s="429"/>
      <c r="Q38" s="1214"/>
    </row>
    <row r="39" spans="1:17" s="11" customFormat="1" x14ac:dyDescent="0.2">
      <c r="A39" s="706">
        <f t="shared" si="0"/>
        <v>28</v>
      </c>
      <c r="B39" s="122" t="s">
        <v>53</v>
      </c>
      <c r="C39" s="122"/>
      <c r="D39" s="122"/>
      <c r="E39" s="475"/>
      <c r="F39" s="122"/>
      <c r="G39" s="122"/>
      <c r="H39" s="425"/>
      <c r="I39" s="1191"/>
      <c r="J39" s="122" t="s">
        <v>33</v>
      </c>
      <c r="K39" s="166"/>
      <c r="L39" s="337"/>
      <c r="M39" s="407"/>
      <c r="N39" s="466"/>
      <c r="P39" s="429"/>
      <c r="Q39" s="1214"/>
    </row>
    <row r="40" spans="1:17" s="11" customFormat="1" x14ac:dyDescent="0.2">
      <c r="A40" s="157">
        <f t="shared" si="0"/>
        <v>29</v>
      </c>
      <c r="B40" s="132" t="s">
        <v>704</v>
      </c>
      <c r="C40" s="122"/>
      <c r="D40" s="122"/>
      <c r="E40" s="475"/>
      <c r="F40" s="122"/>
      <c r="G40" s="122"/>
      <c r="H40" s="425"/>
      <c r="I40" s="1191"/>
      <c r="J40" s="133" t="s">
        <v>4</v>
      </c>
      <c r="K40" s="173"/>
      <c r="M40" s="429"/>
      <c r="N40" s="466"/>
      <c r="P40" s="429"/>
      <c r="Q40" s="1214"/>
    </row>
    <row r="41" spans="1:17" s="11" customFormat="1" x14ac:dyDescent="0.2">
      <c r="A41" s="157">
        <f t="shared" si="0"/>
        <v>30</v>
      </c>
      <c r="B41" s="112" t="s">
        <v>989</v>
      </c>
      <c r="C41" s="122"/>
      <c r="D41" s="122"/>
      <c r="E41" s="475"/>
      <c r="F41" s="122"/>
      <c r="G41" s="122"/>
      <c r="H41" s="425"/>
      <c r="I41" s="1191"/>
      <c r="J41" s="160" t="s">
        <v>3</v>
      </c>
      <c r="K41" s="166"/>
      <c r="L41" s="337"/>
      <c r="M41" s="407"/>
      <c r="N41" s="466"/>
      <c r="P41" s="429"/>
      <c r="Q41" s="1214"/>
    </row>
    <row r="42" spans="1:17" x14ac:dyDescent="0.2">
      <c r="A42" s="157">
        <f t="shared" si="0"/>
        <v>31</v>
      </c>
      <c r="B42" s="114" t="s">
        <v>706</v>
      </c>
      <c r="C42" s="176"/>
      <c r="D42" s="176"/>
      <c r="E42" s="1204"/>
      <c r="F42" s="176"/>
      <c r="G42" s="176"/>
      <c r="H42" s="425"/>
      <c r="I42" s="1191"/>
      <c r="J42" s="115" t="s">
        <v>5</v>
      </c>
      <c r="K42" s="166"/>
      <c r="L42" s="337"/>
      <c r="M42" s="407"/>
      <c r="N42" s="181"/>
      <c r="P42" s="1214"/>
      <c r="Q42" s="1214"/>
    </row>
    <row r="43" spans="1:17" x14ac:dyDescent="0.2">
      <c r="A43" s="157">
        <f t="shared" si="0"/>
        <v>32</v>
      </c>
      <c r="B43" s="114" t="s">
        <v>214</v>
      </c>
      <c r="C43" s="115"/>
      <c r="D43" s="115"/>
      <c r="E43" s="412"/>
      <c r="F43" s="115"/>
      <c r="G43" s="115"/>
      <c r="H43" s="425"/>
      <c r="I43" s="1191"/>
      <c r="J43" s="115" t="s">
        <v>6</v>
      </c>
      <c r="K43" s="173"/>
      <c r="L43" s="180"/>
      <c r="M43" s="407"/>
      <c r="N43" s="181"/>
      <c r="P43" s="1214"/>
      <c r="Q43" s="1214"/>
    </row>
    <row r="44" spans="1:17" x14ac:dyDescent="0.2">
      <c r="A44" s="157">
        <f t="shared" si="0"/>
        <v>33</v>
      </c>
      <c r="B44" s="486" t="s">
        <v>215</v>
      </c>
      <c r="C44" s="115">
        <v>5752</v>
      </c>
      <c r="D44" s="115"/>
      <c r="E44" s="412">
        <f>C44+D44</f>
        <v>5752</v>
      </c>
      <c r="F44" s="115">
        <v>5752</v>
      </c>
      <c r="G44" s="115"/>
      <c r="H44" s="425">
        <f t="shared" si="3"/>
        <v>5752</v>
      </c>
      <c r="I44" s="1191">
        <f t="shared" si="4"/>
        <v>100</v>
      </c>
      <c r="J44" s="115" t="s">
        <v>7</v>
      </c>
      <c r="K44" s="173"/>
      <c r="L44" s="180"/>
      <c r="M44" s="407"/>
      <c r="N44" s="181"/>
      <c r="P44" s="1214"/>
      <c r="Q44" s="1214"/>
    </row>
    <row r="45" spans="1:17" x14ac:dyDescent="0.2">
      <c r="A45" s="157">
        <f t="shared" si="0"/>
        <v>34</v>
      </c>
      <c r="B45" s="486" t="s">
        <v>985</v>
      </c>
      <c r="C45" s="115"/>
      <c r="D45" s="115"/>
      <c r="E45" s="412"/>
      <c r="F45" s="115"/>
      <c r="G45" s="115"/>
      <c r="H45" s="425"/>
      <c r="I45" s="1191"/>
      <c r="J45" s="115"/>
      <c r="K45" s="173"/>
      <c r="L45" s="180"/>
      <c r="M45" s="407"/>
      <c r="N45" s="181"/>
      <c r="P45" s="1214"/>
      <c r="Q45" s="1214"/>
    </row>
    <row r="46" spans="1:17" x14ac:dyDescent="0.2">
      <c r="A46" s="157">
        <f t="shared" si="0"/>
        <v>35</v>
      </c>
      <c r="B46" s="115" t="s">
        <v>707</v>
      </c>
      <c r="C46" s="115"/>
      <c r="D46" s="115"/>
      <c r="E46" s="412"/>
      <c r="F46" s="115"/>
      <c r="G46" s="115"/>
      <c r="H46" s="425"/>
      <c r="I46" s="1191"/>
      <c r="J46" s="115" t="s">
        <v>8</v>
      </c>
      <c r="K46" s="166"/>
      <c r="L46" s="337"/>
      <c r="M46" s="426"/>
      <c r="N46" s="181"/>
      <c r="P46" s="1214"/>
      <c r="Q46" s="1214"/>
    </row>
    <row r="47" spans="1:17" x14ac:dyDescent="0.2">
      <c r="A47" s="157">
        <f t="shared" si="0"/>
        <v>36</v>
      </c>
      <c r="B47" s="115" t="s">
        <v>708</v>
      </c>
      <c r="C47" s="122"/>
      <c r="D47" s="122"/>
      <c r="E47" s="475"/>
      <c r="F47" s="122"/>
      <c r="G47" s="122"/>
      <c r="H47" s="425"/>
      <c r="I47" s="1191"/>
      <c r="J47" s="115" t="s">
        <v>9</v>
      </c>
      <c r="K47" s="166"/>
      <c r="L47" s="337"/>
      <c r="M47" s="426"/>
      <c r="N47" s="181"/>
      <c r="P47" s="1214"/>
      <c r="Q47" s="1214"/>
    </row>
    <row r="48" spans="1:17" x14ac:dyDescent="0.2">
      <c r="A48" s="157">
        <f t="shared" si="0"/>
        <v>37</v>
      </c>
      <c r="B48" s="114" t="s">
        <v>218</v>
      </c>
      <c r="C48" s="115"/>
      <c r="D48" s="115"/>
      <c r="E48" s="412"/>
      <c r="F48" s="115"/>
      <c r="G48" s="115"/>
      <c r="H48" s="425"/>
      <c r="I48" s="1191"/>
      <c r="J48" s="115" t="s">
        <v>10</v>
      </c>
      <c r="K48" s="162"/>
      <c r="L48" s="279"/>
      <c r="M48" s="426"/>
      <c r="N48" s="181"/>
      <c r="P48" s="1214"/>
      <c r="Q48" s="1214"/>
    </row>
    <row r="49" spans="1:18" x14ac:dyDescent="0.2">
      <c r="A49" s="157">
        <f t="shared" si="0"/>
        <v>38</v>
      </c>
      <c r="B49" s="486" t="s">
        <v>219</v>
      </c>
      <c r="C49" s="272">
        <f>K25-(C33+C44)</f>
        <v>114168</v>
      </c>
      <c r="D49" s="272">
        <v>198117</v>
      </c>
      <c r="E49" s="425">
        <f>C49+D49</f>
        <v>312285</v>
      </c>
      <c r="F49" s="272">
        <v>110895</v>
      </c>
      <c r="G49" s="272">
        <v>195613</v>
      </c>
      <c r="H49" s="425">
        <f>F49+G49</f>
        <v>306508</v>
      </c>
      <c r="I49" s="1191">
        <f t="shared" si="4"/>
        <v>98.150087260034908</v>
      </c>
      <c r="J49" s="115" t="s">
        <v>11</v>
      </c>
      <c r="K49" s="162"/>
      <c r="L49" s="279"/>
      <c r="M49" s="426"/>
      <c r="N49" s="181"/>
      <c r="P49" s="1214"/>
      <c r="Q49" s="1214"/>
    </row>
    <row r="50" spans="1:18" x14ac:dyDescent="0.2">
      <c r="A50" s="157">
        <f t="shared" si="0"/>
        <v>39</v>
      </c>
      <c r="B50" s="486" t="s">
        <v>220</v>
      </c>
      <c r="C50" s="115">
        <f>K34-C34</f>
        <v>665</v>
      </c>
      <c r="D50" s="115">
        <v>3520</v>
      </c>
      <c r="E50" s="412">
        <f>C50+D50</f>
        <v>4185</v>
      </c>
      <c r="F50" s="115">
        <v>664</v>
      </c>
      <c r="G50" s="115">
        <v>3515</v>
      </c>
      <c r="H50" s="425">
        <f t="shared" si="3"/>
        <v>4179</v>
      </c>
      <c r="I50" s="1191">
        <f t="shared" si="4"/>
        <v>99.856630824372758</v>
      </c>
      <c r="J50" s="115" t="s">
        <v>12</v>
      </c>
      <c r="K50" s="162"/>
      <c r="L50" s="279"/>
      <c r="M50" s="426"/>
      <c r="N50" s="181"/>
      <c r="P50" s="1214"/>
      <c r="Q50" s="1214"/>
    </row>
    <row r="51" spans="1:18" x14ac:dyDescent="0.2">
      <c r="A51" s="157">
        <f t="shared" si="0"/>
        <v>40</v>
      </c>
      <c r="B51" s="114" t="s">
        <v>1</v>
      </c>
      <c r="C51" s="115"/>
      <c r="D51" s="115"/>
      <c r="E51" s="412"/>
      <c r="F51" s="115"/>
      <c r="G51" s="115"/>
      <c r="H51" s="425"/>
      <c r="I51" s="1191"/>
      <c r="J51" s="115" t="s">
        <v>13</v>
      </c>
      <c r="K51" s="162"/>
      <c r="L51" s="279"/>
      <c r="M51" s="426"/>
      <c r="N51" s="181"/>
      <c r="P51" s="1214"/>
      <c r="Q51" s="1214"/>
    </row>
    <row r="52" spans="1:18" x14ac:dyDescent="0.2">
      <c r="A52" s="157">
        <f t="shared" si="0"/>
        <v>41</v>
      </c>
      <c r="B52" s="114"/>
      <c r="C52" s="115"/>
      <c r="D52" s="115"/>
      <c r="E52" s="412"/>
      <c r="F52" s="115"/>
      <c r="G52" s="115"/>
      <c r="H52" s="425"/>
      <c r="I52" s="1191"/>
      <c r="J52" s="115" t="s">
        <v>14</v>
      </c>
      <c r="K52" s="162"/>
      <c r="L52" s="279"/>
      <c r="M52" s="426"/>
      <c r="N52" s="181"/>
      <c r="P52" s="1214"/>
      <c r="Q52" s="1214"/>
    </row>
    <row r="53" spans="1:18" x14ac:dyDescent="0.2">
      <c r="A53" s="157">
        <f t="shared" si="0"/>
        <v>42</v>
      </c>
      <c r="B53" s="114"/>
      <c r="C53" s="115"/>
      <c r="D53" s="115"/>
      <c r="E53" s="412"/>
      <c r="F53" s="115"/>
      <c r="G53" s="115"/>
      <c r="H53" s="425"/>
      <c r="I53" s="1191"/>
      <c r="J53" s="115" t="s">
        <v>15</v>
      </c>
      <c r="K53" s="162"/>
      <c r="L53" s="279"/>
      <c r="M53" s="426"/>
      <c r="N53" s="181"/>
      <c r="P53" s="1214"/>
      <c r="Q53" s="1214"/>
    </row>
    <row r="54" spans="1:18" ht="12" thickBot="1" x14ac:dyDescent="0.25">
      <c r="A54" s="157">
        <f t="shared" si="0"/>
        <v>43</v>
      </c>
      <c r="B54" s="170" t="s">
        <v>460</v>
      </c>
      <c r="C54" s="122">
        <f>SUM(C40:C52)</f>
        <v>120585</v>
      </c>
      <c r="D54" s="122">
        <f>SUM(D49:D53)</f>
        <v>201637</v>
      </c>
      <c r="E54" s="1269">
        <f>SUM(E40:E52)</f>
        <v>322222</v>
      </c>
      <c r="F54" s="122">
        <f t="shared" ref="F54:H54" si="11">SUM(F40:F52)</f>
        <v>117311</v>
      </c>
      <c r="G54" s="1273">
        <f t="shared" si="11"/>
        <v>199128</v>
      </c>
      <c r="H54" s="1269">
        <f t="shared" si="11"/>
        <v>316439</v>
      </c>
      <c r="I54" s="1191">
        <f t="shared" si="4"/>
        <v>98.20527462432733</v>
      </c>
      <c r="J54" s="122" t="s">
        <v>453</v>
      </c>
      <c r="K54" s="166">
        <f>SUM(K40:K53)</f>
        <v>0</v>
      </c>
      <c r="L54" s="337">
        <f>SUM(L40:L53)</f>
        <v>0</v>
      </c>
      <c r="M54" s="407">
        <f>SUM(M40:M53)</f>
        <v>0</v>
      </c>
      <c r="N54" s="337">
        <f t="shared" ref="N54:P54" si="12">SUM(N40:N53)</f>
        <v>0</v>
      </c>
      <c r="O54" s="1046">
        <f t="shared" si="12"/>
        <v>0</v>
      </c>
      <c r="P54" s="1045">
        <f t="shared" si="12"/>
        <v>0</v>
      </c>
      <c r="Q54" s="1216"/>
    </row>
    <row r="55" spans="1:18" ht="12" thickBot="1" x14ac:dyDescent="0.25">
      <c r="A55" s="1011">
        <f t="shared" si="0"/>
        <v>44</v>
      </c>
      <c r="B55" s="460" t="s">
        <v>455</v>
      </c>
      <c r="C55" s="968">
        <f>C35+C54</f>
        <v>159752</v>
      </c>
      <c r="D55" s="289">
        <f>D35+D54</f>
        <v>276631</v>
      </c>
      <c r="E55" s="727">
        <f>E35+E54</f>
        <v>436383</v>
      </c>
      <c r="F55" s="727">
        <f t="shared" ref="F55:H55" si="13">F35+F54</f>
        <v>158156</v>
      </c>
      <c r="G55" s="727">
        <f t="shared" si="13"/>
        <v>290619</v>
      </c>
      <c r="H55" s="727">
        <f t="shared" si="13"/>
        <v>448775</v>
      </c>
      <c r="I55" s="1211">
        <f>H55/E55*100</f>
        <v>102.83970732132094</v>
      </c>
      <c r="J55" s="460" t="s">
        <v>454</v>
      </c>
      <c r="K55" s="969">
        <f>K35+K54</f>
        <v>159752</v>
      </c>
      <c r="L55" s="1008">
        <f>L35+L54</f>
        <v>276631</v>
      </c>
      <c r="M55" s="830">
        <f>M35+M54</f>
        <v>436383</v>
      </c>
      <c r="N55" s="728">
        <f t="shared" ref="N55:P55" si="14">N35+N54</f>
        <v>158156</v>
      </c>
      <c r="O55" s="1008">
        <f t="shared" si="14"/>
        <v>275912</v>
      </c>
      <c r="P55" s="1008">
        <f t="shared" si="14"/>
        <v>434068</v>
      </c>
      <c r="Q55" s="1120">
        <f t="shared" ref="Q55" si="15">P55/M55*100</f>
        <v>99.469502707484025</v>
      </c>
      <c r="R55" s="1217"/>
    </row>
    <row r="56" spans="1:18" x14ac:dyDescent="0.2">
      <c r="B56" s="174"/>
      <c r="C56" s="173"/>
      <c r="D56" s="173"/>
      <c r="E56" s="173"/>
      <c r="F56" s="173"/>
      <c r="G56" s="173"/>
      <c r="H56" s="173"/>
      <c r="I56" s="173"/>
      <c r="J56" s="173"/>
      <c r="K56" s="173"/>
      <c r="L56" s="180"/>
      <c r="M56" s="180"/>
      <c r="N56" s="10"/>
    </row>
    <row r="57" spans="1:18" x14ac:dyDescent="0.2">
      <c r="N57" s="10"/>
    </row>
  </sheetData>
  <sheetProtection selectLockedCells="1" selectUnlockedCells="1"/>
  <mergeCells count="19">
    <mergeCell ref="F10:H10"/>
    <mergeCell ref="A5:Q5"/>
    <mergeCell ref="I10:I11"/>
    <mergeCell ref="B1:Q1"/>
    <mergeCell ref="N9:Q9"/>
    <mergeCell ref="N10:P10"/>
    <mergeCell ref="Q10:Q11"/>
    <mergeCell ref="A4:Q4"/>
    <mergeCell ref="A6:Q6"/>
    <mergeCell ref="A7:Q7"/>
    <mergeCell ref="B8:Q8"/>
    <mergeCell ref="A9:A11"/>
    <mergeCell ref="B9:B10"/>
    <mergeCell ref="C9:E9"/>
    <mergeCell ref="J9:J10"/>
    <mergeCell ref="C10:E10"/>
    <mergeCell ref="K10:M10"/>
    <mergeCell ref="K9:M9"/>
    <mergeCell ref="F9:I9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62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66"/>
  <sheetViews>
    <sheetView zoomScaleNormal="75" workbookViewId="0">
      <pane xSplit="2" ySplit="6" topLeftCell="C7" activePane="bottomRight" state="frozen"/>
      <selection activeCell="B65" sqref="B65"/>
      <selection pane="topRight" activeCell="B65" sqref="B65"/>
      <selection pane="bottomLeft" activeCell="B65" sqref="B65"/>
      <selection pane="bottomRight" sqref="A1:XFD1048576"/>
    </sheetView>
  </sheetViews>
  <sheetFormatPr defaultColWidth="9.140625" defaultRowHeight="15.75" x14ac:dyDescent="0.25"/>
  <cols>
    <col min="1" max="1" width="3.85546875" style="16" customWidth="1"/>
    <col min="2" max="2" width="42.5703125" style="16" customWidth="1"/>
    <col min="3" max="4" width="9.7109375" style="349" customWidth="1"/>
    <col min="5" max="5" width="10.42578125" style="349" bestFit="1" customWidth="1"/>
    <col min="6" max="9" width="9.7109375" style="349" customWidth="1"/>
    <col min="10" max="10" width="10.140625" style="349" customWidth="1"/>
    <col min="11" max="14" width="9.7109375" style="349" customWidth="1"/>
    <col min="15" max="15" width="11.5703125" style="349" customWidth="1"/>
    <col min="16" max="16" width="10.140625" style="16" customWidth="1"/>
    <col min="17" max="16384" width="9.140625" style="16"/>
  </cols>
  <sheetData>
    <row r="1" spans="1:33" ht="12.75" customHeight="1" x14ac:dyDescent="0.25">
      <c r="B1" s="1967" t="s">
        <v>1349</v>
      </c>
      <c r="C1" s="1967"/>
      <c r="D1" s="1967"/>
      <c r="E1" s="1967"/>
      <c r="F1" s="1967"/>
      <c r="G1" s="1967"/>
      <c r="H1" s="1967"/>
      <c r="I1" s="1967"/>
      <c r="J1" s="1967"/>
      <c r="K1" s="1967"/>
      <c r="L1" s="1967"/>
      <c r="M1" s="1967"/>
      <c r="N1" s="1967"/>
      <c r="O1" s="1967"/>
      <c r="P1" s="874"/>
      <c r="Q1" s="874"/>
      <c r="R1" s="874"/>
      <c r="S1" s="874"/>
      <c r="T1" s="874"/>
      <c r="U1" s="874"/>
      <c r="V1" s="874"/>
      <c r="W1" s="874"/>
      <c r="X1" s="874"/>
      <c r="Y1" s="874"/>
      <c r="Z1" s="874"/>
      <c r="AA1" s="874"/>
      <c r="AB1" s="874"/>
      <c r="AC1" s="874"/>
      <c r="AD1" s="874"/>
      <c r="AE1" s="874"/>
      <c r="AF1" s="874"/>
      <c r="AG1" s="874"/>
    </row>
    <row r="2" spans="1:33" ht="14.1" customHeight="1" x14ac:dyDescent="0.25">
      <c r="A2" s="30"/>
      <c r="B2" s="1828" t="s">
        <v>87</v>
      </c>
      <c r="C2" s="1828"/>
      <c r="D2" s="1828"/>
      <c r="E2" s="1828"/>
      <c r="F2" s="1828"/>
      <c r="G2" s="1828"/>
      <c r="H2" s="1828"/>
      <c r="I2" s="1828"/>
      <c r="J2" s="1828"/>
      <c r="K2" s="1828"/>
      <c r="L2" s="1828"/>
      <c r="M2" s="1828"/>
      <c r="N2" s="1828"/>
      <c r="O2" s="1828"/>
    </row>
    <row r="3" spans="1:33" ht="14.1" customHeight="1" x14ac:dyDescent="0.25">
      <c r="A3" s="30"/>
      <c r="B3" s="1828" t="s">
        <v>1108</v>
      </c>
      <c r="C3" s="1828"/>
      <c r="D3" s="1828"/>
      <c r="E3" s="1828"/>
      <c r="F3" s="1828"/>
      <c r="G3" s="1828"/>
      <c r="H3" s="1828"/>
      <c r="I3" s="1828"/>
      <c r="J3" s="1828"/>
      <c r="K3" s="1828"/>
      <c r="L3" s="1828"/>
      <c r="M3" s="1828"/>
      <c r="N3" s="1828"/>
      <c r="O3" s="1828"/>
    </row>
    <row r="4" spans="1:33" ht="14.1" customHeight="1" x14ac:dyDescent="0.25">
      <c r="A4" s="30"/>
      <c r="B4" s="709"/>
      <c r="C4" s="710"/>
      <c r="D4" s="710"/>
      <c r="E4" s="710"/>
      <c r="F4" s="710"/>
      <c r="G4" s="710"/>
      <c r="H4" s="710"/>
      <c r="I4" s="710"/>
      <c r="J4" s="710"/>
      <c r="K4" s="710"/>
      <c r="L4" s="710"/>
      <c r="M4" s="710"/>
      <c r="N4" s="710"/>
      <c r="O4" s="710"/>
    </row>
    <row r="5" spans="1:33" ht="15" customHeight="1" x14ac:dyDescent="0.25">
      <c r="A5" s="1966"/>
      <c r="B5" s="711" t="s">
        <v>57</v>
      </c>
      <c r="C5" s="712" t="s">
        <v>58</v>
      </c>
      <c r="D5" s="712" t="s">
        <v>59</v>
      </c>
      <c r="E5" s="712" t="s">
        <v>60</v>
      </c>
      <c r="F5" s="712" t="s">
        <v>482</v>
      </c>
      <c r="G5" s="712" t="s">
        <v>483</v>
      </c>
      <c r="H5" s="712" t="s">
        <v>484</v>
      </c>
      <c r="I5" s="712" t="s">
        <v>609</v>
      </c>
      <c r="J5" s="712" t="s">
        <v>620</v>
      </c>
      <c r="K5" s="712" t="s">
        <v>621</v>
      </c>
      <c r="L5" s="712" t="s">
        <v>622</v>
      </c>
      <c r="M5" s="712" t="s">
        <v>623</v>
      </c>
      <c r="N5" s="712" t="s">
        <v>624</v>
      </c>
      <c r="O5" s="712" t="s">
        <v>625</v>
      </c>
    </row>
    <row r="6" spans="1:33" ht="12.75" customHeight="1" x14ac:dyDescent="0.25">
      <c r="A6" s="1966"/>
      <c r="B6" s="707" t="s">
        <v>86</v>
      </c>
      <c r="C6" s="713" t="s">
        <v>626</v>
      </c>
      <c r="D6" s="713" t="s">
        <v>627</v>
      </c>
      <c r="E6" s="713" t="s">
        <v>628</v>
      </c>
      <c r="F6" s="713" t="s">
        <v>629</v>
      </c>
      <c r="G6" s="713" t="s">
        <v>630</v>
      </c>
      <c r="H6" s="713" t="s">
        <v>631</v>
      </c>
      <c r="I6" s="713" t="s">
        <v>632</v>
      </c>
      <c r="J6" s="713" t="s">
        <v>633</v>
      </c>
      <c r="K6" s="713" t="s">
        <v>634</v>
      </c>
      <c r="L6" s="713" t="s">
        <v>635</v>
      </c>
      <c r="M6" s="713" t="s">
        <v>636</v>
      </c>
      <c r="N6" s="713" t="s">
        <v>637</v>
      </c>
      <c r="O6" s="713" t="s">
        <v>546</v>
      </c>
    </row>
    <row r="7" spans="1:33" s="30" customFormat="1" ht="12.75" customHeight="1" x14ac:dyDescent="0.25">
      <c r="A7" s="19" t="s">
        <v>491</v>
      </c>
      <c r="B7" s="32" t="s">
        <v>666</v>
      </c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</row>
    <row r="8" spans="1:33" s="30" customFormat="1" ht="15.75" customHeight="1" x14ac:dyDescent="0.25">
      <c r="A8" s="19" t="s">
        <v>499</v>
      </c>
      <c r="B8" s="30" t="s">
        <v>660</v>
      </c>
      <c r="C8" s="253">
        <f>O8/12</f>
        <v>71037.666666666672</v>
      </c>
      <c r="D8" s="253">
        <v>65801</v>
      </c>
      <c r="E8" s="253">
        <v>65796</v>
      </c>
      <c r="F8" s="253">
        <v>65796</v>
      </c>
      <c r="G8" s="253">
        <v>65796</v>
      </c>
      <c r="H8" s="253">
        <v>65796</v>
      </c>
      <c r="I8" s="253">
        <v>65796</v>
      </c>
      <c r="J8" s="253">
        <v>65796</v>
      </c>
      <c r="K8" s="253">
        <v>65796</v>
      </c>
      <c r="L8" s="253">
        <v>65796</v>
      </c>
      <c r="M8" s="253">
        <v>65796</v>
      </c>
      <c r="N8" s="253">
        <v>65796</v>
      </c>
      <c r="O8" s="253">
        <f>Össz.önkor.mérleg.!E12</f>
        <v>852452</v>
      </c>
      <c r="P8" s="33"/>
    </row>
    <row r="9" spans="1:33" s="30" customFormat="1" ht="16.5" customHeight="1" x14ac:dyDescent="0.25">
      <c r="A9" s="19" t="s">
        <v>500</v>
      </c>
      <c r="B9" s="30" t="s">
        <v>661</v>
      </c>
      <c r="C9" s="253">
        <f>O9/12</f>
        <v>4865.75</v>
      </c>
      <c r="D9" s="253">
        <v>2629</v>
      </c>
      <c r="E9" s="253">
        <v>2629</v>
      </c>
      <c r="F9" s="253">
        <v>2629</v>
      </c>
      <c r="G9" s="253">
        <v>2629</v>
      </c>
      <c r="H9" s="253">
        <v>2629</v>
      </c>
      <c r="I9" s="253">
        <v>2629</v>
      </c>
      <c r="J9" s="253">
        <v>2629</v>
      </c>
      <c r="K9" s="253">
        <v>2629</v>
      </c>
      <c r="L9" s="253">
        <v>2629</v>
      </c>
      <c r="M9" s="253">
        <v>2629</v>
      </c>
      <c r="N9" s="253">
        <v>2629</v>
      </c>
      <c r="O9" s="253">
        <f>Össz.önkor.mérleg.!E14</f>
        <v>58389</v>
      </c>
      <c r="P9" s="33"/>
    </row>
    <row r="10" spans="1:33" s="30" customFormat="1" ht="15.75" customHeight="1" x14ac:dyDescent="0.25">
      <c r="A10" s="19" t="s">
        <v>501</v>
      </c>
      <c r="B10" s="30" t="s">
        <v>465</v>
      </c>
      <c r="C10" s="253">
        <f>O10/12</f>
        <v>116762.91666666667</v>
      </c>
      <c r="D10" s="253">
        <v>102947</v>
      </c>
      <c r="E10" s="253">
        <v>102943</v>
      </c>
      <c r="F10" s="253">
        <v>102943</v>
      </c>
      <c r="G10" s="253">
        <v>102943</v>
      </c>
      <c r="H10" s="253">
        <v>102943</v>
      </c>
      <c r="I10" s="253">
        <v>102943</v>
      </c>
      <c r="J10" s="253">
        <v>102943</v>
      </c>
      <c r="K10" s="253">
        <v>102943</v>
      </c>
      <c r="L10" s="253">
        <v>102943</v>
      </c>
      <c r="M10" s="253">
        <v>102943</v>
      </c>
      <c r="N10" s="253">
        <v>102943</v>
      </c>
      <c r="O10" s="253">
        <f>Össz.önkor.mérleg.!E18</f>
        <v>1401155</v>
      </c>
      <c r="P10" s="33"/>
    </row>
    <row r="11" spans="1:33" s="31" customFormat="1" ht="18" customHeight="1" x14ac:dyDescent="0.25">
      <c r="A11" s="19" t="s">
        <v>502</v>
      </c>
      <c r="B11" s="31" t="s">
        <v>662</v>
      </c>
      <c r="C11" s="253">
        <f>O11/12</f>
        <v>37752.583333333336</v>
      </c>
      <c r="D11" s="253">
        <v>29601</v>
      </c>
      <c r="E11" s="253">
        <v>29605</v>
      </c>
      <c r="F11" s="253">
        <v>29605</v>
      </c>
      <c r="G11" s="253">
        <v>29605</v>
      </c>
      <c r="H11" s="253">
        <v>29605</v>
      </c>
      <c r="I11" s="253">
        <v>29605</v>
      </c>
      <c r="J11" s="253">
        <v>29605</v>
      </c>
      <c r="K11" s="253">
        <v>29605</v>
      </c>
      <c r="L11" s="253">
        <v>29605</v>
      </c>
      <c r="M11" s="253">
        <v>29605</v>
      </c>
      <c r="N11" s="253">
        <v>29605</v>
      </c>
      <c r="O11" s="253">
        <f>Össz.önkor.mérleg.!E21</f>
        <v>453031</v>
      </c>
      <c r="P11" s="33"/>
    </row>
    <row r="12" spans="1:33" s="30" customFormat="1" ht="13.5" customHeight="1" x14ac:dyDescent="0.25">
      <c r="A12" s="19" t="s">
        <v>503</v>
      </c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>
        <f t="shared" ref="O12:O18" si="0">SUM(C12:N12)</f>
        <v>0</v>
      </c>
      <c r="P12" s="33"/>
    </row>
    <row r="13" spans="1:33" s="30" customFormat="1" ht="15" customHeight="1" x14ac:dyDescent="0.25">
      <c r="A13" s="19" t="s">
        <v>504</v>
      </c>
      <c r="C13" s="253"/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>
        <f t="shared" si="0"/>
        <v>0</v>
      </c>
      <c r="P13" s="33"/>
    </row>
    <row r="14" spans="1:33" s="32" customFormat="1" ht="15.75" customHeight="1" x14ac:dyDescent="0.25">
      <c r="A14" s="19" t="s">
        <v>505</v>
      </c>
      <c r="B14" s="714" t="s">
        <v>638</v>
      </c>
      <c r="C14" s="715">
        <f>SUM(C8:C13)</f>
        <v>230418.91666666669</v>
      </c>
      <c r="D14" s="715">
        <f>SUM(D8:D12)</f>
        <v>200978</v>
      </c>
      <c r="E14" s="715">
        <f>SUM(E8:E12)</f>
        <v>200973</v>
      </c>
      <c r="F14" s="715">
        <f>SUM(F8:F13)</f>
        <v>200973</v>
      </c>
      <c r="G14" s="715">
        <f>SUM(G8:G13)</f>
        <v>200973</v>
      </c>
      <c r="H14" s="715">
        <f t="shared" ref="H14:N14" si="1">SUM(H8:H12)</f>
        <v>200973</v>
      </c>
      <c r="I14" s="715">
        <f t="shared" si="1"/>
        <v>200973</v>
      </c>
      <c r="J14" s="715">
        <f t="shared" si="1"/>
        <v>200973</v>
      </c>
      <c r="K14" s="715">
        <f t="shared" si="1"/>
        <v>200973</v>
      </c>
      <c r="L14" s="715">
        <f t="shared" si="1"/>
        <v>200973</v>
      </c>
      <c r="M14" s="715">
        <f t="shared" si="1"/>
        <v>200973</v>
      </c>
      <c r="N14" s="715">
        <f t="shared" si="1"/>
        <v>200973</v>
      </c>
      <c r="O14" s="716">
        <f>SUM(O8:O13)</f>
        <v>2765027</v>
      </c>
      <c r="P14" s="34"/>
    </row>
    <row r="15" spans="1:33" s="30" customFormat="1" ht="15.75" customHeight="1" x14ac:dyDescent="0.25">
      <c r="A15" s="19" t="s">
        <v>506</v>
      </c>
      <c r="B15" s="30" t="s">
        <v>663</v>
      </c>
      <c r="C15" s="253"/>
      <c r="D15" s="253"/>
      <c r="E15" s="253"/>
      <c r="F15" s="253"/>
      <c r="G15" s="717"/>
      <c r="H15" s="717"/>
      <c r="I15" s="717"/>
      <c r="J15" s="717"/>
      <c r="K15" s="717"/>
      <c r="L15" s="717"/>
      <c r="M15" s="717"/>
      <c r="N15" s="717"/>
      <c r="O15" s="255">
        <f>Össz.önkor.mérleg.!E25</f>
        <v>213508</v>
      </c>
      <c r="P15" s="33"/>
    </row>
    <row r="16" spans="1:33" s="30" customFormat="1" ht="15" customHeight="1" x14ac:dyDescent="0.25">
      <c r="A16" s="19" t="s">
        <v>547</v>
      </c>
      <c r="B16" s="30" t="s">
        <v>664</v>
      </c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5">
        <v>0</v>
      </c>
      <c r="P16" s="33"/>
    </row>
    <row r="17" spans="1:256" s="30" customFormat="1" ht="16.5" customHeight="1" x14ac:dyDescent="0.25">
      <c r="A17" s="19" t="s">
        <v>548</v>
      </c>
      <c r="B17" s="30" t="s">
        <v>581</v>
      </c>
      <c r="C17" s="253">
        <f>O17/12</f>
        <v>510.08333333333331</v>
      </c>
      <c r="D17" s="253">
        <v>241</v>
      </c>
      <c r="E17" s="253">
        <v>239</v>
      </c>
      <c r="F17" s="253">
        <v>239</v>
      </c>
      <c r="G17" s="253">
        <v>239</v>
      </c>
      <c r="H17" s="253">
        <v>239</v>
      </c>
      <c r="I17" s="253">
        <v>239</v>
      </c>
      <c r="J17" s="253">
        <v>239</v>
      </c>
      <c r="K17" s="253">
        <v>239</v>
      </c>
      <c r="L17" s="253">
        <v>239</v>
      </c>
      <c r="M17" s="253">
        <v>239</v>
      </c>
      <c r="N17" s="253">
        <v>239</v>
      </c>
      <c r="O17" s="255">
        <f>Össz.önkor.mérleg.!E31</f>
        <v>6121</v>
      </c>
      <c r="P17" s="33"/>
    </row>
    <row r="18" spans="1:256" s="31" customFormat="1" ht="15" customHeight="1" x14ac:dyDescent="0.25">
      <c r="A18" s="19" t="s">
        <v>549</v>
      </c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5">
        <f t="shared" si="0"/>
        <v>0</v>
      </c>
      <c r="P18" s="33"/>
    </row>
    <row r="19" spans="1:256" s="36" customFormat="1" ht="16.5" customHeight="1" x14ac:dyDescent="0.25">
      <c r="A19" s="19" t="s">
        <v>550</v>
      </c>
      <c r="B19" s="869" t="s">
        <v>639</v>
      </c>
      <c r="C19" s="870">
        <f>SUM(C15:C18)</f>
        <v>510.08333333333331</v>
      </c>
      <c r="D19" s="870">
        <f>SUM(D15:D18)</f>
        <v>241</v>
      </c>
      <c r="E19" s="870">
        <f>SUM(E15:E18)</f>
        <v>239</v>
      </c>
      <c r="F19" s="870">
        <f t="shared" ref="F19:M19" si="2">SUM(F15:F18)</f>
        <v>239</v>
      </c>
      <c r="G19" s="870">
        <f t="shared" si="2"/>
        <v>239</v>
      </c>
      <c r="H19" s="870">
        <f t="shared" si="2"/>
        <v>239</v>
      </c>
      <c r="I19" s="870">
        <f t="shared" si="2"/>
        <v>239</v>
      </c>
      <c r="J19" s="870">
        <f t="shared" si="2"/>
        <v>239</v>
      </c>
      <c r="K19" s="870">
        <f t="shared" si="2"/>
        <v>239</v>
      </c>
      <c r="L19" s="870">
        <f t="shared" si="2"/>
        <v>239</v>
      </c>
      <c r="M19" s="870">
        <f t="shared" si="2"/>
        <v>239</v>
      </c>
      <c r="N19" s="870">
        <f>SUM(N15:N18)</f>
        <v>239</v>
      </c>
      <c r="O19" s="871">
        <f>SUM(O15:O18)</f>
        <v>219629</v>
      </c>
      <c r="P19" s="35"/>
    </row>
    <row r="20" spans="1:256" s="32" customFormat="1" ht="16.5" customHeight="1" x14ac:dyDescent="0.25">
      <c r="A20" s="19" t="s">
        <v>551</v>
      </c>
      <c r="B20" s="36" t="s">
        <v>665</v>
      </c>
      <c r="C20" s="256"/>
      <c r="D20" s="256"/>
      <c r="E20" s="256"/>
      <c r="F20" s="256"/>
      <c r="G20" s="256"/>
      <c r="H20" s="254"/>
      <c r="I20" s="254"/>
      <c r="J20" s="254"/>
      <c r="K20" s="254"/>
      <c r="L20" s="254"/>
      <c r="M20" s="254"/>
      <c r="N20" s="254"/>
      <c r="O20" s="255">
        <f>SUM(C20:N20)</f>
        <v>0</v>
      </c>
      <c r="P20" s="34"/>
    </row>
    <row r="21" spans="1:256" s="30" customFormat="1" ht="15.75" customHeight="1" x14ac:dyDescent="0.25">
      <c r="A21" s="19" t="s">
        <v>552</v>
      </c>
      <c r="B21" s="31" t="s">
        <v>472</v>
      </c>
      <c r="C21" s="254">
        <f>O21/12</f>
        <v>221702.25</v>
      </c>
      <c r="D21" s="254">
        <v>197609</v>
      </c>
      <c r="E21" s="254">
        <v>197615</v>
      </c>
      <c r="F21" s="254">
        <v>197615</v>
      </c>
      <c r="G21" s="254">
        <v>197615</v>
      </c>
      <c r="H21" s="254">
        <v>197615</v>
      </c>
      <c r="I21" s="254">
        <v>197615</v>
      </c>
      <c r="J21" s="254">
        <v>197615</v>
      </c>
      <c r="K21" s="254">
        <v>197615</v>
      </c>
      <c r="L21" s="254">
        <v>197615</v>
      </c>
      <c r="M21" s="254">
        <v>197615</v>
      </c>
      <c r="N21" s="254">
        <v>197615</v>
      </c>
      <c r="O21" s="255">
        <f>Össz.önkor.mérleg.!E55</f>
        <v>2660427</v>
      </c>
      <c r="P21" s="33"/>
    </row>
    <row r="22" spans="1:256" s="32" customFormat="1" ht="16.5" customHeight="1" x14ac:dyDescent="0.25">
      <c r="A22" s="19" t="s">
        <v>553</v>
      </c>
      <c r="B22" s="718" t="s">
        <v>640</v>
      </c>
      <c r="C22" s="719">
        <f t="shared" ref="C22:N22" si="3">C19+C14+C20+C21</f>
        <v>452631.25</v>
      </c>
      <c r="D22" s="719">
        <f t="shared" si="3"/>
        <v>398828</v>
      </c>
      <c r="E22" s="719">
        <f t="shared" si="3"/>
        <v>398827</v>
      </c>
      <c r="F22" s="719">
        <f t="shared" si="3"/>
        <v>398827</v>
      </c>
      <c r="G22" s="719">
        <f t="shared" si="3"/>
        <v>398827</v>
      </c>
      <c r="H22" s="719">
        <f t="shared" si="3"/>
        <v>398827</v>
      </c>
      <c r="I22" s="719">
        <f t="shared" si="3"/>
        <v>398827</v>
      </c>
      <c r="J22" s="719">
        <f t="shared" si="3"/>
        <v>398827</v>
      </c>
      <c r="K22" s="719">
        <f t="shared" si="3"/>
        <v>398827</v>
      </c>
      <c r="L22" s="719">
        <f t="shared" si="3"/>
        <v>398827</v>
      </c>
      <c r="M22" s="719">
        <f t="shared" si="3"/>
        <v>398827</v>
      </c>
      <c r="N22" s="719">
        <f t="shared" si="3"/>
        <v>398827</v>
      </c>
      <c r="O22" s="720">
        <f>O14+O21+O19</f>
        <v>5645083</v>
      </c>
      <c r="P22" s="34"/>
    </row>
    <row r="23" spans="1:256" s="15" customFormat="1" ht="15" customHeight="1" x14ac:dyDescent="0.25">
      <c r="A23" s="19" t="s">
        <v>554</v>
      </c>
      <c r="B23" s="32"/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</row>
    <row r="24" spans="1:256" s="32" customFormat="1" ht="12.75" customHeight="1" x14ac:dyDescent="0.25">
      <c r="A24" s="19" t="s">
        <v>556</v>
      </c>
      <c r="B24" s="32" t="s">
        <v>65</v>
      </c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</row>
    <row r="25" spans="1:256" s="30" customFormat="1" ht="15.75" customHeight="1" x14ac:dyDescent="0.25">
      <c r="A25" s="19" t="s">
        <v>557</v>
      </c>
      <c r="B25" s="30" t="s">
        <v>473</v>
      </c>
      <c r="C25" s="253">
        <f t="shared" ref="C25:C32" si="4">O25/12</f>
        <v>80859.083333333328</v>
      </c>
      <c r="D25" s="253">
        <v>75820</v>
      </c>
      <c r="E25" s="253">
        <v>75817</v>
      </c>
      <c r="F25" s="253">
        <v>75817</v>
      </c>
      <c r="G25" s="253">
        <v>75817</v>
      </c>
      <c r="H25" s="253">
        <v>75817</v>
      </c>
      <c r="I25" s="253">
        <v>75817</v>
      </c>
      <c r="J25" s="253">
        <v>75817</v>
      </c>
      <c r="K25" s="253">
        <v>75817</v>
      </c>
      <c r="L25" s="253">
        <v>75817</v>
      </c>
      <c r="M25" s="253">
        <v>75817</v>
      </c>
      <c r="N25" s="253">
        <v>75817</v>
      </c>
      <c r="O25" s="255">
        <f>Össz.önkor.mérleg.!M11</f>
        <v>970309</v>
      </c>
      <c r="P25" s="33"/>
    </row>
    <row r="26" spans="1:256" s="30" customFormat="1" ht="17.25" customHeight="1" x14ac:dyDescent="0.25">
      <c r="A26" s="19" t="s">
        <v>558</v>
      </c>
      <c r="B26" s="30" t="s">
        <v>474</v>
      </c>
      <c r="C26" s="253">
        <f t="shared" si="4"/>
        <v>18020.5</v>
      </c>
      <c r="D26" s="253">
        <v>17473</v>
      </c>
      <c r="E26" s="253">
        <v>17479</v>
      </c>
      <c r="F26" s="253">
        <v>17479</v>
      </c>
      <c r="G26" s="253">
        <v>17479</v>
      </c>
      <c r="H26" s="253">
        <v>17479</v>
      </c>
      <c r="I26" s="253">
        <v>17479</v>
      </c>
      <c r="J26" s="253">
        <v>17479</v>
      </c>
      <c r="K26" s="253">
        <v>17479</v>
      </c>
      <c r="L26" s="253">
        <v>17479</v>
      </c>
      <c r="M26" s="253">
        <v>17479</v>
      </c>
      <c r="N26" s="253">
        <v>17479</v>
      </c>
      <c r="O26" s="255">
        <f>Össz.önkor.mérleg.!M12</f>
        <v>216246</v>
      </c>
      <c r="P26" s="33"/>
    </row>
    <row r="27" spans="1:256" s="30" customFormat="1" ht="13.5" customHeight="1" x14ac:dyDescent="0.25">
      <c r="A27" s="19" t="s">
        <v>559</v>
      </c>
      <c r="B27" s="30" t="s">
        <v>475</v>
      </c>
      <c r="C27" s="253">
        <f t="shared" si="4"/>
        <v>120533.33333333333</v>
      </c>
      <c r="D27" s="253">
        <v>78841</v>
      </c>
      <c r="E27" s="253">
        <v>78839</v>
      </c>
      <c r="F27" s="253">
        <v>78839</v>
      </c>
      <c r="G27" s="253">
        <v>78839</v>
      </c>
      <c r="H27" s="253">
        <v>78839</v>
      </c>
      <c r="I27" s="253">
        <v>78839</v>
      </c>
      <c r="J27" s="253">
        <v>78839</v>
      </c>
      <c r="K27" s="253">
        <v>78839</v>
      </c>
      <c r="L27" s="253">
        <v>78839</v>
      </c>
      <c r="M27" s="253">
        <v>78839</v>
      </c>
      <c r="N27" s="253">
        <v>78839</v>
      </c>
      <c r="O27" s="255">
        <f>Össz.önkor.mérleg.!M13</f>
        <v>1446400</v>
      </c>
      <c r="P27" s="33"/>
    </row>
    <row r="28" spans="1:256" s="30" customFormat="1" ht="15" customHeight="1" x14ac:dyDescent="0.25">
      <c r="A28" s="19" t="s">
        <v>560</v>
      </c>
      <c r="B28" s="30" t="s">
        <v>641</v>
      </c>
      <c r="C28" s="253">
        <f t="shared" si="4"/>
        <v>1149.3333333333333</v>
      </c>
      <c r="D28" s="253">
        <v>1175</v>
      </c>
      <c r="E28" s="253">
        <v>1175</v>
      </c>
      <c r="F28" s="253">
        <v>1175</v>
      </c>
      <c r="G28" s="253">
        <v>1175</v>
      </c>
      <c r="H28" s="253">
        <v>1175</v>
      </c>
      <c r="I28" s="253">
        <v>1175</v>
      </c>
      <c r="J28" s="253">
        <v>1175</v>
      </c>
      <c r="K28" s="253">
        <v>1175</v>
      </c>
      <c r="L28" s="253">
        <v>1175</v>
      </c>
      <c r="M28" s="253">
        <v>1175</v>
      </c>
      <c r="N28" s="253">
        <v>1175</v>
      </c>
      <c r="O28" s="255">
        <f>Össz.önkor.mérleg.!M15</f>
        <v>13792</v>
      </c>
      <c r="P28" s="33"/>
      <c r="IV28" s="33"/>
    </row>
    <row r="29" spans="1:256" s="30" customFormat="1" ht="15" customHeight="1" x14ac:dyDescent="0.25">
      <c r="A29" s="19" t="s">
        <v>561</v>
      </c>
      <c r="B29" s="30" t="s">
        <v>273</v>
      </c>
      <c r="C29" s="253">
        <v>38</v>
      </c>
      <c r="D29" s="253">
        <v>33</v>
      </c>
      <c r="E29" s="253">
        <v>38</v>
      </c>
      <c r="F29" s="253">
        <v>38</v>
      </c>
      <c r="G29" s="253">
        <v>38</v>
      </c>
      <c r="H29" s="253">
        <v>38</v>
      </c>
      <c r="I29" s="253">
        <v>38</v>
      </c>
      <c r="J29" s="253">
        <v>38</v>
      </c>
      <c r="K29" s="253">
        <v>38</v>
      </c>
      <c r="L29" s="253">
        <v>38</v>
      </c>
      <c r="M29" s="253">
        <v>38</v>
      </c>
      <c r="N29" s="253">
        <v>38</v>
      </c>
      <c r="O29" s="255">
        <f>Össz.önkor.mérleg.!M20</f>
        <v>451</v>
      </c>
      <c r="P29" s="33"/>
    </row>
    <row r="30" spans="1:256" s="30" customFormat="1" ht="12.75" customHeight="1" x14ac:dyDescent="0.25">
      <c r="A30" s="19" t="s">
        <v>562</v>
      </c>
      <c r="B30" s="30" t="s">
        <v>476</v>
      </c>
      <c r="C30" s="253">
        <v>3993</v>
      </c>
      <c r="D30" s="253">
        <v>3989</v>
      </c>
      <c r="E30" s="253">
        <v>3993</v>
      </c>
      <c r="F30" s="253">
        <v>3993</v>
      </c>
      <c r="G30" s="253">
        <v>3993</v>
      </c>
      <c r="H30" s="253">
        <v>3993</v>
      </c>
      <c r="I30" s="253">
        <v>3993</v>
      </c>
      <c r="J30" s="253">
        <v>3993</v>
      </c>
      <c r="K30" s="253">
        <v>3993</v>
      </c>
      <c r="L30" s="253">
        <v>3993</v>
      </c>
      <c r="M30" s="253">
        <v>3993</v>
      </c>
      <c r="N30" s="253">
        <v>3993</v>
      </c>
      <c r="O30" s="255">
        <f>Össz.önkor.mérleg.!M18</f>
        <v>118862</v>
      </c>
      <c r="P30" s="33"/>
    </row>
    <row r="31" spans="1:256" s="30" customFormat="1" ht="15.75" customHeight="1" x14ac:dyDescent="0.25">
      <c r="A31" s="19" t="s">
        <v>563</v>
      </c>
      <c r="B31" s="30" t="s">
        <v>477</v>
      </c>
      <c r="C31" s="253">
        <f t="shared" si="4"/>
        <v>29731.916666666668</v>
      </c>
      <c r="D31" s="253">
        <v>22360</v>
      </c>
      <c r="E31" s="253">
        <v>22360</v>
      </c>
      <c r="F31" s="253">
        <v>22360</v>
      </c>
      <c r="G31" s="253">
        <v>22360</v>
      </c>
      <c r="H31" s="253">
        <v>22360</v>
      </c>
      <c r="I31" s="253">
        <v>22360</v>
      </c>
      <c r="J31" s="253">
        <v>22360</v>
      </c>
      <c r="K31" s="253">
        <v>22360</v>
      </c>
      <c r="L31" s="253">
        <v>22360</v>
      </c>
      <c r="M31" s="253">
        <v>22360</v>
      </c>
      <c r="N31" s="253">
        <v>22360</v>
      </c>
      <c r="O31" s="255">
        <f>Össz.önkor.mérleg.!M19</f>
        <v>356783</v>
      </c>
      <c r="P31" s="33"/>
    </row>
    <row r="32" spans="1:256" s="30" customFormat="1" ht="15" customHeight="1" x14ac:dyDescent="0.25">
      <c r="A32" s="19" t="s">
        <v>582</v>
      </c>
      <c r="B32" s="30" t="s">
        <v>669</v>
      </c>
      <c r="C32" s="253">
        <f t="shared" si="4"/>
        <v>17944.083333333332</v>
      </c>
      <c r="D32" s="253">
        <v>7087</v>
      </c>
      <c r="E32" s="253">
        <v>7091</v>
      </c>
      <c r="F32" s="253">
        <v>7091</v>
      </c>
      <c r="G32" s="253">
        <v>7091</v>
      </c>
      <c r="H32" s="253">
        <v>7091</v>
      </c>
      <c r="I32" s="253">
        <v>7091</v>
      </c>
      <c r="J32" s="253">
        <v>7091</v>
      </c>
      <c r="K32" s="253">
        <v>7091</v>
      </c>
      <c r="L32" s="253">
        <v>7091</v>
      </c>
      <c r="M32" s="253">
        <v>7091</v>
      </c>
      <c r="N32" s="253">
        <v>7091</v>
      </c>
      <c r="O32" s="255">
        <f>Össz.önkor.mérleg.!M21+Össz.önkor.mérleg.!M22</f>
        <v>215329</v>
      </c>
      <c r="P32" s="33"/>
    </row>
    <row r="33" spans="1:16" s="31" customFormat="1" ht="15.75" customHeight="1" x14ac:dyDescent="0.25">
      <c r="A33" s="19" t="s">
        <v>583</v>
      </c>
      <c r="B33" s="872" t="s">
        <v>642</v>
      </c>
      <c r="C33" s="870">
        <f>SUM(C25:C32)</f>
        <v>272269.25</v>
      </c>
      <c r="D33" s="870">
        <f>SUM(D25:D32)</f>
        <v>206778</v>
      </c>
      <c r="E33" s="870">
        <f t="shared" ref="E33:N33" si="5">SUM(E25:E32)</f>
        <v>206792</v>
      </c>
      <c r="F33" s="870">
        <f t="shared" si="5"/>
        <v>206792</v>
      </c>
      <c r="G33" s="870">
        <f t="shared" si="5"/>
        <v>206792</v>
      </c>
      <c r="H33" s="870">
        <f t="shared" si="5"/>
        <v>206792</v>
      </c>
      <c r="I33" s="870">
        <f t="shared" si="5"/>
        <v>206792</v>
      </c>
      <c r="J33" s="870">
        <f t="shared" si="5"/>
        <v>206792</v>
      </c>
      <c r="K33" s="870">
        <f t="shared" si="5"/>
        <v>206792</v>
      </c>
      <c r="L33" s="870">
        <f t="shared" si="5"/>
        <v>206792</v>
      </c>
      <c r="M33" s="870">
        <f t="shared" si="5"/>
        <v>206792</v>
      </c>
      <c r="N33" s="870">
        <f t="shared" si="5"/>
        <v>206792</v>
      </c>
      <c r="O33" s="871">
        <f>SUM(O25:O32)</f>
        <v>3338172</v>
      </c>
      <c r="P33" s="558"/>
    </row>
    <row r="34" spans="1:16" s="31" customFormat="1" ht="15" customHeight="1" x14ac:dyDescent="0.25">
      <c r="A34" s="19" t="s">
        <v>584</v>
      </c>
      <c r="B34" s="31" t="s">
        <v>643</v>
      </c>
      <c r="C34" s="254">
        <f t="shared" ref="C34:C39" si="6">O34/12</f>
        <v>136493.91666666666</v>
      </c>
      <c r="D34" s="254">
        <v>167754</v>
      </c>
      <c r="E34" s="254">
        <v>167757</v>
      </c>
      <c r="F34" s="254">
        <v>167757</v>
      </c>
      <c r="G34" s="254">
        <v>167757</v>
      </c>
      <c r="H34" s="254">
        <v>167757</v>
      </c>
      <c r="I34" s="254">
        <v>167757</v>
      </c>
      <c r="J34" s="254">
        <v>167757</v>
      </c>
      <c r="K34" s="254">
        <v>167757</v>
      </c>
      <c r="L34" s="254">
        <v>167757</v>
      </c>
      <c r="M34" s="254">
        <v>167757</v>
      </c>
      <c r="N34" s="254">
        <v>167757</v>
      </c>
      <c r="O34" s="256">
        <f>Össz.önkor.mérleg.!M28</f>
        <v>1637927</v>
      </c>
      <c r="P34" s="558"/>
    </row>
    <row r="35" spans="1:16" s="31" customFormat="1" ht="15" customHeight="1" x14ac:dyDescent="0.25">
      <c r="A35" s="19" t="s">
        <v>585</v>
      </c>
      <c r="B35" s="31" t="s">
        <v>495</v>
      </c>
      <c r="C35" s="254">
        <f t="shared" si="6"/>
        <v>912.5</v>
      </c>
      <c r="D35" s="254">
        <v>837</v>
      </c>
      <c r="E35" s="254">
        <v>833</v>
      </c>
      <c r="F35" s="254">
        <v>833</v>
      </c>
      <c r="G35" s="254">
        <v>833</v>
      </c>
      <c r="H35" s="254">
        <v>833</v>
      </c>
      <c r="I35" s="254">
        <v>833</v>
      </c>
      <c r="J35" s="254">
        <v>833</v>
      </c>
      <c r="K35" s="254">
        <v>833</v>
      </c>
      <c r="L35" s="254">
        <v>833</v>
      </c>
      <c r="M35" s="254">
        <v>833</v>
      </c>
      <c r="N35" s="254">
        <v>833</v>
      </c>
      <c r="O35" s="256">
        <f>Össz.önkor.mérleg.!M29</f>
        <v>10950</v>
      </c>
      <c r="P35" s="558"/>
    </row>
    <row r="36" spans="1:16" s="31" customFormat="1" ht="15.75" customHeight="1" x14ac:dyDescent="0.25">
      <c r="A36" s="19" t="s">
        <v>586</v>
      </c>
      <c r="B36" s="31" t="s">
        <v>478</v>
      </c>
      <c r="C36" s="254">
        <f t="shared" si="6"/>
        <v>0</v>
      </c>
      <c r="D36" s="254">
        <v>0</v>
      </c>
      <c r="E36" s="254">
        <v>0</v>
      </c>
      <c r="F36" s="254">
        <v>0</v>
      </c>
      <c r="G36" s="254">
        <v>0</v>
      </c>
      <c r="H36" s="254">
        <v>0</v>
      </c>
      <c r="I36" s="254">
        <v>0</v>
      </c>
      <c r="J36" s="254">
        <v>0</v>
      </c>
      <c r="K36" s="254">
        <v>0</v>
      </c>
      <c r="L36" s="254">
        <v>0</v>
      </c>
      <c r="M36" s="254">
        <v>0</v>
      </c>
      <c r="N36" s="254">
        <v>0</v>
      </c>
      <c r="O36" s="256">
        <f>Össz.önkor.mérleg.!M30</f>
        <v>0</v>
      </c>
    </row>
    <row r="37" spans="1:16" s="31" customFormat="1" ht="15.75" customHeight="1" x14ac:dyDescent="0.25">
      <c r="A37" s="19" t="s">
        <v>587</v>
      </c>
      <c r="B37" s="30" t="s">
        <v>667</v>
      </c>
      <c r="C37" s="254">
        <f t="shared" si="6"/>
        <v>50670.75</v>
      </c>
      <c r="D37" s="254">
        <v>0</v>
      </c>
      <c r="E37" s="254">
        <v>0</v>
      </c>
      <c r="F37" s="254">
        <v>0</v>
      </c>
      <c r="G37" s="254">
        <v>0</v>
      </c>
      <c r="H37" s="254">
        <v>0</v>
      </c>
      <c r="I37" s="254">
        <v>0</v>
      </c>
      <c r="J37" s="254">
        <v>0</v>
      </c>
      <c r="K37" s="254">
        <v>0</v>
      </c>
      <c r="L37" s="254">
        <v>0</v>
      </c>
      <c r="M37" s="254">
        <v>0</v>
      </c>
      <c r="N37" s="254">
        <v>0</v>
      </c>
      <c r="O37" s="256">
        <f>Össz.önkor.mérleg.!M31</f>
        <v>608049</v>
      </c>
    </row>
    <row r="38" spans="1:16" s="31" customFormat="1" ht="16.5" customHeight="1" x14ac:dyDescent="0.25">
      <c r="A38" s="19" t="s">
        <v>588</v>
      </c>
      <c r="B38" s="30" t="s">
        <v>668</v>
      </c>
      <c r="C38" s="254">
        <f t="shared" si="6"/>
        <v>6788.333333333333</v>
      </c>
      <c r="D38" s="254">
        <v>8272</v>
      </c>
      <c r="E38" s="254">
        <v>8276</v>
      </c>
      <c r="F38" s="254">
        <v>8276</v>
      </c>
      <c r="G38" s="254">
        <v>8276</v>
      </c>
      <c r="H38" s="254">
        <v>8276</v>
      </c>
      <c r="I38" s="254">
        <v>8276</v>
      </c>
      <c r="J38" s="254">
        <v>8276</v>
      </c>
      <c r="K38" s="254">
        <v>8276</v>
      </c>
      <c r="L38" s="254">
        <v>8276</v>
      </c>
      <c r="M38" s="254">
        <v>8276</v>
      </c>
      <c r="N38" s="254">
        <v>8276</v>
      </c>
      <c r="O38" s="256">
        <f>Össz.önkor.mérleg.!M33</f>
        <v>81460</v>
      </c>
      <c r="P38" s="558"/>
    </row>
    <row r="39" spans="1:16" s="31" customFormat="1" ht="15" customHeight="1" x14ac:dyDescent="0.25">
      <c r="A39" s="19" t="s">
        <v>589</v>
      </c>
      <c r="B39" s="30" t="s">
        <v>670</v>
      </c>
      <c r="C39" s="254">
        <f t="shared" si="6"/>
        <v>12738.75</v>
      </c>
      <c r="D39" s="254">
        <v>12915</v>
      </c>
      <c r="E39" s="254">
        <v>12913</v>
      </c>
      <c r="F39" s="254">
        <v>12913</v>
      </c>
      <c r="G39" s="254">
        <v>12913</v>
      </c>
      <c r="H39" s="254">
        <v>12913</v>
      </c>
      <c r="I39" s="254">
        <v>12913</v>
      </c>
      <c r="J39" s="254">
        <v>12913</v>
      </c>
      <c r="K39" s="254">
        <v>12913</v>
      </c>
      <c r="L39" s="254">
        <v>12913</v>
      </c>
      <c r="M39" s="254">
        <v>12913</v>
      </c>
      <c r="N39" s="254">
        <v>12913</v>
      </c>
      <c r="O39" s="256">
        <f>Össz.önkor.mérleg.!M34</f>
        <v>152865</v>
      </c>
      <c r="P39" s="558"/>
    </row>
    <row r="40" spans="1:16" s="36" customFormat="1" ht="15" customHeight="1" x14ac:dyDescent="0.25">
      <c r="A40" s="19" t="s">
        <v>590</v>
      </c>
      <c r="B40" s="714" t="s">
        <v>671</v>
      </c>
      <c r="C40" s="715">
        <f t="shared" ref="C40:O40" si="7">SUM(C34:C39)</f>
        <v>207604.25</v>
      </c>
      <c r="D40" s="715">
        <f t="shared" si="7"/>
        <v>189778</v>
      </c>
      <c r="E40" s="715">
        <f t="shared" si="7"/>
        <v>189779</v>
      </c>
      <c r="F40" s="715">
        <f t="shared" si="7"/>
        <v>189779</v>
      </c>
      <c r="G40" s="715">
        <f t="shared" si="7"/>
        <v>189779</v>
      </c>
      <c r="H40" s="715">
        <f t="shared" si="7"/>
        <v>189779</v>
      </c>
      <c r="I40" s="715">
        <f t="shared" si="7"/>
        <v>189779</v>
      </c>
      <c r="J40" s="715">
        <f t="shared" si="7"/>
        <v>189779</v>
      </c>
      <c r="K40" s="715">
        <f t="shared" si="7"/>
        <v>189779</v>
      </c>
      <c r="L40" s="715">
        <f t="shared" si="7"/>
        <v>189779</v>
      </c>
      <c r="M40" s="715">
        <f t="shared" si="7"/>
        <v>189779</v>
      </c>
      <c r="N40" s="715">
        <f t="shared" si="7"/>
        <v>189779</v>
      </c>
      <c r="O40" s="715">
        <f t="shared" si="7"/>
        <v>2491251</v>
      </c>
      <c r="P40" s="35"/>
    </row>
    <row r="41" spans="1:16" s="36" customFormat="1" ht="15" customHeight="1" x14ac:dyDescent="0.25">
      <c r="A41" s="19" t="s">
        <v>644</v>
      </c>
      <c r="B41" s="866" t="s">
        <v>1110</v>
      </c>
      <c r="C41" s="867">
        <f>O41/12</f>
        <v>2865.5</v>
      </c>
      <c r="D41" s="867">
        <v>2261</v>
      </c>
      <c r="E41" s="867">
        <v>2257</v>
      </c>
      <c r="F41" s="867">
        <v>2257</v>
      </c>
      <c r="G41" s="867">
        <v>2257</v>
      </c>
      <c r="H41" s="867">
        <v>2257</v>
      </c>
      <c r="I41" s="867">
        <v>2257</v>
      </c>
      <c r="J41" s="867">
        <v>2257</v>
      </c>
      <c r="K41" s="867">
        <v>2257</v>
      </c>
      <c r="L41" s="867">
        <v>2257</v>
      </c>
      <c r="M41" s="867">
        <v>2257</v>
      </c>
      <c r="N41" s="867">
        <v>2257</v>
      </c>
      <c r="O41" s="865">
        <f>Össz.önkor.mérleg.!M48</f>
        <v>34386</v>
      </c>
      <c r="P41" s="35"/>
    </row>
    <row r="42" spans="1:16" s="30" customFormat="1" ht="15.75" customHeight="1" x14ac:dyDescent="0.25">
      <c r="A42" s="19" t="s">
        <v>645</v>
      </c>
      <c r="B42" s="864" t="s">
        <v>1109</v>
      </c>
      <c r="C42" s="253">
        <f>SUM(C41)</f>
        <v>2865.5</v>
      </c>
      <c r="D42" s="253">
        <f>SUM(D41)</f>
        <v>2261</v>
      </c>
      <c r="E42" s="253">
        <f t="shared" ref="E42:N42" si="8">SUM(E41)</f>
        <v>2257</v>
      </c>
      <c r="F42" s="253">
        <f t="shared" si="8"/>
        <v>2257</v>
      </c>
      <c r="G42" s="253">
        <f t="shared" si="8"/>
        <v>2257</v>
      </c>
      <c r="H42" s="253">
        <f t="shared" si="8"/>
        <v>2257</v>
      </c>
      <c r="I42" s="253">
        <f t="shared" si="8"/>
        <v>2257</v>
      </c>
      <c r="J42" s="253">
        <f t="shared" si="8"/>
        <v>2257</v>
      </c>
      <c r="K42" s="253">
        <f t="shared" si="8"/>
        <v>2257</v>
      </c>
      <c r="L42" s="253">
        <f t="shared" si="8"/>
        <v>2257</v>
      </c>
      <c r="M42" s="253">
        <f t="shared" si="8"/>
        <v>2257</v>
      </c>
      <c r="N42" s="253">
        <f t="shared" si="8"/>
        <v>2257</v>
      </c>
      <c r="O42" s="255">
        <f>SUM(C42:N42)</f>
        <v>27696.5</v>
      </c>
    </row>
    <row r="43" spans="1:16" s="32" customFormat="1" ht="16.5" customHeight="1" x14ac:dyDescent="0.25">
      <c r="A43" s="19" t="s">
        <v>646</v>
      </c>
      <c r="B43" s="718" t="s">
        <v>674</v>
      </c>
      <c r="C43" s="719">
        <f t="shared" ref="C43:N43" si="9">C40+C33+C42</f>
        <v>482739</v>
      </c>
      <c r="D43" s="719">
        <f t="shared" si="9"/>
        <v>398817</v>
      </c>
      <c r="E43" s="719">
        <f t="shared" si="9"/>
        <v>398828</v>
      </c>
      <c r="F43" s="719">
        <f t="shared" si="9"/>
        <v>398828</v>
      </c>
      <c r="G43" s="719">
        <f t="shared" si="9"/>
        <v>398828</v>
      </c>
      <c r="H43" s="719">
        <f t="shared" si="9"/>
        <v>398828</v>
      </c>
      <c r="I43" s="719">
        <f t="shared" si="9"/>
        <v>398828</v>
      </c>
      <c r="J43" s="719">
        <f t="shared" si="9"/>
        <v>398828</v>
      </c>
      <c r="K43" s="719">
        <f t="shared" si="9"/>
        <v>398828</v>
      </c>
      <c r="L43" s="719">
        <f t="shared" si="9"/>
        <v>398828</v>
      </c>
      <c r="M43" s="719">
        <f t="shared" si="9"/>
        <v>398828</v>
      </c>
      <c r="N43" s="719">
        <f t="shared" si="9"/>
        <v>398828</v>
      </c>
      <c r="O43" s="720">
        <f>SUM(C43:N43)</f>
        <v>4869836</v>
      </c>
      <c r="P43" s="34"/>
    </row>
    <row r="44" spans="1:16" ht="12.75" customHeight="1" x14ac:dyDescent="0.25"/>
    <row r="45" spans="1:16" ht="12.75" customHeight="1" x14ac:dyDescent="0.25"/>
    <row r="46" spans="1:16" ht="12.75" customHeight="1" x14ac:dyDescent="0.25"/>
    <row r="47" spans="1:16" ht="12.75" customHeight="1" x14ac:dyDescent="0.25"/>
    <row r="48" spans="1:1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</sheetData>
  <sheetProtection selectLockedCells="1" selectUnlockedCells="1"/>
  <mergeCells count="4">
    <mergeCell ref="B2:O2"/>
    <mergeCell ref="B3:O3"/>
    <mergeCell ref="A5:A6"/>
    <mergeCell ref="B1:O1"/>
  </mergeCells>
  <phoneticPr fontId="33" type="noConversion"/>
  <pageMargins left="0.39370078740157483" right="0.39370078740157483" top="0.19685039370078741" bottom="0.19685039370078741" header="0.51181102362204722" footer="0.51181102362204722"/>
  <pageSetup paperSize="9" scale="80" firstPageNumber="0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30"/>
  <sheetViews>
    <sheetView workbookViewId="0">
      <selection activeCell="C1" sqref="C1:J1"/>
    </sheetView>
  </sheetViews>
  <sheetFormatPr defaultColWidth="10.28515625" defaultRowHeight="12.75" x14ac:dyDescent="0.2"/>
  <cols>
    <col min="1" max="1" width="3.28515625" style="1275" customWidth="1"/>
    <col min="2" max="2" width="59" style="1275" bestFit="1" customWidth="1"/>
    <col min="3" max="3" width="10.28515625" style="1275" customWidth="1"/>
    <col min="4" max="4" width="10.7109375" style="1275" customWidth="1"/>
    <col min="5" max="5" width="16.140625" style="1275" customWidth="1"/>
    <col min="6" max="6" width="9" style="1275" customWidth="1"/>
    <col min="7" max="7" width="9.7109375" style="1275" customWidth="1"/>
    <col min="8" max="8" width="11.140625" style="1275" customWidth="1"/>
    <col min="9" max="9" width="14.42578125" style="1275" customWidth="1"/>
    <col min="10" max="10" width="12.5703125" style="1296" customWidth="1"/>
    <col min="11" max="256" width="10.28515625" style="1275"/>
    <col min="257" max="257" width="3.28515625" style="1275" customWidth="1"/>
    <col min="258" max="258" width="49.140625" style="1275" bestFit="1" customWidth="1"/>
    <col min="259" max="259" width="9.5703125" style="1275" customWidth="1"/>
    <col min="260" max="260" width="7.28515625" style="1275" customWidth="1"/>
    <col min="261" max="261" width="7.7109375" style="1275" customWidth="1"/>
    <col min="262" max="262" width="7.5703125" style="1275" customWidth="1"/>
    <col min="263" max="263" width="6.85546875" style="1275" customWidth="1"/>
    <col min="264" max="264" width="7.140625" style="1275" customWidth="1"/>
    <col min="265" max="265" width="9" style="1275" customWidth="1"/>
    <col min="266" max="266" width="8.28515625" style="1275" customWidth="1"/>
    <col min="267" max="512" width="10.28515625" style="1275"/>
    <col min="513" max="513" width="3.28515625" style="1275" customWidth="1"/>
    <col min="514" max="514" width="49.140625" style="1275" bestFit="1" customWidth="1"/>
    <col min="515" max="515" width="9.5703125" style="1275" customWidth="1"/>
    <col min="516" max="516" width="7.28515625" style="1275" customWidth="1"/>
    <col min="517" max="517" width="7.7109375" style="1275" customWidth="1"/>
    <col min="518" max="518" width="7.5703125" style="1275" customWidth="1"/>
    <col min="519" max="519" width="6.85546875" style="1275" customWidth="1"/>
    <col min="520" max="520" width="7.140625" style="1275" customWidth="1"/>
    <col min="521" max="521" width="9" style="1275" customWidth="1"/>
    <col min="522" max="522" width="8.28515625" style="1275" customWidth="1"/>
    <col min="523" max="768" width="10.28515625" style="1275"/>
    <col min="769" max="769" width="3.28515625" style="1275" customWidth="1"/>
    <col min="770" max="770" width="49.140625" style="1275" bestFit="1" customWidth="1"/>
    <col min="771" max="771" width="9.5703125" style="1275" customWidth="1"/>
    <col min="772" max="772" width="7.28515625" style="1275" customWidth="1"/>
    <col min="773" max="773" width="7.7109375" style="1275" customWidth="1"/>
    <col min="774" max="774" width="7.5703125" style="1275" customWidth="1"/>
    <col min="775" max="775" width="6.85546875" style="1275" customWidth="1"/>
    <col min="776" max="776" width="7.140625" style="1275" customWidth="1"/>
    <col min="777" max="777" width="9" style="1275" customWidth="1"/>
    <col min="778" max="778" width="8.28515625" style="1275" customWidth="1"/>
    <col min="779" max="1024" width="10.28515625" style="1275"/>
    <col min="1025" max="1025" width="3.28515625" style="1275" customWidth="1"/>
    <col min="1026" max="1026" width="49.140625" style="1275" bestFit="1" customWidth="1"/>
    <col min="1027" max="1027" width="9.5703125" style="1275" customWidth="1"/>
    <col min="1028" max="1028" width="7.28515625" style="1275" customWidth="1"/>
    <col min="1029" max="1029" width="7.7109375" style="1275" customWidth="1"/>
    <col min="1030" max="1030" width="7.5703125" style="1275" customWidth="1"/>
    <col min="1031" max="1031" width="6.85546875" style="1275" customWidth="1"/>
    <col min="1032" max="1032" width="7.140625" style="1275" customWidth="1"/>
    <col min="1033" max="1033" width="9" style="1275" customWidth="1"/>
    <col min="1034" max="1034" width="8.28515625" style="1275" customWidth="1"/>
    <col min="1035" max="1280" width="10.28515625" style="1275"/>
    <col min="1281" max="1281" width="3.28515625" style="1275" customWidth="1"/>
    <col min="1282" max="1282" width="49.140625" style="1275" bestFit="1" customWidth="1"/>
    <col min="1283" max="1283" width="9.5703125" style="1275" customWidth="1"/>
    <col min="1284" max="1284" width="7.28515625" style="1275" customWidth="1"/>
    <col min="1285" max="1285" width="7.7109375" style="1275" customWidth="1"/>
    <col min="1286" max="1286" width="7.5703125" style="1275" customWidth="1"/>
    <col min="1287" max="1287" width="6.85546875" style="1275" customWidth="1"/>
    <col min="1288" max="1288" width="7.140625" style="1275" customWidth="1"/>
    <col min="1289" max="1289" width="9" style="1275" customWidth="1"/>
    <col min="1290" max="1290" width="8.28515625" style="1275" customWidth="1"/>
    <col min="1291" max="1536" width="10.28515625" style="1275"/>
    <col min="1537" max="1537" width="3.28515625" style="1275" customWidth="1"/>
    <col min="1538" max="1538" width="49.140625" style="1275" bestFit="1" customWidth="1"/>
    <col min="1539" max="1539" width="9.5703125" style="1275" customWidth="1"/>
    <col min="1540" max="1540" width="7.28515625" style="1275" customWidth="1"/>
    <col min="1541" max="1541" width="7.7109375" style="1275" customWidth="1"/>
    <col min="1542" max="1542" width="7.5703125" style="1275" customWidth="1"/>
    <col min="1543" max="1543" width="6.85546875" style="1275" customWidth="1"/>
    <col min="1544" max="1544" width="7.140625" style="1275" customWidth="1"/>
    <col min="1545" max="1545" width="9" style="1275" customWidth="1"/>
    <col min="1546" max="1546" width="8.28515625" style="1275" customWidth="1"/>
    <col min="1547" max="1792" width="10.28515625" style="1275"/>
    <col min="1793" max="1793" width="3.28515625" style="1275" customWidth="1"/>
    <col min="1794" max="1794" width="49.140625" style="1275" bestFit="1" customWidth="1"/>
    <col min="1795" max="1795" width="9.5703125" style="1275" customWidth="1"/>
    <col min="1796" max="1796" width="7.28515625" style="1275" customWidth="1"/>
    <col min="1797" max="1797" width="7.7109375" style="1275" customWidth="1"/>
    <col min="1798" max="1798" width="7.5703125" style="1275" customWidth="1"/>
    <col min="1799" max="1799" width="6.85546875" style="1275" customWidth="1"/>
    <col min="1800" max="1800" width="7.140625" style="1275" customWidth="1"/>
    <col min="1801" max="1801" width="9" style="1275" customWidth="1"/>
    <col min="1802" max="1802" width="8.28515625" style="1275" customWidth="1"/>
    <col min="1803" max="2048" width="10.28515625" style="1275"/>
    <col min="2049" max="2049" width="3.28515625" style="1275" customWidth="1"/>
    <col min="2050" max="2050" width="49.140625" style="1275" bestFit="1" customWidth="1"/>
    <col min="2051" max="2051" width="9.5703125" style="1275" customWidth="1"/>
    <col min="2052" max="2052" width="7.28515625" style="1275" customWidth="1"/>
    <col min="2053" max="2053" width="7.7109375" style="1275" customWidth="1"/>
    <col min="2054" max="2054" width="7.5703125" style="1275" customWidth="1"/>
    <col min="2055" max="2055" width="6.85546875" style="1275" customWidth="1"/>
    <col min="2056" max="2056" width="7.140625" style="1275" customWidth="1"/>
    <col min="2057" max="2057" width="9" style="1275" customWidth="1"/>
    <col min="2058" max="2058" width="8.28515625" style="1275" customWidth="1"/>
    <col min="2059" max="2304" width="10.28515625" style="1275"/>
    <col min="2305" max="2305" width="3.28515625" style="1275" customWidth="1"/>
    <col min="2306" max="2306" width="49.140625" style="1275" bestFit="1" customWidth="1"/>
    <col min="2307" max="2307" width="9.5703125" style="1275" customWidth="1"/>
    <col min="2308" max="2308" width="7.28515625" style="1275" customWidth="1"/>
    <col min="2309" max="2309" width="7.7109375" style="1275" customWidth="1"/>
    <col min="2310" max="2310" width="7.5703125" style="1275" customWidth="1"/>
    <col min="2311" max="2311" width="6.85546875" style="1275" customWidth="1"/>
    <col min="2312" max="2312" width="7.140625" style="1275" customWidth="1"/>
    <col min="2313" max="2313" width="9" style="1275" customWidth="1"/>
    <col min="2314" max="2314" width="8.28515625" style="1275" customWidth="1"/>
    <col min="2315" max="2560" width="10.28515625" style="1275"/>
    <col min="2561" max="2561" width="3.28515625" style="1275" customWidth="1"/>
    <col min="2562" max="2562" width="49.140625" style="1275" bestFit="1" customWidth="1"/>
    <col min="2563" max="2563" width="9.5703125" style="1275" customWidth="1"/>
    <col min="2564" max="2564" width="7.28515625" style="1275" customWidth="1"/>
    <col min="2565" max="2565" width="7.7109375" style="1275" customWidth="1"/>
    <col min="2566" max="2566" width="7.5703125" style="1275" customWidth="1"/>
    <col min="2567" max="2567" width="6.85546875" style="1275" customWidth="1"/>
    <col min="2568" max="2568" width="7.140625" style="1275" customWidth="1"/>
    <col min="2569" max="2569" width="9" style="1275" customWidth="1"/>
    <col min="2570" max="2570" width="8.28515625" style="1275" customWidth="1"/>
    <col min="2571" max="2816" width="10.28515625" style="1275"/>
    <col min="2817" max="2817" width="3.28515625" style="1275" customWidth="1"/>
    <col min="2818" max="2818" width="49.140625" style="1275" bestFit="1" customWidth="1"/>
    <col min="2819" max="2819" width="9.5703125" style="1275" customWidth="1"/>
    <col min="2820" max="2820" width="7.28515625" style="1275" customWidth="1"/>
    <col min="2821" max="2821" width="7.7109375" style="1275" customWidth="1"/>
    <col min="2822" max="2822" width="7.5703125" style="1275" customWidth="1"/>
    <col min="2823" max="2823" width="6.85546875" style="1275" customWidth="1"/>
    <col min="2824" max="2824" width="7.140625" style="1275" customWidth="1"/>
    <col min="2825" max="2825" width="9" style="1275" customWidth="1"/>
    <col min="2826" max="2826" width="8.28515625" style="1275" customWidth="1"/>
    <col min="2827" max="3072" width="10.28515625" style="1275"/>
    <col min="3073" max="3073" width="3.28515625" style="1275" customWidth="1"/>
    <col min="3074" max="3074" width="49.140625" style="1275" bestFit="1" customWidth="1"/>
    <col min="3075" max="3075" width="9.5703125" style="1275" customWidth="1"/>
    <col min="3076" max="3076" width="7.28515625" style="1275" customWidth="1"/>
    <col min="3077" max="3077" width="7.7109375" style="1275" customWidth="1"/>
    <col min="3078" max="3078" width="7.5703125" style="1275" customWidth="1"/>
    <col min="3079" max="3079" width="6.85546875" style="1275" customWidth="1"/>
    <col min="3080" max="3080" width="7.140625" style="1275" customWidth="1"/>
    <col min="3081" max="3081" width="9" style="1275" customWidth="1"/>
    <col min="3082" max="3082" width="8.28515625" style="1275" customWidth="1"/>
    <col min="3083" max="3328" width="10.28515625" style="1275"/>
    <col min="3329" max="3329" width="3.28515625" style="1275" customWidth="1"/>
    <col min="3330" max="3330" width="49.140625" style="1275" bestFit="1" customWidth="1"/>
    <col min="3331" max="3331" width="9.5703125" style="1275" customWidth="1"/>
    <col min="3332" max="3332" width="7.28515625" style="1275" customWidth="1"/>
    <col min="3333" max="3333" width="7.7109375" style="1275" customWidth="1"/>
    <col min="3334" max="3334" width="7.5703125" style="1275" customWidth="1"/>
    <col min="3335" max="3335" width="6.85546875" style="1275" customWidth="1"/>
    <col min="3336" max="3336" width="7.140625" style="1275" customWidth="1"/>
    <col min="3337" max="3337" width="9" style="1275" customWidth="1"/>
    <col min="3338" max="3338" width="8.28515625" style="1275" customWidth="1"/>
    <col min="3339" max="3584" width="10.28515625" style="1275"/>
    <col min="3585" max="3585" width="3.28515625" style="1275" customWidth="1"/>
    <col min="3586" max="3586" width="49.140625" style="1275" bestFit="1" customWidth="1"/>
    <col min="3587" max="3587" width="9.5703125" style="1275" customWidth="1"/>
    <col min="3588" max="3588" width="7.28515625" style="1275" customWidth="1"/>
    <col min="3589" max="3589" width="7.7109375" style="1275" customWidth="1"/>
    <col min="3590" max="3590" width="7.5703125" style="1275" customWidth="1"/>
    <col min="3591" max="3591" width="6.85546875" style="1275" customWidth="1"/>
    <col min="3592" max="3592" width="7.140625" style="1275" customWidth="1"/>
    <col min="3593" max="3593" width="9" style="1275" customWidth="1"/>
    <col min="3594" max="3594" width="8.28515625" style="1275" customWidth="1"/>
    <col min="3595" max="3840" width="10.28515625" style="1275"/>
    <col min="3841" max="3841" width="3.28515625" style="1275" customWidth="1"/>
    <col min="3842" max="3842" width="49.140625" style="1275" bestFit="1" customWidth="1"/>
    <col min="3843" max="3843" width="9.5703125" style="1275" customWidth="1"/>
    <col min="3844" max="3844" width="7.28515625" style="1275" customWidth="1"/>
    <col min="3845" max="3845" width="7.7109375" style="1275" customWidth="1"/>
    <col min="3846" max="3846" width="7.5703125" style="1275" customWidth="1"/>
    <col min="3847" max="3847" width="6.85546875" style="1275" customWidth="1"/>
    <col min="3848" max="3848" width="7.140625" style="1275" customWidth="1"/>
    <col min="3849" max="3849" width="9" style="1275" customWidth="1"/>
    <col min="3850" max="3850" width="8.28515625" style="1275" customWidth="1"/>
    <col min="3851" max="4096" width="10.28515625" style="1275"/>
    <col min="4097" max="4097" width="3.28515625" style="1275" customWidth="1"/>
    <col min="4098" max="4098" width="49.140625" style="1275" bestFit="1" customWidth="1"/>
    <col min="4099" max="4099" width="9.5703125" style="1275" customWidth="1"/>
    <col min="4100" max="4100" width="7.28515625" style="1275" customWidth="1"/>
    <col min="4101" max="4101" width="7.7109375" style="1275" customWidth="1"/>
    <col min="4102" max="4102" width="7.5703125" style="1275" customWidth="1"/>
    <col min="4103" max="4103" width="6.85546875" style="1275" customWidth="1"/>
    <col min="4104" max="4104" width="7.140625" style="1275" customWidth="1"/>
    <col min="4105" max="4105" width="9" style="1275" customWidth="1"/>
    <col min="4106" max="4106" width="8.28515625" style="1275" customWidth="1"/>
    <col min="4107" max="4352" width="10.28515625" style="1275"/>
    <col min="4353" max="4353" width="3.28515625" style="1275" customWidth="1"/>
    <col min="4354" max="4354" width="49.140625" style="1275" bestFit="1" customWidth="1"/>
    <col min="4355" max="4355" width="9.5703125" style="1275" customWidth="1"/>
    <col min="4356" max="4356" width="7.28515625" style="1275" customWidth="1"/>
    <col min="4357" max="4357" width="7.7109375" style="1275" customWidth="1"/>
    <col min="4358" max="4358" width="7.5703125" style="1275" customWidth="1"/>
    <col min="4359" max="4359" width="6.85546875" style="1275" customWidth="1"/>
    <col min="4360" max="4360" width="7.140625" style="1275" customWidth="1"/>
    <col min="4361" max="4361" width="9" style="1275" customWidth="1"/>
    <col min="4362" max="4362" width="8.28515625" style="1275" customWidth="1"/>
    <col min="4363" max="4608" width="10.28515625" style="1275"/>
    <col min="4609" max="4609" width="3.28515625" style="1275" customWidth="1"/>
    <col min="4610" max="4610" width="49.140625" style="1275" bestFit="1" customWidth="1"/>
    <col min="4611" max="4611" width="9.5703125" style="1275" customWidth="1"/>
    <col min="4612" max="4612" width="7.28515625" style="1275" customWidth="1"/>
    <col min="4613" max="4613" width="7.7109375" style="1275" customWidth="1"/>
    <col min="4614" max="4614" width="7.5703125" style="1275" customWidth="1"/>
    <col min="4615" max="4615" width="6.85546875" style="1275" customWidth="1"/>
    <col min="4616" max="4616" width="7.140625" style="1275" customWidth="1"/>
    <col min="4617" max="4617" width="9" style="1275" customWidth="1"/>
    <col min="4618" max="4618" width="8.28515625" style="1275" customWidth="1"/>
    <col min="4619" max="4864" width="10.28515625" style="1275"/>
    <col min="4865" max="4865" width="3.28515625" style="1275" customWidth="1"/>
    <col min="4866" max="4866" width="49.140625" style="1275" bestFit="1" customWidth="1"/>
    <col min="4867" max="4867" width="9.5703125" style="1275" customWidth="1"/>
    <col min="4868" max="4868" width="7.28515625" style="1275" customWidth="1"/>
    <col min="4869" max="4869" width="7.7109375" style="1275" customWidth="1"/>
    <col min="4870" max="4870" width="7.5703125" style="1275" customWidth="1"/>
    <col min="4871" max="4871" width="6.85546875" style="1275" customWidth="1"/>
    <col min="4872" max="4872" width="7.140625" style="1275" customWidth="1"/>
    <col min="4873" max="4873" width="9" style="1275" customWidth="1"/>
    <col min="4874" max="4874" width="8.28515625" style="1275" customWidth="1"/>
    <col min="4875" max="5120" width="10.28515625" style="1275"/>
    <col min="5121" max="5121" width="3.28515625" style="1275" customWidth="1"/>
    <col min="5122" max="5122" width="49.140625" style="1275" bestFit="1" customWidth="1"/>
    <col min="5123" max="5123" width="9.5703125" style="1275" customWidth="1"/>
    <col min="5124" max="5124" width="7.28515625" style="1275" customWidth="1"/>
    <col min="5125" max="5125" width="7.7109375" style="1275" customWidth="1"/>
    <col min="5126" max="5126" width="7.5703125" style="1275" customWidth="1"/>
    <col min="5127" max="5127" width="6.85546875" style="1275" customWidth="1"/>
    <col min="5128" max="5128" width="7.140625" style="1275" customWidth="1"/>
    <col min="5129" max="5129" width="9" style="1275" customWidth="1"/>
    <col min="5130" max="5130" width="8.28515625" style="1275" customWidth="1"/>
    <col min="5131" max="5376" width="10.28515625" style="1275"/>
    <col min="5377" max="5377" width="3.28515625" style="1275" customWidth="1"/>
    <col min="5378" max="5378" width="49.140625" style="1275" bestFit="1" customWidth="1"/>
    <col min="5379" max="5379" width="9.5703125" style="1275" customWidth="1"/>
    <col min="5380" max="5380" width="7.28515625" style="1275" customWidth="1"/>
    <col min="5381" max="5381" width="7.7109375" style="1275" customWidth="1"/>
    <col min="5382" max="5382" width="7.5703125" style="1275" customWidth="1"/>
    <col min="5383" max="5383" width="6.85546875" style="1275" customWidth="1"/>
    <col min="5384" max="5384" width="7.140625" style="1275" customWidth="1"/>
    <col min="5385" max="5385" width="9" style="1275" customWidth="1"/>
    <col min="5386" max="5386" width="8.28515625" style="1275" customWidth="1"/>
    <col min="5387" max="5632" width="10.28515625" style="1275"/>
    <col min="5633" max="5633" width="3.28515625" style="1275" customWidth="1"/>
    <col min="5634" max="5634" width="49.140625" style="1275" bestFit="1" customWidth="1"/>
    <col min="5635" max="5635" width="9.5703125" style="1275" customWidth="1"/>
    <col min="5636" max="5636" width="7.28515625" style="1275" customWidth="1"/>
    <col min="5637" max="5637" width="7.7109375" style="1275" customWidth="1"/>
    <col min="5638" max="5638" width="7.5703125" style="1275" customWidth="1"/>
    <col min="5639" max="5639" width="6.85546875" style="1275" customWidth="1"/>
    <col min="5640" max="5640" width="7.140625" style="1275" customWidth="1"/>
    <col min="5641" max="5641" width="9" style="1275" customWidth="1"/>
    <col min="5642" max="5642" width="8.28515625" style="1275" customWidth="1"/>
    <col min="5643" max="5888" width="10.28515625" style="1275"/>
    <col min="5889" max="5889" width="3.28515625" style="1275" customWidth="1"/>
    <col min="5890" max="5890" width="49.140625" style="1275" bestFit="1" customWidth="1"/>
    <col min="5891" max="5891" width="9.5703125" style="1275" customWidth="1"/>
    <col min="5892" max="5892" width="7.28515625" style="1275" customWidth="1"/>
    <col min="5893" max="5893" width="7.7109375" style="1275" customWidth="1"/>
    <col min="5894" max="5894" width="7.5703125" style="1275" customWidth="1"/>
    <col min="5895" max="5895" width="6.85546875" style="1275" customWidth="1"/>
    <col min="5896" max="5896" width="7.140625" style="1275" customWidth="1"/>
    <col min="5897" max="5897" width="9" style="1275" customWidth="1"/>
    <col min="5898" max="5898" width="8.28515625" style="1275" customWidth="1"/>
    <col min="5899" max="6144" width="10.28515625" style="1275"/>
    <col min="6145" max="6145" width="3.28515625" style="1275" customWidth="1"/>
    <col min="6146" max="6146" width="49.140625" style="1275" bestFit="1" customWidth="1"/>
    <col min="6147" max="6147" width="9.5703125" style="1275" customWidth="1"/>
    <col min="6148" max="6148" width="7.28515625" style="1275" customWidth="1"/>
    <col min="6149" max="6149" width="7.7109375" style="1275" customWidth="1"/>
    <col min="6150" max="6150" width="7.5703125" style="1275" customWidth="1"/>
    <col min="6151" max="6151" width="6.85546875" style="1275" customWidth="1"/>
    <col min="6152" max="6152" width="7.140625" style="1275" customWidth="1"/>
    <col min="6153" max="6153" width="9" style="1275" customWidth="1"/>
    <col min="6154" max="6154" width="8.28515625" style="1275" customWidth="1"/>
    <col min="6155" max="6400" width="10.28515625" style="1275"/>
    <col min="6401" max="6401" width="3.28515625" style="1275" customWidth="1"/>
    <col min="6402" max="6402" width="49.140625" style="1275" bestFit="1" customWidth="1"/>
    <col min="6403" max="6403" width="9.5703125" style="1275" customWidth="1"/>
    <col min="6404" max="6404" width="7.28515625" style="1275" customWidth="1"/>
    <col min="6405" max="6405" width="7.7109375" style="1275" customWidth="1"/>
    <col min="6406" max="6406" width="7.5703125" style="1275" customWidth="1"/>
    <col min="6407" max="6407" width="6.85546875" style="1275" customWidth="1"/>
    <col min="6408" max="6408" width="7.140625" style="1275" customWidth="1"/>
    <col min="6409" max="6409" width="9" style="1275" customWidth="1"/>
    <col min="6410" max="6410" width="8.28515625" style="1275" customWidth="1"/>
    <col min="6411" max="6656" width="10.28515625" style="1275"/>
    <col min="6657" max="6657" width="3.28515625" style="1275" customWidth="1"/>
    <col min="6658" max="6658" width="49.140625" style="1275" bestFit="1" customWidth="1"/>
    <col min="6659" max="6659" width="9.5703125" style="1275" customWidth="1"/>
    <col min="6660" max="6660" width="7.28515625" style="1275" customWidth="1"/>
    <col min="6661" max="6661" width="7.7109375" style="1275" customWidth="1"/>
    <col min="6662" max="6662" width="7.5703125" style="1275" customWidth="1"/>
    <col min="6663" max="6663" width="6.85546875" style="1275" customWidth="1"/>
    <col min="6664" max="6664" width="7.140625" style="1275" customWidth="1"/>
    <col min="6665" max="6665" width="9" style="1275" customWidth="1"/>
    <col min="6666" max="6666" width="8.28515625" style="1275" customWidth="1"/>
    <col min="6667" max="6912" width="10.28515625" style="1275"/>
    <col min="6913" max="6913" width="3.28515625" style="1275" customWidth="1"/>
    <col min="6914" max="6914" width="49.140625" style="1275" bestFit="1" customWidth="1"/>
    <col min="6915" max="6915" width="9.5703125" style="1275" customWidth="1"/>
    <col min="6916" max="6916" width="7.28515625" style="1275" customWidth="1"/>
    <col min="6917" max="6917" width="7.7109375" style="1275" customWidth="1"/>
    <col min="6918" max="6918" width="7.5703125" style="1275" customWidth="1"/>
    <col min="6919" max="6919" width="6.85546875" style="1275" customWidth="1"/>
    <col min="6920" max="6920" width="7.140625" style="1275" customWidth="1"/>
    <col min="6921" max="6921" width="9" style="1275" customWidth="1"/>
    <col min="6922" max="6922" width="8.28515625" style="1275" customWidth="1"/>
    <col min="6923" max="7168" width="10.28515625" style="1275"/>
    <col min="7169" max="7169" width="3.28515625" style="1275" customWidth="1"/>
    <col min="7170" max="7170" width="49.140625" style="1275" bestFit="1" customWidth="1"/>
    <col min="7171" max="7171" width="9.5703125" style="1275" customWidth="1"/>
    <col min="7172" max="7172" width="7.28515625" style="1275" customWidth="1"/>
    <col min="7173" max="7173" width="7.7109375" style="1275" customWidth="1"/>
    <col min="7174" max="7174" width="7.5703125" style="1275" customWidth="1"/>
    <col min="7175" max="7175" width="6.85546875" style="1275" customWidth="1"/>
    <col min="7176" max="7176" width="7.140625" style="1275" customWidth="1"/>
    <col min="7177" max="7177" width="9" style="1275" customWidth="1"/>
    <col min="7178" max="7178" width="8.28515625" style="1275" customWidth="1"/>
    <col min="7179" max="7424" width="10.28515625" style="1275"/>
    <col min="7425" max="7425" width="3.28515625" style="1275" customWidth="1"/>
    <col min="7426" max="7426" width="49.140625" style="1275" bestFit="1" customWidth="1"/>
    <col min="7427" max="7427" width="9.5703125" style="1275" customWidth="1"/>
    <col min="7428" max="7428" width="7.28515625" style="1275" customWidth="1"/>
    <col min="7429" max="7429" width="7.7109375" style="1275" customWidth="1"/>
    <col min="7430" max="7430" width="7.5703125" style="1275" customWidth="1"/>
    <col min="7431" max="7431" width="6.85546875" style="1275" customWidth="1"/>
    <col min="7432" max="7432" width="7.140625" style="1275" customWidth="1"/>
    <col min="7433" max="7433" width="9" style="1275" customWidth="1"/>
    <col min="7434" max="7434" width="8.28515625" style="1275" customWidth="1"/>
    <col min="7435" max="7680" width="10.28515625" style="1275"/>
    <col min="7681" max="7681" width="3.28515625" style="1275" customWidth="1"/>
    <col min="7682" max="7682" width="49.140625" style="1275" bestFit="1" customWidth="1"/>
    <col min="7683" max="7683" width="9.5703125" style="1275" customWidth="1"/>
    <col min="7684" max="7684" width="7.28515625" style="1275" customWidth="1"/>
    <col min="7685" max="7685" width="7.7109375" style="1275" customWidth="1"/>
    <col min="7686" max="7686" width="7.5703125" style="1275" customWidth="1"/>
    <col min="7687" max="7687" width="6.85546875" style="1275" customWidth="1"/>
    <col min="7688" max="7688" width="7.140625" style="1275" customWidth="1"/>
    <col min="7689" max="7689" width="9" style="1275" customWidth="1"/>
    <col min="7690" max="7690" width="8.28515625" style="1275" customWidth="1"/>
    <col min="7691" max="7936" width="10.28515625" style="1275"/>
    <col min="7937" max="7937" width="3.28515625" style="1275" customWidth="1"/>
    <col min="7938" max="7938" width="49.140625" style="1275" bestFit="1" customWidth="1"/>
    <col min="7939" max="7939" width="9.5703125" style="1275" customWidth="1"/>
    <col min="7940" max="7940" width="7.28515625" style="1275" customWidth="1"/>
    <col min="7941" max="7941" width="7.7109375" style="1275" customWidth="1"/>
    <col min="7942" max="7942" width="7.5703125" style="1275" customWidth="1"/>
    <col min="7943" max="7943" width="6.85546875" style="1275" customWidth="1"/>
    <col min="7944" max="7944" width="7.140625" style="1275" customWidth="1"/>
    <col min="7945" max="7945" width="9" style="1275" customWidth="1"/>
    <col min="7946" max="7946" width="8.28515625" style="1275" customWidth="1"/>
    <col min="7947" max="8192" width="10.28515625" style="1275"/>
    <col min="8193" max="8193" width="3.28515625" style="1275" customWidth="1"/>
    <col min="8194" max="8194" width="49.140625" style="1275" bestFit="1" customWidth="1"/>
    <col min="8195" max="8195" width="9.5703125" style="1275" customWidth="1"/>
    <col min="8196" max="8196" width="7.28515625" style="1275" customWidth="1"/>
    <col min="8197" max="8197" width="7.7109375" style="1275" customWidth="1"/>
    <col min="8198" max="8198" width="7.5703125" style="1275" customWidth="1"/>
    <col min="8199" max="8199" width="6.85546875" style="1275" customWidth="1"/>
    <col min="8200" max="8200" width="7.140625" style="1275" customWidth="1"/>
    <col min="8201" max="8201" width="9" style="1275" customWidth="1"/>
    <col min="8202" max="8202" width="8.28515625" style="1275" customWidth="1"/>
    <col min="8203" max="8448" width="10.28515625" style="1275"/>
    <col min="8449" max="8449" width="3.28515625" style="1275" customWidth="1"/>
    <col min="8450" max="8450" width="49.140625" style="1275" bestFit="1" customWidth="1"/>
    <col min="8451" max="8451" width="9.5703125" style="1275" customWidth="1"/>
    <col min="8452" max="8452" width="7.28515625" style="1275" customWidth="1"/>
    <col min="8453" max="8453" width="7.7109375" style="1275" customWidth="1"/>
    <col min="8454" max="8454" width="7.5703125" style="1275" customWidth="1"/>
    <col min="8455" max="8455" width="6.85546875" style="1275" customWidth="1"/>
    <col min="8456" max="8456" width="7.140625" style="1275" customWidth="1"/>
    <col min="8457" max="8457" width="9" style="1275" customWidth="1"/>
    <col min="8458" max="8458" width="8.28515625" style="1275" customWidth="1"/>
    <col min="8459" max="8704" width="10.28515625" style="1275"/>
    <col min="8705" max="8705" width="3.28515625" style="1275" customWidth="1"/>
    <col min="8706" max="8706" width="49.140625" style="1275" bestFit="1" customWidth="1"/>
    <col min="8707" max="8707" width="9.5703125" style="1275" customWidth="1"/>
    <col min="8708" max="8708" width="7.28515625" style="1275" customWidth="1"/>
    <col min="8709" max="8709" width="7.7109375" style="1275" customWidth="1"/>
    <col min="8710" max="8710" width="7.5703125" style="1275" customWidth="1"/>
    <col min="8711" max="8711" width="6.85546875" style="1275" customWidth="1"/>
    <col min="8712" max="8712" width="7.140625" style="1275" customWidth="1"/>
    <col min="8713" max="8713" width="9" style="1275" customWidth="1"/>
    <col min="8714" max="8714" width="8.28515625" style="1275" customWidth="1"/>
    <col min="8715" max="8960" width="10.28515625" style="1275"/>
    <col min="8961" max="8961" width="3.28515625" style="1275" customWidth="1"/>
    <col min="8962" max="8962" width="49.140625" style="1275" bestFit="1" customWidth="1"/>
    <col min="8963" max="8963" width="9.5703125" style="1275" customWidth="1"/>
    <col min="8964" max="8964" width="7.28515625" style="1275" customWidth="1"/>
    <col min="8965" max="8965" width="7.7109375" style="1275" customWidth="1"/>
    <col min="8966" max="8966" width="7.5703125" style="1275" customWidth="1"/>
    <col min="8967" max="8967" width="6.85546875" style="1275" customWidth="1"/>
    <col min="8968" max="8968" width="7.140625" style="1275" customWidth="1"/>
    <col min="8969" max="8969" width="9" style="1275" customWidth="1"/>
    <col min="8970" max="8970" width="8.28515625" style="1275" customWidth="1"/>
    <col min="8971" max="9216" width="10.28515625" style="1275"/>
    <col min="9217" max="9217" width="3.28515625" style="1275" customWidth="1"/>
    <col min="9218" max="9218" width="49.140625" style="1275" bestFit="1" customWidth="1"/>
    <col min="9219" max="9219" width="9.5703125" style="1275" customWidth="1"/>
    <col min="9220" max="9220" width="7.28515625" style="1275" customWidth="1"/>
    <col min="9221" max="9221" width="7.7109375" style="1275" customWidth="1"/>
    <col min="9222" max="9222" width="7.5703125" style="1275" customWidth="1"/>
    <col min="9223" max="9223" width="6.85546875" style="1275" customWidth="1"/>
    <col min="9224" max="9224" width="7.140625" style="1275" customWidth="1"/>
    <col min="9225" max="9225" width="9" style="1275" customWidth="1"/>
    <col min="9226" max="9226" width="8.28515625" style="1275" customWidth="1"/>
    <col min="9227" max="9472" width="10.28515625" style="1275"/>
    <col min="9473" max="9473" width="3.28515625" style="1275" customWidth="1"/>
    <col min="9474" max="9474" width="49.140625" style="1275" bestFit="1" customWidth="1"/>
    <col min="9475" max="9475" width="9.5703125" style="1275" customWidth="1"/>
    <col min="9476" max="9476" width="7.28515625" style="1275" customWidth="1"/>
    <col min="9477" max="9477" width="7.7109375" style="1275" customWidth="1"/>
    <col min="9478" max="9478" width="7.5703125" style="1275" customWidth="1"/>
    <col min="9479" max="9479" width="6.85546875" style="1275" customWidth="1"/>
    <col min="9480" max="9480" width="7.140625" style="1275" customWidth="1"/>
    <col min="9481" max="9481" width="9" style="1275" customWidth="1"/>
    <col min="9482" max="9482" width="8.28515625" style="1275" customWidth="1"/>
    <col min="9483" max="9728" width="10.28515625" style="1275"/>
    <col min="9729" max="9729" width="3.28515625" style="1275" customWidth="1"/>
    <col min="9730" max="9730" width="49.140625" style="1275" bestFit="1" customWidth="1"/>
    <col min="9731" max="9731" width="9.5703125" style="1275" customWidth="1"/>
    <col min="9732" max="9732" width="7.28515625" style="1275" customWidth="1"/>
    <col min="9733" max="9733" width="7.7109375" style="1275" customWidth="1"/>
    <col min="9734" max="9734" width="7.5703125" style="1275" customWidth="1"/>
    <col min="9735" max="9735" width="6.85546875" style="1275" customWidth="1"/>
    <col min="9736" max="9736" width="7.140625" style="1275" customWidth="1"/>
    <col min="9737" max="9737" width="9" style="1275" customWidth="1"/>
    <col min="9738" max="9738" width="8.28515625" style="1275" customWidth="1"/>
    <col min="9739" max="9984" width="10.28515625" style="1275"/>
    <col min="9985" max="9985" width="3.28515625" style="1275" customWidth="1"/>
    <col min="9986" max="9986" width="49.140625" style="1275" bestFit="1" customWidth="1"/>
    <col min="9987" max="9987" width="9.5703125" style="1275" customWidth="1"/>
    <col min="9988" max="9988" width="7.28515625" style="1275" customWidth="1"/>
    <col min="9989" max="9989" width="7.7109375" style="1275" customWidth="1"/>
    <col min="9990" max="9990" width="7.5703125" style="1275" customWidth="1"/>
    <col min="9991" max="9991" width="6.85546875" style="1275" customWidth="1"/>
    <col min="9992" max="9992" width="7.140625" style="1275" customWidth="1"/>
    <col min="9993" max="9993" width="9" style="1275" customWidth="1"/>
    <col min="9994" max="9994" width="8.28515625" style="1275" customWidth="1"/>
    <col min="9995" max="10240" width="10.28515625" style="1275"/>
    <col min="10241" max="10241" width="3.28515625" style="1275" customWidth="1"/>
    <col min="10242" max="10242" width="49.140625" style="1275" bestFit="1" customWidth="1"/>
    <col min="10243" max="10243" width="9.5703125" style="1275" customWidth="1"/>
    <col min="10244" max="10244" width="7.28515625" style="1275" customWidth="1"/>
    <col min="10245" max="10245" width="7.7109375" style="1275" customWidth="1"/>
    <col min="10246" max="10246" width="7.5703125" style="1275" customWidth="1"/>
    <col min="10247" max="10247" width="6.85546875" style="1275" customWidth="1"/>
    <col min="10248" max="10248" width="7.140625" style="1275" customWidth="1"/>
    <col min="10249" max="10249" width="9" style="1275" customWidth="1"/>
    <col min="10250" max="10250" width="8.28515625" style="1275" customWidth="1"/>
    <col min="10251" max="10496" width="10.28515625" style="1275"/>
    <col min="10497" max="10497" width="3.28515625" style="1275" customWidth="1"/>
    <col min="10498" max="10498" width="49.140625" style="1275" bestFit="1" customWidth="1"/>
    <col min="10499" max="10499" width="9.5703125" style="1275" customWidth="1"/>
    <col min="10500" max="10500" width="7.28515625" style="1275" customWidth="1"/>
    <col min="10501" max="10501" width="7.7109375" style="1275" customWidth="1"/>
    <col min="10502" max="10502" width="7.5703125" style="1275" customWidth="1"/>
    <col min="10503" max="10503" width="6.85546875" style="1275" customWidth="1"/>
    <col min="10504" max="10504" width="7.140625" style="1275" customWidth="1"/>
    <col min="10505" max="10505" width="9" style="1275" customWidth="1"/>
    <col min="10506" max="10506" width="8.28515625" style="1275" customWidth="1"/>
    <col min="10507" max="10752" width="10.28515625" style="1275"/>
    <col min="10753" max="10753" width="3.28515625" style="1275" customWidth="1"/>
    <col min="10754" max="10754" width="49.140625" style="1275" bestFit="1" customWidth="1"/>
    <col min="10755" max="10755" width="9.5703125" style="1275" customWidth="1"/>
    <col min="10756" max="10756" width="7.28515625" style="1275" customWidth="1"/>
    <col min="10757" max="10757" width="7.7109375" style="1275" customWidth="1"/>
    <col min="10758" max="10758" width="7.5703125" style="1275" customWidth="1"/>
    <col min="10759" max="10759" width="6.85546875" style="1275" customWidth="1"/>
    <col min="10760" max="10760" width="7.140625" style="1275" customWidth="1"/>
    <col min="10761" max="10761" width="9" style="1275" customWidth="1"/>
    <col min="10762" max="10762" width="8.28515625" style="1275" customWidth="1"/>
    <col min="10763" max="11008" width="10.28515625" style="1275"/>
    <col min="11009" max="11009" width="3.28515625" style="1275" customWidth="1"/>
    <col min="11010" max="11010" width="49.140625" style="1275" bestFit="1" customWidth="1"/>
    <col min="11011" max="11011" width="9.5703125" style="1275" customWidth="1"/>
    <col min="11012" max="11012" width="7.28515625" style="1275" customWidth="1"/>
    <col min="11013" max="11013" width="7.7109375" style="1275" customWidth="1"/>
    <col min="11014" max="11014" width="7.5703125" style="1275" customWidth="1"/>
    <col min="11015" max="11015" width="6.85546875" style="1275" customWidth="1"/>
    <col min="11016" max="11016" width="7.140625" style="1275" customWidth="1"/>
    <col min="11017" max="11017" width="9" style="1275" customWidth="1"/>
    <col min="11018" max="11018" width="8.28515625" style="1275" customWidth="1"/>
    <col min="11019" max="11264" width="10.28515625" style="1275"/>
    <col min="11265" max="11265" width="3.28515625" style="1275" customWidth="1"/>
    <col min="11266" max="11266" width="49.140625" style="1275" bestFit="1" customWidth="1"/>
    <col min="11267" max="11267" width="9.5703125" style="1275" customWidth="1"/>
    <col min="11268" max="11268" width="7.28515625" style="1275" customWidth="1"/>
    <col min="11269" max="11269" width="7.7109375" style="1275" customWidth="1"/>
    <col min="11270" max="11270" width="7.5703125" style="1275" customWidth="1"/>
    <col min="11271" max="11271" width="6.85546875" style="1275" customWidth="1"/>
    <col min="11272" max="11272" width="7.140625" style="1275" customWidth="1"/>
    <col min="11273" max="11273" width="9" style="1275" customWidth="1"/>
    <col min="11274" max="11274" width="8.28515625" style="1275" customWidth="1"/>
    <col min="11275" max="11520" width="10.28515625" style="1275"/>
    <col min="11521" max="11521" width="3.28515625" style="1275" customWidth="1"/>
    <col min="11522" max="11522" width="49.140625" style="1275" bestFit="1" customWidth="1"/>
    <col min="11523" max="11523" width="9.5703125" style="1275" customWidth="1"/>
    <col min="11524" max="11524" width="7.28515625" style="1275" customWidth="1"/>
    <col min="11525" max="11525" width="7.7109375" style="1275" customWidth="1"/>
    <col min="11526" max="11526" width="7.5703125" style="1275" customWidth="1"/>
    <col min="11527" max="11527" width="6.85546875" style="1275" customWidth="1"/>
    <col min="11528" max="11528" width="7.140625" style="1275" customWidth="1"/>
    <col min="11529" max="11529" width="9" style="1275" customWidth="1"/>
    <col min="11530" max="11530" width="8.28515625" style="1275" customWidth="1"/>
    <col min="11531" max="11776" width="10.28515625" style="1275"/>
    <col min="11777" max="11777" width="3.28515625" style="1275" customWidth="1"/>
    <col min="11778" max="11778" width="49.140625" style="1275" bestFit="1" customWidth="1"/>
    <col min="11779" max="11779" width="9.5703125" style="1275" customWidth="1"/>
    <col min="11780" max="11780" width="7.28515625" style="1275" customWidth="1"/>
    <col min="11781" max="11781" width="7.7109375" style="1275" customWidth="1"/>
    <col min="11782" max="11782" width="7.5703125" style="1275" customWidth="1"/>
    <col min="11783" max="11783" width="6.85546875" style="1275" customWidth="1"/>
    <col min="11784" max="11784" width="7.140625" style="1275" customWidth="1"/>
    <col min="11785" max="11785" width="9" style="1275" customWidth="1"/>
    <col min="11786" max="11786" width="8.28515625" style="1275" customWidth="1"/>
    <col min="11787" max="12032" width="10.28515625" style="1275"/>
    <col min="12033" max="12033" width="3.28515625" style="1275" customWidth="1"/>
    <col min="12034" max="12034" width="49.140625" style="1275" bestFit="1" customWidth="1"/>
    <col min="12035" max="12035" width="9.5703125" style="1275" customWidth="1"/>
    <col min="12036" max="12036" width="7.28515625" style="1275" customWidth="1"/>
    <col min="12037" max="12037" width="7.7109375" style="1275" customWidth="1"/>
    <col min="12038" max="12038" width="7.5703125" style="1275" customWidth="1"/>
    <col min="12039" max="12039" width="6.85546875" style="1275" customWidth="1"/>
    <col min="12040" max="12040" width="7.140625" style="1275" customWidth="1"/>
    <col min="12041" max="12041" width="9" style="1275" customWidth="1"/>
    <col min="12042" max="12042" width="8.28515625" style="1275" customWidth="1"/>
    <col min="12043" max="12288" width="10.28515625" style="1275"/>
    <col min="12289" max="12289" width="3.28515625" style="1275" customWidth="1"/>
    <col min="12290" max="12290" width="49.140625" style="1275" bestFit="1" customWidth="1"/>
    <col min="12291" max="12291" width="9.5703125" style="1275" customWidth="1"/>
    <col min="12292" max="12292" width="7.28515625" style="1275" customWidth="1"/>
    <col min="12293" max="12293" width="7.7109375" style="1275" customWidth="1"/>
    <col min="12294" max="12294" width="7.5703125" style="1275" customWidth="1"/>
    <col min="12295" max="12295" width="6.85546875" style="1275" customWidth="1"/>
    <col min="12296" max="12296" width="7.140625" style="1275" customWidth="1"/>
    <col min="12297" max="12297" width="9" style="1275" customWidth="1"/>
    <col min="12298" max="12298" width="8.28515625" style="1275" customWidth="1"/>
    <col min="12299" max="12544" width="10.28515625" style="1275"/>
    <col min="12545" max="12545" width="3.28515625" style="1275" customWidth="1"/>
    <col min="12546" max="12546" width="49.140625" style="1275" bestFit="1" customWidth="1"/>
    <col min="12547" max="12547" width="9.5703125" style="1275" customWidth="1"/>
    <col min="12548" max="12548" width="7.28515625" style="1275" customWidth="1"/>
    <col min="12549" max="12549" width="7.7109375" style="1275" customWidth="1"/>
    <col min="12550" max="12550" width="7.5703125" style="1275" customWidth="1"/>
    <col min="12551" max="12551" width="6.85546875" style="1275" customWidth="1"/>
    <col min="12552" max="12552" width="7.140625" style="1275" customWidth="1"/>
    <col min="12553" max="12553" width="9" style="1275" customWidth="1"/>
    <col min="12554" max="12554" width="8.28515625" style="1275" customWidth="1"/>
    <col min="12555" max="12800" width="10.28515625" style="1275"/>
    <col min="12801" max="12801" width="3.28515625" style="1275" customWidth="1"/>
    <col min="12802" max="12802" width="49.140625" style="1275" bestFit="1" customWidth="1"/>
    <col min="12803" max="12803" width="9.5703125" style="1275" customWidth="1"/>
    <col min="12804" max="12804" width="7.28515625" style="1275" customWidth="1"/>
    <col min="12805" max="12805" width="7.7109375" style="1275" customWidth="1"/>
    <col min="12806" max="12806" width="7.5703125" style="1275" customWidth="1"/>
    <col min="12807" max="12807" width="6.85546875" style="1275" customWidth="1"/>
    <col min="12808" max="12808" width="7.140625" style="1275" customWidth="1"/>
    <col min="12809" max="12809" width="9" style="1275" customWidth="1"/>
    <col min="12810" max="12810" width="8.28515625" style="1275" customWidth="1"/>
    <col min="12811" max="13056" width="10.28515625" style="1275"/>
    <col min="13057" max="13057" width="3.28515625" style="1275" customWidth="1"/>
    <col min="13058" max="13058" width="49.140625" style="1275" bestFit="1" customWidth="1"/>
    <col min="13059" max="13059" width="9.5703125" style="1275" customWidth="1"/>
    <col min="13060" max="13060" width="7.28515625" style="1275" customWidth="1"/>
    <col min="13061" max="13061" width="7.7109375" style="1275" customWidth="1"/>
    <col min="13062" max="13062" width="7.5703125" style="1275" customWidth="1"/>
    <col min="13063" max="13063" width="6.85546875" style="1275" customWidth="1"/>
    <col min="13064" max="13064" width="7.140625" style="1275" customWidth="1"/>
    <col min="13065" max="13065" width="9" style="1275" customWidth="1"/>
    <col min="13066" max="13066" width="8.28515625" style="1275" customWidth="1"/>
    <col min="13067" max="13312" width="10.28515625" style="1275"/>
    <col min="13313" max="13313" width="3.28515625" style="1275" customWidth="1"/>
    <col min="13314" max="13314" width="49.140625" style="1275" bestFit="1" customWidth="1"/>
    <col min="13315" max="13315" width="9.5703125" style="1275" customWidth="1"/>
    <col min="13316" max="13316" width="7.28515625" style="1275" customWidth="1"/>
    <col min="13317" max="13317" width="7.7109375" style="1275" customWidth="1"/>
    <col min="13318" max="13318" width="7.5703125" style="1275" customWidth="1"/>
    <col min="13319" max="13319" width="6.85546875" style="1275" customWidth="1"/>
    <col min="13320" max="13320" width="7.140625" style="1275" customWidth="1"/>
    <col min="13321" max="13321" width="9" style="1275" customWidth="1"/>
    <col min="13322" max="13322" width="8.28515625" style="1275" customWidth="1"/>
    <col min="13323" max="13568" width="10.28515625" style="1275"/>
    <col min="13569" max="13569" width="3.28515625" style="1275" customWidth="1"/>
    <col min="13570" max="13570" width="49.140625" style="1275" bestFit="1" customWidth="1"/>
    <col min="13571" max="13571" width="9.5703125" style="1275" customWidth="1"/>
    <col min="13572" max="13572" width="7.28515625" style="1275" customWidth="1"/>
    <col min="13573" max="13573" width="7.7109375" style="1275" customWidth="1"/>
    <col min="13574" max="13574" width="7.5703125" style="1275" customWidth="1"/>
    <col min="13575" max="13575" width="6.85546875" style="1275" customWidth="1"/>
    <col min="13576" max="13576" width="7.140625" style="1275" customWidth="1"/>
    <col min="13577" max="13577" width="9" style="1275" customWidth="1"/>
    <col min="13578" max="13578" width="8.28515625" style="1275" customWidth="1"/>
    <col min="13579" max="13824" width="10.28515625" style="1275"/>
    <col min="13825" max="13825" width="3.28515625" style="1275" customWidth="1"/>
    <col min="13826" max="13826" width="49.140625" style="1275" bestFit="1" customWidth="1"/>
    <col min="13827" max="13827" width="9.5703125" style="1275" customWidth="1"/>
    <col min="13828" max="13828" width="7.28515625" style="1275" customWidth="1"/>
    <col min="13829" max="13829" width="7.7109375" style="1275" customWidth="1"/>
    <col min="13830" max="13830" width="7.5703125" style="1275" customWidth="1"/>
    <col min="13831" max="13831" width="6.85546875" style="1275" customWidth="1"/>
    <col min="13832" max="13832" width="7.140625" style="1275" customWidth="1"/>
    <col min="13833" max="13833" width="9" style="1275" customWidth="1"/>
    <col min="13834" max="13834" width="8.28515625" style="1275" customWidth="1"/>
    <col min="13835" max="14080" width="10.28515625" style="1275"/>
    <col min="14081" max="14081" width="3.28515625" style="1275" customWidth="1"/>
    <col min="14082" max="14082" width="49.140625" style="1275" bestFit="1" customWidth="1"/>
    <col min="14083" max="14083" width="9.5703125" style="1275" customWidth="1"/>
    <col min="14084" max="14084" width="7.28515625" style="1275" customWidth="1"/>
    <col min="14085" max="14085" width="7.7109375" style="1275" customWidth="1"/>
    <col min="14086" max="14086" width="7.5703125" style="1275" customWidth="1"/>
    <col min="14087" max="14087" width="6.85546875" style="1275" customWidth="1"/>
    <col min="14088" max="14088" width="7.140625" style="1275" customWidth="1"/>
    <col min="14089" max="14089" width="9" style="1275" customWidth="1"/>
    <col min="14090" max="14090" width="8.28515625" style="1275" customWidth="1"/>
    <col min="14091" max="14336" width="10.28515625" style="1275"/>
    <col min="14337" max="14337" width="3.28515625" style="1275" customWidth="1"/>
    <col min="14338" max="14338" width="49.140625" style="1275" bestFit="1" customWidth="1"/>
    <col min="14339" max="14339" width="9.5703125" style="1275" customWidth="1"/>
    <col min="14340" max="14340" width="7.28515625" style="1275" customWidth="1"/>
    <col min="14341" max="14341" width="7.7109375" style="1275" customWidth="1"/>
    <col min="14342" max="14342" width="7.5703125" style="1275" customWidth="1"/>
    <col min="14343" max="14343" width="6.85546875" style="1275" customWidth="1"/>
    <col min="14344" max="14344" width="7.140625" style="1275" customWidth="1"/>
    <col min="14345" max="14345" width="9" style="1275" customWidth="1"/>
    <col min="14346" max="14346" width="8.28515625" style="1275" customWidth="1"/>
    <col min="14347" max="14592" width="10.28515625" style="1275"/>
    <col min="14593" max="14593" width="3.28515625" style="1275" customWidth="1"/>
    <col min="14594" max="14594" width="49.140625" style="1275" bestFit="1" customWidth="1"/>
    <col min="14595" max="14595" width="9.5703125" style="1275" customWidth="1"/>
    <col min="14596" max="14596" width="7.28515625" style="1275" customWidth="1"/>
    <col min="14597" max="14597" width="7.7109375" style="1275" customWidth="1"/>
    <col min="14598" max="14598" width="7.5703125" style="1275" customWidth="1"/>
    <col min="14599" max="14599" width="6.85546875" style="1275" customWidth="1"/>
    <col min="14600" max="14600" width="7.140625" style="1275" customWidth="1"/>
    <col min="14601" max="14601" width="9" style="1275" customWidth="1"/>
    <col min="14602" max="14602" width="8.28515625" style="1275" customWidth="1"/>
    <col min="14603" max="14848" width="10.28515625" style="1275"/>
    <col min="14849" max="14849" width="3.28515625" style="1275" customWidth="1"/>
    <col min="14850" max="14850" width="49.140625" style="1275" bestFit="1" customWidth="1"/>
    <col min="14851" max="14851" width="9.5703125" style="1275" customWidth="1"/>
    <col min="14852" max="14852" width="7.28515625" style="1275" customWidth="1"/>
    <col min="14853" max="14853" width="7.7109375" style="1275" customWidth="1"/>
    <col min="14854" max="14854" width="7.5703125" style="1275" customWidth="1"/>
    <col min="14855" max="14855" width="6.85546875" style="1275" customWidth="1"/>
    <col min="14856" max="14856" width="7.140625" style="1275" customWidth="1"/>
    <col min="14857" max="14857" width="9" style="1275" customWidth="1"/>
    <col min="14858" max="14858" width="8.28515625" style="1275" customWidth="1"/>
    <col min="14859" max="15104" width="10.28515625" style="1275"/>
    <col min="15105" max="15105" width="3.28515625" style="1275" customWidth="1"/>
    <col min="15106" max="15106" width="49.140625" style="1275" bestFit="1" customWidth="1"/>
    <col min="15107" max="15107" width="9.5703125" style="1275" customWidth="1"/>
    <col min="15108" max="15108" width="7.28515625" style="1275" customWidth="1"/>
    <col min="15109" max="15109" width="7.7109375" style="1275" customWidth="1"/>
    <col min="15110" max="15110" width="7.5703125" style="1275" customWidth="1"/>
    <col min="15111" max="15111" width="6.85546875" style="1275" customWidth="1"/>
    <col min="15112" max="15112" width="7.140625" style="1275" customWidth="1"/>
    <col min="15113" max="15113" width="9" style="1275" customWidth="1"/>
    <col min="15114" max="15114" width="8.28515625" style="1275" customWidth="1"/>
    <col min="15115" max="15360" width="10.28515625" style="1275"/>
    <col min="15361" max="15361" width="3.28515625" style="1275" customWidth="1"/>
    <col min="15362" max="15362" width="49.140625" style="1275" bestFit="1" customWidth="1"/>
    <col min="15363" max="15363" width="9.5703125" style="1275" customWidth="1"/>
    <col min="15364" max="15364" width="7.28515625" style="1275" customWidth="1"/>
    <col min="15365" max="15365" width="7.7109375" style="1275" customWidth="1"/>
    <col min="15366" max="15366" width="7.5703125" style="1275" customWidth="1"/>
    <col min="15367" max="15367" width="6.85546875" style="1275" customWidth="1"/>
    <col min="15368" max="15368" width="7.140625" style="1275" customWidth="1"/>
    <col min="15369" max="15369" width="9" style="1275" customWidth="1"/>
    <col min="15370" max="15370" width="8.28515625" style="1275" customWidth="1"/>
    <col min="15371" max="15616" width="10.28515625" style="1275"/>
    <col min="15617" max="15617" width="3.28515625" style="1275" customWidth="1"/>
    <col min="15618" max="15618" width="49.140625" style="1275" bestFit="1" customWidth="1"/>
    <col min="15619" max="15619" width="9.5703125" style="1275" customWidth="1"/>
    <col min="15620" max="15620" width="7.28515625" style="1275" customWidth="1"/>
    <col min="15621" max="15621" width="7.7109375" style="1275" customWidth="1"/>
    <col min="15622" max="15622" width="7.5703125" style="1275" customWidth="1"/>
    <col min="15623" max="15623" width="6.85546875" style="1275" customWidth="1"/>
    <col min="15624" max="15624" width="7.140625" style="1275" customWidth="1"/>
    <col min="15625" max="15625" width="9" style="1275" customWidth="1"/>
    <col min="15626" max="15626" width="8.28515625" style="1275" customWidth="1"/>
    <col min="15627" max="15872" width="10.28515625" style="1275"/>
    <col min="15873" max="15873" width="3.28515625" style="1275" customWidth="1"/>
    <col min="15874" max="15874" width="49.140625" style="1275" bestFit="1" customWidth="1"/>
    <col min="15875" max="15875" width="9.5703125" style="1275" customWidth="1"/>
    <col min="15876" max="15876" width="7.28515625" style="1275" customWidth="1"/>
    <col min="15877" max="15877" width="7.7109375" style="1275" customWidth="1"/>
    <col min="15878" max="15878" width="7.5703125" style="1275" customWidth="1"/>
    <col min="15879" max="15879" width="6.85546875" style="1275" customWidth="1"/>
    <col min="15880" max="15880" width="7.140625" style="1275" customWidth="1"/>
    <col min="15881" max="15881" width="9" style="1275" customWidth="1"/>
    <col min="15882" max="15882" width="8.28515625" style="1275" customWidth="1"/>
    <col min="15883" max="16128" width="10.28515625" style="1275"/>
    <col min="16129" max="16129" width="3.28515625" style="1275" customWidth="1"/>
    <col min="16130" max="16130" width="49.140625" style="1275" bestFit="1" customWidth="1"/>
    <col min="16131" max="16131" width="9.5703125" style="1275" customWidth="1"/>
    <col min="16132" max="16132" width="7.28515625" style="1275" customWidth="1"/>
    <col min="16133" max="16133" width="7.7109375" style="1275" customWidth="1"/>
    <col min="16134" max="16134" width="7.5703125" style="1275" customWidth="1"/>
    <col min="16135" max="16135" width="6.85546875" style="1275" customWidth="1"/>
    <col min="16136" max="16136" width="7.140625" style="1275" customWidth="1"/>
    <col min="16137" max="16137" width="9" style="1275" customWidth="1"/>
    <col min="16138" max="16138" width="8.28515625" style="1275" customWidth="1"/>
    <col min="16139" max="16384" width="10.28515625" style="1275"/>
  </cols>
  <sheetData>
    <row r="1" spans="1:10" x14ac:dyDescent="0.2">
      <c r="C1" s="1976" t="s">
        <v>2068</v>
      </c>
      <c r="D1" s="1977"/>
      <c r="E1" s="1977"/>
      <c r="F1" s="1977"/>
      <c r="G1" s="1977"/>
      <c r="H1" s="1977"/>
      <c r="I1" s="1977"/>
      <c r="J1" s="1977"/>
    </row>
    <row r="2" spans="1:10" x14ac:dyDescent="0.2">
      <c r="B2" s="1975" t="s">
        <v>87</v>
      </c>
      <c r="C2" s="1975"/>
      <c r="D2" s="1975"/>
      <c r="E2" s="1975"/>
      <c r="F2" s="1975"/>
      <c r="G2" s="1975"/>
      <c r="H2" s="1975"/>
      <c r="I2" s="1975"/>
      <c r="J2" s="1975"/>
    </row>
    <row r="3" spans="1:10" x14ac:dyDescent="0.2">
      <c r="B3" s="1975" t="s">
        <v>1427</v>
      </c>
      <c r="C3" s="1975"/>
      <c r="D3" s="1975"/>
      <c r="E3" s="1975"/>
      <c r="F3" s="1975"/>
      <c r="G3" s="1975"/>
      <c r="H3" s="1975"/>
      <c r="I3" s="1975"/>
      <c r="J3" s="1975"/>
    </row>
    <row r="4" spans="1:10" x14ac:dyDescent="0.2">
      <c r="B4" s="1975" t="s">
        <v>1354</v>
      </c>
      <c r="C4" s="1975"/>
      <c r="D4" s="1975"/>
      <c r="E4" s="1975"/>
      <c r="F4" s="1975"/>
      <c r="G4" s="1975"/>
      <c r="H4" s="1975"/>
      <c r="I4" s="1975"/>
      <c r="J4" s="1975"/>
    </row>
    <row r="5" spans="1:10" x14ac:dyDescent="0.2">
      <c r="B5" s="1975" t="s">
        <v>1428</v>
      </c>
      <c r="C5" s="1975"/>
      <c r="D5" s="1975"/>
      <c r="E5" s="1975"/>
      <c r="F5" s="1975"/>
      <c r="G5" s="1975"/>
      <c r="H5" s="1975"/>
      <c r="I5" s="1975"/>
      <c r="J5" s="1975"/>
    </row>
    <row r="6" spans="1:10" x14ac:dyDescent="0.2">
      <c r="B6" s="1975" t="s">
        <v>55</v>
      </c>
      <c r="C6" s="1975"/>
      <c r="D6" s="1975"/>
      <c r="E6" s="1975"/>
      <c r="F6" s="1975"/>
      <c r="G6" s="1975"/>
      <c r="H6" s="1975"/>
      <c r="I6" s="1975"/>
      <c r="J6" s="1975"/>
    </row>
    <row r="7" spans="1:10" x14ac:dyDescent="0.2">
      <c r="A7" s="1972" t="s">
        <v>481</v>
      </c>
      <c r="B7" s="1276" t="s">
        <v>57</v>
      </c>
      <c r="C7" s="1276" t="s">
        <v>58</v>
      </c>
      <c r="D7" s="1276" t="s">
        <v>59</v>
      </c>
      <c r="E7" s="1276" t="s">
        <v>60</v>
      </c>
      <c r="F7" s="1276" t="s">
        <v>482</v>
      </c>
      <c r="G7" s="1276" t="s">
        <v>483</v>
      </c>
      <c r="H7" s="1276" t="s">
        <v>620</v>
      </c>
      <c r="I7" s="1276" t="s">
        <v>621</v>
      </c>
      <c r="J7" s="1276" t="s">
        <v>622</v>
      </c>
    </row>
    <row r="8" spans="1:10" s="137" customFormat="1" ht="12.75" customHeight="1" x14ac:dyDescent="0.2">
      <c r="A8" s="1972"/>
      <c r="B8" s="1973" t="s">
        <v>1355</v>
      </c>
      <c r="C8" s="1974" t="s">
        <v>1356</v>
      </c>
      <c r="D8" s="1974" t="s">
        <v>1357</v>
      </c>
      <c r="E8" s="1968" t="s">
        <v>687</v>
      </c>
      <c r="F8" s="1969" t="s">
        <v>1358</v>
      </c>
      <c r="G8" s="1968" t="s">
        <v>1359</v>
      </c>
      <c r="H8" s="1968" t="s">
        <v>1360</v>
      </c>
      <c r="I8" s="1969" t="s">
        <v>1361</v>
      </c>
      <c r="J8" s="1968" t="s">
        <v>1362</v>
      </c>
    </row>
    <row r="9" spans="1:10" s="137" customFormat="1" x14ac:dyDescent="0.2">
      <c r="A9" s="1972"/>
      <c r="B9" s="1973"/>
      <c r="C9" s="1974"/>
      <c r="D9" s="1974"/>
      <c r="E9" s="1968"/>
      <c r="F9" s="1970"/>
      <c r="G9" s="1968"/>
      <c r="H9" s="1968"/>
      <c r="I9" s="1970"/>
      <c r="J9" s="1968"/>
    </row>
    <row r="10" spans="1:10" s="137" customFormat="1" x14ac:dyDescent="0.2">
      <c r="A10" s="1972"/>
      <c r="B10" s="1973"/>
      <c r="C10" s="1974"/>
      <c r="D10" s="1974"/>
      <c r="E10" s="1968"/>
      <c r="F10" s="1971"/>
      <c r="G10" s="1968"/>
      <c r="H10" s="1968"/>
      <c r="I10" s="1971"/>
      <c r="J10" s="1968"/>
    </row>
    <row r="11" spans="1:10" s="4" customFormat="1" x14ac:dyDescent="0.2">
      <c r="A11" s="1277" t="s">
        <v>491</v>
      </c>
      <c r="B11" s="1278" t="s">
        <v>1363</v>
      </c>
      <c r="C11" s="1279">
        <v>2835065</v>
      </c>
      <c r="D11" s="1280">
        <v>2096</v>
      </c>
      <c r="E11" s="1280">
        <v>151677</v>
      </c>
      <c r="F11" s="1280">
        <v>22</v>
      </c>
      <c r="G11" s="1280">
        <v>111331</v>
      </c>
      <c r="H11" s="1280">
        <v>132336</v>
      </c>
      <c r="I11" s="1280">
        <f>E11+F11+G11+H11</f>
        <v>395366</v>
      </c>
      <c r="J11" s="1264">
        <f>C11+D11+I11</f>
        <v>3232527</v>
      </c>
    </row>
    <row r="12" spans="1:10" s="4" customFormat="1" x14ac:dyDescent="0.2">
      <c r="A12" s="1281" t="s">
        <v>499</v>
      </c>
      <c r="B12" s="1282" t="s">
        <v>1364</v>
      </c>
      <c r="C12" s="1116">
        <v>2552923</v>
      </c>
      <c r="D12" s="254">
        <v>288068</v>
      </c>
      <c r="E12" s="254">
        <v>622599</v>
      </c>
      <c r="F12" s="254">
        <v>126237</v>
      </c>
      <c r="G12" s="254">
        <v>307376</v>
      </c>
      <c r="H12" s="254">
        <v>434068</v>
      </c>
      <c r="I12" s="254">
        <f>E12+F12+G12+H12</f>
        <v>1490280</v>
      </c>
      <c r="J12" s="431">
        <f t="shared" ref="J12:J26" si="0">C12+D12+I12</f>
        <v>4331271</v>
      </c>
    </row>
    <row r="13" spans="1:10" s="137" customFormat="1" x14ac:dyDescent="0.2">
      <c r="A13" s="1281" t="s">
        <v>500</v>
      </c>
      <c r="B13" s="1283" t="s">
        <v>1365</v>
      </c>
      <c r="C13" s="1117">
        <f>C11-C12</f>
        <v>282142</v>
      </c>
      <c r="D13" s="256">
        <f t="shared" ref="D13:J13" si="1">D11-D12</f>
        <v>-285972</v>
      </c>
      <c r="E13" s="256">
        <f t="shared" si="1"/>
        <v>-470922</v>
      </c>
      <c r="F13" s="256">
        <f t="shared" si="1"/>
        <v>-126215</v>
      </c>
      <c r="G13" s="256">
        <f t="shared" si="1"/>
        <v>-196045</v>
      </c>
      <c r="H13" s="256">
        <f>H11-H12</f>
        <v>-301732</v>
      </c>
      <c r="I13" s="256">
        <f t="shared" si="1"/>
        <v>-1094914</v>
      </c>
      <c r="J13" s="785">
        <f t="shared" si="1"/>
        <v>-1098744</v>
      </c>
    </row>
    <row r="14" spans="1:10" s="4" customFormat="1" x14ac:dyDescent="0.2">
      <c r="A14" s="1281" t="s">
        <v>501</v>
      </c>
      <c r="B14" s="1282" t="s">
        <v>1366</v>
      </c>
      <c r="C14" s="1116">
        <v>1998583</v>
      </c>
      <c r="D14" s="254">
        <v>300019</v>
      </c>
      <c r="E14" s="254">
        <v>473084</v>
      </c>
      <c r="F14" s="254">
        <v>126258</v>
      </c>
      <c r="G14" s="254">
        <v>199193</v>
      </c>
      <c r="H14" s="254">
        <v>316439</v>
      </c>
      <c r="I14" s="254">
        <f>E14+F14+G14+H14</f>
        <v>1114974</v>
      </c>
      <c r="J14" s="431">
        <f t="shared" si="0"/>
        <v>3413576</v>
      </c>
    </row>
    <row r="15" spans="1:10" s="4" customFormat="1" x14ac:dyDescent="0.2">
      <c r="A15" s="1281" t="s">
        <v>502</v>
      </c>
      <c r="B15" s="1284" t="s">
        <v>1367</v>
      </c>
      <c r="C15" s="1116">
        <v>1421762</v>
      </c>
      <c r="D15" s="254"/>
      <c r="E15" s="254"/>
      <c r="F15" s="254"/>
      <c r="G15" s="254"/>
      <c r="H15" s="254"/>
      <c r="I15" s="254"/>
      <c r="J15" s="431">
        <f t="shared" si="0"/>
        <v>1421762</v>
      </c>
    </row>
    <row r="16" spans="1:10" s="4" customFormat="1" x14ac:dyDescent="0.2">
      <c r="A16" s="1281" t="s">
        <v>503</v>
      </c>
      <c r="B16" s="1283" t="s">
        <v>1368</v>
      </c>
      <c r="C16" s="1117">
        <f>C14-C15</f>
        <v>576821</v>
      </c>
      <c r="D16" s="256">
        <f t="shared" ref="D16:J16" si="2">D14-D15</f>
        <v>300019</v>
      </c>
      <c r="E16" s="256">
        <f t="shared" si="2"/>
        <v>473084</v>
      </c>
      <c r="F16" s="256">
        <f t="shared" si="2"/>
        <v>126258</v>
      </c>
      <c r="G16" s="256">
        <v>199193</v>
      </c>
      <c r="H16" s="256">
        <f t="shared" si="2"/>
        <v>316439</v>
      </c>
      <c r="I16" s="256">
        <f t="shared" si="2"/>
        <v>1114974</v>
      </c>
      <c r="J16" s="785">
        <f t="shared" si="2"/>
        <v>1991814</v>
      </c>
    </row>
    <row r="17" spans="1:13" s="4" customFormat="1" x14ac:dyDescent="0.2">
      <c r="A17" s="1281" t="s">
        <v>504</v>
      </c>
      <c r="B17" s="1283" t="s">
        <v>1369</v>
      </c>
      <c r="C17" s="256">
        <f t="shared" ref="C17:H17" si="3">C13+C16</f>
        <v>858963</v>
      </c>
      <c r="D17" s="256">
        <f t="shared" si="3"/>
        <v>14047</v>
      </c>
      <c r="E17" s="256">
        <f t="shared" si="3"/>
        <v>2162</v>
      </c>
      <c r="F17" s="256">
        <f t="shared" si="3"/>
        <v>43</v>
      </c>
      <c r="G17" s="256">
        <v>3148</v>
      </c>
      <c r="H17" s="256">
        <f t="shared" si="3"/>
        <v>14707</v>
      </c>
      <c r="I17" s="256">
        <f>E17+F17+G17+H17</f>
        <v>20060</v>
      </c>
      <c r="J17" s="785">
        <f t="shared" si="0"/>
        <v>893070</v>
      </c>
    </row>
    <row r="18" spans="1:13" s="4" customFormat="1" x14ac:dyDescent="0.2">
      <c r="A18" s="1281" t="s">
        <v>505</v>
      </c>
      <c r="B18" s="1282" t="s">
        <v>1370</v>
      </c>
      <c r="C18" s="1116"/>
      <c r="D18" s="254"/>
      <c r="E18" s="254"/>
      <c r="F18" s="254"/>
      <c r="G18" s="254"/>
      <c r="H18" s="254"/>
      <c r="I18" s="254">
        <f>E18+F18+G18+H18</f>
        <v>0</v>
      </c>
      <c r="J18" s="431">
        <f t="shared" si="0"/>
        <v>0</v>
      </c>
    </row>
    <row r="19" spans="1:13" s="4" customFormat="1" x14ac:dyDescent="0.2">
      <c r="A19" s="1281" t="s">
        <v>506</v>
      </c>
      <c r="B19" s="1284" t="s">
        <v>1371</v>
      </c>
      <c r="C19" s="1116"/>
      <c r="D19" s="254"/>
      <c r="E19" s="254"/>
      <c r="F19" s="254"/>
      <c r="G19" s="254"/>
      <c r="H19" s="254"/>
      <c r="I19" s="254">
        <f>E19+F19+G19+H19</f>
        <v>0</v>
      </c>
      <c r="J19" s="431">
        <f t="shared" si="0"/>
        <v>0</v>
      </c>
      <c r="M19" s="1081"/>
    </row>
    <row r="20" spans="1:13" s="4" customFormat="1" x14ac:dyDescent="0.2">
      <c r="A20" s="1281" t="s">
        <v>547</v>
      </c>
      <c r="B20" s="1285" t="s">
        <v>1372</v>
      </c>
      <c r="C20" s="1117">
        <f>C18-C19</f>
        <v>0</v>
      </c>
      <c r="D20" s="256">
        <f t="shared" ref="D20:J20" si="4">D18-D19</f>
        <v>0</v>
      </c>
      <c r="E20" s="256">
        <f t="shared" si="4"/>
        <v>0</v>
      </c>
      <c r="F20" s="256">
        <f t="shared" si="4"/>
        <v>0</v>
      </c>
      <c r="G20" s="256">
        <f t="shared" si="4"/>
        <v>0</v>
      </c>
      <c r="H20" s="256">
        <f t="shared" si="4"/>
        <v>0</v>
      </c>
      <c r="I20" s="256">
        <f t="shared" si="4"/>
        <v>0</v>
      </c>
      <c r="J20" s="785">
        <f t="shared" si="4"/>
        <v>0</v>
      </c>
    </row>
    <row r="21" spans="1:13" s="137" customFormat="1" x14ac:dyDescent="0.2">
      <c r="A21" s="1281" t="s">
        <v>548</v>
      </c>
      <c r="B21" s="1282" t="s">
        <v>1373</v>
      </c>
      <c r="C21" s="1116"/>
      <c r="D21" s="254"/>
      <c r="E21" s="254"/>
      <c r="F21" s="254"/>
      <c r="G21" s="254"/>
      <c r="H21" s="254"/>
      <c r="I21" s="254">
        <f>E21+F21+G21+H21</f>
        <v>0</v>
      </c>
      <c r="J21" s="431">
        <f t="shared" si="0"/>
        <v>0</v>
      </c>
    </row>
    <row r="22" spans="1:13" s="4" customFormat="1" x14ac:dyDescent="0.2">
      <c r="A22" s="1281" t="s">
        <v>549</v>
      </c>
      <c r="B22" s="882" t="s">
        <v>1374</v>
      </c>
      <c r="C22" s="1116"/>
      <c r="D22" s="254"/>
      <c r="E22" s="254"/>
      <c r="F22" s="254"/>
      <c r="G22" s="254"/>
      <c r="H22" s="254"/>
      <c r="I22" s="254">
        <f>E22+F22+G22+H22</f>
        <v>0</v>
      </c>
      <c r="J22" s="431">
        <f t="shared" si="0"/>
        <v>0</v>
      </c>
    </row>
    <row r="23" spans="1:13" s="4" customFormat="1" x14ac:dyDescent="0.2">
      <c r="A23" s="1281" t="s">
        <v>550</v>
      </c>
      <c r="B23" s="1286" t="s">
        <v>1375</v>
      </c>
      <c r="C23" s="1117">
        <f>C21-C22</f>
        <v>0</v>
      </c>
      <c r="D23" s="256">
        <f t="shared" ref="D23:J23" si="5">D21-D22</f>
        <v>0</v>
      </c>
      <c r="E23" s="256">
        <f t="shared" si="5"/>
        <v>0</v>
      </c>
      <c r="F23" s="256">
        <f t="shared" si="5"/>
        <v>0</v>
      </c>
      <c r="G23" s="256">
        <f t="shared" si="5"/>
        <v>0</v>
      </c>
      <c r="H23" s="256">
        <f t="shared" si="5"/>
        <v>0</v>
      </c>
      <c r="I23" s="256">
        <f t="shared" si="5"/>
        <v>0</v>
      </c>
      <c r="J23" s="785">
        <f t="shared" si="5"/>
        <v>0</v>
      </c>
    </row>
    <row r="24" spans="1:13" s="137" customFormat="1" x14ac:dyDescent="0.2">
      <c r="A24" s="1281" t="s">
        <v>551</v>
      </c>
      <c r="B24" s="1286" t="s">
        <v>1376</v>
      </c>
      <c r="C24" s="1117">
        <f>C20+C23</f>
        <v>0</v>
      </c>
      <c r="D24" s="256">
        <f t="shared" ref="D24:J24" si="6">D20+D23</f>
        <v>0</v>
      </c>
      <c r="E24" s="256">
        <f t="shared" si="6"/>
        <v>0</v>
      </c>
      <c r="F24" s="256">
        <f t="shared" si="6"/>
        <v>0</v>
      </c>
      <c r="G24" s="256">
        <f t="shared" si="6"/>
        <v>0</v>
      </c>
      <c r="H24" s="256">
        <f t="shared" si="6"/>
        <v>0</v>
      </c>
      <c r="I24" s="256">
        <f t="shared" si="6"/>
        <v>0</v>
      </c>
      <c r="J24" s="785">
        <f t="shared" si="6"/>
        <v>0</v>
      </c>
    </row>
    <row r="25" spans="1:13" s="137" customFormat="1" x14ac:dyDescent="0.2">
      <c r="A25" s="1281" t="s">
        <v>552</v>
      </c>
      <c r="B25" s="1286" t="s">
        <v>1377</v>
      </c>
      <c r="C25" s="1117">
        <f>C17+C24</f>
        <v>858963</v>
      </c>
      <c r="D25" s="256">
        <f t="shared" ref="D25:J25" si="7">D17+D24</f>
        <v>14047</v>
      </c>
      <c r="E25" s="256">
        <f t="shared" si="7"/>
        <v>2162</v>
      </c>
      <c r="F25" s="256">
        <f t="shared" si="7"/>
        <v>43</v>
      </c>
      <c r="G25" s="256">
        <f t="shared" si="7"/>
        <v>3148</v>
      </c>
      <c r="H25" s="256">
        <f t="shared" si="7"/>
        <v>14707</v>
      </c>
      <c r="I25" s="256">
        <f t="shared" si="7"/>
        <v>20060</v>
      </c>
      <c r="J25" s="785">
        <f t="shared" si="7"/>
        <v>893070</v>
      </c>
      <c r="L25" s="255"/>
    </row>
    <row r="26" spans="1:13" s="137" customFormat="1" x14ac:dyDescent="0.2">
      <c r="A26" s="1281" t="s">
        <v>553</v>
      </c>
      <c r="B26" s="1286" t="s">
        <v>1378</v>
      </c>
      <c r="C26" s="1117">
        <v>34190</v>
      </c>
      <c r="D26" s="256">
        <v>81</v>
      </c>
      <c r="E26" s="256">
        <v>2162</v>
      </c>
      <c r="F26" s="256">
        <v>43</v>
      </c>
      <c r="G26" s="256">
        <v>3148</v>
      </c>
      <c r="H26" s="256">
        <v>14707</v>
      </c>
      <c r="I26" s="256">
        <f>E26+F26+G26+H26</f>
        <v>20060</v>
      </c>
      <c r="J26" s="785">
        <f t="shared" si="0"/>
        <v>54331</v>
      </c>
    </row>
    <row r="27" spans="1:13" s="137" customFormat="1" x14ac:dyDescent="0.2">
      <c r="A27" s="1281" t="s">
        <v>554</v>
      </c>
      <c r="B27" s="1286" t="s">
        <v>1379</v>
      </c>
      <c r="C27" s="256">
        <f>C17-C26</f>
        <v>824773</v>
      </c>
      <c r="D27" s="256">
        <f t="shared" ref="D27:J27" si="8">D17-D26</f>
        <v>13966</v>
      </c>
      <c r="E27" s="256">
        <f t="shared" si="8"/>
        <v>0</v>
      </c>
      <c r="F27" s="256">
        <f t="shared" si="8"/>
        <v>0</v>
      </c>
      <c r="G27" s="256">
        <f t="shared" si="8"/>
        <v>0</v>
      </c>
      <c r="H27" s="256">
        <f t="shared" si="8"/>
        <v>0</v>
      </c>
      <c r="I27" s="256">
        <f t="shared" si="8"/>
        <v>0</v>
      </c>
      <c r="J27" s="785">
        <f t="shared" si="8"/>
        <v>838739</v>
      </c>
    </row>
    <row r="28" spans="1:13" s="137" customFormat="1" x14ac:dyDescent="0.2">
      <c r="A28" s="1281" t="s">
        <v>556</v>
      </c>
      <c r="B28" s="1286" t="s">
        <v>1380</v>
      </c>
      <c r="C28" s="1287">
        <f>C24*0.1</f>
        <v>0</v>
      </c>
      <c r="D28" s="1288">
        <f t="shared" ref="D28:J28" si="9">D24*0.1</f>
        <v>0</v>
      </c>
      <c r="E28" s="1288">
        <f t="shared" si="9"/>
        <v>0</v>
      </c>
      <c r="F28" s="1288">
        <f t="shared" si="9"/>
        <v>0</v>
      </c>
      <c r="G28" s="1288">
        <f t="shared" si="9"/>
        <v>0</v>
      </c>
      <c r="H28" s="1288">
        <f t="shared" si="9"/>
        <v>0</v>
      </c>
      <c r="I28" s="1288">
        <f t="shared" si="9"/>
        <v>0</v>
      </c>
      <c r="J28" s="1289">
        <f t="shared" si="9"/>
        <v>0</v>
      </c>
    </row>
    <row r="29" spans="1:13" s="4" customFormat="1" x14ac:dyDescent="0.2">
      <c r="A29" s="1290" t="s">
        <v>557</v>
      </c>
      <c r="B29" s="1291" t="s">
        <v>1381</v>
      </c>
      <c r="C29" s="1292">
        <f>C24-C28</f>
        <v>0</v>
      </c>
      <c r="D29" s="1293">
        <f t="shared" ref="D29:J29" si="10">D24-D28</f>
        <v>0</v>
      </c>
      <c r="E29" s="1293">
        <f t="shared" si="10"/>
        <v>0</v>
      </c>
      <c r="F29" s="1293">
        <f t="shared" si="10"/>
        <v>0</v>
      </c>
      <c r="G29" s="1293">
        <f t="shared" si="10"/>
        <v>0</v>
      </c>
      <c r="H29" s="1293">
        <f t="shared" si="10"/>
        <v>0</v>
      </c>
      <c r="I29" s="1293">
        <f t="shared" si="10"/>
        <v>0</v>
      </c>
      <c r="J29" s="1294">
        <f t="shared" si="10"/>
        <v>0</v>
      </c>
    </row>
    <row r="30" spans="1:13" x14ac:dyDescent="0.2">
      <c r="C30" s="1295"/>
      <c r="D30" s="1295"/>
      <c r="E30" s="1295"/>
      <c r="F30" s="1295"/>
      <c r="G30" s="1295"/>
      <c r="K30" s="1296"/>
    </row>
  </sheetData>
  <mergeCells count="16">
    <mergeCell ref="B6:J6"/>
    <mergeCell ref="C1:J1"/>
    <mergeCell ref="B2:J2"/>
    <mergeCell ref="B3:J3"/>
    <mergeCell ref="B4:J4"/>
    <mergeCell ref="B5:J5"/>
    <mergeCell ref="G8:G10"/>
    <mergeCell ref="H8:H10"/>
    <mergeCell ref="I8:I10"/>
    <mergeCell ref="J8:J10"/>
    <mergeCell ref="A7:A10"/>
    <mergeCell ref="B8:B10"/>
    <mergeCell ref="C8:C10"/>
    <mergeCell ref="D8:D10"/>
    <mergeCell ref="E8:E10"/>
    <mergeCell ref="F8:F10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54"/>
  <sheetViews>
    <sheetView workbookViewId="0">
      <selection activeCell="C1" sqref="C1:J1"/>
    </sheetView>
  </sheetViews>
  <sheetFormatPr defaultColWidth="10.28515625" defaultRowHeight="12.75" x14ac:dyDescent="0.2"/>
  <cols>
    <col min="1" max="1" width="3.28515625" style="1275" customWidth="1"/>
    <col min="2" max="2" width="65.28515625" style="1275" bestFit="1" customWidth="1"/>
    <col min="3" max="3" width="10.28515625" style="1275" customWidth="1"/>
    <col min="4" max="4" width="10.7109375" style="1275" customWidth="1"/>
    <col min="5" max="5" width="14.140625" style="1275" customWidth="1"/>
    <col min="6" max="6" width="10" style="1275" customWidth="1"/>
    <col min="7" max="7" width="9.5703125" style="1275" customWidth="1"/>
    <col min="8" max="8" width="8" style="1275" bestFit="1" customWidth="1"/>
    <col min="9" max="9" width="14.140625" style="1275" customWidth="1"/>
    <col min="10" max="10" width="17.7109375" style="1296" customWidth="1"/>
    <col min="11" max="256" width="10.28515625" style="1275"/>
    <col min="257" max="257" width="3.28515625" style="1275" customWidth="1"/>
    <col min="258" max="258" width="51.85546875" style="1275" customWidth="1"/>
    <col min="259" max="259" width="10.28515625" style="1275" customWidth="1"/>
    <col min="260" max="260" width="7.28515625" style="1275" customWidth="1"/>
    <col min="261" max="261" width="7.7109375" style="1275" customWidth="1"/>
    <col min="262" max="262" width="7.5703125" style="1275" customWidth="1"/>
    <col min="263" max="263" width="6.85546875" style="1275" customWidth="1"/>
    <col min="264" max="264" width="7.140625" style="1275" customWidth="1"/>
    <col min="265" max="265" width="7.85546875" style="1275" customWidth="1"/>
    <col min="266" max="266" width="8.28515625" style="1275" customWidth="1"/>
    <col min="267" max="512" width="10.28515625" style="1275"/>
    <col min="513" max="513" width="3.28515625" style="1275" customWidth="1"/>
    <col min="514" max="514" width="51.85546875" style="1275" customWidth="1"/>
    <col min="515" max="515" width="10.28515625" style="1275" customWidth="1"/>
    <col min="516" max="516" width="7.28515625" style="1275" customWidth="1"/>
    <col min="517" max="517" width="7.7109375" style="1275" customWidth="1"/>
    <col min="518" max="518" width="7.5703125" style="1275" customWidth="1"/>
    <col min="519" max="519" width="6.85546875" style="1275" customWidth="1"/>
    <col min="520" max="520" width="7.140625" style="1275" customWidth="1"/>
    <col min="521" max="521" width="7.85546875" style="1275" customWidth="1"/>
    <col min="522" max="522" width="8.28515625" style="1275" customWidth="1"/>
    <col min="523" max="768" width="10.28515625" style="1275"/>
    <col min="769" max="769" width="3.28515625" style="1275" customWidth="1"/>
    <col min="770" max="770" width="51.85546875" style="1275" customWidth="1"/>
    <col min="771" max="771" width="10.28515625" style="1275" customWidth="1"/>
    <col min="772" max="772" width="7.28515625" style="1275" customWidth="1"/>
    <col min="773" max="773" width="7.7109375" style="1275" customWidth="1"/>
    <col min="774" max="774" width="7.5703125" style="1275" customWidth="1"/>
    <col min="775" max="775" width="6.85546875" style="1275" customWidth="1"/>
    <col min="776" max="776" width="7.140625" style="1275" customWidth="1"/>
    <col min="777" max="777" width="7.85546875" style="1275" customWidth="1"/>
    <col min="778" max="778" width="8.28515625" style="1275" customWidth="1"/>
    <col min="779" max="1024" width="10.28515625" style="1275"/>
    <col min="1025" max="1025" width="3.28515625" style="1275" customWidth="1"/>
    <col min="1026" max="1026" width="51.85546875" style="1275" customWidth="1"/>
    <col min="1027" max="1027" width="10.28515625" style="1275" customWidth="1"/>
    <col min="1028" max="1028" width="7.28515625" style="1275" customWidth="1"/>
    <col min="1029" max="1029" width="7.7109375" style="1275" customWidth="1"/>
    <col min="1030" max="1030" width="7.5703125" style="1275" customWidth="1"/>
    <col min="1031" max="1031" width="6.85546875" style="1275" customWidth="1"/>
    <col min="1032" max="1032" width="7.140625" style="1275" customWidth="1"/>
    <col min="1033" max="1033" width="7.85546875" style="1275" customWidth="1"/>
    <col min="1034" max="1034" width="8.28515625" style="1275" customWidth="1"/>
    <col min="1035" max="1280" width="10.28515625" style="1275"/>
    <col min="1281" max="1281" width="3.28515625" style="1275" customWidth="1"/>
    <col min="1282" max="1282" width="51.85546875" style="1275" customWidth="1"/>
    <col min="1283" max="1283" width="10.28515625" style="1275" customWidth="1"/>
    <col min="1284" max="1284" width="7.28515625" style="1275" customWidth="1"/>
    <col min="1285" max="1285" width="7.7109375" style="1275" customWidth="1"/>
    <col min="1286" max="1286" width="7.5703125" style="1275" customWidth="1"/>
    <col min="1287" max="1287" width="6.85546875" style="1275" customWidth="1"/>
    <col min="1288" max="1288" width="7.140625" style="1275" customWidth="1"/>
    <col min="1289" max="1289" width="7.85546875" style="1275" customWidth="1"/>
    <col min="1290" max="1290" width="8.28515625" style="1275" customWidth="1"/>
    <col min="1291" max="1536" width="10.28515625" style="1275"/>
    <col min="1537" max="1537" width="3.28515625" style="1275" customWidth="1"/>
    <col min="1538" max="1538" width="51.85546875" style="1275" customWidth="1"/>
    <col min="1539" max="1539" width="10.28515625" style="1275" customWidth="1"/>
    <col min="1540" max="1540" width="7.28515625" style="1275" customWidth="1"/>
    <col min="1541" max="1541" width="7.7109375" style="1275" customWidth="1"/>
    <col min="1542" max="1542" width="7.5703125" style="1275" customWidth="1"/>
    <col min="1543" max="1543" width="6.85546875" style="1275" customWidth="1"/>
    <col min="1544" max="1544" width="7.140625" style="1275" customWidth="1"/>
    <col min="1545" max="1545" width="7.85546875" style="1275" customWidth="1"/>
    <col min="1546" max="1546" width="8.28515625" style="1275" customWidth="1"/>
    <col min="1547" max="1792" width="10.28515625" style="1275"/>
    <col min="1793" max="1793" width="3.28515625" style="1275" customWidth="1"/>
    <col min="1794" max="1794" width="51.85546875" style="1275" customWidth="1"/>
    <col min="1795" max="1795" width="10.28515625" style="1275" customWidth="1"/>
    <col min="1796" max="1796" width="7.28515625" style="1275" customWidth="1"/>
    <col min="1797" max="1797" width="7.7109375" style="1275" customWidth="1"/>
    <col min="1798" max="1798" width="7.5703125" style="1275" customWidth="1"/>
    <col min="1799" max="1799" width="6.85546875" style="1275" customWidth="1"/>
    <col min="1800" max="1800" width="7.140625" style="1275" customWidth="1"/>
    <col min="1801" max="1801" width="7.85546875" style="1275" customWidth="1"/>
    <col min="1802" max="1802" width="8.28515625" style="1275" customWidth="1"/>
    <col min="1803" max="2048" width="10.28515625" style="1275"/>
    <col min="2049" max="2049" width="3.28515625" style="1275" customWidth="1"/>
    <col min="2050" max="2050" width="51.85546875" style="1275" customWidth="1"/>
    <col min="2051" max="2051" width="10.28515625" style="1275" customWidth="1"/>
    <col min="2052" max="2052" width="7.28515625" style="1275" customWidth="1"/>
    <col min="2053" max="2053" width="7.7109375" style="1275" customWidth="1"/>
    <col min="2054" max="2054" width="7.5703125" style="1275" customWidth="1"/>
    <col min="2055" max="2055" width="6.85546875" style="1275" customWidth="1"/>
    <col min="2056" max="2056" width="7.140625" style="1275" customWidth="1"/>
    <col min="2057" max="2057" width="7.85546875" style="1275" customWidth="1"/>
    <col min="2058" max="2058" width="8.28515625" style="1275" customWidth="1"/>
    <col min="2059" max="2304" width="10.28515625" style="1275"/>
    <col min="2305" max="2305" width="3.28515625" style="1275" customWidth="1"/>
    <col min="2306" max="2306" width="51.85546875" style="1275" customWidth="1"/>
    <col min="2307" max="2307" width="10.28515625" style="1275" customWidth="1"/>
    <col min="2308" max="2308" width="7.28515625" style="1275" customWidth="1"/>
    <col min="2309" max="2309" width="7.7109375" style="1275" customWidth="1"/>
    <col min="2310" max="2310" width="7.5703125" style="1275" customWidth="1"/>
    <col min="2311" max="2311" width="6.85546875" style="1275" customWidth="1"/>
    <col min="2312" max="2312" width="7.140625" style="1275" customWidth="1"/>
    <col min="2313" max="2313" width="7.85546875" style="1275" customWidth="1"/>
    <col min="2314" max="2314" width="8.28515625" style="1275" customWidth="1"/>
    <col min="2315" max="2560" width="10.28515625" style="1275"/>
    <col min="2561" max="2561" width="3.28515625" style="1275" customWidth="1"/>
    <col min="2562" max="2562" width="51.85546875" style="1275" customWidth="1"/>
    <col min="2563" max="2563" width="10.28515625" style="1275" customWidth="1"/>
    <col min="2564" max="2564" width="7.28515625" style="1275" customWidth="1"/>
    <col min="2565" max="2565" width="7.7109375" style="1275" customWidth="1"/>
    <col min="2566" max="2566" width="7.5703125" style="1275" customWidth="1"/>
    <col min="2567" max="2567" width="6.85546875" style="1275" customWidth="1"/>
    <col min="2568" max="2568" width="7.140625" style="1275" customWidth="1"/>
    <col min="2569" max="2569" width="7.85546875" style="1275" customWidth="1"/>
    <col min="2570" max="2570" width="8.28515625" style="1275" customWidth="1"/>
    <col min="2571" max="2816" width="10.28515625" style="1275"/>
    <col min="2817" max="2817" width="3.28515625" style="1275" customWidth="1"/>
    <col min="2818" max="2818" width="51.85546875" style="1275" customWidth="1"/>
    <col min="2819" max="2819" width="10.28515625" style="1275" customWidth="1"/>
    <col min="2820" max="2820" width="7.28515625" style="1275" customWidth="1"/>
    <col min="2821" max="2821" width="7.7109375" style="1275" customWidth="1"/>
    <col min="2822" max="2822" width="7.5703125" style="1275" customWidth="1"/>
    <col min="2823" max="2823" width="6.85546875" style="1275" customWidth="1"/>
    <col min="2824" max="2824" width="7.140625" style="1275" customWidth="1"/>
    <col min="2825" max="2825" width="7.85546875" style="1275" customWidth="1"/>
    <col min="2826" max="2826" width="8.28515625" style="1275" customWidth="1"/>
    <col min="2827" max="3072" width="10.28515625" style="1275"/>
    <col min="3073" max="3073" width="3.28515625" style="1275" customWidth="1"/>
    <col min="3074" max="3074" width="51.85546875" style="1275" customWidth="1"/>
    <col min="3075" max="3075" width="10.28515625" style="1275" customWidth="1"/>
    <col min="3076" max="3076" width="7.28515625" style="1275" customWidth="1"/>
    <col min="3077" max="3077" width="7.7109375" style="1275" customWidth="1"/>
    <col min="3078" max="3078" width="7.5703125" style="1275" customWidth="1"/>
    <col min="3079" max="3079" width="6.85546875" style="1275" customWidth="1"/>
    <col min="3080" max="3080" width="7.140625" style="1275" customWidth="1"/>
    <col min="3081" max="3081" width="7.85546875" style="1275" customWidth="1"/>
    <col min="3082" max="3082" width="8.28515625" style="1275" customWidth="1"/>
    <col min="3083" max="3328" width="10.28515625" style="1275"/>
    <col min="3329" max="3329" width="3.28515625" style="1275" customWidth="1"/>
    <col min="3330" max="3330" width="51.85546875" style="1275" customWidth="1"/>
    <col min="3331" max="3331" width="10.28515625" style="1275" customWidth="1"/>
    <col min="3332" max="3332" width="7.28515625" style="1275" customWidth="1"/>
    <col min="3333" max="3333" width="7.7109375" style="1275" customWidth="1"/>
    <col min="3334" max="3334" width="7.5703125" style="1275" customWidth="1"/>
    <col min="3335" max="3335" width="6.85546875" style="1275" customWidth="1"/>
    <col min="3336" max="3336" width="7.140625" style="1275" customWidth="1"/>
    <col min="3337" max="3337" width="7.85546875" style="1275" customWidth="1"/>
    <col min="3338" max="3338" width="8.28515625" style="1275" customWidth="1"/>
    <col min="3339" max="3584" width="10.28515625" style="1275"/>
    <col min="3585" max="3585" width="3.28515625" style="1275" customWidth="1"/>
    <col min="3586" max="3586" width="51.85546875" style="1275" customWidth="1"/>
    <col min="3587" max="3587" width="10.28515625" style="1275" customWidth="1"/>
    <col min="3588" max="3588" width="7.28515625" style="1275" customWidth="1"/>
    <col min="3589" max="3589" width="7.7109375" style="1275" customWidth="1"/>
    <col min="3590" max="3590" width="7.5703125" style="1275" customWidth="1"/>
    <col min="3591" max="3591" width="6.85546875" style="1275" customWidth="1"/>
    <col min="3592" max="3592" width="7.140625" style="1275" customWidth="1"/>
    <col min="3593" max="3593" width="7.85546875" style="1275" customWidth="1"/>
    <col min="3594" max="3594" width="8.28515625" style="1275" customWidth="1"/>
    <col min="3595" max="3840" width="10.28515625" style="1275"/>
    <col min="3841" max="3841" width="3.28515625" style="1275" customWidth="1"/>
    <col min="3842" max="3842" width="51.85546875" style="1275" customWidth="1"/>
    <col min="3843" max="3843" width="10.28515625" style="1275" customWidth="1"/>
    <col min="3844" max="3844" width="7.28515625" style="1275" customWidth="1"/>
    <col min="3845" max="3845" width="7.7109375" style="1275" customWidth="1"/>
    <col min="3846" max="3846" width="7.5703125" style="1275" customWidth="1"/>
    <col min="3847" max="3847" width="6.85546875" style="1275" customWidth="1"/>
    <col min="3848" max="3848" width="7.140625" style="1275" customWidth="1"/>
    <col min="3849" max="3849" width="7.85546875" style="1275" customWidth="1"/>
    <col min="3850" max="3850" width="8.28515625" style="1275" customWidth="1"/>
    <col min="3851" max="4096" width="10.28515625" style="1275"/>
    <col min="4097" max="4097" width="3.28515625" style="1275" customWidth="1"/>
    <col min="4098" max="4098" width="51.85546875" style="1275" customWidth="1"/>
    <col min="4099" max="4099" width="10.28515625" style="1275" customWidth="1"/>
    <col min="4100" max="4100" width="7.28515625" style="1275" customWidth="1"/>
    <col min="4101" max="4101" width="7.7109375" style="1275" customWidth="1"/>
    <col min="4102" max="4102" width="7.5703125" style="1275" customWidth="1"/>
    <col min="4103" max="4103" width="6.85546875" style="1275" customWidth="1"/>
    <col min="4104" max="4104" width="7.140625" style="1275" customWidth="1"/>
    <col min="4105" max="4105" width="7.85546875" style="1275" customWidth="1"/>
    <col min="4106" max="4106" width="8.28515625" style="1275" customWidth="1"/>
    <col min="4107" max="4352" width="10.28515625" style="1275"/>
    <col min="4353" max="4353" width="3.28515625" style="1275" customWidth="1"/>
    <col min="4354" max="4354" width="51.85546875" style="1275" customWidth="1"/>
    <col min="4355" max="4355" width="10.28515625" style="1275" customWidth="1"/>
    <col min="4356" max="4356" width="7.28515625" style="1275" customWidth="1"/>
    <col min="4357" max="4357" width="7.7109375" style="1275" customWidth="1"/>
    <col min="4358" max="4358" width="7.5703125" style="1275" customWidth="1"/>
    <col min="4359" max="4359" width="6.85546875" style="1275" customWidth="1"/>
    <col min="4360" max="4360" width="7.140625" style="1275" customWidth="1"/>
    <col min="4361" max="4361" width="7.85546875" style="1275" customWidth="1"/>
    <col min="4362" max="4362" width="8.28515625" style="1275" customWidth="1"/>
    <col min="4363" max="4608" width="10.28515625" style="1275"/>
    <col min="4609" max="4609" width="3.28515625" style="1275" customWidth="1"/>
    <col min="4610" max="4610" width="51.85546875" style="1275" customWidth="1"/>
    <col min="4611" max="4611" width="10.28515625" style="1275" customWidth="1"/>
    <col min="4612" max="4612" width="7.28515625" style="1275" customWidth="1"/>
    <col min="4613" max="4613" width="7.7109375" style="1275" customWidth="1"/>
    <col min="4614" max="4614" width="7.5703125" style="1275" customWidth="1"/>
    <col min="4615" max="4615" width="6.85546875" style="1275" customWidth="1"/>
    <col min="4616" max="4616" width="7.140625" style="1275" customWidth="1"/>
    <col min="4617" max="4617" width="7.85546875" style="1275" customWidth="1"/>
    <col min="4618" max="4618" width="8.28515625" style="1275" customWidth="1"/>
    <col min="4619" max="4864" width="10.28515625" style="1275"/>
    <col min="4865" max="4865" width="3.28515625" style="1275" customWidth="1"/>
    <col min="4866" max="4866" width="51.85546875" style="1275" customWidth="1"/>
    <col min="4867" max="4867" width="10.28515625" style="1275" customWidth="1"/>
    <col min="4868" max="4868" width="7.28515625" style="1275" customWidth="1"/>
    <col min="4869" max="4869" width="7.7109375" style="1275" customWidth="1"/>
    <col min="4870" max="4870" width="7.5703125" style="1275" customWidth="1"/>
    <col min="4871" max="4871" width="6.85546875" style="1275" customWidth="1"/>
    <col min="4872" max="4872" width="7.140625" style="1275" customWidth="1"/>
    <col min="4873" max="4873" width="7.85546875" style="1275" customWidth="1"/>
    <col min="4874" max="4874" width="8.28515625" style="1275" customWidth="1"/>
    <col min="4875" max="5120" width="10.28515625" style="1275"/>
    <col min="5121" max="5121" width="3.28515625" style="1275" customWidth="1"/>
    <col min="5122" max="5122" width="51.85546875" style="1275" customWidth="1"/>
    <col min="5123" max="5123" width="10.28515625" style="1275" customWidth="1"/>
    <col min="5124" max="5124" width="7.28515625" style="1275" customWidth="1"/>
    <col min="5125" max="5125" width="7.7109375" style="1275" customWidth="1"/>
    <col min="5126" max="5126" width="7.5703125" style="1275" customWidth="1"/>
    <col min="5127" max="5127" width="6.85546875" style="1275" customWidth="1"/>
    <col min="5128" max="5128" width="7.140625" style="1275" customWidth="1"/>
    <col min="5129" max="5129" width="7.85546875" style="1275" customWidth="1"/>
    <col min="5130" max="5130" width="8.28515625" style="1275" customWidth="1"/>
    <col min="5131" max="5376" width="10.28515625" style="1275"/>
    <col min="5377" max="5377" width="3.28515625" style="1275" customWidth="1"/>
    <col min="5378" max="5378" width="51.85546875" style="1275" customWidth="1"/>
    <col min="5379" max="5379" width="10.28515625" style="1275" customWidth="1"/>
    <col min="5380" max="5380" width="7.28515625" style="1275" customWidth="1"/>
    <col min="5381" max="5381" width="7.7109375" style="1275" customWidth="1"/>
    <col min="5382" max="5382" width="7.5703125" style="1275" customWidth="1"/>
    <col min="5383" max="5383" width="6.85546875" style="1275" customWidth="1"/>
    <col min="5384" max="5384" width="7.140625" style="1275" customWidth="1"/>
    <col min="5385" max="5385" width="7.85546875" style="1275" customWidth="1"/>
    <col min="5386" max="5386" width="8.28515625" style="1275" customWidth="1"/>
    <col min="5387" max="5632" width="10.28515625" style="1275"/>
    <col min="5633" max="5633" width="3.28515625" style="1275" customWidth="1"/>
    <col min="5634" max="5634" width="51.85546875" style="1275" customWidth="1"/>
    <col min="5635" max="5635" width="10.28515625" style="1275" customWidth="1"/>
    <col min="5636" max="5636" width="7.28515625" style="1275" customWidth="1"/>
    <col min="5637" max="5637" width="7.7109375" style="1275" customWidth="1"/>
    <col min="5638" max="5638" width="7.5703125" style="1275" customWidth="1"/>
    <col min="5639" max="5639" width="6.85546875" style="1275" customWidth="1"/>
    <col min="5640" max="5640" width="7.140625" style="1275" customWidth="1"/>
    <col min="5641" max="5641" width="7.85546875" style="1275" customWidth="1"/>
    <col min="5642" max="5642" width="8.28515625" style="1275" customWidth="1"/>
    <col min="5643" max="5888" width="10.28515625" style="1275"/>
    <col min="5889" max="5889" width="3.28515625" style="1275" customWidth="1"/>
    <col min="5890" max="5890" width="51.85546875" style="1275" customWidth="1"/>
    <col min="5891" max="5891" width="10.28515625" style="1275" customWidth="1"/>
    <col min="5892" max="5892" width="7.28515625" style="1275" customWidth="1"/>
    <col min="5893" max="5893" width="7.7109375" style="1275" customWidth="1"/>
    <col min="5894" max="5894" width="7.5703125" style="1275" customWidth="1"/>
    <col min="5895" max="5895" width="6.85546875" style="1275" customWidth="1"/>
    <col min="5896" max="5896" width="7.140625" style="1275" customWidth="1"/>
    <col min="5897" max="5897" width="7.85546875" style="1275" customWidth="1"/>
    <col min="5898" max="5898" width="8.28515625" style="1275" customWidth="1"/>
    <col min="5899" max="6144" width="10.28515625" style="1275"/>
    <col min="6145" max="6145" width="3.28515625" style="1275" customWidth="1"/>
    <col min="6146" max="6146" width="51.85546875" style="1275" customWidth="1"/>
    <col min="6147" max="6147" width="10.28515625" style="1275" customWidth="1"/>
    <col min="6148" max="6148" width="7.28515625" style="1275" customWidth="1"/>
    <col min="6149" max="6149" width="7.7109375" style="1275" customWidth="1"/>
    <col min="6150" max="6150" width="7.5703125" style="1275" customWidth="1"/>
    <col min="6151" max="6151" width="6.85546875" style="1275" customWidth="1"/>
    <col min="6152" max="6152" width="7.140625" style="1275" customWidth="1"/>
    <col min="6153" max="6153" width="7.85546875" style="1275" customWidth="1"/>
    <col min="6154" max="6154" width="8.28515625" style="1275" customWidth="1"/>
    <col min="6155" max="6400" width="10.28515625" style="1275"/>
    <col min="6401" max="6401" width="3.28515625" style="1275" customWidth="1"/>
    <col min="6402" max="6402" width="51.85546875" style="1275" customWidth="1"/>
    <col min="6403" max="6403" width="10.28515625" style="1275" customWidth="1"/>
    <col min="6404" max="6404" width="7.28515625" style="1275" customWidth="1"/>
    <col min="6405" max="6405" width="7.7109375" style="1275" customWidth="1"/>
    <col min="6406" max="6406" width="7.5703125" style="1275" customWidth="1"/>
    <col min="6407" max="6407" width="6.85546875" style="1275" customWidth="1"/>
    <col min="6408" max="6408" width="7.140625" style="1275" customWidth="1"/>
    <col min="6409" max="6409" width="7.85546875" style="1275" customWidth="1"/>
    <col min="6410" max="6410" width="8.28515625" style="1275" customWidth="1"/>
    <col min="6411" max="6656" width="10.28515625" style="1275"/>
    <col min="6657" max="6657" width="3.28515625" style="1275" customWidth="1"/>
    <col min="6658" max="6658" width="51.85546875" style="1275" customWidth="1"/>
    <col min="6659" max="6659" width="10.28515625" style="1275" customWidth="1"/>
    <col min="6660" max="6660" width="7.28515625" style="1275" customWidth="1"/>
    <col min="6661" max="6661" width="7.7109375" style="1275" customWidth="1"/>
    <col min="6662" max="6662" width="7.5703125" style="1275" customWidth="1"/>
    <col min="6663" max="6663" width="6.85546875" style="1275" customWidth="1"/>
    <col min="6664" max="6664" width="7.140625" style="1275" customWidth="1"/>
    <col min="6665" max="6665" width="7.85546875" style="1275" customWidth="1"/>
    <col min="6666" max="6666" width="8.28515625" style="1275" customWidth="1"/>
    <col min="6667" max="6912" width="10.28515625" style="1275"/>
    <col min="6913" max="6913" width="3.28515625" style="1275" customWidth="1"/>
    <col min="6914" max="6914" width="51.85546875" style="1275" customWidth="1"/>
    <col min="6915" max="6915" width="10.28515625" style="1275" customWidth="1"/>
    <col min="6916" max="6916" width="7.28515625" style="1275" customWidth="1"/>
    <col min="6917" max="6917" width="7.7109375" style="1275" customWidth="1"/>
    <col min="6918" max="6918" width="7.5703125" style="1275" customWidth="1"/>
    <col min="6919" max="6919" width="6.85546875" style="1275" customWidth="1"/>
    <col min="6920" max="6920" width="7.140625" style="1275" customWidth="1"/>
    <col min="6921" max="6921" width="7.85546875" style="1275" customWidth="1"/>
    <col min="6922" max="6922" width="8.28515625" style="1275" customWidth="1"/>
    <col min="6923" max="7168" width="10.28515625" style="1275"/>
    <col min="7169" max="7169" width="3.28515625" style="1275" customWidth="1"/>
    <col min="7170" max="7170" width="51.85546875" style="1275" customWidth="1"/>
    <col min="7171" max="7171" width="10.28515625" style="1275" customWidth="1"/>
    <col min="7172" max="7172" width="7.28515625" style="1275" customWidth="1"/>
    <col min="7173" max="7173" width="7.7109375" style="1275" customWidth="1"/>
    <col min="7174" max="7174" width="7.5703125" style="1275" customWidth="1"/>
    <col min="7175" max="7175" width="6.85546875" style="1275" customWidth="1"/>
    <col min="7176" max="7176" width="7.140625" style="1275" customWidth="1"/>
    <col min="7177" max="7177" width="7.85546875" style="1275" customWidth="1"/>
    <col min="7178" max="7178" width="8.28515625" style="1275" customWidth="1"/>
    <col min="7179" max="7424" width="10.28515625" style="1275"/>
    <col min="7425" max="7425" width="3.28515625" style="1275" customWidth="1"/>
    <col min="7426" max="7426" width="51.85546875" style="1275" customWidth="1"/>
    <col min="7427" max="7427" width="10.28515625" style="1275" customWidth="1"/>
    <col min="7428" max="7428" width="7.28515625" style="1275" customWidth="1"/>
    <col min="7429" max="7429" width="7.7109375" style="1275" customWidth="1"/>
    <col min="7430" max="7430" width="7.5703125" style="1275" customWidth="1"/>
    <col min="7431" max="7431" width="6.85546875" style="1275" customWidth="1"/>
    <col min="7432" max="7432" width="7.140625" style="1275" customWidth="1"/>
    <col min="7433" max="7433" width="7.85546875" style="1275" customWidth="1"/>
    <col min="7434" max="7434" width="8.28515625" style="1275" customWidth="1"/>
    <col min="7435" max="7680" width="10.28515625" style="1275"/>
    <col min="7681" max="7681" width="3.28515625" style="1275" customWidth="1"/>
    <col min="7682" max="7682" width="51.85546875" style="1275" customWidth="1"/>
    <col min="7683" max="7683" width="10.28515625" style="1275" customWidth="1"/>
    <col min="7684" max="7684" width="7.28515625" style="1275" customWidth="1"/>
    <col min="7685" max="7685" width="7.7109375" style="1275" customWidth="1"/>
    <col min="7686" max="7686" width="7.5703125" style="1275" customWidth="1"/>
    <col min="7687" max="7687" width="6.85546875" style="1275" customWidth="1"/>
    <col min="7688" max="7688" width="7.140625" style="1275" customWidth="1"/>
    <col min="7689" max="7689" width="7.85546875" style="1275" customWidth="1"/>
    <col min="7690" max="7690" width="8.28515625" style="1275" customWidth="1"/>
    <col min="7691" max="7936" width="10.28515625" style="1275"/>
    <col min="7937" max="7937" width="3.28515625" style="1275" customWidth="1"/>
    <col min="7938" max="7938" width="51.85546875" style="1275" customWidth="1"/>
    <col min="7939" max="7939" width="10.28515625" style="1275" customWidth="1"/>
    <col min="7940" max="7940" width="7.28515625" style="1275" customWidth="1"/>
    <col min="7941" max="7941" width="7.7109375" style="1275" customWidth="1"/>
    <col min="7942" max="7942" width="7.5703125" style="1275" customWidth="1"/>
    <col min="7943" max="7943" width="6.85546875" style="1275" customWidth="1"/>
    <col min="7944" max="7944" width="7.140625" style="1275" customWidth="1"/>
    <col min="7945" max="7945" width="7.85546875" style="1275" customWidth="1"/>
    <col min="7946" max="7946" width="8.28515625" style="1275" customWidth="1"/>
    <col min="7947" max="8192" width="10.28515625" style="1275"/>
    <col min="8193" max="8193" width="3.28515625" style="1275" customWidth="1"/>
    <col min="8194" max="8194" width="51.85546875" style="1275" customWidth="1"/>
    <col min="8195" max="8195" width="10.28515625" style="1275" customWidth="1"/>
    <col min="8196" max="8196" width="7.28515625" style="1275" customWidth="1"/>
    <col min="8197" max="8197" width="7.7109375" style="1275" customWidth="1"/>
    <col min="8198" max="8198" width="7.5703125" style="1275" customWidth="1"/>
    <col min="8199" max="8199" width="6.85546875" style="1275" customWidth="1"/>
    <col min="8200" max="8200" width="7.140625" style="1275" customWidth="1"/>
    <col min="8201" max="8201" width="7.85546875" style="1275" customWidth="1"/>
    <col min="8202" max="8202" width="8.28515625" style="1275" customWidth="1"/>
    <col min="8203" max="8448" width="10.28515625" style="1275"/>
    <col min="8449" max="8449" width="3.28515625" style="1275" customWidth="1"/>
    <col min="8450" max="8450" width="51.85546875" style="1275" customWidth="1"/>
    <col min="8451" max="8451" width="10.28515625" style="1275" customWidth="1"/>
    <col min="8452" max="8452" width="7.28515625" style="1275" customWidth="1"/>
    <col min="8453" max="8453" width="7.7109375" style="1275" customWidth="1"/>
    <col min="8454" max="8454" width="7.5703125" style="1275" customWidth="1"/>
    <col min="8455" max="8455" width="6.85546875" style="1275" customWidth="1"/>
    <col min="8456" max="8456" width="7.140625" style="1275" customWidth="1"/>
    <col min="8457" max="8457" width="7.85546875" style="1275" customWidth="1"/>
    <col min="8458" max="8458" width="8.28515625" style="1275" customWidth="1"/>
    <col min="8459" max="8704" width="10.28515625" style="1275"/>
    <col min="8705" max="8705" width="3.28515625" style="1275" customWidth="1"/>
    <col min="8706" max="8706" width="51.85546875" style="1275" customWidth="1"/>
    <col min="8707" max="8707" width="10.28515625" style="1275" customWidth="1"/>
    <col min="8708" max="8708" width="7.28515625" style="1275" customWidth="1"/>
    <col min="8709" max="8709" width="7.7109375" style="1275" customWidth="1"/>
    <col min="8710" max="8710" width="7.5703125" style="1275" customWidth="1"/>
    <col min="8711" max="8711" width="6.85546875" style="1275" customWidth="1"/>
    <col min="8712" max="8712" width="7.140625" style="1275" customWidth="1"/>
    <col min="8713" max="8713" width="7.85546875" style="1275" customWidth="1"/>
    <col min="8714" max="8714" width="8.28515625" style="1275" customWidth="1"/>
    <col min="8715" max="8960" width="10.28515625" style="1275"/>
    <col min="8961" max="8961" width="3.28515625" style="1275" customWidth="1"/>
    <col min="8962" max="8962" width="51.85546875" style="1275" customWidth="1"/>
    <col min="8963" max="8963" width="10.28515625" style="1275" customWidth="1"/>
    <col min="8964" max="8964" width="7.28515625" style="1275" customWidth="1"/>
    <col min="8965" max="8965" width="7.7109375" style="1275" customWidth="1"/>
    <col min="8966" max="8966" width="7.5703125" style="1275" customWidth="1"/>
    <col min="8967" max="8967" width="6.85546875" style="1275" customWidth="1"/>
    <col min="8968" max="8968" width="7.140625" style="1275" customWidth="1"/>
    <col min="8969" max="8969" width="7.85546875" style="1275" customWidth="1"/>
    <col min="8970" max="8970" width="8.28515625" style="1275" customWidth="1"/>
    <col min="8971" max="9216" width="10.28515625" style="1275"/>
    <col min="9217" max="9217" width="3.28515625" style="1275" customWidth="1"/>
    <col min="9218" max="9218" width="51.85546875" style="1275" customWidth="1"/>
    <col min="9219" max="9219" width="10.28515625" style="1275" customWidth="1"/>
    <col min="9220" max="9220" width="7.28515625" style="1275" customWidth="1"/>
    <col min="9221" max="9221" width="7.7109375" style="1275" customWidth="1"/>
    <col min="9222" max="9222" width="7.5703125" style="1275" customWidth="1"/>
    <col min="9223" max="9223" width="6.85546875" style="1275" customWidth="1"/>
    <col min="9224" max="9224" width="7.140625" style="1275" customWidth="1"/>
    <col min="9225" max="9225" width="7.85546875" style="1275" customWidth="1"/>
    <col min="9226" max="9226" width="8.28515625" style="1275" customWidth="1"/>
    <col min="9227" max="9472" width="10.28515625" style="1275"/>
    <col min="9473" max="9473" width="3.28515625" style="1275" customWidth="1"/>
    <col min="9474" max="9474" width="51.85546875" style="1275" customWidth="1"/>
    <col min="9475" max="9475" width="10.28515625" style="1275" customWidth="1"/>
    <col min="9476" max="9476" width="7.28515625" style="1275" customWidth="1"/>
    <col min="9477" max="9477" width="7.7109375" style="1275" customWidth="1"/>
    <col min="9478" max="9478" width="7.5703125" style="1275" customWidth="1"/>
    <col min="9479" max="9479" width="6.85546875" style="1275" customWidth="1"/>
    <col min="9480" max="9480" width="7.140625" style="1275" customWidth="1"/>
    <col min="9481" max="9481" width="7.85546875" style="1275" customWidth="1"/>
    <col min="9482" max="9482" width="8.28515625" style="1275" customWidth="1"/>
    <col min="9483" max="9728" width="10.28515625" style="1275"/>
    <col min="9729" max="9729" width="3.28515625" style="1275" customWidth="1"/>
    <col min="9730" max="9730" width="51.85546875" style="1275" customWidth="1"/>
    <col min="9731" max="9731" width="10.28515625" style="1275" customWidth="1"/>
    <col min="9732" max="9732" width="7.28515625" style="1275" customWidth="1"/>
    <col min="9733" max="9733" width="7.7109375" style="1275" customWidth="1"/>
    <col min="9734" max="9734" width="7.5703125" style="1275" customWidth="1"/>
    <col min="9735" max="9735" width="6.85546875" style="1275" customWidth="1"/>
    <col min="9736" max="9736" width="7.140625" style="1275" customWidth="1"/>
    <col min="9737" max="9737" width="7.85546875" style="1275" customWidth="1"/>
    <col min="9738" max="9738" width="8.28515625" style="1275" customWidth="1"/>
    <col min="9739" max="9984" width="10.28515625" style="1275"/>
    <col min="9985" max="9985" width="3.28515625" style="1275" customWidth="1"/>
    <col min="9986" max="9986" width="51.85546875" style="1275" customWidth="1"/>
    <col min="9987" max="9987" width="10.28515625" style="1275" customWidth="1"/>
    <col min="9988" max="9988" width="7.28515625" style="1275" customWidth="1"/>
    <col min="9989" max="9989" width="7.7109375" style="1275" customWidth="1"/>
    <col min="9990" max="9990" width="7.5703125" style="1275" customWidth="1"/>
    <col min="9991" max="9991" width="6.85546875" style="1275" customWidth="1"/>
    <col min="9992" max="9992" width="7.140625" style="1275" customWidth="1"/>
    <col min="9993" max="9993" width="7.85546875" style="1275" customWidth="1"/>
    <col min="9994" max="9994" width="8.28515625" style="1275" customWidth="1"/>
    <col min="9995" max="10240" width="10.28515625" style="1275"/>
    <col min="10241" max="10241" width="3.28515625" style="1275" customWidth="1"/>
    <col min="10242" max="10242" width="51.85546875" style="1275" customWidth="1"/>
    <col min="10243" max="10243" width="10.28515625" style="1275" customWidth="1"/>
    <col min="10244" max="10244" width="7.28515625" style="1275" customWidth="1"/>
    <col min="10245" max="10245" width="7.7109375" style="1275" customWidth="1"/>
    <col min="10246" max="10246" width="7.5703125" style="1275" customWidth="1"/>
    <col min="10247" max="10247" width="6.85546875" style="1275" customWidth="1"/>
    <col min="10248" max="10248" width="7.140625" style="1275" customWidth="1"/>
    <col min="10249" max="10249" width="7.85546875" style="1275" customWidth="1"/>
    <col min="10250" max="10250" width="8.28515625" style="1275" customWidth="1"/>
    <col min="10251" max="10496" width="10.28515625" style="1275"/>
    <col min="10497" max="10497" width="3.28515625" style="1275" customWidth="1"/>
    <col min="10498" max="10498" width="51.85546875" style="1275" customWidth="1"/>
    <col min="10499" max="10499" width="10.28515625" style="1275" customWidth="1"/>
    <col min="10500" max="10500" width="7.28515625" style="1275" customWidth="1"/>
    <col min="10501" max="10501" width="7.7109375" style="1275" customWidth="1"/>
    <col min="10502" max="10502" width="7.5703125" style="1275" customWidth="1"/>
    <col min="10503" max="10503" width="6.85546875" style="1275" customWidth="1"/>
    <col min="10504" max="10504" width="7.140625" style="1275" customWidth="1"/>
    <col min="10505" max="10505" width="7.85546875" style="1275" customWidth="1"/>
    <col min="10506" max="10506" width="8.28515625" style="1275" customWidth="1"/>
    <col min="10507" max="10752" width="10.28515625" style="1275"/>
    <col min="10753" max="10753" width="3.28515625" style="1275" customWidth="1"/>
    <col min="10754" max="10754" width="51.85546875" style="1275" customWidth="1"/>
    <col min="10755" max="10755" width="10.28515625" style="1275" customWidth="1"/>
    <col min="10756" max="10756" width="7.28515625" style="1275" customWidth="1"/>
    <col min="10757" max="10757" width="7.7109375" style="1275" customWidth="1"/>
    <col min="10758" max="10758" width="7.5703125" style="1275" customWidth="1"/>
    <col min="10759" max="10759" width="6.85546875" style="1275" customWidth="1"/>
    <col min="10760" max="10760" width="7.140625" style="1275" customWidth="1"/>
    <col min="10761" max="10761" width="7.85546875" style="1275" customWidth="1"/>
    <col min="10762" max="10762" width="8.28515625" style="1275" customWidth="1"/>
    <col min="10763" max="11008" width="10.28515625" style="1275"/>
    <col min="11009" max="11009" width="3.28515625" style="1275" customWidth="1"/>
    <col min="11010" max="11010" width="51.85546875" style="1275" customWidth="1"/>
    <col min="11011" max="11011" width="10.28515625" style="1275" customWidth="1"/>
    <col min="11012" max="11012" width="7.28515625" style="1275" customWidth="1"/>
    <col min="11013" max="11013" width="7.7109375" style="1275" customWidth="1"/>
    <col min="11014" max="11014" width="7.5703125" style="1275" customWidth="1"/>
    <col min="11015" max="11015" width="6.85546875" style="1275" customWidth="1"/>
    <col min="11016" max="11016" width="7.140625" style="1275" customWidth="1"/>
    <col min="11017" max="11017" width="7.85546875" style="1275" customWidth="1"/>
    <col min="11018" max="11018" width="8.28515625" style="1275" customWidth="1"/>
    <col min="11019" max="11264" width="10.28515625" style="1275"/>
    <col min="11265" max="11265" width="3.28515625" style="1275" customWidth="1"/>
    <col min="11266" max="11266" width="51.85546875" style="1275" customWidth="1"/>
    <col min="11267" max="11267" width="10.28515625" style="1275" customWidth="1"/>
    <col min="11268" max="11268" width="7.28515625" style="1275" customWidth="1"/>
    <col min="11269" max="11269" width="7.7109375" style="1275" customWidth="1"/>
    <col min="11270" max="11270" width="7.5703125" style="1275" customWidth="1"/>
    <col min="11271" max="11271" width="6.85546875" style="1275" customWidth="1"/>
    <col min="11272" max="11272" width="7.140625" style="1275" customWidth="1"/>
    <col min="11273" max="11273" width="7.85546875" style="1275" customWidth="1"/>
    <col min="11274" max="11274" width="8.28515625" style="1275" customWidth="1"/>
    <col min="11275" max="11520" width="10.28515625" style="1275"/>
    <col min="11521" max="11521" width="3.28515625" style="1275" customWidth="1"/>
    <col min="11522" max="11522" width="51.85546875" style="1275" customWidth="1"/>
    <col min="11523" max="11523" width="10.28515625" style="1275" customWidth="1"/>
    <col min="11524" max="11524" width="7.28515625" style="1275" customWidth="1"/>
    <col min="11525" max="11525" width="7.7109375" style="1275" customWidth="1"/>
    <col min="11526" max="11526" width="7.5703125" style="1275" customWidth="1"/>
    <col min="11527" max="11527" width="6.85546875" style="1275" customWidth="1"/>
    <col min="11528" max="11528" width="7.140625" style="1275" customWidth="1"/>
    <col min="11529" max="11529" width="7.85546875" style="1275" customWidth="1"/>
    <col min="11530" max="11530" width="8.28515625" style="1275" customWidth="1"/>
    <col min="11531" max="11776" width="10.28515625" style="1275"/>
    <col min="11777" max="11777" width="3.28515625" style="1275" customWidth="1"/>
    <col min="11778" max="11778" width="51.85546875" style="1275" customWidth="1"/>
    <col min="11779" max="11779" width="10.28515625" style="1275" customWidth="1"/>
    <col min="11780" max="11780" width="7.28515625" style="1275" customWidth="1"/>
    <col min="11781" max="11781" width="7.7109375" style="1275" customWidth="1"/>
    <col min="11782" max="11782" width="7.5703125" style="1275" customWidth="1"/>
    <col min="11783" max="11783" width="6.85546875" style="1275" customWidth="1"/>
    <col min="11784" max="11784" width="7.140625" style="1275" customWidth="1"/>
    <col min="11785" max="11785" width="7.85546875" style="1275" customWidth="1"/>
    <col min="11786" max="11786" width="8.28515625" style="1275" customWidth="1"/>
    <col min="11787" max="12032" width="10.28515625" style="1275"/>
    <col min="12033" max="12033" width="3.28515625" style="1275" customWidth="1"/>
    <col min="12034" max="12034" width="51.85546875" style="1275" customWidth="1"/>
    <col min="12035" max="12035" width="10.28515625" style="1275" customWidth="1"/>
    <col min="12036" max="12036" width="7.28515625" style="1275" customWidth="1"/>
    <col min="12037" max="12037" width="7.7109375" style="1275" customWidth="1"/>
    <col min="12038" max="12038" width="7.5703125" style="1275" customWidth="1"/>
    <col min="12039" max="12039" width="6.85546875" style="1275" customWidth="1"/>
    <col min="12040" max="12040" width="7.140625" style="1275" customWidth="1"/>
    <col min="12041" max="12041" width="7.85546875" style="1275" customWidth="1"/>
    <col min="12042" max="12042" width="8.28515625" style="1275" customWidth="1"/>
    <col min="12043" max="12288" width="10.28515625" style="1275"/>
    <col min="12289" max="12289" width="3.28515625" style="1275" customWidth="1"/>
    <col min="12290" max="12290" width="51.85546875" style="1275" customWidth="1"/>
    <col min="12291" max="12291" width="10.28515625" style="1275" customWidth="1"/>
    <col min="12292" max="12292" width="7.28515625" style="1275" customWidth="1"/>
    <col min="12293" max="12293" width="7.7109375" style="1275" customWidth="1"/>
    <col min="12294" max="12294" width="7.5703125" style="1275" customWidth="1"/>
    <col min="12295" max="12295" width="6.85546875" style="1275" customWidth="1"/>
    <col min="12296" max="12296" width="7.140625" style="1275" customWidth="1"/>
    <col min="12297" max="12297" width="7.85546875" style="1275" customWidth="1"/>
    <col min="12298" max="12298" width="8.28515625" style="1275" customWidth="1"/>
    <col min="12299" max="12544" width="10.28515625" style="1275"/>
    <col min="12545" max="12545" width="3.28515625" style="1275" customWidth="1"/>
    <col min="12546" max="12546" width="51.85546875" style="1275" customWidth="1"/>
    <col min="12547" max="12547" width="10.28515625" style="1275" customWidth="1"/>
    <col min="12548" max="12548" width="7.28515625" style="1275" customWidth="1"/>
    <col min="12549" max="12549" width="7.7109375" style="1275" customWidth="1"/>
    <col min="12550" max="12550" width="7.5703125" style="1275" customWidth="1"/>
    <col min="12551" max="12551" width="6.85546875" style="1275" customWidth="1"/>
    <col min="12552" max="12552" width="7.140625" style="1275" customWidth="1"/>
    <col min="12553" max="12553" width="7.85546875" style="1275" customWidth="1"/>
    <col min="12554" max="12554" width="8.28515625" style="1275" customWidth="1"/>
    <col min="12555" max="12800" width="10.28515625" style="1275"/>
    <col min="12801" max="12801" width="3.28515625" style="1275" customWidth="1"/>
    <col min="12802" max="12802" width="51.85546875" style="1275" customWidth="1"/>
    <col min="12803" max="12803" width="10.28515625" style="1275" customWidth="1"/>
    <col min="12804" max="12804" width="7.28515625" style="1275" customWidth="1"/>
    <col min="12805" max="12805" width="7.7109375" style="1275" customWidth="1"/>
    <col min="12806" max="12806" width="7.5703125" style="1275" customWidth="1"/>
    <col min="12807" max="12807" width="6.85546875" style="1275" customWidth="1"/>
    <col min="12808" max="12808" width="7.140625" style="1275" customWidth="1"/>
    <col min="12809" max="12809" width="7.85546875" style="1275" customWidth="1"/>
    <col min="12810" max="12810" width="8.28515625" style="1275" customWidth="1"/>
    <col min="12811" max="13056" width="10.28515625" style="1275"/>
    <col min="13057" max="13057" width="3.28515625" style="1275" customWidth="1"/>
    <col min="13058" max="13058" width="51.85546875" style="1275" customWidth="1"/>
    <col min="13059" max="13059" width="10.28515625" style="1275" customWidth="1"/>
    <col min="13060" max="13060" width="7.28515625" style="1275" customWidth="1"/>
    <col min="13061" max="13061" width="7.7109375" style="1275" customWidth="1"/>
    <col min="13062" max="13062" width="7.5703125" style="1275" customWidth="1"/>
    <col min="13063" max="13063" width="6.85546875" style="1275" customWidth="1"/>
    <col min="13064" max="13064" width="7.140625" style="1275" customWidth="1"/>
    <col min="13065" max="13065" width="7.85546875" style="1275" customWidth="1"/>
    <col min="13066" max="13066" width="8.28515625" style="1275" customWidth="1"/>
    <col min="13067" max="13312" width="10.28515625" style="1275"/>
    <col min="13313" max="13313" width="3.28515625" style="1275" customWidth="1"/>
    <col min="13314" max="13314" width="51.85546875" style="1275" customWidth="1"/>
    <col min="13315" max="13315" width="10.28515625" style="1275" customWidth="1"/>
    <col min="13316" max="13316" width="7.28515625" style="1275" customWidth="1"/>
    <col min="13317" max="13317" width="7.7109375" style="1275" customWidth="1"/>
    <col min="13318" max="13318" width="7.5703125" style="1275" customWidth="1"/>
    <col min="13319" max="13319" width="6.85546875" style="1275" customWidth="1"/>
    <col min="13320" max="13320" width="7.140625" style="1275" customWidth="1"/>
    <col min="13321" max="13321" width="7.85546875" style="1275" customWidth="1"/>
    <col min="13322" max="13322" width="8.28515625" style="1275" customWidth="1"/>
    <col min="13323" max="13568" width="10.28515625" style="1275"/>
    <col min="13569" max="13569" width="3.28515625" style="1275" customWidth="1"/>
    <col min="13570" max="13570" width="51.85546875" style="1275" customWidth="1"/>
    <col min="13571" max="13571" width="10.28515625" style="1275" customWidth="1"/>
    <col min="13572" max="13572" width="7.28515625" style="1275" customWidth="1"/>
    <col min="13573" max="13573" width="7.7109375" style="1275" customWidth="1"/>
    <col min="13574" max="13574" width="7.5703125" style="1275" customWidth="1"/>
    <col min="13575" max="13575" width="6.85546875" style="1275" customWidth="1"/>
    <col min="13576" max="13576" width="7.140625" style="1275" customWidth="1"/>
    <col min="13577" max="13577" width="7.85546875" style="1275" customWidth="1"/>
    <col min="13578" max="13578" width="8.28515625" style="1275" customWidth="1"/>
    <col min="13579" max="13824" width="10.28515625" style="1275"/>
    <col min="13825" max="13825" width="3.28515625" style="1275" customWidth="1"/>
    <col min="13826" max="13826" width="51.85546875" style="1275" customWidth="1"/>
    <col min="13827" max="13827" width="10.28515625" style="1275" customWidth="1"/>
    <col min="13828" max="13828" width="7.28515625" style="1275" customWidth="1"/>
    <col min="13829" max="13829" width="7.7109375" style="1275" customWidth="1"/>
    <col min="13830" max="13830" width="7.5703125" style="1275" customWidth="1"/>
    <col min="13831" max="13831" width="6.85546875" style="1275" customWidth="1"/>
    <col min="13832" max="13832" width="7.140625" style="1275" customWidth="1"/>
    <col min="13833" max="13833" width="7.85546875" style="1275" customWidth="1"/>
    <col min="13834" max="13834" width="8.28515625" style="1275" customWidth="1"/>
    <col min="13835" max="14080" width="10.28515625" style="1275"/>
    <col min="14081" max="14081" width="3.28515625" style="1275" customWidth="1"/>
    <col min="14082" max="14082" width="51.85546875" style="1275" customWidth="1"/>
    <col min="14083" max="14083" width="10.28515625" style="1275" customWidth="1"/>
    <col min="14084" max="14084" width="7.28515625" style="1275" customWidth="1"/>
    <col min="14085" max="14085" width="7.7109375" style="1275" customWidth="1"/>
    <col min="14086" max="14086" width="7.5703125" style="1275" customWidth="1"/>
    <col min="14087" max="14087" width="6.85546875" style="1275" customWidth="1"/>
    <col min="14088" max="14088" width="7.140625" style="1275" customWidth="1"/>
    <col min="14089" max="14089" width="7.85546875" style="1275" customWidth="1"/>
    <col min="14090" max="14090" width="8.28515625" style="1275" customWidth="1"/>
    <col min="14091" max="14336" width="10.28515625" style="1275"/>
    <col min="14337" max="14337" width="3.28515625" style="1275" customWidth="1"/>
    <col min="14338" max="14338" width="51.85546875" style="1275" customWidth="1"/>
    <col min="14339" max="14339" width="10.28515625" style="1275" customWidth="1"/>
    <col min="14340" max="14340" width="7.28515625" style="1275" customWidth="1"/>
    <col min="14341" max="14341" width="7.7109375" style="1275" customWidth="1"/>
    <col min="14342" max="14342" width="7.5703125" style="1275" customWidth="1"/>
    <col min="14343" max="14343" width="6.85546875" style="1275" customWidth="1"/>
    <col min="14344" max="14344" width="7.140625" style="1275" customWidth="1"/>
    <col min="14345" max="14345" width="7.85546875" style="1275" customWidth="1"/>
    <col min="14346" max="14346" width="8.28515625" style="1275" customWidth="1"/>
    <col min="14347" max="14592" width="10.28515625" style="1275"/>
    <col min="14593" max="14593" width="3.28515625" style="1275" customWidth="1"/>
    <col min="14594" max="14594" width="51.85546875" style="1275" customWidth="1"/>
    <col min="14595" max="14595" width="10.28515625" style="1275" customWidth="1"/>
    <col min="14596" max="14596" width="7.28515625" style="1275" customWidth="1"/>
    <col min="14597" max="14597" width="7.7109375" style="1275" customWidth="1"/>
    <col min="14598" max="14598" width="7.5703125" style="1275" customWidth="1"/>
    <col min="14599" max="14599" width="6.85546875" style="1275" customWidth="1"/>
    <col min="14600" max="14600" width="7.140625" style="1275" customWidth="1"/>
    <col min="14601" max="14601" width="7.85546875" style="1275" customWidth="1"/>
    <col min="14602" max="14602" width="8.28515625" style="1275" customWidth="1"/>
    <col min="14603" max="14848" width="10.28515625" style="1275"/>
    <col min="14849" max="14849" width="3.28515625" style="1275" customWidth="1"/>
    <col min="14850" max="14850" width="51.85546875" style="1275" customWidth="1"/>
    <col min="14851" max="14851" width="10.28515625" style="1275" customWidth="1"/>
    <col min="14852" max="14852" width="7.28515625" style="1275" customWidth="1"/>
    <col min="14853" max="14853" width="7.7109375" style="1275" customWidth="1"/>
    <col min="14854" max="14854" width="7.5703125" style="1275" customWidth="1"/>
    <col min="14855" max="14855" width="6.85546875" style="1275" customWidth="1"/>
    <col min="14856" max="14856" width="7.140625" style="1275" customWidth="1"/>
    <col min="14857" max="14857" width="7.85546875" style="1275" customWidth="1"/>
    <col min="14858" max="14858" width="8.28515625" style="1275" customWidth="1"/>
    <col min="14859" max="15104" width="10.28515625" style="1275"/>
    <col min="15105" max="15105" width="3.28515625" style="1275" customWidth="1"/>
    <col min="15106" max="15106" width="51.85546875" style="1275" customWidth="1"/>
    <col min="15107" max="15107" width="10.28515625" style="1275" customWidth="1"/>
    <col min="15108" max="15108" width="7.28515625" style="1275" customWidth="1"/>
    <col min="15109" max="15109" width="7.7109375" style="1275" customWidth="1"/>
    <col min="15110" max="15110" width="7.5703125" style="1275" customWidth="1"/>
    <col min="15111" max="15111" width="6.85546875" style="1275" customWidth="1"/>
    <col min="15112" max="15112" width="7.140625" style="1275" customWidth="1"/>
    <col min="15113" max="15113" width="7.85546875" style="1275" customWidth="1"/>
    <col min="15114" max="15114" width="8.28515625" style="1275" customWidth="1"/>
    <col min="15115" max="15360" width="10.28515625" style="1275"/>
    <col min="15361" max="15361" width="3.28515625" style="1275" customWidth="1"/>
    <col min="15362" max="15362" width="51.85546875" style="1275" customWidth="1"/>
    <col min="15363" max="15363" width="10.28515625" style="1275" customWidth="1"/>
    <col min="15364" max="15364" width="7.28515625" style="1275" customWidth="1"/>
    <col min="15365" max="15365" width="7.7109375" style="1275" customWidth="1"/>
    <col min="15366" max="15366" width="7.5703125" style="1275" customWidth="1"/>
    <col min="15367" max="15367" width="6.85546875" style="1275" customWidth="1"/>
    <col min="15368" max="15368" width="7.140625" style="1275" customWidth="1"/>
    <col min="15369" max="15369" width="7.85546875" style="1275" customWidth="1"/>
    <col min="15370" max="15370" width="8.28515625" style="1275" customWidth="1"/>
    <col min="15371" max="15616" width="10.28515625" style="1275"/>
    <col min="15617" max="15617" width="3.28515625" style="1275" customWidth="1"/>
    <col min="15618" max="15618" width="51.85546875" style="1275" customWidth="1"/>
    <col min="15619" max="15619" width="10.28515625" style="1275" customWidth="1"/>
    <col min="15620" max="15620" width="7.28515625" style="1275" customWidth="1"/>
    <col min="15621" max="15621" width="7.7109375" style="1275" customWidth="1"/>
    <col min="15622" max="15622" width="7.5703125" style="1275" customWidth="1"/>
    <col min="15623" max="15623" width="6.85546875" style="1275" customWidth="1"/>
    <col min="15624" max="15624" width="7.140625" style="1275" customWidth="1"/>
    <col min="15625" max="15625" width="7.85546875" style="1275" customWidth="1"/>
    <col min="15626" max="15626" width="8.28515625" style="1275" customWidth="1"/>
    <col min="15627" max="15872" width="10.28515625" style="1275"/>
    <col min="15873" max="15873" width="3.28515625" style="1275" customWidth="1"/>
    <col min="15874" max="15874" width="51.85546875" style="1275" customWidth="1"/>
    <col min="15875" max="15875" width="10.28515625" style="1275" customWidth="1"/>
    <col min="15876" max="15876" width="7.28515625" style="1275" customWidth="1"/>
    <col min="15877" max="15877" width="7.7109375" style="1275" customWidth="1"/>
    <col min="15878" max="15878" width="7.5703125" style="1275" customWidth="1"/>
    <col min="15879" max="15879" width="6.85546875" style="1275" customWidth="1"/>
    <col min="15880" max="15880" width="7.140625" style="1275" customWidth="1"/>
    <col min="15881" max="15881" width="7.85546875" style="1275" customWidth="1"/>
    <col min="15882" max="15882" width="8.28515625" style="1275" customWidth="1"/>
    <col min="15883" max="16128" width="10.28515625" style="1275"/>
    <col min="16129" max="16129" width="3.28515625" style="1275" customWidth="1"/>
    <col min="16130" max="16130" width="51.85546875" style="1275" customWidth="1"/>
    <col min="16131" max="16131" width="10.28515625" style="1275" customWidth="1"/>
    <col min="16132" max="16132" width="7.28515625" style="1275" customWidth="1"/>
    <col min="16133" max="16133" width="7.7109375" style="1275" customWidth="1"/>
    <col min="16134" max="16134" width="7.5703125" style="1275" customWidth="1"/>
    <col min="16135" max="16135" width="6.85546875" style="1275" customWidth="1"/>
    <col min="16136" max="16136" width="7.140625" style="1275" customWidth="1"/>
    <col min="16137" max="16137" width="7.85546875" style="1275" customWidth="1"/>
    <col min="16138" max="16138" width="8.28515625" style="1275" customWidth="1"/>
    <col min="16139" max="16384" width="10.28515625" style="1275"/>
  </cols>
  <sheetData>
    <row r="1" spans="1:10" ht="15.75" customHeight="1" x14ac:dyDescent="0.2">
      <c r="C1" s="1987" t="s">
        <v>2069</v>
      </c>
      <c r="D1" s="1987"/>
      <c r="E1" s="1987"/>
      <c r="F1" s="1987"/>
      <c r="G1" s="1987"/>
      <c r="H1" s="1987"/>
      <c r="I1" s="1987"/>
      <c r="J1" s="1987"/>
    </row>
    <row r="2" spans="1:10" x14ac:dyDescent="0.2">
      <c r="B2" s="1975" t="s">
        <v>87</v>
      </c>
      <c r="C2" s="1975"/>
      <c r="D2" s="1975"/>
      <c r="E2" s="1975"/>
      <c r="F2" s="1975"/>
      <c r="G2" s="1975"/>
      <c r="H2" s="1975"/>
      <c r="I2" s="1975"/>
      <c r="J2" s="1975"/>
    </row>
    <row r="3" spans="1:10" x14ac:dyDescent="0.2">
      <c r="B3" s="1975" t="s">
        <v>1427</v>
      </c>
      <c r="C3" s="1975"/>
      <c r="D3" s="1975"/>
      <c r="E3" s="1975"/>
      <c r="F3" s="1975"/>
      <c r="G3" s="1975"/>
      <c r="H3" s="1975"/>
      <c r="I3" s="1975"/>
      <c r="J3" s="1975"/>
    </row>
    <row r="4" spans="1:10" x14ac:dyDescent="0.2">
      <c r="B4" s="1975" t="s">
        <v>1382</v>
      </c>
      <c r="C4" s="1975"/>
      <c r="D4" s="1975"/>
      <c r="E4" s="1975"/>
      <c r="F4" s="1975"/>
      <c r="G4" s="1975"/>
      <c r="H4" s="1975"/>
      <c r="I4" s="1975"/>
      <c r="J4" s="1975"/>
    </row>
    <row r="5" spans="1:10" x14ac:dyDescent="0.2">
      <c r="B5" s="1975" t="s">
        <v>1428</v>
      </c>
      <c r="C5" s="1975"/>
      <c r="D5" s="1975"/>
      <c r="E5" s="1975"/>
      <c r="F5" s="1975"/>
      <c r="G5" s="1975"/>
      <c r="H5" s="1975"/>
      <c r="I5" s="1975"/>
      <c r="J5" s="1975"/>
    </row>
    <row r="6" spans="1:10" x14ac:dyDescent="0.2">
      <c r="B6" s="1975" t="s">
        <v>55</v>
      </c>
      <c r="C6" s="1975"/>
      <c r="D6" s="1975"/>
      <c r="E6" s="1975"/>
      <c r="F6" s="1975"/>
      <c r="G6" s="1975"/>
      <c r="H6" s="1975"/>
      <c r="I6" s="1975"/>
      <c r="J6" s="1975"/>
    </row>
    <row r="7" spans="1:10" ht="11.25" customHeight="1" x14ac:dyDescent="0.2">
      <c r="A7" s="1978" t="s">
        <v>481</v>
      </c>
      <c r="B7" s="1276" t="s">
        <v>57</v>
      </c>
      <c r="C7" s="1276" t="s">
        <v>58</v>
      </c>
      <c r="D7" s="1276" t="s">
        <v>59</v>
      </c>
      <c r="E7" s="1276" t="s">
        <v>60</v>
      </c>
      <c r="F7" s="1276" t="s">
        <v>482</v>
      </c>
      <c r="G7" s="1276" t="s">
        <v>483</v>
      </c>
      <c r="H7" s="1276" t="s">
        <v>620</v>
      </c>
      <c r="I7" s="1276" t="s">
        <v>621</v>
      </c>
      <c r="J7" s="1276" t="s">
        <v>622</v>
      </c>
    </row>
    <row r="8" spans="1:10" s="137" customFormat="1" ht="15" customHeight="1" x14ac:dyDescent="0.2">
      <c r="A8" s="1979"/>
      <c r="B8" s="1981" t="s">
        <v>1355</v>
      </c>
      <c r="C8" s="1984" t="s">
        <v>1356</v>
      </c>
      <c r="D8" s="1984" t="s">
        <v>1357</v>
      </c>
      <c r="E8" s="1969" t="s">
        <v>687</v>
      </c>
      <c r="F8" s="1969" t="s">
        <v>1358</v>
      </c>
      <c r="G8" s="1969" t="s">
        <v>1359</v>
      </c>
      <c r="H8" s="1969" t="s">
        <v>1360</v>
      </c>
      <c r="I8" s="1969" t="s">
        <v>1361</v>
      </c>
      <c r="J8" s="1969" t="s">
        <v>1362</v>
      </c>
    </row>
    <row r="9" spans="1:10" s="137" customFormat="1" ht="20.25" customHeight="1" x14ac:dyDescent="0.2">
      <c r="A9" s="1979"/>
      <c r="B9" s="1982"/>
      <c r="C9" s="1985"/>
      <c r="D9" s="1985"/>
      <c r="E9" s="1970"/>
      <c r="F9" s="1970"/>
      <c r="G9" s="1970"/>
      <c r="H9" s="1970"/>
      <c r="I9" s="1970"/>
      <c r="J9" s="1970"/>
    </row>
    <row r="10" spans="1:10" s="137" customFormat="1" ht="26.25" customHeight="1" x14ac:dyDescent="0.2">
      <c r="A10" s="1980"/>
      <c r="B10" s="1983"/>
      <c r="C10" s="1986"/>
      <c r="D10" s="1986"/>
      <c r="E10" s="1971"/>
      <c r="F10" s="1971"/>
      <c r="G10" s="1971"/>
      <c r="H10" s="1971"/>
      <c r="I10" s="1971"/>
      <c r="J10" s="1971"/>
    </row>
    <row r="11" spans="1:10" s="4" customFormat="1" ht="16.5" customHeight="1" x14ac:dyDescent="0.2">
      <c r="A11" s="1277" t="s">
        <v>491</v>
      </c>
      <c r="B11" s="1278" t="s">
        <v>1383</v>
      </c>
      <c r="C11" s="1279">
        <v>1404272</v>
      </c>
      <c r="D11" s="1280"/>
      <c r="E11" s="1280"/>
      <c r="F11" s="1280"/>
      <c r="G11" s="1280"/>
      <c r="H11" s="1280"/>
      <c r="I11" s="1280">
        <f>E11+F11+G11+H11</f>
        <v>0</v>
      </c>
      <c r="J11" s="431">
        <f>C11+D11+I11</f>
        <v>1404272</v>
      </c>
    </row>
    <row r="12" spans="1:10" s="4" customFormat="1" ht="16.5" customHeight="1" x14ac:dyDescent="0.2">
      <c r="A12" s="1281" t="s">
        <v>499</v>
      </c>
      <c r="B12" s="1282" t="s">
        <v>1384</v>
      </c>
      <c r="C12" s="1116">
        <v>36901</v>
      </c>
      <c r="D12" s="254">
        <v>473</v>
      </c>
      <c r="E12" s="254">
        <v>124265</v>
      </c>
      <c r="F12" s="254">
        <v>0</v>
      </c>
      <c r="G12" s="254">
        <v>87337</v>
      </c>
      <c r="H12" s="254">
        <v>99030</v>
      </c>
      <c r="I12" s="254">
        <f>E12+F12+G12+H12</f>
        <v>310632</v>
      </c>
      <c r="J12" s="431">
        <f t="shared" ref="J12:J54" si="0">C12+D12+I12</f>
        <v>348006</v>
      </c>
    </row>
    <row r="13" spans="1:10" s="4" customFormat="1" ht="16.5" customHeight="1" x14ac:dyDescent="0.2">
      <c r="A13" s="1281" t="s">
        <v>500</v>
      </c>
      <c r="B13" s="1282" t="s">
        <v>1385</v>
      </c>
      <c r="C13" s="1116">
        <v>5200</v>
      </c>
      <c r="D13" s="254"/>
      <c r="E13" s="254"/>
      <c r="F13" s="254"/>
      <c r="G13" s="254"/>
      <c r="H13" s="254"/>
      <c r="I13" s="254">
        <f>E13+F13+G13+H13</f>
        <v>0</v>
      </c>
      <c r="J13" s="431">
        <f t="shared" si="0"/>
        <v>5200</v>
      </c>
    </row>
    <row r="14" spans="1:10" s="4" customFormat="1" ht="16.5" customHeight="1" x14ac:dyDescent="0.2">
      <c r="A14" s="1281" t="s">
        <v>501</v>
      </c>
      <c r="B14" s="1297" t="s">
        <v>1386</v>
      </c>
      <c r="C14" s="1298">
        <f>SUM(C11:C13)</f>
        <v>1446373</v>
      </c>
      <c r="D14" s="1299">
        <f t="shared" ref="D14:J14" si="1">SUM(D11:D13)</f>
        <v>473</v>
      </c>
      <c r="E14" s="1299">
        <f t="shared" si="1"/>
        <v>124265</v>
      </c>
      <c r="F14" s="1299">
        <f t="shared" si="1"/>
        <v>0</v>
      </c>
      <c r="G14" s="1299">
        <f t="shared" si="1"/>
        <v>87337</v>
      </c>
      <c r="H14" s="1299">
        <f t="shared" si="1"/>
        <v>99030</v>
      </c>
      <c r="I14" s="1299">
        <f t="shared" si="1"/>
        <v>310632</v>
      </c>
      <c r="J14" s="1300">
        <f t="shared" si="1"/>
        <v>1757478</v>
      </c>
    </row>
    <row r="15" spans="1:10" s="4" customFormat="1" ht="16.5" customHeight="1" x14ac:dyDescent="0.2">
      <c r="A15" s="1281" t="s">
        <v>502</v>
      </c>
      <c r="B15" s="1284" t="s">
        <v>1387</v>
      </c>
      <c r="C15" s="1116"/>
      <c r="D15" s="254"/>
      <c r="E15" s="254"/>
      <c r="F15" s="254"/>
      <c r="G15" s="254"/>
      <c r="H15" s="254"/>
      <c r="I15" s="254">
        <f t="shared" ref="I15:I54" si="2">E15+F15+G15+H15</f>
        <v>0</v>
      </c>
      <c r="J15" s="431">
        <f t="shared" si="0"/>
        <v>0</v>
      </c>
    </row>
    <row r="16" spans="1:10" s="4" customFormat="1" ht="16.5" customHeight="1" x14ac:dyDescent="0.2">
      <c r="A16" s="1281" t="s">
        <v>503</v>
      </c>
      <c r="B16" s="1282" t="s">
        <v>1388</v>
      </c>
      <c r="C16" s="1116"/>
      <c r="D16" s="254"/>
      <c r="E16" s="254"/>
      <c r="F16" s="254"/>
      <c r="G16" s="254"/>
      <c r="H16" s="254"/>
      <c r="I16" s="254">
        <f t="shared" si="2"/>
        <v>0</v>
      </c>
      <c r="J16" s="431">
        <f t="shared" si="0"/>
        <v>0</v>
      </c>
    </row>
    <row r="17" spans="1:12" s="4" customFormat="1" ht="16.5" customHeight="1" x14ac:dyDescent="0.2">
      <c r="A17" s="1281" t="s">
        <v>504</v>
      </c>
      <c r="B17" s="1297" t="s">
        <v>1389</v>
      </c>
      <c r="C17" s="1298">
        <f>SUM(C15:C16)</f>
        <v>0</v>
      </c>
      <c r="D17" s="1299">
        <f t="shared" ref="D17:F17" si="3">SUM(D15:D16)</f>
        <v>0</v>
      </c>
      <c r="E17" s="1299">
        <f t="shared" si="3"/>
        <v>0</v>
      </c>
      <c r="F17" s="1299">
        <f t="shared" si="3"/>
        <v>0</v>
      </c>
      <c r="G17" s="1299">
        <f>SUM(G15:G16)</f>
        <v>0</v>
      </c>
      <c r="H17" s="1299">
        <f t="shared" ref="H17" si="4">SUM(H15:H16)</f>
        <v>0</v>
      </c>
      <c r="I17" s="1299">
        <f>E17+F17+G17+H17</f>
        <v>0</v>
      </c>
      <c r="J17" s="1300">
        <f t="shared" si="0"/>
        <v>0</v>
      </c>
      <c r="L17" s="1081"/>
    </row>
    <row r="18" spans="1:12" s="4" customFormat="1" ht="16.5" customHeight="1" x14ac:dyDescent="0.2">
      <c r="A18" s="1281" t="s">
        <v>505</v>
      </c>
      <c r="B18" s="1282" t="s">
        <v>1390</v>
      </c>
      <c r="C18" s="1116">
        <v>852451</v>
      </c>
      <c r="D18" s="254">
        <v>283563</v>
      </c>
      <c r="E18" s="254">
        <v>471583</v>
      </c>
      <c r="F18" s="254">
        <v>126255</v>
      </c>
      <c r="G18" s="254">
        <v>194823</v>
      </c>
      <c r="H18" s="254">
        <v>310687</v>
      </c>
      <c r="I18" s="254">
        <f t="shared" si="2"/>
        <v>1103348</v>
      </c>
      <c r="J18" s="431">
        <f t="shared" si="0"/>
        <v>2239362</v>
      </c>
    </row>
    <row r="19" spans="1:12" s="4" customFormat="1" ht="16.5" customHeight="1" x14ac:dyDescent="0.2">
      <c r="A19" s="1281" t="s">
        <v>506</v>
      </c>
      <c r="B19" s="1284" t="s">
        <v>1391</v>
      </c>
      <c r="C19" s="1116">
        <v>61890</v>
      </c>
      <c r="D19" s="254">
        <v>1464</v>
      </c>
      <c r="E19" s="254">
        <v>5792</v>
      </c>
      <c r="F19" s="254">
        <v>22</v>
      </c>
      <c r="G19" s="254">
        <v>844</v>
      </c>
      <c r="H19" s="254">
        <v>28639</v>
      </c>
      <c r="I19" s="254">
        <f t="shared" si="2"/>
        <v>35297</v>
      </c>
      <c r="J19" s="431">
        <f t="shared" si="0"/>
        <v>98651</v>
      </c>
    </row>
    <row r="20" spans="1:12" s="4" customFormat="1" ht="16.5" customHeight="1" x14ac:dyDescent="0.2">
      <c r="A20" s="1281" t="s">
        <v>547</v>
      </c>
      <c r="B20" s="1284" t="s">
        <v>1392</v>
      </c>
      <c r="C20" s="1116">
        <v>617390</v>
      </c>
      <c r="D20" s="254"/>
      <c r="E20" s="254"/>
      <c r="F20" s="254"/>
      <c r="G20" s="254">
        <v>466</v>
      </c>
      <c r="H20" s="254"/>
      <c r="I20" s="254">
        <f t="shared" si="2"/>
        <v>466</v>
      </c>
      <c r="J20" s="431">
        <f t="shared" si="0"/>
        <v>617856</v>
      </c>
    </row>
    <row r="21" spans="1:12" s="4" customFormat="1" ht="16.5" customHeight="1" x14ac:dyDescent="0.2">
      <c r="A21" s="1281" t="s">
        <v>548</v>
      </c>
      <c r="B21" s="1284" t="s">
        <v>1393</v>
      </c>
      <c r="C21" s="1116">
        <v>218485</v>
      </c>
      <c r="D21" s="254">
        <v>31</v>
      </c>
      <c r="E21" s="254">
        <v>84</v>
      </c>
      <c r="F21" s="254"/>
      <c r="G21" s="254">
        <v>26</v>
      </c>
      <c r="H21" s="254">
        <v>1641</v>
      </c>
      <c r="I21" s="254">
        <f t="shared" si="2"/>
        <v>1751</v>
      </c>
      <c r="J21" s="431">
        <f t="shared" si="0"/>
        <v>220267</v>
      </c>
    </row>
    <row r="22" spans="1:12" s="137" customFormat="1" ht="16.5" customHeight="1" x14ac:dyDescent="0.2">
      <c r="A22" s="1281" t="s">
        <v>549</v>
      </c>
      <c r="B22" s="1297" t="s">
        <v>1394</v>
      </c>
      <c r="C22" s="1298">
        <f>SUM(C18:C21)</f>
        <v>1750216</v>
      </c>
      <c r="D22" s="1299">
        <f t="shared" ref="D22:H22" si="5">SUM(D18:D21)</f>
        <v>285058</v>
      </c>
      <c r="E22" s="1299">
        <f t="shared" si="5"/>
        <v>477459</v>
      </c>
      <c r="F22" s="1299">
        <f t="shared" si="5"/>
        <v>126277</v>
      </c>
      <c r="G22" s="1299">
        <v>196158</v>
      </c>
      <c r="H22" s="1299">
        <f t="shared" si="5"/>
        <v>340967</v>
      </c>
      <c r="I22" s="1299">
        <f t="shared" si="2"/>
        <v>1140861</v>
      </c>
      <c r="J22" s="1300">
        <f t="shared" si="0"/>
        <v>3176135</v>
      </c>
    </row>
    <row r="23" spans="1:12" s="4" customFormat="1" ht="16.5" customHeight="1" x14ac:dyDescent="0.2">
      <c r="A23" s="1281" t="s">
        <v>550</v>
      </c>
      <c r="B23" s="882" t="s">
        <v>1395</v>
      </c>
      <c r="C23" s="1116">
        <v>21630</v>
      </c>
      <c r="D23" s="254">
        <v>9980</v>
      </c>
      <c r="E23" s="254">
        <v>107035</v>
      </c>
      <c r="F23" s="254">
        <v>3258</v>
      </c>
      <c r="G23" s="254">
        <v>10998</v>
      </c>
      <c r="H23" s="254">
        <v>18557</v>
      </c>
      <c r="I23" s="254">
        <f t="shared" si="2"/>
        <v>139848</v>
      </c>
      <c r="J23" s="431">
        <f t="shared" si="0"/>
        <v>171458</v>
      </c>
    </row>
    <row r="24" spans="1:12" s="4" customFormat="1" ht="16.5" customHeight="1" x14ac:dyDescent="0.2">
      <c r="A24" s="1281" t="s">
        <v>551</v>
      </c>
      <c r="B24" s="882" t="s">
        <v>1396</v>
      </c>
      <c r="C24" s="1116">
        <v>259368</v>
      </c>
      <c r="D24" s="254">
        <v>33174</v>
      </c>
      <c r="E24" s="254">
        <v>137389</v>
      </c>
      <c r="F24" s="254">
        <v>6216</v>
      </c>
      <c r="G24" s="254">
        <v>141912</v>
      </c>
      <c r="H24" s="254">
        <v>97458</v>
      </c>
      <c r="I24" s="254">
        <f t="shared" si="2"/>
        <v>382975</v>
      </c>
      <c r="J24" s="431">
        <f t="shared" si="0"/>
        <v>675517</v>
      </c>
    </row>
    <row r="25" spans="1:12" s="4" customFormat="1" ht="16.5" customHeight="1" x14ac:dyDescent="0.2">
      <c r="A25" s="1281" t="s">
        <v>552</v>
      </c>
      <c r="B25" s="882" t="s">
        <v>1397</v>
      </c>
      <c r="C25" s="1116">
        <v>90</v>
      </c>
      <c r="D25" s="254"/>
      <c r="E25" s="254"/>
      <c r="F25" s="254"/>
      <c r="G25" s="254">
        <v>3041</v>
      </c>
      <c r="H25" s="254">
        <v>0</v>
      </c>
      <c r="I25" s="254">
        <f t="shared" si="2"/>
        <v>3041</v>
      </c>
      <c r="J25" s="431">
        <f t="shared" si="0"/>
        <v>3131</v>
      </c>
    </row>
    <row r="26" spans="1:12" s="4" customFormat="1" ht="16.5" customHeight="1" x14ac:dyDescent="0.2">
      <c r="A26" s="1281" t="s">
        <v>553</v>
      </c>
      <c r="B26" s="882" t="s">
        <v>1398</v>
      </c>
      <c r="C26" s="1116">
        <v>4322</v>
      </c>
      <c r="D26" s="254">
        <v>167</v>
      </c>
      <c r="E26" s="254">
        <v>2</v>
      </c>
      <c r="F26" s="254"/>
      <c r="G26" s="254"/>
      <c r="H26" s="254">
        <v>33</v>
      </c>
      <c r="I26" s="254">
        <f t="shared" si="2"/>
        <v>35</v>
      </c>
      <c r="J26" s="431">
        <f t="shared" si="0"/>
        <v>4524</v>
      </c>
    </row>
    <row r="27" spans="1:12" s="137" customFormat="1" ht="16.5" customHeight="1" x14ac:dyDescent="0.2">
      <c r="A27" s="1281" t="s">
        <v>554</v>
      </c>
      <c r="B27" s="1297" t="s">
        <v>1399</v>
      </c>
      <c r="C27" s="1298">
        <f>SUM(C23:C26)</f>
        <v>285410</v>
      </c>
      <c r="D27" s="1299">
        <f t="shared" ref="D27:H27" si="6">SUM(D23:D26)</f>
        <v>43321</v>
      </c>
      <c r="E27" s="1299">
        <v>244427</v>
      </c>
      <c r="F27" s="1299">
        <f t="shared" si="6"/>
        <v>9474</v>
      </c>
      <c r="G27" s="1299">
        <f t="shared" si="6"/>
        <v>155951</v>
      </c>
      <c r="H27" s="1299">
        <f t="shared" si="6"/>
        <v>116048</v>
      </c>
      <c r="I27" s="1299">
        <f t="shared" si="2"/>
        <v>525900</v>
      </c>
      <c r="J27" s="1300">
        <f t="shared" si="0"/>
        <v>854631</v>
      </c>
    </row>
    <row r="28" spans="1:12" s="4" customFormat="1" ht="16.5" customHeight="1" x14ac:dyDescent="0.2">
      <c r="A28" s="1281" t="s">
        <v>556</v>
      </c>
      <c r="B28" s="882" t="s">
        <v>1400</v>
      </c>
      <c r="C28" s="1116">
        <v>12994</v>
      </c>
      <c r="D28" s="254">
        <v>167257</v>
      </c>
      <c r="E28" s="254">
        <v>219121</v>
      </c>
      <c r="F28" s="254">
        <v>83856</v>
      </c>
      <c r="G28" s="254">
        <v>64488</v>
      </c>
      <c r="H28" s="254">
        <v>199866</v>
      </c>
      <c r="I28" s="254">
        <f t="shared" si="2"/>
        <v>567331</v>
      </c>
      <c r="J28" s="431">
        <f t="shared" si="0"/>
        <v>747582</v>
      </c>
    </row>
    <row r="29" spans="1:12" s="4" customFormat="1" ht="16.5" customHeight="1" x14ac:dyDescent="0.2">
      <c r="A29" s="1281" t="s">
        <v>557</v>
      </c>
      <c r="B29" s="882" t="s">
        <v>1401</v>
      </c>
      <c r="C29" s="1301">
        <v>68671</v>
      </c>
      <c r="D29" s="1302">
        <v>21319</v>
      </c>
      <c r="E29" s="1302">
        <v>39589</v>
      </c>
      <c r="F29" s="1302">
        <v>8692</v>
      </c>
      <c r="G29" s="1302">
        <v>22796</v>
      </c>
      <c r="H29" s="1302">
        <v>43677</v>
      </c>
      <c r="I29" s="254">
        <f t="shared" si="2"/>
        <v>114754</v>
      </c>
      <c r="J29" s="431">
        <f t="shared" si="0"/>
        <v>204744</v>
      </c>
    </row>
    <row r="30" spans="1:12" s="4" customFormat="1" ht="16.5" customHeight="1" x14ac:dyDescent="0.2">
      <c r="A30" s="1281" t="s">
        <v>558</v>
      </c>
      <c r="B30" s="882" t="s">
        <v>1402</v>
      </c>
      <c r="C30" s="1301">
        <v>19186</v>
      </c>
      <c r="D30" s="1302">
        <v>40233</v>
      </c>
      <c r="E30" s="1302">
        <v>53622</v>
      </c>
      <c r="F30" s="1302">
        <v>19052</v>
      </c>
      <c r="G30" s="1302">
        <v>17929</v>
      </c>
      <c r="H30" s="253">
        <v>50575</v>
      </c>
      <c r="I30" s="254">
        <f t="shared" si="2"/>
        <v>141178</v>
      </c>
      <c r="J30" s="431">
        <f t="shared" si="0"/>
        <v>200597</v>
      </c>
    </row>
    <row r="31" spans="1:12" ht="16.5" customHeight="1" x14ac:dyDescent="0.2">
      <c r="A31" s="1281" t="s">
        <v>559</v>
      </c>
      <c r="B31" s="1297" t="s">
        <v>1403</v>
      </c>
      <c r="C31" s="1303">
        <f>SUM(C28:C30)</f>
        <v>100851</v>
      </c>
      <c r="D31" s="1299">
        <f t="shared" ref="D31:H31" si="7">SUM(D28:D30)</f>
        <v>228809</v>
      </c>
      <c r="E31" s="1299">
        <f t="shared" si="7"/>
        <v>312332</v>
      </c>
      <c r="F31" s="1299">
        <f t="shared" si="7"/>
        <v>111600</v>
      </c>
      <c r="G31" s="1299">
        <f t="shared" si="7"/>
        <v>105213</v>
      </c>
      <c r="H31" s="1299">
        <f t="shared" si="7"/>
        <v>294118</v>
      </c>
      <c r="I31" s="1299">
        <f t="shared" si="2"/>
        <v>823263</v>
      </c>
      <c r="J31" s="1300">
        <f t="shared" si="0"/>
        <v>1152923</v>
      </c>
    </row>
    <row r="32" spans="1:12" ht="16.5" customHeight="1" x14ac:dyDescent="0.2">
      <c r="A32" s="1281" t="s">
        <v>560</v>
      </c>
      <c r="B32" s="1297" t="s">
        <v>1404</v>
      </c>
      <c r="C32" s="1303">
        <v>239118</v>
      </c>
      <c r="D32" s="1304">
        <v>6295</v>
      </c>
      <c r="E32" s="1304">
        <v>15269</v>
      </c>
      <c r="F32" s="1304">
        <v>604</v>
      </c>
      <c r="G32" s="1304">
        <v>10602</v>
      </c>
      <c r="H32" s="1304">
        <v>6668</v>
      </c>
      <c r="I32" s="1299">
        <f t="shared" si="2"/>
        <v>33143</v>
      </c>
      <c r="J32" s="1300">
        <f t="shared" si="0"/>
        <v>278556</v>
      </c>
    </row>
    <row r="33" spans="1:10" ht="16.5" customHeight="1" x14ac:dyDescent="0.2">
      <c r="A33" s="1281" t="s">
        <v>561</v>
      </c>
      <c r="B33" s="1297" t="s">
        <v>1405</v>
      </c>
      <c r="C33" s="1303">
        <v>2889179</v>
      </c>
      <c r="D33" s="1304">
        <v>14255</v>
      </c>
      <c r="E33" s="1304">
        <v>34005</v>
      </c>
      <c r="F33" s="1304">
        <v>2843</v>
      </c>
      <c r="G33" s="1304">
        <v>9687</v>
      </c>
      <c r="H33" s="1304">
        <v>17578</v>
      </c>
      <c r="I33" s="1299">
        <f t="shared" si="2"/>
        <v>64113</v>
      </c>
      <c r="J33" s="1300">
        <f t="shared" si="0"/>
        <v>2967547</v>
      </c>
    </row>
    <row r="34" spans="1:10" ht="16.5" customHeight="1" x14ac:dyDescent="0.2">
      <c r="A34" s="1281" t="s">
        <v>562</v>
      </c>
      <c r="B34" s="1283" t="s">
        <v>1406</v>
      </c>
      <c r="C34" s="1305">
        <f>C14+C17+C22-C27-C31-C32-C33</f>
        <v>-317969</v>
      </c>
      <c r="D34" s="256">
        <f t="shared" ref="D34:H34" si="8">D14+D17+D22-D27-D31-D32-D33</f>
        <v>-7149</v>
      </c>
      <c r="E34" s="256">
        <f t="shared" si="8"/>
        <v>-4309</v>
      </c>
      <c r="F34" s="256">
        <f t="shared" si="8"/>
        <v>1756</v>
      </c>
      <c r="G34" s="256">
        <f t="shared" si="8"/>
        <v>2042</v>
      </c>
      <c r="H34" s="256">
        <f t="shared" si="8"/>
        <v>5585</v>
      </c>
      <c r="I34" s="256">
        <f t="shared" si="2"/>
        <v>5074</v>
      </c>
      <c r="J34" s="785">
        <f t="shared" si="0"/>
        <v>-320044</v>
      </c>
    </row>
    <row r="35" spans="1:10" ht="16.5" customHeight="1" x14ac:dyDescent="0.2">
      <c r="A35" s="1281" t="s">
        <v>563</v>
      </c>
      <c r="B35" s="1282" t="s">
        <v>1407</v>
      </c>
      <c r="C35" s="1306"/>
      <c r="D35" s="1307"/>
      <c r="E35" s="254"/>
      <c r="F35" s="1307"/>
      <c r="G35" s="1307"/>
      <c r="H35" s="1307"/>
      <c r="I35" s="254">
        <f t="shared" si="2"/>
        <v>0</v>
      </c>
      <c r="J35" s="431">
        <f t="shared" si="0"/>
        <v>0</v>
      </c>
    </row>
    <row r="36" spans="1:10" ht="16.5" customHeight="1" x14ac:dyDescent="0.2">
      <c r="A36" s="1281" t="s">
        <v>582</v>
      </c>
      <c r="B36" s="1282" t="s">
        <v>1408</v>
      </c>
      <c r="C36" s="1306"/>
      <c r="D36" s="1307"/>
      <c r="E36" s="1307"/>
      <c r="F36" s="1307"/>
      <c r="G36" s="1307"/>
      <c r="H36" s="1307"/>
      <c r="I36" s="254">
        <f t="shared" si="2"/>
        <v>0</v>
      </c>
      <c r="J36" s="431">
        <f t="shared" si="0"/>
        <v>0</v>
      </c>
    </row>
    <row r="37" spans="1:10" ht="25.5" x14ac:dyDescent="0.2">
      <c r="A37" s="1281" t="s">
        <v>583</v>
      </c>
      <c r="B37" s="1308" t="s">
        <v>1409</v>
      </c>
      <c r="C37" s="1306"/>
      <c r="D37" s="1307"/>
      <c r="E37" s="1307"/>
      <c r="F37" s="1307"/>
      <c r="G37" s="1307"/>
      <c r="H37" s="1307"/>
      <c r="I37" s="254">
        <f t="shared" si="2"/>
        <v>0</v>
      </c>
      <c r="J37" s="431">
        <f t="shared" si="0"/>
        <v>0</v>
      </c>
    </row>
    <row r="38" spans="1:10" ht="16.5" customHeight="1" x14ac:dyDescent="0.2">
      <c r="A38" s="1281" t="s">
        <v>584</v>
      </c>
      <c r="B38" s="1282" t="s">
        <v>1410</v>
      </c>
      <c r="C38" s="1306">
        <v>1</v>
      </c>
      <c r="D38" s="1307"/>
      <c r="E38" s="1307">
        <v>0</v>
      </c>
      <c r="F38" s="1307"/>
      <c r="G38" s="1307"/>
      <c r="H38" s="1307"/>
      <c r="I38" s="254">
        <f t="shared" si="2"/>
        <v>0</v>
      </c>
      <c r="J38" s="431">
        <f t="shared" si="0"/>
        <v>1</v>
      </c>
    </row>
    <row r="39" spans="1:10" ht="16.5" customHeight="1" x14ac:dyDescent="0.2">
      <c r="A39" s="1281" t="s">
        <v>585</v>
      </c>
      <c r="B39" s="1282" t="s">
        <v>1411</v>
      </c>
      <c r="C39" s="1306">
        <f>583</f>
        <v>583</v>
      </c>
      <c r="D39" s="1307">
        <f t="shared" ref="D39:H39" si="9">SUM(D40:D41)</f>
        <v>0</v>
      </c>
      <c r="E39" s="1307">
        <f t="shared" si="9"/>
        <v>0</v>
      </c>
      <c r="F39" s="1307">
        <f t="shared" si="9"/>
        <v>0</v>
      </c>
      <c r="G39" s="1307">
        <f t="shared" si="9"/>
        <v>0</v>
      </c>
      <c r="H39" s="1307">
        <f t="shared" si="9"/>
        <v>0</v>
      </c>
      <c r="I39" s="254">
        <f t="shared" si="2"/>
        <v>0</v>
      </c>
      <c r="J39" s="431">
        <f t="shared" si="0"/>
        <v>583</v>
      </c>
    </row>
    <row r="40" spans="1:10" ht="25.5" x14ac:dyDescent="0.2">
      <c r="A40" s="1281" t="s">
        <v>586</v>
      </c>
      <c r="B40" s="1308" t="s">
        <v>1412</v>
      </c>
      <c r="C40" s="1306"/>
      <c r="D40" s="1307"/>
      <c r="E40" s="1307"/>
      <c r="F40" s="1307"/>
      <c r="G40" s="1307"/>
      <c r="H40" s="1307"/>
      <c r="I40" s="254">
        <f t="shared" si="2"/>
        <v>0</v>
      </c>
      <c r="J40" s="431">
        <f t="shared" si="0"/>
        <v>0</v>
      </c>
    </row>
    <row r="41" spans="1:10" ht="25.5" x14ac:dyDescent="0.2">
      <c r="A41" s="1281" t="s">
        <v>587</v>
      </c>
      <c r="B41" s="1308" t="s">
        <v>1413</v>
      </c>
      <c r="C41" s="1306">
        <v>74</v>
      </c>
      <c r="D41" s="1307"/>
      <c r="E41" s="1307"/>
      <c r="F41" s="1307"/>
      <c r="G41" s="1307"/>
      <c r="H41" s="1307"/>
      <c r="I41" s="254">
        <f t="shared" si="2"/>
        <v>0</v>
      </c>
      <c r="J41" s="431">
        <f t="shared" si="0"/>
        <v>74</v>
      </c>
    </row>
    <row r="42" spans="1:10" ht="16.5" customHeight="1" x14ac:dyDescent="0.2">
      <c r="A42" s="1281" t="s">
        <v>588</v>
      </c>
      <c r="B42" s="1297" t="s">
        <v>1414</v>
      </c>
      <c r="C42" s="1303">
        <f>SUM(B35:C39)</f>
        <v>584</v>
      </c>
      <c r="D42" s="1304">
        <f>SUM(D35:D39)</f>
        <v>0</v>
      </c>
      <c r="E42" s="1304">
        <v>0</v>
      </c>
      <c r="F42" s="1304">
        <f t="shared" ref="F42:H42" si="10">SUM(E35:F39)</f>
        <v>0</v>
      </c>
      <c r="G42" s="1304">
        <f t="shared" si="10"/>
        <v>0</v>
      </c>
      <c r="H42" s="1304">
        <f t="shared" si="10"/>
        <v>0</v>
      </c>
      <c r="I42" s="1299">
        <f t="shared" si="2"/>
        <v>0</v>
      </c>
      <c r="J42" s="1300">
        <f t="shared" si="0"/>
        <v>584</v>
      </c>
    </row>
    <row r="43" spans="1:10" ht="16.5" customHeight="1" x14ac:dyDescent="0.2">
      <c r="A43" s="1281" t="s">
        <v>589</v>
      </c>
      <c r="B43" s="1282" t="s">
        <v>1415</v>
      </c>
      <c r="C43" s="1306"/>
      <c r="D43" s="1307"/>
      <c r="E43" s="1307"/>
      <c r="F43" s="1307"/>
      <c r="G43" s="1307"/>
      <c r="H43" s="1307"/>
      <c r="I43" s="254">
        <f t="shared" si="2"/>
        <v>0</v>
      </c>
      <c r="J43" s="431">
        <f t="shared" si="0"/>
        <v>0</v>
      </c>
    </row>
    <row r="44" spans="1:10" ht="25.5" x14ac:dyDescent="0.2">
      <c r="A44" s="1281" t="s">
        <v>590</v>
      </c>
      <c r="B44" s="1308" t="s">
        <v>1416</v>
      </c>
      <c r="C44" s="1306"/>
      <c r="D44" s="1307"/>
      <c r="E44" s="1307"/>
      <c r="F44" s="1307"/>
      <c r="G44" s="1307"/>
      <c r="H44" s="1307"/>
      <c r="I44" s="254">
        <f t="shared" si="2"/>
        <v>0</v>
      </c>
      <c r="J44" s="431">
        <f t="shared" si="0"/>
        <v>0</v>
      </c>
    </row>
    <row r="45" spans="1:10" ht="16.5" customHeight="1" x14ac:dyDescent="0.2">
      <c r="A45" s="1281" t="s">
        <v>644</v>
      </c>
      <c r="B45" s="1282" t="s">
        <v>1417</v>
      </c>
      <c r="C45" s="1306">
        <v>1250</v>
      </c>
      <c r="D45" s="1307"/>
      <c r="E45" s="1307"/>
      <c r="F45" s="1307"/>
      <c r="G45" s="1307"/>
      <c r="H45" s="1307"/>
      <c r="I45" s="254">
        <f t="shared" si="2"/>
        <v>0</v>
      </c>
      <c r="J45" s="431">
        <f t="shared" si="0"/>
        <v>1250</v>
      </c>
    </row>
    <row r="46" spans="1:10" ht="16.5" customHeight="1" x14ac:dyDescent="0.2">
      <c r="A46" s="1281" t="s">
        <v>645</v>
      </c>
      <c r="B46" s="1282" t="s">
        <v>1418</v>
      </c>
      <c r="C46" s="1306">
        <f>SUM(C47:C48)</f>
        <v>0</v>
      </c>
      <c r="D46" s="1307">
        <f t="shared" ref="D46:H46" si="11">SUM(D47:D48)</f>
        <v>0</v>
      </c>
      <c r="E46" s="1307">
        <f t="shared" si="11"/>
        <v>0</v>
      </c>
      <c r="F46" s="1307">
        <f t="shared" si="11"/>
        <v>0</v>
      </c>
      <c r="G46" s="1307">
        <f t="shared" si="11"/>
        <v>0</v>
      </c>
      <c r="H46" s="1307">
        <f t="shared" si="11"/>
        <v>0</v>
      </c>
      <c r="I46" s="254">
        <f t="shared" si="2"/>
        <v>0</v>
      </c>
      <c r="J46" s="431">
        <f t="shared" si="0"/>
        <v>0</v>
      </c>
    </row>
    <row r="47" spans="1:10" ht="16.5" customHeight="1" x14ac:dyDescent="0.2">
      <c r="A47" s="1281" t="s">
        <v>646</v>
      </c>
      <c r="B47" s="1282" t="s">
        <v>1419</v>
      </c>
      <c r="C47" s="1306"/>
      <c r="D47" s="1307"/>
      <c r="E47" s="1307"/>
      <c r="F47" s="1307"/>
      <c r="G47" s="1307"/>
      <c r="H47" s="1307"/>
      <c r="I47" s="254">
        <f t="shared" si="2"/>
        <v>0</v>
      </c>
      <c r="J47" s="431">
        <f t="shared" si="0"/>
        <v>0</v>
      </c>
    </row>
    <row r="48" spans="1:10" ht="16.5" customHeight="1" x14ac:dyDescent="0.2">
      <c r="A48" s="1281" t="s">
        <v>647</v>
      </c>
      <c r="B48" s="1282" t="s">
        <v>1420</v>
      </c>
      <c r="C48" s="1306"/>
      <c r="D48" s="1307"/>
      <c r="E48" s="1307"/>
      <c r="F48" s="1307"/>
      <c r="G48" s="1307"/>
      <c r="H48" s="1307"/>
      <c r="I48" s="254">
        <f t="shared" si="2"/>
        <v>0</v>
      </c>
      <c r="J48" s="431">
        <f t="shared" si="0"/>
        <v>0</v>
      </c>
    </row>
    <row r="49" spans="1:10" ht="16.5" customHeight="1" x14ac:dyDescent="0.2">
      <c r="A49" s="1281" t="s">
        <v>121</v>
      </c>
      <c r="B49" s="1282" t="s">
        <v>1421</v>
      </c>
      <c r="C49" s="1306">
        <v>44</v>
      </c>
      <c r="D49" s="1307">
        <f t="shared" ref="D49:H49" si="12">SUM(D50:D51)</f>
        <v>0</v>
      </c>
      <c r="E49" s="1307">
        <f t="shared" si="12"/>
        <v>0</v>
      </c>
      <c r="F49" s="1307">
        <f t="shared" si="12"/>
        <v>0</v>
      </c>
      <c r="G49" s="1307">
        <f t="shared" si="12"/>
        <v>0</v>
      </c>
      <c r="H49" s="1307">
        <f t="shared" si="12"/>
        <v>0</v>
      </c>
      <c r="I49" s="254">
        <f t="shared" si="2"/>
        <v>0</v>
      </c>
      <c r="J49" s="431">
        <f t="shared" si="0"/>
        <v>44</v>
      </c>
    </row>
    <row r="50" spans="1:10" ht="25.5" x14ac:dyDescent="0.2">
      <c r="A50" s="1281" t="s">
        <v>672</v>
      </c>
      <c r="B50" s="1308" t="s">
        <v>1422</v>
      </c>
      <c r="C50" s="1306"/>
      <c r="D50" s="1307"/>
      <c r="E50" s="1307"/>
      <c r="F50" s="1307"/>
      <c r="G50" s="1307"/>
      <c r="H50" s="1307"/>
      <c r="I50" s="254">
        <f t="shared" si="2"/>
        <v>0</v>
      </c>
      <c r="J50" s="431">
        <f t="shared" si="0"/>
        <v>0</v>
      </c>
    </row>
    <row r="51" spans="1:10" ht="25.5" x14ac:dyDescent="0.2">
      <c r="A51" s="1281" t="s">
        <v>673</v>
      </c>
      <c r="B51" s="1308" t="s">
        <v>1423</v>
      </c>
      <c r="C51" s="1306">
        <v>38</v>
      </c>
      <c r="D51" s="1307"/>
      <c r="E51" s="1307"/>
      <c r="F51" s="1307"/>
      <c r="G51" s="1307"/>
      <c r="H51" s="1307"/>
      <c r="I51" s="254">
        <f t="shared" si="2"/>
        <v>0</v>
      </c>
      <c r="J51" s="431">
        <f t="shared" si="0"/>
        <v>38</v>
      </c>
    </row>
    <row r="52" spans="1:10" ht="16.5" customHeight="1" x14ac:dyDescent="0.2">
      <c r="A52" s="1281" t="s">
        <v>124</v>
      </c>
      <c r="B52" s="1297" t="s">
        <v>1424</v>
      </c>
      <c r="C52" s="1303">
        <f>C43+C44+C45+C46+C49</f>
        <v>1294</v>
      </c>
      <c r="D52" s="1304">
        <f t="shared" ref="D52:H52" si="13">D43+D44+D45+D46+D49</f>
        <v>0</v>
      </c>
      <c r="E52" s="1304">
        <f t="shared" si="13"/>
        <v>0</v>
      </c>
      <c r="F52" s="1304">
        <f t="shared" si="13"/>
        <v>0</v>
      </c>
      <c r="G52" s="1304">
        <f t="shared" si="13"/>
        <v>0</v>
      </c>
      <c r="H52" s="1304">
        <f t="shared" si="13"/>
        <v>0</v>
      </c>
      <c r="I52" s="1299">
        <f t="shared" si="2"/>
        <v>0</v>
      </c>
      <c r="J52" s="1300">
        <f t="shared" si="0"/>
        <v>1294</v>
      </c>
    </row>
    <row r="53" spans="1:10" ht="16.5" customHeight="1" x14ac:dyDescent="0.2">
      <c r="A53" s="1281" t="s">
        <v>125</v>
      </c>
      <c r="B53" s="1283" t="s">
        <v>1425</v>
      </c>
      <c r="C53" s="1305">
        <f t="shared" ref="C53:H53" si="14">C42-C52</f>
        <v>-710</v>
      </c>
      <c r="D53" s="1309">
        <f t="shared" si="14"/>
        <v>0</v>
      </c>
      <c r="E53" s="1309">
        <f t="shared" si="14"/>
        <v>0</v>
      </c>
      <c r="F53" s="1309">
        <f t="shared" si="14"/>
        <v>0</v>
      </c>
      <c r="G53" s="1309">
        <f t="shared" si="14"/>
        <v>0</v>
      </c>
      <c r="H53" s="1309">
        <f t="shared" si="14"/>
        <v>0</v>
      </c>
      <c r="I53" s="256">
        <f t="shared" si="2"/>
        <v>0</v>
      </c>
      <c r="J53" s="785">
        <f t="shared" si="0"/>
        <v>-710</v>
      </c>
    </row>
    <row r="54" spans="1:10" ht="16.5" customHeight="1" x14ac:dyDescent="0.2">
      <c r="A54" s="1290" t="s">
        <v>126</v>
      </c>
      <c r="B54" s="1310" t="s">
        <v>1426</v>
      </c>
      <c r="C54" s="1311">
        <f>C34+C53</f>
        <v>-318679</v>
      </c>
      <c r="D54" s="1312">
        <f t="shared" ref="D54:H54" si="15">D34+D53</f>
        <v>-7149</v>
      </c>
      <c r="E54" s="1312">
        <f t="shared" si="15"/>
        <v>-4309</v>
      </c>
      <c r="F54" s="1312">
        <f t="shared" si="15"/>
        <v>1756</v>
      </c>
      <c r="G54" s="1312">
        <f t="shared" si="15"/>
        <v>2042</v>
      </c>
      <c r="H54" s="1312">
        <f t="shared" si="15"/>
        <v>5585</v>
      </c>
      <c r="I54" s="1313">
        <f t="shared" si="2"/>
        <v>5074</v>
      </c>
      <c r="J54" s="1314">
        <f t="shared" si="0"/>
        <v>-320754</v>
      </c>
    </row>
  </sheetData>
  <mergeCells count="16">
    <mergeCell ref="B6:J6"/>
    <mergeCell ref="C1:J1"/>
    <mergeCell ref="B2:J2"/>
    <mergeCell ref="B3:J3"/>
    <mergeCell ref="B4:J4"/>
    <mergeCell ref="B5:J5"/>
    <mergeCell ref="G8:G10"/>
    <mergeCell ref="H8:H10"/>
    <mergeCell ref="I8:I10"/>
    <mergeCell ref="J8:J10"/>
    <mergeCell ref="A7:A10"/>
    <mergeCell ref="B8:B10"/>
    <mergeCell ref="C8:C10"/>
    <mergeCell ref="D8:D10"/>
    <mergeCell ref="E8:E10"/>
    <mergeCell ref="F8:F10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P112"/>
  <sheetViews>
    <sheetView zoomScale="90" zoomScaleNormal="90" workbookViewId="0">
      <pane xSplit="2" ySplit="11" topLeftCell="C12" activePane="bottomRight" state="frozen"/>
      <selection activeCell="B65" sqref="B65"/>
      <selection pane="topRight" activeCell="B65" sqref="B65"/>
      <selection pane="bottomLeft" activeCell="B65" sqref="B65"/>
      <selection pane="bottomRight" sqref="A1:AF1"/>
    </sheetView>
  </sheetViews>
  <sheetFormatPr defaultColWidth="9.140625" defaultRowHeight="13.9" customHeight="1" x14ac:dyDescent="0.25"/>
  <cols>
    <col min="1" max="1" width="4.42578125" style="17" customWidth="1"/>
    <col min="2" max="2" width="38.85546875" style="22" customWidth="1"/>
    <col min="3" max="3" width="6.42578125" style="17" customWidth="1"/>
    <col min="4" max="4" width="5" style="17" customWidth="1"/>
    <col min="5" max="5" width="5.5703125" style="17" customWidth="1"/>
    <col min="6" max="8" width="4.7109375" style="17" customWidth="1"/>
    <col min="9" max="9" width="5.42578125" style="17" customWidth="1"/>
    <col min="10" max="11" width="4" style="17" customWidth="1"/>
    <col min="12" max="12" width="5.85546875" style="17" customWidth="1"/>
    <col min="13" max="13" width="5.7109375" style="17" customWidth="1"/>
    <col min="14" max="14" width="4" style="17" customWidth="1"/>
    <col min="15" max="15" width="5.7109375" style="17" customWidth="1"/>
    <col min="16" max="16" width="7.28515625" style="17" customWidth="1"/>
    <col min="17" max="17" width="6.7109375" style="17" customWidth="1"/>
    <col min="18" max="18" width="5.140625" style="17" customWidth="1"/>
    <col min="19" max="19" width="5.7109375" style="17" customWidth="1"/>
    <col min="20" max="21" width="6.7109375" style="17" customWidth="1"/>
    <col min="22" max="22" width="6.42578125" style="17" customWidth="1"/>
    <col min="23" max="23" width="6.7109375" style="17" customWidth="1"/>
    <col min="24" max="26" width="6.85546875" style="17" customWidth="1"/>
    <col min="27" max="27" width="6.5703125" style="17" customWidth="1"/>
    <col min="28" max="30" width="7.140625" style="17" customWidth="1"/>
    <col min="31" max="31" width="6" style="17" customWidth="1"/>
    <col min="32" max="32" width="7.5703125" style="17" customWidth="1"/>
    <col min="33" max="16384" width="9.140625" style="16"/>
  </cols>
  <sheetData>
    <row r="1" spans="1:32" ht="15.75" customHeight="1" x14ac:dyDescent="0.25">
      <c r="A1" s="1967" t="s">
        <v>2070</v>
      </c>
      <c r="B1" s="1967"/>
      <c r="C1" s="1967"/>
      <c r="D1" s="1967"/>
      <c r="E1" s="1967"/>
      <c r="F1" s="1967"/>
      <c r="G1" s="1967"/>
      <c r="H1" s="1967"/>
      <c r="I1" s="1967"/>
      <c r="J1" s="1967"/>
      <c r="K1" s="1967"/>
      <c r="L1" s="1967"/>
      <c r="M1" s="1967"/>
      <c r="N1" s="1967"/>
      <c r="O1" s="1967"/>
      <c r="P1" s="1967"/>
      <c r="Q1" s="1967"/>
      <c r="R1" s="1967"/>
      <c r="S1" s="1967"/>
      <c r="T1" s="1967"/>
      <c r="U1" s="1967"/>
      <c r="V1" s="1967"/>
      <c r="W1" s="1967"/>
      <c r="X1" s="1967"/>
      <c r="Y1" s="1967"/>
      <c r="Z1" s="1967"/>
      <c r="AA1" s="1967"/>
      <c r="AB1" s="1967"/>
      <c r="AC1" s="1967"/>
      <c r="AD1" s="1967"/>
      <c r="AE1" s="1967"/>
      <c r="AF1" s="1967"/>
    </row>
    <row r="2" spans="1:32" ht="15.75" customHeight="1" x14ac:dyDescent="0.25">
      <c r="A2" s="1832" t="s">
        <v>87</v>
      </c>
      <c r="B2" s="1832"/>
      <c r="C2" s="1832"/>
      <c r="D2" s="1832"/>
      <c r="E2" s="1832"/>
      <c r="F2" s="1832"/>
      <c r="G2" s="1832"/>
      <c r="H2" s="1832"/>
      <c r="I2" s="1832"/>
      <c r="J2" s="1832"/>
      <c r="K2" s="1832"/>
      <c r="L2" s="1832"/>
      <c r="M2" s="1832"/>
      <c r="N2" s="1832"/>
      <c r="O2" s="1832"/>
      <c r="P2" s="1832"/>
      <c r="Q2" s="1832"/>
      <c r="R2" s="1832"/>
      <c r="S2" s="1832"/>
      <c r="T2" s="1832"/>
      <c r="U2" s="1832"/>
      <c r="V2" s="1832"/>
      <c r="W2" s="1832"/>
      <c r="X2" s="1832"/>
      <c r="Y2" s="1832"/>
      <c r="Z2" s="1832"/>
      <c r="AA2" s="1832"/>
      <c r="AB2" s="1832"/>
      <c r="AC2" s="1832"/>
      <c r="AD2" s="1832"/>
      <c r="AE2" s="1832"/>
      <c r="AF2" s="1832"/>
    </row>
    <row r="3" spans="1:32" ht="15.75" customHeight="1" x14ac:dyDescent="0.25">
      <c r="A3" s="1832" t="s">
        <v>1427</v>
      </c>
      <c r="B3" s="1832"/>
      <c r="C3" s="1832"/>
      <c r="D3" s="1832"/>
      <c r="E3" s="1832"/>
      <c r="F3" s="1832"/>
      <c r="G3" s="1832"/>
      <c r="H3" s="1832"/>
      <c r="I3" s="1832"/>
      <c r="J3" s="1832"/>
      <c r="K3" s="1832"/>
      <c r="L3" s="1832"/>
      <c r="M3" s="1832"/>
      <c r="N3" s="1832"/>
      <c r="O3" s="1832"/>
      <c r="P3" s="1832"/>
      <c r="Q3" s="1832"/>
      <c r="R3" s="1832"/>
      <c r="S3" s="1832"/>
      <c r="T3" s="1832"/>
      <c r="U3" s="1832"/>
      <c r="V3" s="1832"/>
      <c r="W3" s="1832"/>
      <c r="X3" s="1832"/>
      <c r="Y3" s="1832"/>
      <c r="Z3" s="1832"/>
      <c r="AA3" s="1832"/>
      <c r="AB3" s="1832"/>
      <c r="AC3" s="1832"/>
      <c r="AD3" s="1832"/>
      <c r="AE3" s="1832"/>
      <c r="AF3" s="1832"/>
    </row>
    <row r="4" spans="1:32" ht="15.75" customHeight="1" x14ac:dyDescent="0.25">
      <c r="A4" s="1832" t="s">
        <v>54</v>
      </c>
      <c r="B4" s="1832"/>
      <c r="C4" s="1832"/>
      <c r="D4" s="1832"/>
      <c r="E4" s="1832"/>
      <c r="F4" s="1832"/>
      <c r="G4" s="1832"/>
      <c r="H4" s="1832"/>
      <c r="I4" s="1832"/>
      <c r="J4" s="1832"/>
      <c r="K4" s="1832"/>
      <c r="L4" s="1832"/>
      <c r="M4" s="1832"/>
      <c r="N4" s="1832"/>
      <c r="O4" s="1832"/>
      <c r="P4" s="1832"/>
      <c r="Q4" s="1832"/>
      <c r="R4" s="1832"/>
      <c r="S4" s="1832"/>
      <c r="T4" s="1832"/>
      <c r="U4" s="1832"/>
      <c r="V4" s="1832"/>
      <c r="W4" s="1832"/>
      <c r="X4" s="1832"/>
      <c r="Y4" s="1832"/>
      <c r="Z4" s="1832"/>
      <c r="AA4" s="1832"/>
      <c r="AB4" s="1832"/>
      <c r="AC4" s="1832"/>
      <c r="AD4" s="1832"/>
      <c r="AE4" s="1832"/>
      <c r="AF4" s="1832"/>
    </row>
    <row r="5" spans="1:32" ht="15.75" customHeight="1" x14ac:dyDescent="0.25">
      <c r="A5" s="1832" t="s">
        <v>1079</v>
      </c>
      <c r="B5" s="1832"/>
      <c r="C5" s="1832"/>
      <c r="D5" s="1832"/>
      <c r="E5" s="1832"/>
      <c r="F5" s="1832"/>
      <c r="G5" s="1832"/>
      <c r="H5" s="1832"/>
      <c r="I5" s="1832"/>
      <c r="J5" s="1832"/>
      <c r="K5" s="1832"/>
      <c r="L5" s="1832"/>
      <c r="M5" s="1832"/>
      <c r="N5" s="1832"/>
      <c r="O5" s="1832"/>
      <c r="P5" s="1832"/>
      <c r="Q5" s="1832"/>
      <c r="R5" s="1832"/>
      <c r="S5" s="1832"/>
      <c r="T5" s="1832"/>
      <c r="U5" s="1832"/>
      <c r="V5" s="1832"/>
      <c r="W5" s="1832"/>
      <c r="X5" s="1832"/>
      <c r="Y5" s="1832"/>
      <c r="Z5" s="1832"/>
      <c r="AA5" s="1832"/>
      <c r="AB5" s="1832"/>
      <c r="AC5" s="1832"/>
      <c r="AD5" s="1832"/>
      <c r="AE5" s="1832"/>
      <c r="AF5" s="1832"/>
    </row>
    <row r="6" spans="1:32" ht="15.75" customHeight="1" x14ac:dyDescent="0.25">
      <c r="B6" s="38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 t="s">
        <v>675</v>
      </c>
    </row>
    <row r="7" spans="1:32" ht="27.75" customHeight="1" x14ac:dyDescent="0.25">
      <c r="A7" s="1996" t="s">
        <v>70</v>
      </c>
      <c r="B7" s="40" t="s">
        <v>57</v>
      </c>
      <c r="C7" s="1994" t="s">
        <v>58</v>
      </c>
      <c r="D7" s="1994"/>
      <c r="E7" s="1994"/>
      <c r="F7" s="1994" t="s">
        <v>59</v>
      </c>
      <c r="G7" s="1994"/>
      <c r="H7" s="1994"/>
      <c r="I7" s="1994"/>
      <c r="J7" s="1994" t="s">
        <v>60</v>
      </c>
      <c r="K7" s="1994"/>
      <c r="L7" s="1994"/>
      <c r="M7" s="1994"/>
      <c r="N7" s="1997" t="s">
        <v>482</v>
      </c>
      <c r="O7" s="1997"/>
      <c r="P7" s="1994" t="s">
        <v>483</v>
      </c>
      <c r="Q7" s="1994"/>
      <c r="R7" s="1994" t="s">
        <v>484</v>
      </c>
      <c r="S7" s="1994"/>
      <c r="T7" s="1995" t="s">
        <v>609</v>
      </c>
      <c r="U7" s="1995"/>
      <c r="V7" s="1995"/>
      <c r="W7" s="1995"/>
      <c r="X7" s="1994" t="s">
        <v>620</v>
      </c>
      <c r="Y7" s="1994"/>
      <c r="Z7" s="1994"/>
      <c r="AA7" s="1994"/>
      <c r="AB7" s="1994" t="s">
        <v>621</v>
      </c>
      <c r="AC7" s="1994"/>
      <c r="AD7" s="1994"/>
      <c r="AE7" s="1994"/>
      <c r="AF7" s="1994"/>
    </row>
    <row r="8" spans="1:32" s="4" customFormat="1" ht="30.75" customHeight="1" x14ac:dyDescent="0.2">
      <c r="A8" s="1996"/>
      <c r="B8" s="1936" t="s">
        <v>676</v>
      </c>
      <c r="C8" s="1990" t="s">
        <v>677</v>
      </c>
      <c r="D8" s="1990"/>
      <c r="E8" s="1990"/>
      <c r="F8" s="1990"/>
      <c r="G8" s="1990"/>
      <c r="H8" s="1990"/>
      <c r="I8" s="1990"/>
      <c r="J8" s="1990" t="s">
        <v>678</v>
      </c>
      <c r="K8" s="1990"/>
      <c r="L8" s="1990"/>
      <c r="M8" s="1990"/>
      <c r="N8" s="1990"/>
      <c r="O8" s="1990"/>
      <c r="P8" s="1991" t="s">
        <v>679</v>
      </c>
      <c r="Q8" s="1991"/>
      <c r="R8" s="1991"/>
      <c r="S8" s="1991"/>
      <c r="T8" s="1991" t="s">
        <v>546</v>
      </c>
      <c r="U8" s="1991"/>
      <c r="V8" s="1991"/>
      <c r="W8" s="1991"/>
      <c r="X8" s="1991"/>
      <c r="Y8" s="1991"/>
      <c r="Z8" s="1991"/>
      <c r="AA8" s="1991"/>
      <c r="AB8" s="1790" t="s">
        <v>680</v>
      </c>
      <c r="AC8" s="1790"/>
      <c r="AD8" s="1790"/>
      <c r="AE8" s="1790"/>
      <c r="AF8" s="1790"/>
    </row>
    <row r="9" spans="1:32" s="4" customFormat="1" ht="40.5" customHeight="1" x14ac:dyDescent="0.2">
      <c r="A9" s="1996"/>
      <c r="B9" s="1936"/>
      <c r="C9" s="1989" t="s">
        <v>681</v>
      </c>
      <c r="D9" s="1989"/>
      <c r="E9" s="1989"/>
      <c r="F9" s="1726" t="s">
        <v>682</v>
      </c>
      <c r="G9" s="1726"/>
      <c r="H9" s="1726"/>
      <c r="I9" s="1726"/>
      <c r="J9" s="1989" t="s">
        <v>683</v>
      </c>
      <c r="K9" s="1989"/>
      <c r="L9" s="1989"/>
      <c r="M9" s="1989"/>
      <c r="N9" s="1989" t="s">
        <v>682</v>
      </c>
      <c r="O9" s="1989"/>
      <c r="P9" s="1992" t="s">
        <v>683</v>
      </c>
      <c r="Q9" s="1992"/>
      <c r="R9" s="1989" t="s">
        <v>682</v>
      </c>
      <c r="S9" s="1989"/>
      <c r="T9" s="1992" t="s">
        <v>683</v>
      </c>
      <c r="U9" s="1992"/>
      <c r="V9" s="1992"/>
      <c r="W9" s="1992"/>
      <c r="X9" s="1992" t="s">
        <v>684</v>
      </c>
      <c r="Y9" s="1992"/>
      <c r="Z9" s="1992"/>
      <c r="AA9" s="1992"/>
      <c r="AB9" s="1790"/>
      <c r="AC9" s="1790"/>
      <c r="AD9" s="1790"/>
      <c r="AE9" s="1790"/>
      <c r="AF9" s="1790"/>
    </row>
    <row r="10" spans="1:32" s="4" customFormat="1" ht="27" customHeight="1" x14ac:dyDescent="0.2">
      <c r="A10" s="1996"/>
      <c r="B10" s="1936"/>
      <c r="C10" s="41">
        <v>42736</v>
      </c>
      <c r="D10" s="41">
        <v>43009</v>
      </c>
      <c r="E10" s="41">
        <v>43100</v>
      </c>
      <c r="F10" s="41">
        <v>42736</v>
      </c>
      <c r="G10" s="41">
        <v>43252</v>
      </c>
      <c r="H10" s="41">
        <v>43374</v>
      </c>
      <c r="I10" s="41">
        <v>43100</v>
      </c>
      <c r="J10" s="41">
        <v>42736</v>
      </c>
      <c r="K10" s="41">
        <v>43221</v>
      </c>
      <c r="L10" s="41">
        <v>43374</v>
      </c>
      <c r="M10" s="41">
        <v>43100</v>
      </c>
      <c r="N10" s="41">
        <v>42736</v>
      </c>
      <c r="O10" s="41">
        <v>43100</v>
      </c>
      <c r="P10" s="41">
        <v>42736</v>
      </c>
      <c r="Q10" s="41">
        <v>43100</v>
      </c>
      <c r="R10" s="41">
        <v>42736</v>
      </c>
      <c r="S10" s="41">
        <v>43100</v>
      </c>
      <c r="T10" s="41">
        <v>42736</v>
      </c>
      <c r="U10" s="41">
        <v>43221</v>
      </c>
      <c r="V10" s="41">
        <v>43009</v>
      </c>
      <c r="W10" s="41">
        <v>43100</v>
      </c>
      <c r="X10" s="41">
        <v>42736</v>
      </c>
      <c r="Y10" s="41">
        <v>43252</v>
      </c>
      <c r="Z10" s="41">
        <v>43374</v>
      </c>
      <c r="AA10" s="41">
        <v>43100</v>
      </c>
      <c r="AB10" s="41">
        <v>42736</v>
      </c>
      <c r="AC10" s="41">
        <v>43221</v>
      </c>
      <c r="AD10" s="41">
        <v>43252</v>
      </c>
      <c r="AE10" s="763">
        <v>43009</v>
      </c>
      <c r="AF10" s="41">
        <v>43100</v>
      </c>
    </row>
    <row r="11" spans="1:32" s="4" customFormat="1" ht="13.9" customHeight="1" x14ac:dyDescent="0.25">
      <c r="A11" s="42"/>
      <c r="B11" s="29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1:32" s="4" customFormat="1" ht="13.9" customHeight="1" x14ac:dyDescent="0.25">
      <c r="A12" s="42" t="s">
        <v>491</v>
      </c>
      <c r="B12" s="44" t="s">
        <v>87</v>
      </c>
      <c r="C12" s="970" t="s">
        <v>311</v>
      </c>
      <c r="D12" s="972">
        <v>0</v>
      </c>
      <c r="E12" s="970">
        <f>D12+C12</f>
        <v>4</v>
      </c>
      <c r="F12" s="972" t="s">
        <v>510</v>
      </c>
      <c r="G12" s="972" t="s">
        <v>510</v>
      </c>
      <c r="H12" s="970">
        <v>-2</v>
      </c>
      <c r="I12" s="970">
        <f>H12+G12+F12</f>
        <v>0</v>
      </c>
      <c r="J12" s="45">
        <v>2</v>
      </c>
      <c r="K12" s="45"/>
      <c r="L12" s="45"/>
      <c r="M12" s="45" t="s">
        <v>685</v>
      </c>
      <c r="N12" s="45"/>
      <c r="O12" s="45"/>
      <c r="P12" s="45" t="s">
        <v>579</v>
      </c>
      <c r="Q12" s="45" t="s">
        <v>579</v>
      </c>
      <c r="R12" s="45" t="s">
        <v>579</v>
      </c>
      <c r="S12" s="45" t="s">
        <v>579</v>
      </c>
      <c r="T12" s="970">
        <f>C12+J12</f>
        <v>6</v>
      </c>
      <c r="U12" s="970"/>
      <c r="V12" s="970">
        <v>0</v>
      </c>
      <c r="W12" s="970">
        <f>E12+M12</f>
        <v>6</v>
      </c>
      <c r="X12" s="970">
        <v>1</v>
      </c>
      <c r="Y12" s="970">
        <v>1</v>
      </c>
      <c r="Z12" s="970">
        <v>-2</v>
      </c>
      <c r="AA12" s="970">
        <f>Z12+Y12+X12</f>
        <v>0</v>
      </c>
      <c r="AB12" s="973">
        <f>C12+F12/2+N12/2+R12/2+J12+P12</f>
        <v>6.5</v>
      </c>
      <c r="AC12" s="465"/>
      <c r="AD12" s="465">
        <f>G12/2</f>
        <v>0.5</v>
      </c>
      <c r="AE12" s="465">
        <f>H12/2</f>
        <v>-1</v>
      </c>
      <c r="AF12" s="465">
        <f>AB12+AE12+AD12</f>
        <v>6</v>
      </c>
    </row>
    <row r="13" spans="1:32" s="4" customFormat="1" ht="13.9" customHeight="1" x14ac:dyDescent="0.25">
      <c r="A13" s="42"/>
      <c r="B13" s="29"/>
      <c r="C13" s="46"/>
      <c r="D13" s="46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</row>
    <row r="14" spans="1:32" s="17" customFormat="1" ht="14.45" customHeight="1" x14ac:dyDescent="0.25">
      <c r="A14" s="5" t="s">
        <v>499</v>
      </c>
      <c r="B14" s="47" t="s">
        <v>686</v>
      </c>
      <c r="C14" s="48">
        <v>3</v>
      </c>
      <c r="D14" s="48"/>
      <c r="E14" s="49">
        <f>C14+D14</f>
        <v>3</v>
      </c>
      <c r="F14" s="49"/>
      <c r="G14" s="49"/>
      <c r="H14" s="49"/>
      <c r="I14" s="49"/>
      <c r="J14" s="49">
        <v>36</v>
      </c>
      <c r="K14" s="890">
        <v>2</v>
      </c>
      <c r="L14" s="890">
        <v>-2</v>
      </c>
      <c r="M14" s="49">
        <f>J14</f>
        <v>36</v>
      </c>
      <c r="N14" s="49"/>
      <c r="O14" s="49"/>
      <c r="P14" s="49">
        <v>0</v>
      </c>
      <c r="Q14" s="49">
        <v>0</v>
      </c>
      <c r="R14" s="49">
        <v>0</v>
      </c>
      <c r="S14" s="49">
        <v>0</v>
      </c>
      <c r="T14" s="49">
        <f>C14+J14+P14</f>
        <v>39</v>
      </c>
      <c r="U14" s="49">
        <v>2</v>
      </c>
      <c r="V14" s="764">
        <v>-2</v>
      </c>
      <c r="W14" s="49">
        <f>SUM(T14:V14)</f>
        <v>39</v>
      </c>
      <c r="X14" s="49">
        <v>0</v>
      </c>
      <c r="Y14" s="49"/>
      <c r="Z14" s="49"/>
      <c r="AA14" s="49">
        <v>0</v>
      </c>
      <c r="AB14" s="51">
        <f>T14</f>
        <v>39</v>
      </c>
      <c r="AC14" s="868">
        <v>2</v>
      </c>
      <c r="AD14" s="51"/>
      <c r="AE14" s="868">
        <f>V14</f>
        <v>-2</v>
      </c>
      <c r="AF14" s="51">
        <f>AB14+AC14+AE14</f>
        <v>39</v>
      </c>
    </row>
    <row r="15" spans="1:32" s="17" customFormat="1" ht="14.45" customHeight="1" x14ac:dyDescent="0.25">
      <c r="A15" s="5"/>
    </row>
    <row r="16" spans="1:32" ht="15.75" customHeight="1" x14ac:dyDescent="0.25">
      <c r="A16" s="5"/>
      <c r="B16" s="52"/>
      <c r="C16" s="53"/>
      <c r="D16" s="53"/>
      <c r="E16" s="54"/>
      <c r="F16" s="54"/>
      <c r="G16" s="54"/>
      <c r="H16" s="54"/>
      <c r="I16" s="54"/>
      <c r="J16" s="54"/>
      <c r="K16" s="54"/>
      <c r="L16" s="54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6"/>
      <c r="X16" s="56"/>
      <c r="Y16" s="56"/>
      <c r="Z16" s="56"/>
      <c r="AA16" s="56"/>
      <c r="AB16" s="56"/>
      <c r="AC16" s="56"/>
      <c r="AD16" s="56"/>
      <c r="AE16" s="56"/>
      <c r="AF16" s="56"/>
    </row>
    <row r="17" spans="1:33" s="17" customFormat="1" ht="14.45" customHeight="1" x14ac:dyDescent="0.25">
      <c r="A17" s="5" t="s">
        <v>500</v>
      </c>
      <c r="B17" s="57" t="s">
        <v>687</v>
      </c>
      <c r="C17" s="58"/>
      <c r="D17" s="58"/>
      <c r="E17" s="59"/>
      <c r="F17" s="59"/>
      <c r="G17" s="59"/>
      <c r="H17" s="59"/>
      <c r="I17" s="59"/>
      <c r="J17" s="59"/>
      <c r="K17" s="59"/>
      <c r="L17" s="59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1"/>
      <c r="X17" s="61"/>
      <c r="Y17" s="61"/>
      <c r="Z17" s="61"/>
      <c r="AA17" s="61"/>
      <c r="AB17" s="61"/>
      <c r="AC17" s="61"/>
      <c r="AD17" s="61"/>
      <c r="AE17" s="61"/>
      <c r="AF17" s="61"/>
    </row>
    <row r="18" spans="1:33" s="17" customFormat="1" ht="14.45" customHeight="1" x14ac:dyDescent="0.25">
      <c r="A18" s="5" t="s">
        <v>501</v>
      </c>
      <c r="B18" s="62" t="s">
        <v>688</v>
      </c>
      <c r="C18" s="862"/>
      <c r="D18" s="63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889">
        <v>22.5</v>
      </c>
      <c r="Q18" s="890">
        <f t="shared" ref="Q18:Q25" si="0">P18</f>
        <v>22.5</v>
      </c>
      <c r="R18" s="889"/>
      <c r="S18" s="889"/>
      <c r="T18" s="890">
        <f t="shared" ref="T18:T26" si="1">C18+J18+P18</f>
        <v>22.5</v>
      </c>
      <c r="U18" s="890"/>
      <c r="V18" s="890"/>
      <c r="W18" s="890">
        <f t="shared" ref="W18:W25" si="2">E18+M18+Q18</f>
        <v>22.5</v>
      </c>
      <c r="X18" s="890"/>
      <c r="Y18" s="890"/>
      <c r="Z18" s="890"/>
      <c r="AA18" s="890"/>
      <c r="AB18" s="890">
        <f t="shared" ref="AB18:AB23" si="3">T18+X18/2</f>
        <v>22.5</v>
      </c>
      <c r="AC18" s="890"/>
      <c r="AD18" s="890"/>
      <c r="AE18" s="890"/>
      <c r="AF18" s="890">
        <f t="shared" ref="AF18:AF25" si="4">W18+AA18/2</f>
        <v>22.5</v>
      </c>
      <c r="AG18" s="863"/>
    </row>
    <row r="19" spans="1:33" s="17" customFormat="1" ht="14.45" customHeight="1" x14ac:dyDescent="0.25">
      <c r="A19" s="5" t="s">
        <v>502</v>
      </c>
      <c r="B19" s="62" t="s">
        <v>976</v>
      </c>
      <c r="C19" s="63"/>
      <c r="D19" s="63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>
        <v>20</v>
      </c>
      <c r="Q19" s="49">
        <f t="shared" si="0"/>
        <v>20</v>
      </c>
      <c r="R19" s="64"/>
      <c r="S19" s="64"/>
      <c r="T19" s="49">
        <f t="shared" si="1"/>
        <v>20</v>
      </c>
      <c r="U19" s="49"/>
      <c r="V19" s="49"/>
      <c r="W19" s="49">
        <f t="shared" si="2"/>
        <v>20</v>
      </c>
      <c r="X19" s="49"/>
      <c r="Y19" s="49"/>
      <c r="Z19" s="49"/>
      <c r="AA19" s="49"/>
      <c r="AB19" s="49">
        <f t="shared" si="3"/>
        <v>20</v>
      </c>
      <c r="AC19" s="49"/>
      <c r="AD19" s="49"/>
      <c r="AE19" s="49"/>
      <c r="AF19" s="49">
        <f t="shared" si="4"/>
        <v>20</v>
      </c>
    </row>
    <row r="20" spans="1:33" s="17" customFormat="1" ht="14.45" customHeight="1" x14ac:dyDescent="0.25">
      <c r="A20" s="5" t="s">
        <v>503</v>
      </c>
      <c r="B20" s="62" t="s">
        <v>977</v>
      </c>
      <c r="C20" s="63"/>
      <c r="D20" s="63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>
        <v>9</v>
      </c>
      <c r="Q20" s="49">
        <f t="shared" si="0"/>
        <v>9</v>
      </c>
      <c r="R20" s="64"/>
      <c r="S20" s="64"/>
      <c r="T20" s="49">
        <f t="shared" si="1"/>
        <v>9</v>
      </c>
      <c r="U20" s="49"/>
      <c r="V20" s="49"/>
      <c r="W20" s="49">
        <f t="shared" si="2"/>
        <v>9</v>
      </c>
      <c r="X20" s="49"/>
      <c r="Y20" s="49"/>
      <c r="Z20" s="49"/>
      <c r="AA20" s="49"/>
      <c r="AB20" s="49">
        <f t="shared" si="3"/>
        <v>9</v>
      </c>
      <c r="AC20" s="49"/>
      <c r="AD20" s="49"/>
      <c r="AE20" s="49"/>
      <c r="AF20" s="49">
        <f t="shared" si="4"/>
        <v>9</v>
      </c>
    </row>
    <row r="21" spans="1:33" s="17" customFormat="1" ht="14.45" customHeight="1" x14ac:dyDescent="0.25">
      <c r="A21" s="5" t="s">
        <v>504</v>
      </c>
      <c r="B21" s="62" t="s">
        <v>978</v>
      </c>
      <c r="C21" s="63"/>
      <c r="D21" s="63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>
        <v>11</v>
      </c>
      <c r="Q21" s="49">
        <f t="shared" si="0"/>
        <v>11</v>
      </c>
      <c r="R21" s="64"/>
      <c r="S21" s="64"/>
      <c r="T21" s="49">
        <f t="shared" si="1"/>
        <v>11</v>
      </c>
      <c r="U21" s="49"/>
      <c r="V21" s="49"/>
      <c r="W21" s="49">
        <f t="shared" si="2"/>
        <v>11</v>
      </c>
      <c r="X21" s="49"/>
      <c r="Y21" s="49"/>
      <c r="Z21" s="49"/>
      <c r="AA21" s="49"/>
      <c r="AB21" s="49">
        <f t="shared" si="3"/>
        <v>11</v>
      </c>
      <c r="AC21" s="49"/>
      <c r="AD21" s="49"/>
      <c r="AE21" s="49"/>
      <c r="AF21" s="49">
        <f t="shared" si="4"/>
        <v>11</v>
      </c>
    </row>
    <row r="22" spans="1:33" s="17" customFormat="1" ht="14.45" customHeight="1" x14ac:dyDescent="0.25">
      <c r="A22" s="5" t="s">
        <v>505</v>
      </c>
      <c r="B22" s="62" t="s">
        <v>689</v>
      </c>
      <c r="C22" s="63"/>
      <c r="D22" s="63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>
        <v>1</v>
      </c>
      <c r="Q22" s="49">
        <f t="shared" si="0"/>
        <v>1</v>
      </c>
      <c r="R22" s="64"/>
      <c r="S22" s="64"/>
      <c r="T22" s="49">
        <f t="shared" si="1"/>
        <v>1</v>
      </c>
      <c r="U22" s="49"/>
      <c r="V22" s="49"/>
      <c r="W22" s="49">
        <f t="shared" si="2"/>
        <v>1</v>
      </c>
      <c r="X22" s="49"/>
      <c r="Y22" s="49"/>
      <c r="Z22" s="49"/>
      <c r="AA22" s="49"/>
      <c r="AB22" s="49">
        <f t="shared" si="3"/>
        <v>1</v>
      </c>
      <c r="AC22" s="49"/>
      <c r="AD22" s="49"/>
      <c r="AE22" s="49"/>
      <c r="AF22" s="49">
        <f t="shared" si="4"/>
        <v>1</v>
      </c>
    </row>
    <row r="23" spans="1:33" s="17" customFormat="1" ht="14.45" customHeight="1" x14ac:dyDescent="0.25">
      <c r="A23" s="5" t="s">
        <v>506</v>
      </c>
      <c r="B23" s="62" t="s">
        <v>690</v>
      </c>
      <c r="C23" s="63"/>
      <c r="D23" s="63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>
        <v>5</v>
      </c>
      <c r="Q23" s="49">
        <f t="shared" si="0"/>
        <v>5</v>
      </c>
      <c r="R23" s="64"/>
      <c r="S23" s="64"/>
      <c r="T23" s="49">
        <f t="shared" si="1"/>
        <v>5</v>
      </c>
      <c r="U23" s="49"/>
      <c r="V23" s="49"/>
      <c r="W23" s="49">
        <f t="shared" si="2"/>
        <v>5</v>
      </c>
      <c r="X23" s="49"/>
      <c r="Y23" s="49"/>
      <c r="Z23" s="49"/>
      <c r="AA23" s="49"/>
      <c r="AB23" s="49">
        <f t="shared" si="3"/>
        <v>5</v>
      </c>
      <c r="AC23" s="49"/>
      <c r="AD23" s="49"/>
      <c r="AE23" s="49"/>
      <c r="AF23" s="49">
        <f t="shared" si="4"/>
        <v>5</v>
      </c>
    </row>
    <row r="24" spans="1:33" s="17" customFormat="1" ht="14.45" customHeight="1" x14ac:dyDescent="0.25">
      <c r="A24" s="5" t="s">
        <v>548</v>
      </c>
      <c r="B24" s="62" t="s">
        <v>958</v>
      </c>
      <c r="C24" s="63"/>
      <c r="D24" s="63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>
        <v>3</v>
      </c>
      <c r="Q24" s="49">
        <f t="shared" si="0"/>
        <v>3</v>
      </c>
      <c r="R24" s="64"/>
      <c r="S24" s="64"/>
      <c r="T24" s="49">
        <f t="shared" si="1"/>
        <v>3</v>
      </c>
      <c r="U24" s="49"/>
      <c r="V24" s="49"/>
      <c r="W24" s="49">
        <f t="shared" si="2"/>
        <v>3</v>
      </c>
      <c r="X24" s="49"/>
      <c r="Y24" s="49"/>
      <c r="Z24" s="49"/>
      <c r="AA24" s="49"/>
      <c r="AB24" s="49">
        <v>3</v>
      </c>
      <c r="AC24" s="49"/>
      <c r="AD24" s="49"/>
      <c r="AE24" s="49"/>
      <c r="AF24" s="49">
        <f t="shared" si="4"/>
        <v>3</v>
      </c>
    </row>
    <row r="25" spans="1:33" s="17" customFormat="1" ht="14.45" customHeight="1" x14ac:dyDescent="0.25">
      <c r="A25" s="5" t="s">
        <v>549</v>
      </c>
      <c r="B25" s="62" t="s">
        <v>692</v>
      </c>
      <c r="C25" s="63"/>
      <c r="D25" s="63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>
        <v>4</v>
      </c>
      <c r="Q25" s="49">
        <f t="shared" si="0"/>
        <v>4</v>
      </c>
      <c r="R25" s="64"/>
      <c r="S25" s="64"/>
      <c r="T25" s="49">
        <f t="shared" si="1"/>
        <v>4</v>
      </c>
      <c r="U25" s="49"/>
      <c r="V25" s="49"/>
      <c r="W25" s="49">
        <f t="shared" si="2"/>
        <v>4</v>
      </c>
      <c r="X25" s="49"/>
      <c r="Y25" s="49"/>
      <c r="Z25" s="49"/>
      <c r="AA25" s="49"/>
      <c r="AB25" s="49">
        <f>T25+X25/2</f>
        <v>4</v>
      </c>
      <c r="AC25" s="49"/>
      <c r="AD25" s="49"/>
      <c r="AE25" s="49"/>
      <c r="AF25" s="49">
        <f t="shared" si="4"/>
        <v>4</v>
      </c>
    </row>
    <row r="26" spans="1:33" s="17" customFormat="1" ht="14.45" customHeight="1" x14ac:dyDescent="0.25">
      <c r="A26" s="5" t="s">
        <v>550</v>
      </c>
      <c r="B26" s="47" t="s">
        <v>693</v>
      </c>
      <c r="C26" s="48"/>
      <c r="D26" s="48"/>
      <c r="E26" s="65"/>
      <c r="F26" s="65"/>
      <c r="G26" s="65"/>
      <c r="H26" s="65"/>
      <c r="I26" s="65"/>
      <c r="J26" s="65"/>
      <c r="K26" s="65"/>
      <c r="L26" s="65"/>
      <c r="M26" s="64"/>
      <c r="N26" s="64"/>
      <c r="O26" s="64"/>
      <c r="P26" s="49">
        <f>SUM(P18:P25)</f>
        <v>75.5</v>
      </c>
      <c r="Q26" s="49">
        <f>SUM(Q18:Q25)</f>
        <v>75.5</v>
      </c>
      <c r="R26" s="49">
        <v>0</v>
      </c>
      <c r="S26" s="49">
        <v>0</v>
      </c>
      <c r="T26" s="49">
        <f t="shared" si="1"/>
        <v>75.5</v>
      </c>
      <c r="U26" s="49"/>
      <c r="V26" s="49"/>
      <c r="W26" s="49">
        <f>SUM(W18:W25)</f>
        <v>75.5</v>
      </c>
      <c r="X26" s="49">
        <v>0</v>
      </c>
      <c r="Y26" s="49"/>
      <c r="Z26" s="49"/>
      <c r="AA26" s="49">
        <v>0</v>
      </c>
      <c r="AB26" s="259">
        <f>T26+X26/2</f>
        <v>75.5</v>
      </c>
      <c r="AC26" s="259"/>
      <c r="AD26" s="259"/>
      <c r="AE26" s="764">
        <v>0</v>
      </c>
      <c r="AF26" s="49">
        <f>SUM(AF18:AF25)</f>
        <v>75.5</v>
      </c>
      <c r="AG26" s="730"/>
    </row>
    <row r="27" spans="1:33" s="17" customFormat="1" ht="13.5" customHeight="1" x14ac:dyDescent="0.25">
      <c r="A27" s="5"/>
      <c r="B27" s="127"/>
      <c r="C27" s="128"/>
      <c r="D27" s="128"/>
      <c r="E27" s="129"/>
      <c r="F27" s="129"/>
      <c r="G27" s="129"/>
      <c r="H27" s="129"/>
      <c r="I27" s="129"/>
      <c r="J27" s="129"/>
      <c r="K27" s="129"/>
      <c r="L27" s="129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</row>
    <row r="28" spans="1:33" ht="12.75" customHeight="1" x14ac:dyDescent="0.25">
      <c r="A28" s="5"/>
      <c r="B28" s="52"/>
      <c r="C28" s="53"/>
      <c r="D28" s="53"/>
      <c r="E28" s="54"/>
      <c r="F28" s="54"/>
      <c r="G28" s="54"/>
      <c r="H28" s="54"/>
      <c r="I28" s="54"/>
      <c r="J28" s="54"/>
      <c r="K28" s="54"/>
      <c r="L28" s="54"/>
      <c r="M28" s="72"/>
      <c r="N28" s="72"/>
      <c r="O28" s="72"/>
      <c r="P28" s="72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</row>
    <row r="29" spans="1:33" s="17" customFormat="1" ht="27" customHeight="1" x14ac:dyDescent="0.25">
      <c r="A29" s="5" t="s">
        <v>551</v>
      </c>
      <c r="B29" s="57" t="s">
        <v>694</v>
      </c>
      <c r="C29" s="58"/>
      <c r="D29" s="58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9"/>
    </row>
    <row r="30" spans="1:33" s="17" customFormat="1" ht="14.45" customHeight="1" x14ac:dyDescent="0.25">
      <c r="A30" s="5" t="s">
        <v>552</v>
      </c>
      <c r="B30" s="62" t="s">
        <v>611</v>
      </c>
      <c r="C30" s="63"/>
      <c r="D30" s="63"/>
      <c r="E30" s="64"/>
      <c r="F30" s="64"/>
      <c r="G30" s="64"/>
      <c r="H30" s="64"/>
      <c r="I30" s="64"/>
      <c r="J30" s="64"/>
      <c r="K30" s="64"/>
      <c r="L30" s="64"/>
      <c r="M30" s="49"/>
      <c r="N30" s="49"/>
      <c r="O30" s="49"/>
      <c r="P30" s="64">
        <v>7</v>
      </c>
      <c r="Q30" s="49">
        <f t="shared" ref="Q30:Q40" si="5">P30</f>
        <v>7</v>
      </c>
      <c r="R30" s="64"/>
      <c r="S30" s="64"/>
      <c r="T30" s="49">
        <f>C30+J30+P30</f>
        <v>7</v>
      </c>
      <c r="U30" s="49"/>
      <c r="V30" s="49"/>
      <c r="W30" s="49">
        <f t="shared" ref="W30:W42" si="6">E30+M30+Q30</f>
        <v>7</v>
      </c>
      <c r="X30" s="49"/>
      <c r="Y30" s="49"/>
      <c r="Z30" s="49"/>
      <c r="AA30" s="49"/>
      <c r="AB30" s="49">
        <f t="shared" ref="AB30:AB42" si="7">C30+J30+P30+R30/2</f>
        <v>7</v>
      </c>
      <c r="AC30" s="49"/>
      <c r="AD30" s="49"/>
      <c r="AE30" s="64"/>
      <c r="AF30" s="49">
        <f t="shared" ref="AF30:AF42" si="8">E30+M30+Q30+S30/2</f>
        <v>7</v>
      </c>
      <c r="AG30" s="27"/>
    </row>
    <row r="31" spans="1:33" s="17" customFormat="1" ht="14.45" customHeight="1" x14ac:dyDescent="0.25">
      <c r="A31" s="5" t="s">
        <v>553</v>
      </c>
      <c r="B31" s="62" t="s">
        <v>695</v>
      </c>
      <c r="C31" s="63"/>
      <c r="D31" s="63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>
        <v>1</v>
      </c>
      <c r="Q31" s="49">
        <f t="shared" si="5"/>
        <v>1</v>
      </c>
      <c r="R31" s="64"/>
      <c r="S31" s="64"/>
      <c r="T31" s="49">
        <f>C31+J31+P31</f>
        <v>1</v>
      </c>
      <c r="U31" s="49"/>
      <c r="V31" s="49"/>
      <c r="W31" s="49">
        <f t="shared" si="6"/>
        <v>1</v>
      </c>
      <c r="X31" s="49"/>
      <c r="Y31" s="49"/>
      <c r="Z31" s="49"/>
      <c r="AA31" s="49"/>
      <c r="AB31" s="49">
        <f t="shared" si="7"/>
        <v>1</v>
      </c>
      <c r="AC31" s="49"/>
      <c r="AD31" s="49"/>
      <c r="AE31" s="64"/>
      <c r="AF31" s="49">
        <f t="shared" si="8"/>
        <v>1</v>
      </c>
      <c r="AG31" s="27"/>
    </row>
    <row r="32" spans="1:33" s="17" customFormat="1" ht="28.5" customHeight="1" x14ac:dyDescent="0.25">
      <c r="A32" s="5" t="s">
        <v>554</v>
      </c>
      <c r="B32" s="62" t="s">
        <v>1036</v>
      </c>
      <c r="C32" s="63"/>
      <c r="D32" s="63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>
        <v>31</v>
      </c>
      <c r="Q32" s="49">
        <f t="shared" si="5"/>
        <v>31</v>
      </c>
      <c r="R32" s="64">
        <v>1</v>
      </c>
      <c r="S32" s="64">
        <v>1</v>
      </c>
      <c r="T32" s="49">
        <v>31</v>
      </c>
      <c r="U32" s="49"/>
      <c r="V32" s="49"/>
      <c r="W32" s="49">
        <f t="shared" si="6"/>
        <v>31</v>
      </c>
      <c r="X32" s="890">
        <f>R32+N32+F32</f>
        <v>1</v>
      </c>
      <c r="Y32" s="890"/>
      <c r="Z32" s="890"/>
      <c r="AA32" s="890">
        <f>I32+O32+S32</f>
        <v>1</v>
      </c>
      <c r="AB32" s="890">
        <f t="shared" si="7"/>
        <v>31.5</v>
      </c>
      <c r="AC32" s="890"/>
      <c r="AD32" s="890"/>
      <c r="AE32" s="889"/>
      <c r="AF32" s="890">
        <f t="shared" si="8"/>
        <v>31.5</v>
      </c>
      <c r="AG32" s="27"/>
    </row>
    <row r="33" spans="1:35" s="17" customFormat="1" ht="14.45" customHeight="1" x14ac:dyDescent="0.25">
      <c r="A33" s="5" t="s">
        <v>556</v>
      </c>
      <c r="B33" s="62" t="s">
        <v>696</v>
      </c>
      <c r="C33" s="63"/>
      <c r="D33" s="63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>
        <v>2</v>
      </c>
      <c r="Q33" s="49">
        <f t="shared" si="5"/>
        <v>2</v>
      </c>
      <c r="R33" s="64"/>
      <c r="S33" s="64"/>
      <c r="T33" s="49">
        <f>C33+J33+P33</f>
        <v>2</v>
      </c>
      <c r="U33" s="49"/>
      <c r="V33" s="49"/>
      <c r="W33" s="49">
        <f t="shared" si="6"/>
        <v>2</v>
      </c>
      <c r="X33" s="49"/>
      <c r="Y33" s="49"/>
      <c r="Z33" s="49"/>
      <c r="AA33" s="49"/>
      <c r="AB33" s="49">
        <f t="shared" si="7"/>
        <v>2</v>
      </c>
      <c r="AC33" s="49"/>
      <c r="AD33" s="49"/>
      <c r="AE33" s="64"/>
      <c r="AF33" s="49">
        <f t="shared" si="8"/>
        <v>2</v>
      </c>
      <c r="AG33" s="27"/>
    </row>
    <row r="34" spans="1:35" s="17" customFormat="1" ht="14.45" customHeight="1" x14ac:dyDescent="0.25">
      <c r="A34" s="5" t="s">
        <v>557</v>
      </c>
      <c r="B34" s="62" t="s">
        <v>711</v>
      </c>
      <c r="C34" s="63"/>
      <c r="D34" s="63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>
        <v>2</v>
      </c>
      <c r="Q34" s="49">
        <f t="shared" si="5"/>
        <v>2</v>
      </c>
      <c r="R34" s="64"/>
      <c r="S34" s="64"/>
      <c r="T34" s="49">
        <f>C34+J34+P34</f>
        <v>2</v>
      </c>
      <c r="U34" s="49"/>
      <c r="V34" s="49"/>
      <c r="W34" s="49">
        <f t="shared" si="6"/>
        <v>2</v>
      </c>
      <c r="X34" s="49"/>
      <c r="Y34" s="49"/>
      <c r="Z34" s="49"/>
      <c r="AA34" s="49"/>
      <c r="AB34" s="49">
        <f t="shared" si="7"/>
        <v>2</v>
      </c>
      <c r="AC34" s="49"/>
      <c r="AD34" s="49"/>
      <c r="AE34" s="49"/>
      <c r="AF34" s="49">
        <f t="shared" si="8"/>
        <v>2</v>
      </c>
      <c r="AG34" s="27"/>
    </row>
    <row r="35" spans="1:35" s="17" customFormat="1" ht="14.45" customHeight="1" x14ac:dyDescent="0.25">
      <c r="A35" s="5" t="s">
        <v>558</v>
      </c>
      <c r="B35" s="62" t="s">
        <v>697</v>
      </c>
      <c r="C35" s="63"/>
      <c r="D35" s="63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>
        <v>2</v>
      </c>
      <c r="Q35" s="49">
        <f t="shared" si="5"/>
        <v>2</v>
      </c>
      <c r="R35" s="64"/>
      <c r="S35" s="64"/>
      <c r="T35" s="49">
        <v>2</v>
      </c>
      <c r="U35" s="49"/>
      <c r="V35" s="49"/>
      <c r="W35" s="49">
        <f t="shared" si="6"/>
        <v>2</v>
      </c>
      <c r="X35" s="49"/>
      <c r="Y35" s="49"/>
      <c r="Z35" s="49"/>
      <c r="AA35" s="49"/>
      <c r="AB35" s="49">
        <f t="shared" si="7"/>
        <v>2</v>
      </c>
      <c r="AC35" s="49"/>
      <c r="AD35" s="49"/>
      <c r="AE35" s="64"/>
      <c r="AF35" s="49">
        <f t="shared" si="8"/>
        <v>2</v>
      </c>
      <c r="AG35" s="27"/>
      <c r="AI35" s="528"/>
    </row>
    <row r="36" spans="1:35" s="17" customFormat="1" ht="14.45" customHeight="1" x14ac:dyDescent="0.25">
      <c r="A36" s="5" t="s">
        <v>559</v>
      </c>
      <c r="B36" s="62" t="s">
        <v>698</v>
      </c>
      <c r="C36" s="63"/>
      <c r="D36" s="63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>
        <v>5</v>
      </c>
      <c r="Q36" s="49">
        <f t="shared" si="5"/>
        <v>5</v>
      </c>
      <c r="R36" s="64"/>
      <c r="S36" s="64"/>
      <c r="T36" s="49">
        <f>P36+R36</f>
        <v>5</v>
      </c>
      <c r="U36" s="49"/>
      <c r="V36" s="49"/>
      <c r="W36" s="49">
        <f t="shared" si="6"/>
        <v>5</v>
      </c>
      <c r="X36" s="49"/>
      <c r="Y36" s="49"/>
      <c r="Z36" s="49"/>
      <c r="AA36" s="49"/>
      <c r="AB36" s="49">
        <f t="shared" si="7"/>
        <v>5</v>
      </c>
      <c r="AC36" s="49"/>
      <c r="AD36" s="49"/>
      <c r="AE36" s="64"/>
      <c r="AF36" s="49">
        <f t="shared" si="8"/>
        <v>5</v>
      </c>
      <c r="AG36" s="27"/>
    </row>
    <row r="37" spans="1:35" s="17" customFormat="1" ht="14.45" customHeight="1" x14ac:dyDescent="0.25">
      <c r="A37" s="5" t="s">
        <v>560</v>
      </c>
      <c r="B37" s="62" t="s">
        <v>691</v>
      </c>
      <c r="C37" s="63"/>
      <c r="D37" s="63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>
        <v>4</v>
      </c>
      <c r="Q37" s="49">
        <f t="shared" si="5"/>
        <v>4</v>
      </c>
      <c r="R37" s="64"/>
      <c r="S37" s="64"/>
      <c r="T37" s="49">
        <v>4</v>
      </c>
      <c r="U37" s="49"/>
      <c r="V37" s="49"/>
      <c r="W37" s="49">
        <f t="shared" si="6"/>
        <v>4</v>
      </c>
      <c r="X37" s="49"/>
      <c r="Y37" s="49"/>
      <c r="Z37" s="49"/>
      <c r="AA37" s="49"/>
      <c r="AB37" s="49">
        <f t="shared" si="7"/>
        <v>4</v>
      </c>
      <c r="AC37" s="49"/>
      <c r="AD37" s="49"/>
      <c r="AE37" s="64"/>
      <c r="AF37" s="49">
        <f t="shared" si="8"/>
        <v>4</v>
      </c>
    </row>
    <row r="38" spans="1:35" s="17" customFormat="1" ht="14.45" customHeight="1" x14ac:dyDescent="0.25">
      <c r="A38" s="5" t="s">
        <v>561</v>
      </c>
      <c r="B38" s="62" t="s">
        <v>530</v>
      </c>
      <c r="C38" s="63"/>
      <c r="D38" s="63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>
        <v>1</v>
      </c>
      <c r="Q38" s="49">
        <f t="shared" si="5"/>
        <v>1</v>
      </c>
      <c r="R38" s="64"/>
      <c r="S38" s="64"/>
      <c r="T38" s="49">
        <v>1</v>
      </c>
      <c r="U38" s="49"/>
      <c r="V38" s="49"/>
      <c r="W38" s="49">
        <f t="shared" si="6"/>
        <v>1</v>
      </c>
      <c r="X38" s="49"/>
      <c r="Y38" s="49"/>
      <c r="Z38" s="49"/>
      <c r="AA38" s="49"/>
      <c r="AB38" s="49">
        <f t="shared" si="7"/>
        <v>1</v>
      </c>
      <c r="AC38" s="49"/>
      <c r="AD38" s="49"/>
      <c r="AE38" s="64"/>
      <c r="AF38" s="49">
        <f t="shared" si="8"/>
        <v>1</v>
      </c>
    </row>
    <row r="39" spans="1:35" s="17" customFormat="1" ht="14.45" customHeight="1" x14ac:dyDescent="0.25">
      <c r="A39" s="5" t="s">
        <v>562</v>
      </c>
      <c r="B39" s="62" t="s">
        <v>531</v>
      </c>
      <c r="C39" s="63"/>
      <c r="D39" s="63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>
        <v>4</v>
      </c>
      <c r="Q39" s="49">
        <f t="shared" si="5"/>
        <v>4</v>
      </c>
      <c r="R39" s="64"/>
      <c r="S39" s="64"/>
      <c r="T39" s="49">
        <v>4</v>
      </c>
      <c r="U39" s="49"/>
      <c r="V39" s="49"/>
      <c r="W39" s="49">
        <f t="shared" si="6"/>
        <v>4</v>
      </c>
      <c r="X39" s="49"/>
      <c r="Y39" s="49"/>
      <c r="Z39" s="49"/>
      <c r="AA39" s="49"/>
      <c r="AB39" s="49">
        <f t="shared" si="7"/>
        <v>4</v>
      </c>
      <c r="AC39" s="49"/>
      <c r="AD39" s="49"/>
      <c r="AE39" s="64"/>
      <c r="AF39" s="49">
        <f t="shared" si="8"/>
        <v>4</v>
      </c>
    </row>
    <row r="40" spans="1:35" s="17" customFormat="1" ht="14.25" customHeight="1" x14ac:dyDescent="0.25">
      <c r="A40" s="5" t="s">
        <v>563</v>
      </c>
      <c r="B40" s="62" t="s">
        <v>532</v>
      </c>
      <c r="C40" s="63"/>
      <c r="D40" s="63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>
        <v>4</v>
      </c>
      <c r="Q40" s="49">
        <f t="shared" si="5"/>
        <v>4</v>
      </c>
      <c r="R40" s="64"/>
      <c r="S40" s="64"/>
      <c r="T40" s="49">
        <v>4</v>
      </c>
      <c r="U40" s="49"/>
      <c r="V40" s="49"/>
      <c r="W40" s="49">
        <f t="shared" si="6"/>
        <v>4</v>
      </c>
      <c r="X40" s="49"/>
      <c r="Y40" s="49"/>
      <c r="Z40" s="49"/>
      <c r="AA40" s="49"/>
      <c r="AB40" s="49">
        <f t="shared" si="7"/>
        <v>4</v>
      </c>
      <c r="AC40" s="49"/>
      <c r="AD40" s="49"/>
      <c r="AE40" s="64"/>
      <c r="AF40" s="49">
        <f t="shared" si="8"/>
        <v>4</v>
      </c>
    </row>
    <row r="41" spans="1:35" s="17" customFormat="1" ht="14.25" customHeight="1" x14ac:dyDescent="0.25">
      <c r="A41" s="5" t="s">
        <v>582</v>
      </c>
      <c r="B41" s="62" t="s">
        <v>986</v>
      </c>
      <c r="C41" s="63"/>
      <c r="D41" s="63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>
        <v>1</v>
      </c>
      <c r="Q41" s="49">
        <f>SUM(P41:P41)</f>
        <v>1</v>
      </c>
      <c r="R41" s="64"/>
      <c r="S41" s="64"/>
      <c r="T41" s="49">
        <f>P41</f>
        <v>1</v>
      </c>
      <c r="U41" s="49"/>
      <c r="V41" s="49"/>
      <c r="W41" s="49">
        <f t="shared" si="6"/>
        <v>1</v>
      </c>
      <c r="X41" s="49"/>
      <c r="Y41" s="49"/>
      <c r="Z41" s="49"/>
      <c r="AA41" s="49"/>
      <c r="AB41" s="49">
        <f t="shared" si="7"/>
        <v>1</v>
      </c>
      <c r="AC41" s="49"/>
      <c r="AD41" s="49"/>
      <c r="AE41" s="64"/>
      <c r="AF41" s="49">
        <f t="shared" si="8"/>
        <v>1</v>
      </c>
    </row>
    <row r="42" spans="1:35" s="17" customFormat="1" ht="14.25" customHeight="1" x14ac:dyDescent="0.25">
      <c r="A42" s="5" t="s">
        <v>583</v>
      </c>
      <c r="B42" s="47" t="s">
        <v>699</v>
      </c>
      <c r="C42" s="48"/>
      <c r="D42" s="48"/>
      <c r="E42" s="65"/>
      <c r="F42" s="65"/>
      <c r="G42" s="65"/>
      <c r="H42" s="65"/>
      <c r="I42" s="65"/>
      <c r="J42" s="65"/>
      <c r="K42" s="65"/>
      <c r="L42" s="65"/>
      <c r="M42" s="49"/>
      <c r="N42" s="49"/>
      <c r="O42" s="49"/>
      <c r="P42" s="49">
        <f>SUM(P30:P41)</f>
        <v>64</v>
      </c>
      <c r="Q42" s="49">
        <f>SUM(Q30:Q41)</f>
        <v>64</v>
      </c>
      <c r="R42" s="49">
        <f>SUM(R30:R40)</f>
        <v>1</v>
      </c>
      <c r="S42" s="49">
        <f>SUM(S30:S40)</f>
        <v>1</v>
      </c>
      <c r="T42" s="49">
        <f>SUM(T30:T41)</f>
        <v>64</v>
      </c>
      <c r="U42" s="49"/>
      <c r="V42" s="49"/>
      <c r="W42" s="49">
        <f t="shared" si="6"/>
        <v>64</v>
      </c>
      <c r="X42" s="49">
        <f>R42+N42+F42</f>
        <v>1</v>
      </c>
      <c r="Y42" s="49"/>
      <c r="Z42" s="49"/>
      <c r="AA42" s="49">
        <f>I42+O42+S42</f>
        <v>1</v>
      </c>
      <c r="AB42" s="259">
        <f t="shared" si="7"/>
        <v>64.5</v>
      </c>
      <c r="AC42" s="259"/>
      <c r="AD42" s="259"/>
      <c r="AE42" s="49">
        <v>0</v>
      </c>
      <c r="AF42" s="49">
        <f t="shared" si="8"/>
        <v>64.5</v>
      </c>
    </row>
    <row r="43" spans="1:35" ht="12.75" hidden="1" customHeight="1" x14ac:dyDescent="0.25">
      <c r="A43" s="5" t="s">
        <v>584</v>
      </c>
      <c r="B43" s="66"/>
      <c r="C43" s="67"/>
      <c r="D43" s="67"/>
      <c r="E43" s="68"/>
      <c r="F43" s="68"/>
      <c r="G43" s="68"/>
      <c r="H43" s="68"/>
      <c r="I43" s="68"/>
      <c r="J43" s="68"/>
      <c r="K43" s="68"/>
      <c r="L43" s="68"/>
      <c r="M43" s="69"/>
      <c r="N43" s="69"/>
      <c r="O43" s="69"/>
      <c r="P43" s="69"/>
      <c r="Q43" s="49">
        <f>P43</f>
        <v>0</v>
      </c>
      <c r="R43" s="69">
        <f>SUM(R30:R42)</f>
        <v>2</v>
      </c>
      <c r="S43" s="69"/>
      <c r="T43" s="69"/>
      <c r="U43" s="69"/>
      <c r="V43" s="69"/>
      <c r="W43" s="69"/>
      <c r="X43" s="55"/>
      <c r="Y43" s="55"/>
      <c r="Z43" s="55"/>
      <c r="AA43" s="55"/>
      <c r="AB43" s="55"/>
      <c r="AC43" s="55"/>
      <c r="AD43" s="55"/>
      <c r="AE43" s="55"/>
      <c r="AF43" s="529"/>
      <c r="AG43" s="464"/>
    </row>
    <row r="44" spans="1:35" s="30" customFormat="1" ht="14.25" hidden="1" customHeight="1" x14ac:dyDescent="0.25">
      <c r="A44" s="5" t="s">
        <v>585</v>
      </c>
      <c r="B44" s="57"/>
      <c r="C44" s="71"/>
      <c r="D44" s="71"/>
      <c r="E44" s="55"/>
      <c r="F44" s="55"/>
      <c r="G44" s="55"/>
      <c r="H44" s="55"/>
      <c r="I44" s="55"/>
      <c r="J44" s="55"/>
      <c r="K44" s="55"/>
      <c r="L44" s="55"/>
      <c r="M44" s="72"/>
      <c r="N44" s="72"/>
      <c r="O44" s="72"/>
      <c r="P44" s="72"/>
      <c r="Q44" s="55"/>
      <c r="R44" s="55"/>
      <c r="S44" s="55"/>
      <c r="T44" s="55"/>
      <c r="U44" s="55"/>
      <c r="V44" s="55"/>
      <c r="W44" s="72"/>
      <c r="X44" s="72"/>
      <c r="Y44" s="72"/>
      <c r="Z44" s="72"/>
      <c r="AA44" s="55"/>
      <c r="AB44" s="55"/>
      <c r="AC44" s="55"/>
      <c r="AD44" s="55"/>
      <c r="AE44" s="55"/>
      <c r="AF44" s="55"/>
    </row>
    <row r="45" spans="1:35" s="30" customFormat="1" ht="14.45" hidden="1" customHeight="1" x14ac:dyDescent="0.25">
      <c r="A45" s="5" t="s">
        <v>586</v>
      </c>
      <c r="B45" s="73"/>
      <c r="C45" s="74"/>
      <c r="D45" s="74"/>
      <c r="E45" s="49"/>
      <c r="F45" s="49"/>
      <c r="G45" s="49"/>
      <c r="H45" s="49"/>
      <c r="I45" s="49"/>
      <c r="J45" s="49"/>
      <c r="K45" s="49"/>
      <c r="L45" s="49"/>
      <c r="M45" s="64"/>
      <c r="N45" s="64"/>
      <c r="O45" s="64"/>
      <c r="P45" s="64"/>
      <c r="Q45" s="49"/>
      <c r="R45" s="49"/>
      <c r="S45" s="49"/>
      <c r="T45" s="49"/>
      <c r="U45" s="49"/>
      <c r="V45" s="49"/>
      <c r="W45" s="64"/>
      <c r="X45" s="64"/>
      <c r="Y45" s="64"/>
      <c r="Z45" s="64"/>
      <c r="AA45" s="49"/>
      <c r="AB45" s="49"/>
      <c r="AC45" s="49"/>
      <c r="AD45" s="49"/>
      <c r="AE45" s="49"/>
      <c r="AF45" s="49"/>
    </row>
    <row r="46" spans="1:35" s="30" customFormat="1" ht="14.25" hidden="1" customHeight="1" x14ac:dyDescent="0.25">
      <c r="A46" s="5" t="s">
        <v>587</v>
      </c>
      <c r="B46" s="62"/>
      <c r="C46" s="63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49"/>
      <c r="AB46" s="49"/>
      <c r="AC46" s="49"/>
      <c r="AD46" s="49"/>
      <c r="AE46" s="49"/>
      <c r="AF46" s="49"/>
    </row>
    <row r="47" spans="1:35" s="30" customFormat="1" ht="14.25" hidden="1" customHeight="1" x14ac:dyDescent="0.25">
      <c r="A47" s="5" t="s">
        <v>588</v>
      </c>
      <c r="B47" s="62"/>
      <c r="C47" s="63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49"/>
      <c r="AB47" s="49"/>
      <c r="AC47" s="49"/>
      <c r="AD47" s="49"/>
      <c r="AE47" s="49"/>
      <c r="AF47" s="49"/>
    </row>
    <row r="48" spans="1:35" s="30" customFormat="1" ht="14.25" hidden="1" customHeight="1" x14ac:dyDescent="0.25">
      <c r="A48" s="5" t="s">
        <v>589</v>
      </c>
      <c r="B48" s="62"/>
      <c r="C48" s="63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49"/>
      <c r="AB48" s="49"/>
      <c r="AC48" s="49"/>
      <c r="AD48" s="49"/>
      <c r="AE48" s="49"/>
      <c r="AF48" s="49"/>
    </row>
    <row r="49" spans="1:32" s="30" customFormat="1" ht="14.25" hidden="1" customHeight="1" x14ac:dyDescent="0.25">
      <c r="A49" s="5" t="s">
        <v>590</v>
      </c>
      <c r="B49" s="62"/>
      <c r="C49" s="63"/>
      <c r="D49" s="63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49"/>
      <c r="AB49" s="49"/>
      <c r="AC49" s="49"/>
      <c r="AD49" s="49"/>
      <c r="AE49" s="49"/>
      <c r="AF49" s="49"/>
    </row>
    <row r="50" spans="1:32" s="30" customFormat="1" ht="14.25" hidden="1" customHeight="1" x14ac:dyDescent="0.25">
      <c r="A50" s="5" t="s">
        <v>644</v>
      </c>
      <c r="B50" s="62"/>
      <c r="C50" s="63"/>
      <c r="D50" s="63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49"/>
      <c r="AB50" s="49"/>
      <c r="AC50" s="49"/>
      <c r="AD50" s="49"/>
      <c r="AE50" s="49"/>
      <c r="AF50" s="49"/>
    </row>
    <row r="51" spans="1:32" s="30" customFormat="1" ht="14.25" hidden="1" customHeight="1" x14ac:dyDescent="0.25">
      <c r="A51" s="5" t="s">
        <v>645</v>
      </c>
      <c r="B51" s="62"/>
      <c r="C51" s="63"/>
      <c r="D51" s="63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49"/>
      <c r="AB51" s="49"/>
      <c r="AC51" s="49"/>
      <c r="AD51" s="49"/>
      <c r="AE51" s="49"/>
      <c r="AF51" s="49"/>
    </row>
    <row r="52" spans="1:32" s="30" customFormat="1" ht="14.25" hidden="1" customHeight="1" x14ac:dyDescent="0.25">
      <c r="A52" s="5" t="s">
        <v>646</v>
      </c>
      <c r="B52" s="62"/>
      <c r="C52" s="63"/>
      <c r="D52" s="63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49"/>
      <c r="AC52" s="49"/>
      <c r="AD52" s="49"/>
      <c r="AE52" s="64"/>
      <c r="AF52" s="49"/>
    </row>
    <row r="53" spans="1:32" s="30" customFormat="1" ht="14.25" hidden="1" customHeight="1" x14ac:dyDescent="0.25">
      <c r="A53" s="5" t="s">
        <v>647</v>
      </c>
      <c r="B53" s="62"/>
      <c r="C53" s="63"/>
      <c r="D53" s="63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49"/>
      <c r="AC53" s="49"/>
      <c r="AD53" s="49"/>
      <c r="AE53" s="64"/>
      <c r="AF53" s="49"/>
    </row>
    <row r="54" spans="1:32" s="30" customFormat="1" ht="14.25" hidden="1" customHeight="1" x14ac:dyDescent="0.25">
      <c r="A54" s="5" t="s">
        <v>121</v>
      </c>
      <c r="B54" s="62"/>
      <c r="C54" s="63"/>
      <c r="D54" s="63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49"/>
      <c r="AC54" s="49"/>
      <c r="AD54" s="49"/>
      <c r="AE54" s="64"/>
      <c r="AF54" s="49"/>
    </row>
    <row r="55" spans="1:32" s="30" customFormat="1" ht="14.25" hidden="1" customHeight="1" x14ac:dyDescent="0.25">
      <c r="A55" s="5" t="s">
        <v>672</v>
      </c>
      <c r="B55" s="75"/>
      <c r="C55" s="74"/>
      <c r="D55" s="7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49"/>
      <c r="AB55" s="49"/>
      <c r="AC55" s="49"/>
      <c r="AD55" s="49"/>
      <c r="AE55" s="49"/>
      <c r="AF55" s="49"/>
    </row>
    <row r="56" spans="1:32" s="30" customFormat="1" ht="14.25" hidden="1" customHeight="1" x14ac:dyDescent="0.25">
      <c r="A56" s="5" t="s">
        <v>673</v>
      </c>
      <c r="B56" s="62"/>
      <c r="C56" s="63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49"/>
      <c r="AB56" s="49"/>
      <c r="AC56" s="49"/>
      <c r="AD56" s="49"/>
      <c r="AE56" s="49"/>
      <c r="AF56" s="49"/>
    </row>
    <row r="57" spans="1:32" s="30" customFormat="1" ht="14.25" hidden="1" customHeight="1" x14ac:dyDescent="0.25">
      <c r="A57" s="5" t="s">
        <v>124</v>
      </c>
      <c r="B57" s="62"/>
      <c r="C57" s="63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49"/>
      <c r="AB57" s="49"/>
      <c r="AC57" s="49"/>
      <c r="AD57" s="49"/>
      <c r="AE57" s="49"/>
      <c r="AF57" s="49"/>
    </row>
    <row r="58" spans="1:32" s="30" customFormat="1" ht="14.25" hidden="1" customHeight="1" x14ac:dyDescent="0.25">
      <c r="A58" s="5" t="s">
        <v>125</v>
      </c>
      <c r="B58" s="62"/>
      <c r="C58" s="63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49"/>
      <c r="AB58" s="49"/>
      <c r="AC58" s="49"/>
      <c r="AD58" s="49"/>
      <c r="AE58" s="49"/>
      <c r="AF58" s="49"/>
    </row>
    <row r="59" spans="1:32" s="30" customFormat="1" ht="14.25" hidden="1" customHeight="1" x14ac:dyDescent="0.25">
      <c r="A59" s="5" t="s">
        <v>126</v>
      </c>
      <c r="B59" s="75"/>
      <c r="C59" s="74"/>
      <c r="D59" s="7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49"/>
      <c r="AB59" s="49"/>
      <c r="AC59" s="49"/>
      <c r="AD59" s="49"/>
      <c r="AE59" s="49"/>
      <c r="AF59" s="49"/>
    </row>
    <row r="60" spans="1:32" s="30" customFormat="1" ht="14.25" hidden="1" customHeight="1" x14ac:dyDescent="0.25">
      <c r="A60" s="5" t="s">
        <v>129</v>
      </c>
      <c r="B60" s="62"/>
      <c r="C60" s="63"/>
      <c r="D60" s="63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49"/>
      <c r="AB60" s="49"/>
      <c r="AC60" s="49"/>
      <c r="AD60" s="49"/>
      <c r="AE60" s="49"/>
      <c r="AF60" s="49"/>
    </row>
    <row r="61" spans="1:32" s="30" customFormat="1" ht="14.25" hidden="1" customHeight="1" x14ac:dyDescent="0.25">
      <c r="A61" s="5" t="s">
        <v>132</v>
      </c>
      <c r="B61" s="62"/>
      <c r="C61" s="63"/>
      <c r="D61" s="63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49"/>
      <c r="AB61" s="49"/>
      <c r="AC61" s="49"/>
      <c r="AD61" s="49"/>
      <c r="AE61" s="49"/>
      <c r="AF61" s="49"/>
    </row>
    <row r="62" spans="1:32" s="30" customFormat="1" ht="14.45" hidden="1" customHeight="1" x14ac:dyDescent="0.25">
      <c r="A62" s="5" t="s">
        <v>133</v>
      </c>
      <c r="B62" s="75"/>
      <c r="C62" s="74"/>
      <c r="D62" s="7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49"/>
      <c r="AB62" s="49"/>
      <c r="AC62" s="49"/>
      <c r="AD62" s="49"/>
      <c r="AE62" s="49"/>
      <c r="AF62" s="49"/>
    </row>
    <row r="63" spans="1:32" s="30" customFormat="1" ht="14.45" hidden="1" customHeight="1" x14ac:dyDescent="0.25">
      <c r="A63" s="5" t="s">
        <v>134</v>
      </c>
      <c r="B63" s="62"/>
      <c r="C63" s="63"/>
      <c r="D63" s="63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49"/>
      <c r="AB63" s="49"/>
      <c r="AC63" s="49"/>
      <c r="AD63" s="49"/>
      <c r="AE63" s="49"/>
      <c r="AF63" s="49"/>
    </row>
    <row r="64" spans="1:32" s="30" customFormat="1" ht="14.45" hidden="1" customHeight="1" x14ac:dyDescent="0.25">
      <c r="A64" s="5" t="s">
        <v>135</v>
      </c>
      <c r="B64" s="62"/>
      <c r="C64" s="63"/>
      <c r="D64" s="63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49"/>
      <c r="AB64" s="49"/>
      <c r="AC64" s="49"/>
      <c r="AD64" s="49"/>
      <c r="AE64" s="49"/>
      <c r="AF64" s="49"/>
    </row>
    <row r="65" spans="1:32" s="30" customFormat="1" ht="14.45" hidden="1" customHeight="1" x14ac:dyDescent="0.25">
      <c r="A65" s="5" t="s">
        <v>138</v>
      </c>
      <c r="B65" s="62"/>
      <c r="C65" s="63"/>
      <c r="D65" s="63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49"/>
      <c r="AB65" s="49"/>
      <c r="AC65" s="49"/>
      <c r="AD65" s="49"/>
      <c r="AE65" s="49"/>
      <c r="AF65" s="49"/>
    </row>
    <row r="66" spans="1:32" s="30" customFormat="1" ht="14.45" hidden="1" customHeight="1" x14ac:dyDescent="0.25">
      <c r="A66" s="5" t="s">
        <v>141</v>
      </c>
      <c r="B66" s="47"/>
      <c r="C66" s="48"/>
      <c r="D66" s="48"/>
      <c r="E66" s="65"/>
      <c r="F66" s="65"/>
      <c r="G66" s="65"/>
      <c r="H66" s="65"/>
      <c r="I66" s="65"/>
      <c r="J66" s="65"/>
      <c r="K66" s="65"/>
      <c r="L66" s="65"/>
      <c r="M66" s="64"/>
      <c r="N66" s="64"/>
      <c r="O66" s="64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50"/>
      <c r="AC66" s="50"/>
      <c r="AD66" s="50"/>
      <c r="AE66" s="49"/>
      <c r="AF66" s="49"/>
    </row>
    <row r="67" spans="1:32" s="30" customFormat="1" ht="14.45" customHeight="1" x14ac:dyDescent="0.25">
      <c r="A67" s="5"/>
      <c r="B67" s="565"/>
      <c r="C67" s="566"/>
      <c r="D67" s="566"/>
      <c r="E67" s="129"/>
      <c r="F67" s="129"/>
      <c r="G67" s="129"/>
      <c r="H67" s="129"/>
      <c r="I67" s="129"/>
      <c r="J67" s="129"/>
      <c r="K67" s="129"/>
      <c r="L67" s="129"/>
      <c r="M67" s="567"/>
      <c r="N67" s="567"/>
      <c r="O67" s="567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568"/>
      <c r="AC67" s="568"/>
      <c r="AD67" s="568"/>
      <c r="AE67" s="130"/>
      <c r="AF67" s="130"/>
    </row>
    <row r="68" spans="1:32" s="30" customFormat="1" ht="14.45" customHeight="1" x14ac:dyDescent="0.25">
      <c r="A68" s="5"/>
      <c r="B68" s="77"/>
      <c r="C68" s="71"/>
      <c r="D68" s="71"/>
      <c r="E68" s="54"/>
      <c r="F68" s="54"/>
      <c r="G68" s="54"/>
      <c r="H68" s="54"/>
      <c r="I68" s="54"/>
      <c r="J68" s="54"/>
      <c r="K68" s="54"/>
      <c r="L68" s="54"/>
      <c r="M68" s="72"/>
      <c r="N68" s="72"/>
      <c r="O68" s="72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262"/>
      <c r="AC68" s="262"/>
      <c r="AD68" s="262"/>
      <c r="AE68" s="55"/>
      <c r="AF68" s="55"/>
    </row>
    <row r="69" spans="1:32" s="30" customFormat="1" ht="14.45" customHeight="1" x14ac:dyDescent="0.25">
      <c r="A69" s="5"/>
      <c r="B69" s="77"/>
      <c r="C69" s="71"/>
      <c r="D69" s="71"/>
      <c r="E69" s="54"/>
      <c r="F69" s="54"/>
      <c r="G69" s="54"/>
      <c r="H69" s="54"/>
      <c r="I69" s="54"/>
      <c r="J69" s="54"/>
      <c r="K69" s="54"/>
      <c r="L69" s="54"/>
      <c r="M69" s="72"/>
      <c r="N69" s="72"/>
      <c r="O69" s="72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262"/>
      <c r="AC69" s="262"/>
      <c r="AD69" s="262"/>
      <c r="AE69" s="55"/>
      <c r="AF69" s="55"/>
    </row>
    <row r="70" spans="1:32" s="30" customFormat="1" ht="14.45" customHeight="1" x14ac:dyDescent="0.25">
      <c r="A70" s="5" t="s">
        <v>584</v>
      </c>
      <c r="B70" s="32" t="s">
        <v>714</v>
      </c>
      <c r="C70" s="71"/>
      <c r="D70" s="71"/>
      <c r="E70" s="54"/>
      <c r="F70" s="54"/>
      <c r="G70" s="54"/>
      <c r="H70" s="54"/>
      <c r="I70" s="54"/>
      <c r="J70" s="54"/>
      <c r="K70" s="54"/>
      <c r="L70" s="54"/>
      <c r="M70" s="72"/>
      <c r="N70" s="72"/>
      <c r="O70" s="72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262"/>
      <c r="AC70" s="262"/>
      <c r="AD70" s="262"/>
      <c r="AE70" s="55"/>
      <c r="AF70" s="55"/>
    </row>
    <row r="71" spans="1:32" s="30" customFormat="1" ht="14.45" customHeight="1" x14ac:dyDescent="0.25">
      <c r="A71" s="5" t="s">
        <v>585</v>
      </c>
      <c r="B71" s="570" t="s">
        <v>715</v>
      </c>
      <c r="C71" s="264"/>
      <c r="D71" s="264"/>
      <c r="E71" s="265"/>
      <c r="F71" s="265"/>
      <c r="G71" s="265"/>
      <c r="H71" s="265"/>
      <c r="I71" s="265"/>
      <c r="J71" s="265"/>
      <c r="K71" s="265"/>
      <c r="L71" s="265"/>
      <c r="M71" s="266"/>
      <c r="N71" s="266"/>
      <c r="O71" s="266"/>
      <c r="P71" s="267"/>
      <c r="Q71" s="267"/>
      <c r="R71" s="267"/>
      <c r="S71" s="267"/>
      <c r="T71" s="267"/>
      <c r="U71" s="267"/>
      <c r="V71" s="267"/>
      <c r="W71" s="267"/>
      <c r="X71" s="267"/>
      <c r="Y71" s="267"/>
      <c r="Z71" s="267"/>
      <c r="AA71" s="267"/>
      <c r="AB71" s="569"/>
      <c r="AC71" s="569"/>
      <c r="AD71" s="569"/>
      <c r="AE71" s="569"/>
      <c r="AF71" s="569"/>
    </row>
    <row r="72" spans="1:32" s="30" customFormat="1" ht="14.45" customHeight="1" x14ac:dyDescent="0.25">
      <c r="A72" s="5" t="s">
        <v>586</v>
      </c>
      <c r="B72" s="564" t="s">
        <v>716</v>
      </c>
      <c r="C72" s="264"/>
      <c r="D72" s="264"/>
      <c r="E72" s="265"/>
      <c r="F72" s="265"/>
      <c r="G72" s="265"/>
      <c r="H72" s="265"/>
      <c r="I72" s="265"/>
      <c r="J72" s="265"/>
      <c r="K72" s="265"/>
      <c r="L72" s="265"/>
      <c r="M72" s="266"/>
      <c r="N72" s="266"/>
      <c r="O72" s="266"/>
      <c r="P72" s="267">
        <v>1</v>
      </c>
      <c r="Q72" s="267">
        <f t="shared" ref="Q72:Q80" si="9">P72</f>
        <v>1</v>
      </c>
      <c r="R72" s="267"/>
      <c r="S72" s="267"/>
      <c r="T72" s="267">
        <v>1</v>
      </c>
      <c r="U72" s="267"/>
      <c r="V72" s="267"/>
      <c r="W72" s="267">
        <f t="shared" ref="W72:W80" si="10">E72+M72+Q72</f>
        <v>1</v>
      </c>
      <c r="X72" s="267"/>
      <c r="Y72" s="267"/>
      <c r="Z72" s="267"/>
      <c r="AA72" s="267"/>
      <c r="AB72" s="569">
        <f t="shared" ref="AB72:AB80" si="11">T72+X72/2</f>
        <v>1</v>
      </c>
      <c r="AC72" s="569"/>
      <c r="AD72" s="569"/>
      <c r="AE72" s="569"/>
      <c r="AF72" s="569">
        <f t="shared" ref="AF72:AF80" si="12">W72+AA72/2</f>
        <v>1</v>
      </c>
    </row>
    <row r="73" spans="1:32" s="30" customFormat="1" ht="14.45" customHeight="1" x14ac:dyDescent="0.25">
      <c r="A73" s="5" t="s">
        <v>587</v>
      </c>
      <c r="B73" s="564" t="s">
        <v>717</v>
      </c>
      <c r="C73" s="264"/>
      <c r="D73" s="264"/>
      <c r="E73" s="265"/>
      <c r="F73" s="265"/>
      <c r="G73" s="265"/>
      <c r="H73" s="265"/>
      <c r="I73" s="265"/>
      <c r="J73" s="265"/>
      <c r="K73" s="265"/>
      <c r="L73" s="265"/>
      <c r="M73" s="266"/>
      <c r="N73" s="266"/>
      <c r="O73" s="266"/>
      <c r="P73" s="267">
        <v>1</v>
      </c>
      <c r="Q73" s="267">
        <f t="shared" si="9"/>
        <v>1</v>
      </c>
      <c r="R73" s="267"/>
      <c r="S73" s="267"/>
      <c r="T73" s="267">
        <v>1</v>
      </c>
      <c r="U73" s="267"/>
      <c r="V73" s="267"/>
      <c r="W73" s="267">
        <f t="shared" si="10"/>
        <v>1</v>
      </c>
      <c r="X73" s="267"/>
      <c r="Y73" s="267"/>
      <c r="Z73" s="267"/>
      <c r="AA73" s="267"/>
      <c r="AB73" s="569">
        <f t="shared" si="11"/>
        <v>1</v>
      </c>
      <c r="AC73" s="569"/>
      <c r="AD73" s="569"/>
      <c r="AE73" s="569"/>
      <c r="AF73" s="569">
        <f t="shared" si="12"/>
        <v>1</v>
      </c>
    </row>
    <row r="74" spans="1:32" s="30" customFormat="1" ht="14.45" customHeight="1" x14ac:dyDescent="0.25">
      <c r="A74" s="5" t="s">
        <v>588</v>
      </c>
      <c r="B74" s="564" t="s">
        <v>718</v>
      </c>
      <c r="C74" s="264"/>
      <c r="D74" s="264"/>
      <c r="E74" s="265"/>
      <c r="F74" s="265"/>
      <c r="G74" s="265"/>
      <c r="H74" s="265"/>
      <c r="I74" s="265"/>
      <c r="J74" s="265"/>
      <c r="K74" s="265"/>
      <c r="L74" s="265"/>
      <c r="M74" s="266"/>
      <c r="N74" s="266"/>
      <c r="O74" s="266"/>
      <c r="P74" s="267">
        <v>2</v>
      </c>
      <c r="Q74" s="267">
        <f t="shared" si="9"/>
        <v>2</v>
      </c>
      <c r="R74" s="267"/>
      <c r="S74" s="267"/>
      <c r="T74" s="267">
        <v>2</v>
      </c>
      <c r="U74" s="267"/>
      <c r="V74" s="267"/>
      <c r="W74" s="267">
        <f t="shared" si="10"/>
        <v>2</v>
      </c>
      <c r="X74" s="267"/>
      <c r="Y74" s="267"/>
      <c r="Z74" s="267"/>
      <c r="AA74" s="267"/>
      <c r="AB74" s="569">
        <f t="shared" si="11"/>
        <v>2</v>
      </c>
      <c r="AC74" s="569"/>
      <c r="AD74" s="569"/>
      <c r="AE74" s="569"/>
      <c r="AF74" s="569">
        <f t="shared" si="12"/>
        <v>2</v>
      </c>
    </row>
    <row r="75" spans="1:32" s="30" customFormat="1" ht="14.45" customHeight="1" x14ac:dyDescent="0.25">
      <c r="A75" s="5" t="s">
        <v>589</v>
      </c>
      <c r="B75" s="564" t="s">
        <v>719</v>
      </c>
      <c r="C75" s="264"/>
      <c r="D75" s="264"/>
      <c r="E75" s="265"/>
      <c r="F75" s="265"/>
      <c r="G75" s="265"/>
      <c r="H75" s="265"/>
      <c r="I75" s="265"/>
      <c r="J75" s="265"/>
      <c r="K75" s="265"/>
      <c r="L75" s="265"/>
      <c r="M75" s="266"/>
      <c r="N75" s="266"/>
      <c r="O75" s="266"/>
      <c r="P75" s="267">
        <v>1</v>
      </c>
      <c r="Q75" s="267">
        <f t="shared" si="9"/>
        <v>1</v>
      </c>
      <c r="R75" s="267"/>
      <c r="S75" s="267"/>
      <c r="T75" s="267">
        <v>1</v>
      </c>
      <c r="U75" s="267"/>
      <c r="V75" s="267"/>
      <c r="W75" s="267">
        <f t="shared" si="10"/>
        <v>1</v>
      </c>
      <c r="X75" s="267"/>
      <c r="Y75" s="267"/>
      <c r="Z75" s="267"/>
      <c r="AA75" s="267"/>
      <c r="AB75" s="569">
        <f t="shared" si="11"/>
        <v>1</v>
      </c>
      <c r="AC75" s="569"/>
      <c r="AD75" s="569"/>
      <c r="AE75" s="569"/>
      <c r="AF75" s="569">
        <f t="shared" si="12"/>
        <v>1</v>
      </c>
    </row>
    <row r="76" spans="1:32" s="30" customFormat="1" ht="14.45" customHeight="1" x14ac:dyDescent="0.25">
      <c r="A76" s="5" t="s">
        <v>590</v>
      </c>
      <c r="B76" s="564" t="s">
        <v>720</v>
      </c>
      <c r="C76" s="264"/>
      <c r="D76" s="264"/>
      <c r="E76" s="265"/>
      <c r="F76" s="265"/>
      <c r="G76" s="265"/>
      <c r="H76" s="265"/>
      <c r="I76" s="265"/>
      <c r="J76" s="265"/>
      <c r="K76" s="265"/>
      <c r="L76" s="265"/>
      <c r="M76" s="266"/>
      <c r="N76" s="266"/>
      <c r="O76" s="266"/>
      <c r="P76" s="267">
        <v>1</v>
      </c>
      <c r="Q76" s="267">
        <f t="shared" si="9"/>
        <v>1</v>
      </c>
      <c r="R76" s="267"/>
      <c r="S76" s="267"/>
      <c r="T76" s="267">
        <v>1</v>
      </c>
      <c r="U76" s="267"/>
      <c r="V76" s="267"/>
      <c r="W76" s="267">
        <f t="shared" si="10"/>
        <v>1</v>
      </c>
      <c r="X76" s="267"/>
      <c r="Y76" s="267"/>
      <c r="Z76" s="267"/>
      <c r="AA76" s="267"/>
      <c r="AB76" s="569">
        <f t="shared" si="11"/>
        <v>1</v>
      </c>
      <c r="AC76" s="569"/>
      <c r="AD76" s="569"/>
      <c r="AE76" s="569"/>
      <c r="AF76" s="569">
        <f t="shared" si="12"/>
        <v>1</v>
      </c>
    </row>
    <row r="77" spans="1:32" s="30" customFormat="1" ht="14.45" customHeight="1" x14ac:dyDescent="0.25">
      <c r="A77" s="5" t="s">
        <v>644</v>
      </c>
      <c r="B77" s="564" t="s">
        <v>1102</v>
      </c>
      <c r="C77" s="264"/>
      <c r="D77" s="264"/>
      <c r="E77" s="265"/>
      <c r="F77" s="265"/>
      <c r="G77" s="265"/>
      <c r="H77" s="265"/>
      <c r="I77" s="265"/>
      <c r="J77" s="265"/>
      <c r="K77" s="265"/>
      <c r="L77" s="265"/>
      <c r="M77" s="266"/>
      <c r="N77" s="266"/>
      <c r="O77" s="266"/>
      <c r="P77" s="267">
        <v>1</v>
      </c>
      <c r="Q77" s="267">
        <f t="shared" si="9"/>
        <v>1</v>
      </c>
      <c r="R77" s="267"/>
      <c r="S77" s="267"/>
      <c r="T77" s="267">
        <v>1</v>
      </c>
      <c r="U77" s="267"/>
      <c r="V77" s="267"/>
      <c r="W77" s="267">
        <f t="shared" si="10"/>
        <v>1</v>
      </c>
      <c r="X77" s="267"/>
      <c r="Y77" s="267"/>
      <c r="Z77" s="267"/>
      <c r="AA77" s="267"/>
      <c r="AB77" s="569">
        <f t="shared" si="11"/>
        <v>1</v>
      </c>
      <c r="AC77" s="569"/>
      <c r="AD77" s="569"/>
      <c r="AE77" s="569"/>
      <c r="AF77" s="569">
        <f t="shared" si="12"/>
        <v>1</v>
      </c>
    </row>
    <row r="78" spans="1:32" s="30" customFormat="1" ht="14.45" customHeight="1" x14ac:dyDescent="0.25">
      <c r="A78" s="5" t="s">
        <v>645</v>
      </c>
      <c r="B78" s="564" t="s">
        <v>1103</v>
      </c>
      <c r="C78" s="264"/>
      <c r="D78" s="264"/>
      <c r="E78" s="265"/>
      <c r="F78" s="265"/>
      <c r="G78" s="265"/>
      <c r="H78" s="265"/>
      <c r="I78" s="265"/>
      <c r="J78" s="265"/>
      <c r="K78" s="265"/>
      <c r="L78" s="265"/>
      <c r="M78" s="266"/>
      <c r="N78" s="266"/>
      <c r="O78" s="266"/>
      <c r="P78" s="267">
        <v>1</v>
      </c>
      <c r="Q78" s="267">
        <f t="shared" si="9"/>
        <v>1</v>
      </c>
      <c r="R78" s="267"/>
      <c r="S78" s="267"/>
      <c r="T78" s="267">
        <v>1</v>
      </c>
      <c r="U78" s="267"/>
      <c r="V78" s="267"/>
      <c r="W78" s="267">
        <f t="shared" si="10"/>
        <v>1</v>
      </c>
      <c r="X78" s="267"/>
      <c r="Y78" s="267"/>
      <c r="Z78" s="267"/>
      <c r="AA78" s="267"/>
      <c r="AB78" s="569">
        <f t="shared" si="11"/>
        <v>1</v>
      </c>
      <c r="AC78" s="569"/>
      <c r="AD78" s="569"/>
      <c r="AE78" s="569"/>
      <c r="AF78" s="569">
        <f t="shared" si="12"/>
        <v>1</v>
      </c>
    </row>
    <row r="79" spans="1:32" s="30" customFormat="1" ht="14.45" customHeight="1" x14ac:dyDescent="0.25">
      <c r="A79" s="5" t="s">
        <v>646</v>
      </c>
      <c r="B79" s="564" t="s">
        <v>721</v>
      </c>
      <c r="C79" s="264"/>
      <c r="D79" s="264"/>
      <c r="E79" s="265"/>
      <c r="F79" s="265"/>
      <c r="G79" s="265"/>
      <c r="H79" s="265"/>
      <c r="I79" s="265"/>
      <c r="J79" s="265"/>
      <c r="K79" s="265"/>
      <c r="L79" s="265"/>
      <c r="M79" s="266"/>
      <c r="N79" s="266"/>
      <c r="O79" s="266"/>
      <c r="P79" s="267">
        <v>1</v>
      </c>
      <c r="Q79" s="267">
        <f t="shared" si="9"/>
        <v>1</v>
      </c>
      <c r="R79" s="267"/>
      <c r="S79" s="267"/>
      <c r="T79" s="267">
        <v>1</v>
      </c>
      <c r="U79" s="267"/>
      <c r="V79" s="267"/>
      <c r="W79" s="267">
        <f t="shared" si="10"/>
        <v>1</v>
      </c>
      <c r="X79" s="267"/>
      <c r="Y79" s="267"/>
      <c r="Z79" s="267"/>
      <c r="AA79" s="267"/>
      <c r="AB79" s="569">
        <f t="shared" si="11"/>
        <v>1</v>
      </c>
      <c r="AC79" s="569"/>
      <c r="AD79" s="569"/>
      <c r="AE79" s="569"/>
      <c r="AF79" s="569">
        <f t="shared" si="12"/>
        <v>1</v>
      </c>
    </row>
    <row r="80" spans="1:32" s="30" customFormat="1" ht="14.45" customHeight="1" x14ac:dyDescent="0.25">
      <c r="A80" s="5" t="s">
        <v>647</v>
      </c>
      <c r="B80" s="564" t="s">
        <v>722</v>
      </c>
      <c r="C80" s="264"/>
      <c r="D80" s="264"/>
      <c r="E80" s="265"/>
      <c r="F80" s="265"/>
      <c r="G80" s="265"/>
      <c r="H80" s="265"/>
      <c r="I80" s="265"/>
      <c r="J80" s="265"/>
      <c r="K80" s="265"/>
      <c r="L80" s="265"/>
      <c r="M80" s="266"/>
      <c r="N80" s="266"/>
      <c r="O80" s="266"/>
      <c r="P80" s="267">
        <v>1</v>
      </c>
      <c r="Q80" s="267">
        <f t="shared" si="9"/>
        <v>1</v>
      </c>
      <c r="R80" s="267"/>
      <c r="S80" s="267"/>
      <c r="T80" s="267">
        <v>1</v>
      </c>
      <c r="U80" s="267"/>
      <c r="V80" s="267"/>
      <c r="W80" s="267">
        <f t="shared" si="10"/>
        <v>1</v>
      </c>
      <c r="X80" s="267"/>
      <c r="Y80" s="267"/>
      <c r="Z80" s="267"/>
      <c r="AA80" s="267"/>
      <c r="AB80" s="569">
        <f t="shared" si="11"/>
        <v>1</v>
      </c>
      <c r="AC80" s="569"/>
      <c r="AD80" s="569"/>
      <c r="AE80" s="569"/>
      <c r="AF80" s="569">
        <f t="shared" si="12"/>
        <v>1</v>
      </c>
    </row>
    <row r="81" spans="1:32" s="30" customFormat="1" ht="14.45" customHeight="1" x14ac:dyDescent="0.25">
      <c r="A81" s="5" t="s">
        <v>121</v>
      </c>
      <c r="B81" s="570" t="s">
        <v>723</v>
      </c>
      <c r="C81" s="264"/>
      <c r="D81" s="264"/>
      <c r="E81" s="265"/>
      <c r="F81" s="265"/>
      <c r="G81" s="265"/>
      <c r="H81" s="265"/>
      <c r="I81" s="265"/>
      <c r="J81" s="265"/>
      <c r="K81" s="265"/>
      <c r="L81" s="265"/>
      <c r="M81" s="266"/>
      <c r="N81" s="266"/>
      <c r="O81" s="266"/>
      <c r="P81" s="267"/>
      <c r="Q81" s="267"/>
      <c r="R81" s="267"/>
      <c r="S81" s="267"/>
      <c r="T81" s="267"/>
      <c r="U81" s="267"/>
      <c r="V81" s="267"/>
      <c r="W81" s="267"/>
      <c r="X81" s="267"/>
      <c r="Y81" s="267"/>
      <c r="Z81" s="267"/>
      <c r="AA81" s="267"/>
      <c r="AB81" s="569"/>
      <c r="AC81" s="569"/>
      <c r="AD81" s="569"/>
      <c r="AE81" s="569"/>
      <c r="AF81" s="569"/>
    </row>
    <row r="82" spans="1:32" s="30" customFormat="1" ht="14.45" customHeight="1" x14ac:dyDescent="0.25">
      <c r="A82" s="5" t="s">
        <v>672</v>
      </c>
      <c r="B82" s="564" t="s">
        <v>724</v>
      </c>
      <c r="C82" s="264"/>
      <c r="D82" s="264"/>
      <c r="E82" s="265"/>
      <c r="F82" s="265"/>
      <c r="G82" s="265"/>
      <c r="H82" s="265"/>
      <c r="I82" s="265"/>
      <c r="J82" s="265"/>
      <c r="K82" s="265"/>
      <c r="L82" s="265"/>
      <c r="M82" s="266"/>
      <c r="N82" s="266"/>
      <c r="O82" s="266"/>
      <c r="P82" s="267">
        <v>1</v>
      </c>
      <c r="Q82" s="267">
        <f t="shared" ref="Q82:Q89" si="13">P82</f>
        <v>1</v>
      </c>
      <c r="R82" s="267"/>
      <c r="S82" s="267"/>
      <c r="T82" s="267">
        <v>1</v>
      </c>
      <c r="U82" s="267"/>
      <c r="V82" s="267"/>
      <c r="W82" s="267">
        <f t="shared" ref="W82:W89" si="14">E82+M82+Q82</f>
        <v>1</v>
      </c>
      <c r="X82" s="267"/>
      <c r="Y82" s="267"/>
      <c r="Z82" s="267"/>
      <c r="AA82" s="267"/>
      <c r="AB82" s="569">
        <f t="shared" ref="AB82:AB89" si="15">T82+X82/2</f>
        <v>1</v>
      </c>
      <c r="AC82" s="569"/>
      <c r="AD82" s="569"/>
      <c r="AE82" s="569"/>
      <c r="AF82" s="569">
        <f t="shared" ref="AF82:AF89" si="16">W82+AA82/2</f>
        <v>1</v>
      </c>
    </row>
    <row r="83" spans="1:32" s="30" customFormat="1" ht="14.45" customHeight="1" x14ac:dyDescent="0.25">
      <c r="A83" s="5" t="s">
        <v>673</v>
      </c>
      <c r="B83" s="564" t="s">
        <v>725</v>
      </c>
      <c r="C83" s="264"/>
      <c r="D83" s="264"/>
      <c r="E83" s="265"/>
      <c r="F83" s="265"/>
      <c r="G83" s="265"/>
      <c r="H83" s="265"/>
      <c r="I83" s="265"/>
      <c r="J83" s="265"/>
      <c r="K83" s="265"/>
      <c r="L83" s="265"/>
      <c r="M83" s="266"/>
      <c r="N83" s="266"/>
      <c r="O83" s="266"/>
      <c r="P83" s="267">
        <v>1</v>
      </c>
      <c r="Q83" s="267">
        <f t="shared" si="13"/>
        <v>1</v>
      </c>
      <c r="R83" s="267"/>
      <c r="S83" s="267"/>
      <c r="T83" s="267">
        <v>1</v>
      </c>
      <c r="U83" s="267"/>
      <c r="V83" s="267"/>
      <c r="W83" s="267">
        <f t="shared" si="14"/>
        <v>1</v>
      </c>
      <c r="X83" s="267"/>
      <c r="Y83" s="267"/>
      <c r="Z83" s="267"/>
      <c r="AA83" s="267"/>
      <c r="AB83" s="569">
        <f t="shared" si="15"/>
        <v>1</v>
      </c>
      <c r="AC83" s="569"/>
      <c r="AD83" s="569"/>
      <c r="AE83" s="569"/>
      <c r="AF83" s="569">
        <f t="shared" si="16"/>
        <v>1</v>
      </c>
    </row>
    <row r="84" spans="1:32" s="30" customFormat="1" ht="14.45" customHeight="1" x14ac:dyDescent="0.25">
      <c r="A84" s="5" t="s">
        <v>124</v>
      </c>
      <c r="B84" s="564" t="s">
        <v>726</v>
      </c>
      <c r="C84" s="264"/>
      <c r="D84" s="264"/>
      <c r="E84" s="265"/>
      <c r="F84" s="265"/>
      <c r="G84" s="265"/>
      <c r="H84" s="265"/>
      <c r="I84" s="265"/>
      <c r="J84" s="265"/>
      <c r="K84" s="265"/>
      <c r="L84" s="265"/>
      <c r="M84" s="266"/>
      <c r="N84" s="266"/>
      <c r="O84" s="266"/>
      <c r="P84" s="267">
        <v>1</v>
      </c>
      <c r="Q84" s="267">
        <f t="shared" si="13"/>
        <v>1</v>
      </c>
      <c r="R84" s="267"/>
      <c r="S84" s="267"/>
      <c r="T84" s="267">
        <v>1</v>
      </c>
      <c r="U84" s="267"/>
      <c r="V84" s="267"/>
      <c r="W84" s="267">
        <f t="shared" si="14"/>
        <v>1</v>
      </c>
      <c r="X84" s="267"/>
      <c r="Y84" s="267"/>
      <c r="Z84" s="267"/>
      <c r="AA84" s="267"/>
      <c r="AB84" s="569">
        <f t="shared" si="15"/>
        <v>1</v>
      </c>
      <c r="AC84" s="569"/>
      <c r="AD84" s="569"/>
      <c r="AE84" s="569"/>
      <c r="AF84" s="569">
        <f t="shared" si="16"/>
        <v>1</v>
      </c>
    </row>
    <row r="85" spans="1:32" s="30" customFormat="1" ht="14.45" customHeight="1" x14ac:dyDescent="0.25">
      <c r="A85" s="5" t="s">
        <v>125</v>
      </c>
      <c r="B85" s="570" t="s">
        <v>727</v>
      </c>
      <c r="C85" s="264"/>
      <c r="D85" s="264"/>
      <c r="E85" s="265"/>
      <c r="F85" s="265"/>
      <c r="G85" s="265"/>
      <c r="H85" s="265"/>
      <c r="I85" s="265"/>
      <c r="J85" s="265"/>
      <c r="K85" s="265"/>
      <c r="L85" s="265"/>
      <c r="M85" s="266"/>
      <c r="N85" s="266"/>
      <c r="O85" s="266"/>
      <c r="P85" s="267"/>
      <c r="Q85" s="267">
        <f t="shared" si="13"/>
        <v>0</v>
      </c>
      <c r="R85" s="267"/>
      <c r="S85" s="267"/>
      <c r="T85" s="267"/>
      <c r="U85" s="267"/>
      <c r="V85" s="267"/>
      <c r="W85" s="267">
        <f t="shared" si="14"/>
        <v>0</v>
      </c>
      <c r="X85" s="267"/>
      <c r="Y85" s="267"/>
      <c r="Z85" s="267"/>
      <c r="AA85" s="267"/>
      <c r="AB85" s="569">
        <f t="shared" si="15"/>
        <v>0</v>
      </c>
      <c r="AC85" s="569"/>
      <c r="AD85" s="569"/>
      <c r="AE85" s="569"/>
      <c r="AF85" s="569">
        <f t="shared" si="16"/>
        <v>0</v>
      </c>
    </row>
    <row r="86" spans="1:32" s="30" customFormat="1" ht="14.45" customHeight="1" x14ac:dyDescent="0.25">
      <c r="A86" s="5" t="s">
        <v>126</v>
      </c>
      <c r="B86" s="564" t="s">
        <v>728</v>
      </c>
      <c r="C86" s="264"/>
      <c r="D86" s="264"/>
      <c r="E86" s="265"/>
      <c r="F86" s="265"/>
      <c r="G86" s="265"/>
      <c r="H86" s="265"/>
      <c r="I86" s="265"/>
      <c r="J86" s="265"/>
      <c r="K86" s="265"/>
      <c r="L86" s="265"/>
      <c r="M86" s="266"/>
      <c r="N86" s="266"/>
      <c r="O86" s="266"/>
      <c r="P86" s="267">
        <v>1</v>
      </c>
      <c r="Q86" s="267">
        <f t="shared" si="13"/>
        <v>1</v>
      </c>
      <c r="R86" s="267"/>
      <c r="S86" s="267"/>
      <c r="T86" s="267">
        <v>1</v>
      </c>
      <c r="U86" s="267"/>
      <c r="V86" s="267"/>
      <c r="W86" s="267">
        <f t="shared" si="14"/>
        <v>1</v>
      </c>
      <c r="X86" s="267"/>
      <c r="Y86" s="267"/>
      <c r="Z86" s="267"/>
      <c r="AA86" s="267"/>
      <c r="AB86" s="569">
        <f t="shared" si="15"/>
        <v>1</v>
      </c>
      <c r="AC86" s="569"/>
      <c r="AD86" s="569"/>
      <c r="AE86" s="569"/>
      <c r="AF86" s="569">
        <f t="shared" si="16"/>
        <v>1</v>
      </c>
    </row>
    <row r="87" spans="1:32" s="30" customFormat="1" ht="14.45" customHeight="1" x14ac:dyDescent="0.25">
      <c r="A87" s="5" t="s">
        <v>129</v>
      </c>
      <c r="B87" s="564" t="s">
        <v>729</v>
      </c>
      <c r="C87" s="264"/>
      <c r="D87" s="264"/>
      <c r="E87" s="265"/>
      <c r="F87" s="265"/>
      <c r="G87" s="265"/>
      <c r="H87" s="265"/>
      <c r="I87" s="265"/>
      <c r="J87" s="265"/>
      <c r="K87" s="265"/>
      <c r="L87" s="265"/>
      <c r="M87" s="266"/>
      <c r="N87" s="266"/>
      <c r="O87" s="266"/>
      <c r="P87" s="267">
        <v>1</v>
      </c>
      <c r="Q87" s="267">
        <f t="shared" si="13"/>
        <v>1</v>
      </c>
      <c r="R87" s="267"/>
      <c r="S87" s="267"/>
      <c r="T87" s="267">
        <v>1</v>
      </c>
      <c r="U87" s="267"/>
      <c r="V87" s="267"/>
      <c r="W87" s="267">
        <f t="shared" si="14"/>
        <v>1</v>
      </c>
      <c r="X87" s="267"/>
      <c r="Y87" s="267"/>
      <c r="Z87" s="267"/>
      <c r="AA87" s="267"/>
      <c r="AB87" s="569">
        <f t="shared" si="15"/>
        <v>1</v>
      </c>
      <c r="AC87" s="569"/>
      <c r="AD87" s="569"/>
      <c r="AE87" s="569"/>
      <c r="AF87" s="569">
        <f t="shared" si="16"/>
        <v>1</v>
      </c>
    </row>
    <row r="88" spans="1:32" s="30" customFormat="1" ht="14.45" customHeight="1" x14ac:dyDescent="0.25">
      <c r="A88" s="5" t="s">
        <v>132</v>
      </c>
      <c r="B88" s="564" t="s">
        <v>730</v>
      </c>
      <c r="C88" s="264"/>
      <c r="D88" s="264"/>
      <c r="E88" s="265"/>
      <c r="F88" s="265"/>
      <c r="G88" s="265"/>
      <c r="H88" s="265"/>
      <c r="I88" s="265"/>
      <c r="J88" s="265"/>
      <c r="K88" s="265"/>
      <c r="L88" s="265"/>
      <c r="M88" s="266"/>
      <c r="N88" s="266"/>
      <c r="O88" s="266"/>
      <c r="P88" s="267">
        <v>3</v>
      </c>
      <c r="Q88" s="267">
        <f t="shared" si="13"/>
        <v>3</v>
      </c>
      <c r="R88" s="267"/>
      <c r="S88" s="267"/>
      <c r="T88" s="267">
        <v>3</v>
      </c>
      <c r="U88" s="267"/>
      <c r="V88" s="267"/>
      <c r="W88" s="267">
        <f t="shared" si="14"/>
        <v>3</v>
      </c>
      <c r="X88" s="267"/>
      <c r="Y88" s="267"/>
      <c r="Z88" s="267"/>
      <c r="AA88" s="267"/>
      <c r="AB88" s="569">
        <f t="shared" si="15"/>
        <v>3</v>
      </c>
      <c r="AC88" s="569"/>
      <c r="AD88" s="569"/>
      <c r="AE88" s="569"/>
      <c r="AF88" s="569">
        <f t="shared" si="16"/>
        <v>3</v>
      </c>
    </row>
    <row r="89" spans="1:32" s="30" customFormat="1" ht="14.45" customHeight="1" x14ac:dyDescent="0.25">
      <c r="A89" s="5" t="s">
        <v>133</v>
      </c>
      <c r="B89" s="564" t="s">
        <v>933</v>
      </c>
      <c r="C89" s="264"/>
      <c r="D89" s="264"/>
      <c r="E89" s="265"/>
      <c r="F89" s="265"/>
      <c r="G89" s="265"/>
      <c r="H89" s="265"/>
      <c r="I89" s="265"/>
      <c r="J89" s="265"/>
      <c r="K89" s="265"/>
      <c r="L89" s="265"/>
      <c r="M89" s="266"/>
      <c r="N89" s="266"/>
      <c r="O89" s="266"/>
      <c r="P89" s="267">
        <v>1</v>
      </c>
      <c r="Q89" s="267">
        <f t="shared" si="13"/>
        <v>1</v>
      </c>
      <c r="R89" s="267"/>
      <c r="S89" s="267"/>
      <c r="T89" s="267">
        <v>1</v>
      </c>
      <c r="U89" s="267"/>
      <c r="V89" s="267"/>
      <c r="W89" s="267">
        <f t="shared" si="14"/>
        <v>1</v>
      </c>
      <c r="X89" s="267"/>
      <c r="Y89" s="267"/>
      <c r="Z89" s="267"/>
      <c r="AA89" s="267"/>
      <c r="AB89" s="569">
        <f t="shared" si="15"/>
        <v>1</v>
      </c>
      <c r="AC89" s="569"/>
      <c r="AD89" s="569"/>
      <c r="AE89" s="569"/>
      <c r="AF89" s="569">
        <f t="shared" si="16"/>
        <v>1</v>
      </c>
    </row>
    <row r="90" spans="1:32" s="30" customFormat="1" ht="14.45" customHeight="1" x14ac:dyDescent="0.25">
      <c r="A90" s="5" t="s">
        <v>134</v>
      </c>
      <c r="B90" s="570" t="s">
        <v>731</v>
      </c>
      <c r="C90" s="264"/>
      <c r="D90" s="264"/>
      <c r="E90" s="265"/>
      <c r="F90" s="265"/>
      <c r="G90" s="265"/>
      <c r="H90" s="265"/>
      <c r="I90" s="265"/>
      <c r="J90" s="265"/>
      <c r="K90" s="265"/>
      <c r="L90" s="265"/>
      <c r="M90" s="266"/>
      <c r="N90" s="266"/>
      <c r="O90" s="266"/>
      <c r="P90" s="267"/>
      <c r="Q90" s="267"/>
      <c r="R90" s="267"/>
      <c r="S90" s="267"/>
      <c r="T90" s="267"/>
      <c r="U90" s="267"/>
      <c r="V90" s="267"/>
      <c r="W90" s="267"/>
      <c r="X90" s="267"/>
      <c r="Y90" s="267"/>
      <c r="Z90" s="267"/>
      <c r="AA90" s="267"/>
      <c r="AB90" s="569"/>
      <c r="AC90" s="569"/>
      <c r="AD90" s="569"/>
      <c r="AE90" s="569"/>
      <c r="AF90" s="569"/>
    </row>
    <row r="91" spans="1:32" s="30" customFormat="1" ht="14.45" customHeight="1" x14ac:dyDescent="0.25">
      <c r="A91" s="5" t="s">
        <v>135</v>
      </c>
      <c r="B91" s="564" t="s">
        <v>732</v>
      </c>
      <c r="C91" s="264"/>
      <c r="D91" s="264"/>
      <c r="E91" s="265"/>
      <c r="F91" s="265"/>
      <c r="G91" s="265"/>
      <c r="H91" s="265"/>
      <c r="I91" s="265"/>
      <c r="J91" s="265"/>
      <c r="K91" s="265"/>
      <c r="L91" s="265"/>
      <c r="M91" s="266"/>
      <c r="N91" s="266"/>
      <c r="O91" s="266"/>
      <c r="P91" s="267">
        <v>1</v>
      </c>
      <c r="Q91" s="267">
        <f>P91</f>
        <v>1</v>
      </c>
      <c r="R91" s="267"/>
      <c r="S91" s="267"/>
      <c r="T91" s="267">
        <v>1</v>
      </c>
      <c r="U91" s="267"/>
      <c r="V91" s="267"/>
      <c r="W91" s="267">
        <f>E91+M91+Q91</f>
        <v>1</v>
      </c>
      <c r="X91" s="267"/>
      <c r="Y91" s="267"/>
      <c r="Z91" s="267"/>
      <c r="AA91" s="267"/>
      <c r="AB91" s="569">
        <f>T91+X91/2</f>
        <v>1</v>
      </c>
      <c r="AC91" s="569"/>
      <c r="AD91" s="569"/>
      <c r="AE91" s="569"/>
      <c r="AF91" s="569">
        <f>W91+AA91/2</f>
        <v>1</v>
      </c>
    </row>
    <row r="92" spans="1:32" s="30" customFormat="1" ht="14.45" customHeight="1" x14ac:dyDescent="0.25">
      <c r="A92" s="5" t="s">
        <v>138</v>
      </c>
      <c r="B92" s="564" t="s">
        <v>733</v>
      </c>
      <c r="C92" s="264"/>
      <c r="D92" s="264"/>
      <c r="E92" s="265"/>
      <c r="F92" s="265"/>
      <c r="G92" s="265"/>
      <c r="H92" s="265"/>
      <c r="I92" s="265"/>
      <c r="J92" s="265"/>
      <c r="K92" s="265"/>
      <c r="L92" s="265"/>
      <c r="M92" s="266"/>
      <c r="N92" s="266"/>
      <c r="O92" s="266"/>
      <c r="P92" s="267">
        <v>2</v>
      </c>
      <c r="Q92" s="267">
        <f>P92</f>
        <v>2</v>
      </c>
      <c r="R92" s="267"/>
      <c r="S92" s="267"/>
      <c r="T92" s="267">
        <v>2</v>
      </c>
      <c r="U92" s="267"/>
      <c r="V92" s="267"/>
      <c r="W92" s="267">
        <f>E92+M92+Q92</f>
        <v>2</v>
      </c>
      <c r="X92" s="267"/>
      <c r="Y92" s="267"/>
      <c r="Z92" s="267"/>
      <c r="AA92" s="267"/>
      <c r="AB92" s="569">
        <f>T92+X92/2</f>
        <v>2</v>
      </c>
      <c r="AC92" s="569"/>
      <c r="AD92" s="569"/>
      <c r="AE92" s="569"/>
      <c r="AF92" s="569">
        <f>W92+AA92/2</f>
        <v>2</v>
      </c>
    </row>
    <row r="93" spans="1:32" s="30" customFormat="1" ht="14.45" customHeight="1" x14ac:dyDescent="0.25">
      <c r="A93" s="5" t="s">
        <v>141</v>
      </c>
      <c r="B93" s="564" t="s">
        <v>734</v>
      </c>
      <c r="C93" s="264"/>
      <c r="D93" s="264"/>
      <c r="E93" s="265"/>
      <c r="F93" s="265"/>
      <c r="G93" s="265"/>
      <c r="H93" s="265"/>
      <c r="I93" s="265"/>
      <c r="J93" s="265"/>
      <c r="K93" s="265"/>
      <c r="L93" s="265"/>
      <c r="M93" s="266"/>
      <c r="N93" s="266"/>
      <c r="O93" s="266"/>
      <c r="P93" s="267">
        <v>1</v>
      </c>
      <c r="Q93" s="267">
        <f>P93</f>
        <v>1</v>
      </c>
      <c r="R93" s="267"/>
      <c r="S93" s="267"/>
      <c r="T93" s="267">
        <v>1</v>
      </c>
      <c r="U93" s="267"/>
      <c r="V93" s="267"/>
      <c r="W93" s="267">
        <f>E93+M93+Q93</f>
        <v>1</v>
      </c>
      <c r="X93" s="267"/>
      <c r="Y93" s="267"/>
      <c r="Z93" s="267"/>
      <c r="AA93" s="267"/>
      <c r="AB93" s="569">
        <f>T93+X93/2</f>
        <v>1</v>
      </c>
      <c r="AC93" s="569"/>
      <c r="AD93" s="569"/>
      <c r="AE93" s="569"/>
      <c r="AF93" s="569">
        <f>W93+AA93/2</f>
        <v>1</v>
      </c>
    </row>
    <row r="94" spans="1:32" s="30" customFormat="1" ht="14.45" customHeight="1" x14ac:dyDescent="0.25">
      <c r="A94" s="5" t="s">
        <v>144</v>
      </c>
      <c r="B94" s="930" t="s">
        <v>1137</v>
      </c>
      <c r="C94" s="931"/>
      <c r="D94" s="931"/>
      <c r="E94" s="932"/>
      <c r="F94" s="932"/>
      <c r="G94" s="932"/>
      <c r="H94" s="932"/>
      <c r="I94" s="932"/>
      <c r="J94" s="932"/>
      <c r="K94" s="932"/>
      <c r="L94" s="932"/>
      <c r="M94" s="933"/>
      <c r="N94" s="933"/>
      <c r="O94" s="933"/>
      <c r="P94" s="934">
        <v>0.5</v>
      </c>
      <c r="Q94" s="934">
        <f>P94</f>
        <v>0.5</v>
      </c>
      <c r="R94" s="934"/>
      <c r="S94" s="934"/>
      <c r="T94" s="934">
        <f>P94+R94</f>
        <v>0.5</v>
      </c>
      <c r="U94" s="934"/>
      <c r="V94" s="934"/>
      <c r="W94" s="934">
        <f>E94+M94+Q94</f>
        <v>0.5</v>
      </c>
      <c r="X94" s="934"/>
      <c r="Y94" s="934"/>
      <c r="Z94" s="934"/>
      <c r="AA94" s="934"/>
      <c r="AB94" s="935">
        <f>T94+X94</f>
        <v>0.5</v>
      </c>
      <c r="AC94" s="935"/>
      <c r="AD94" s="935"/>
      <c r="AE94" s="936"/>
      <c r="AF94" s="937">
        <f>W94+AA94/2</f>
        <v>0.5</v>
      </c>
    </row>
    <row r="95" spans="1:32" s="30" customFormat="1" ht="14.45" customHeight="1" x14ac:dyDescent="0.25">
      <c r="A95" s="5" t="s">
        <v>145</v>
      </c>
      <c r="B95" s="260" t="s">
        <v>735</v>
      </c>
      <c r="C95" s="264"/>
      <c r="D95" s="264"/>
      <c r="E95" s="265"/>
      <c r="F95" s="265"/>
      <c r="G95" s="265"/>
      <c r="H95" s="265"/>
      <c r="I95" s="265"/>
      <c r="J95" s="265"/>
      <c r="K95" s="265"/>
      <c r="L95" s="265"/>
      <c r="M95" s="266"/>
      <c r="N95" s="266"/>
      <c r="O95" s="266"/>
      <c r="P95" s="267">
        <f>SUM(P72:P94)</f>
        <v>23.5</v>
      </c>
      <c r="Q95" s="267">
        <f>P95</f>
        <v>23.5</v>
      </c>
      <c r="R95" s="267">
        <f>SUM(R72:R93)</f>
        <v>0</v>
      </c>
      <c r="S95" s="267">
        <f>SUM(S72:S93)</f>
        <v>0</v>
      </c>
      <c r="T95" s="267">
        <f>SUM(T72:T94)</f>
        <v>23.5</v>
      </c>
      <c r="U95" s="267"/>
      <c r="V95" s="267"/>
      <c r="W95" s="267">
        <f>E95+M95+Q95</f>
        <v>23.5</v>
      </c>
      <c r="X95" s="267">
        <f>SUM(X72:X93)</f>
        <v>0</v>
      </c>
      <c r="Y95" s="267"/>
      <c r="Z95" s="267"/>
      <c r="AA95" s="267">
        <f>SUM(AA72:AA93)</f>
        <v>0</v>
      </c>
      <c r="AB95" s="667">
        <f>T95+X95/2</f>
        <v>23.5</v>
      </c>
      <c r="AC95" s="667"/>
      <c r="AD95" s="667"/>
      <c r="AE95" s="807">
        <v>0</v>
      </c>
      <c r="AF95" s="667">
        <f>SUM(AF72:AF94)</f>
        <v>23.5</v>
      </c>
    </row>
    <row r="96" spans="1:32" s="30" customFormat="1" ht="14.45" customHeight="1" x14ac:dyDescent="0.25">
      <c r="A96" s="5"/>
      <c r="B96" s="565"/>
      <c r="C96" s="649"/>
      <c r="D96" s="649"/>
      <c r="E96" s="650"/>
      <c r="F96" s="650"/>
      <c r="G96" s="650"/>
      <c r="H96" s="650"/>
      <c r="I96" s="650"/>
      <c r="J96" s="650"/>
      <c r="K96" s="650"/>
      <c r="L96" s="650"/>
      <c r="M96" s="651"/>
      <c r="N96" s="651"/>
      <c r="O96" s="651"/>
      <c r="P96" s="652"/>
      <c r="Q96" s="652"/>
      <c r="R96" s="652"/>
      <c r="S96" s="652"/>
      <c r="T96" s="652"/>
      <c r="U96" s="652"/>
      <c r="V96" s="652"/>
      <c r="W96" s="652"/>
      <c r="X96" s="652"/>
      <c r="Y96" s="652"/>
      <c r="Z96" s="652"/>
      <c r="AA96" s="652"/>
      <c r="AB96" s="653"/>
      <c r="AC96" s="653"/>
      <c r="AD96" s="653"/>
      <c r="AE96" s="652"/>
      <c r="AF96" s="652"/>
    </row>
    <row r="97" spans="1:250" s="30" customFormat="1" ht="14.45" customHeight="1" x14ac:dyDescent="0.25">
      <c r="A97" s="5"/>
      <c r="B97" s="77"/>
      <c r="C97" s="71"/>
      <c r="D97" s="71"/>
      <c r="E97" s="54"/>
      <c r="F97" s="54"/>
      <c r="G97" s="54"/>
      <c r="H97" s="54"/>
      <c r="I97" s="54"/>
      <c r="J97" s="54"/>
      <c r="K97" s="54"/>
      <c r="L97" s="54"/>
      <c r="M97" s="72"/>
      <c r="N97" s="72"/>
      <c r="O97" s="72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262"/>
      <c r="AC97" s="262"/>
      <c r="AD97" s="262"/>
      <c r="AE97" s="55"/>
      <c r="AF97" s="55"/>
    </row>
    <row r="98" spans="1:250" s="30" customFormat="1" ht="14.45" customHeight="1" x14ac:dyDescent="0.25">
      <c r="A98" s="5"/>
      <c r="B98" s="77"/>
      <c r="C98" s="71"/>
      <c r="D98" s="71"/>
      <c r="E98" s="54"/>
      <c r="F98" s="54"/>
      <c r="G98" s="54"/>
      <c r="H98" s="54"/>
      <c r="I98" s="54"/>
      <c r="J98" s="54"/>
      <c r="K98" s="54"/>
      <c r="L98" s="54"/>
      <c r="M98" s="72"/>
      <c r="N98" s="72"/>
      <c r="O98" s="72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262"/>
      <c r="AC98" s="262"/>
      <c r="AD98" s="262"/>
      <c r="AE98" s="55"/>
      <c r="AF98" s="55"/>
    </row>
    <row r="99" spans="1:250" s="30" customFormat="1" ht="14.45" customHeight="1" x14ac:dyDescent="0.25">
      <c r="A99" s="261" t="s">
        <v>148</v>
      </c>
      <c r="B99" s="77" t="s">
        <v>529</v>
      </c>
      <c r="C99" s="71"/>
      <c r="D99" s="71"/>
      <c r="E99" s="54"/>
      <c r="F99" s="54"/>
      <c r="G99" s="54"/>
      <c r="H99" s="54"/>
      <c r="I99" s="54"/>
      <c r="J99" s="54"/>
      <c r="K99" s="54"/>
      <c r="L99" s="54"/>
      <c r="M99" s="72"/>
      <c r="N99" s="72"/>
      <c r="O99" s="72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262"/>
      <c r="AC99" s="262"/>
      <c r="AD99" s="262"/>
      <c r="AE99" s="55"/>
      <c r="AF99" s="55"/>
    </row>
    <row r="100" spans="1:250" s="30" customFormat="1" ht="14.45" customHeight="1" x14ac:dyDescent="0.25">
      <c r="A100" s="261" t="s">
        <v>149</v>
      </c>
      <c r="B100" s="263" t="s">
        <v>533</v>
      </c>
      <c r="C100" s="264"/>
      <c r="D100" s="264"/>
      <c r="E100" s="265"/>
      <c r="F100" s="265"/>
      <c r="G100" s="265"/>
      <c r="H100" s="265"/>
      <c r="I100" s="265"/>
      <c r="J100" s="265"/>
      <c r="K100" s="265"/>
      <c r="L100" s="265"/>
      <c r="M100" s="266"/>
      <c r="N100" s="266"/>
      <c r="O100" s="266"/>
      <c r="P100" s="266">
        <v>13</v>
      </c>
      <c r="Q100" s="266">
        <f>P100</f>
        <v>13</v>
      </c>
      <c r="R100" s="267"/>
      <c r="S100" s="267"/>
      <c r="T100" s="266">
        <f>P100</f>
        <v>13</v>
      </c>
      <c r="U100" s="266"/>
      <c r="V100" s="267"/>
      <c r="W100" s="267">
        <f>Q100+M100+E100</f>
        <v>13</v>
      </c>
      <c r="X100" s="267"/>
      <c r="Y100" s="267"/>
      <c r="Z100" s="267"/>
      <c r="AA100" s="267"/>
      <c r="AB100" s="266">
        <f>T100+X100/2</f>
        <v>13</v>
      </c>
      <c r="AC100" s="266"/>
      <c r="AD100" s="266"/>
      <c r="AE100" s="267"/>
      <c r="AF100" s="267">
        <f>W100+AA100/2</f>
        <v>13</v>
      </c>
    </row>
    <row r="101" spans="1:250" s="30" customFormat="1" ht="14.45" customHeight="1" x14ac:dyDescent="0.25">
      <c r="A101" s="261" t="s">
        <v>150</v>
      </c>
      <c r="B101" s="263" t="s">
        <v>534</v>
      </c>
      <c r="C101" s="264"/>
      <c r="D101" s="264"/>
      <c r="E101" s="265"/>
      <c r="F101" s="265"/>
      <c r="G101" s="265"/>
      <c r="H101" s="265"/>
      <c r="I101" s="265"/>
      <c r="J101" s="265"/>
      <c r="K101" s="265"/>
      <c r="L101" s="265"/>
      <c r="M101" s="266"/>
      <c r="N101" s="266"/>
      <c r="O101" s="266"/>
      <c r="P101" s="266">
        <v>8</v>
      </c>
      <c r="Q101" s="266">
        <f>P101</f>
        <v>8</v>
      </c>
      <c r="R101" s="267"/>
      <c r="S101" s="267"/>
      <c r="T101" s="266">
        <f>P101</f>
        <v>8</v>
      </c>
      <c r="U101" s="266"/>
      <c r="V101" s="267"/>
      <c r="W101" s="267">
        <f>T101+V101</f>
        <v>8</v>
      </c>
      <c r="X101" s="267"/>
      <c r="Y101" s="267"/>
      <c r="Z101" s="267"/>
      <c r="AA101" s="267"/>
      <c r="AB101" s="266">
        <f>T101+X101/2</f>
        <v>8</v>
      </c>
      <c r="AC101" s="266"/>
      <c r="AD101" s="266"/>
      <c r="AE101" s="267"/>
      <c r="AF101" s="267">
        <f>W101+AA101/2</f>
        <v>8</v>
      </c>
    </row>
    <row r="102" spans="1:250" s="30" customFormat="1" ht="14.45" customHeight="1" x14ac:dyDescent="0.25">
      <c r="A102" s="261" t="s">
        <v>151</v>
      </c>
      <c r="B102" s="263" t="s">
        <v>535</v>
      </c>
      <c r="C102" s="264"/>
      <c r="D102" s="264"/>
      <c r="E102" s="265"/>
      <c r="F102" s="265"/>
      <c r="G102" s="265"/>
      <c r="H102" s="265"/>
      <c r="I102" s="265"/>
      <c r="J102" s="265"/>
      <c r="K102" s="265"/>
      <c r="L102" s="265"/>
      <c r="M102" s="266"/>
      <c r="N102" s="266"/>
      <c r="O102" s="266"/>
      <c r="P102" s="266">
        <v>3</v>
      </c>
      <c r="Q102" s="266">
        <f>P102</f>
        <v>3</v>
      </c>
      <c r="R102" s="267"/>
      <c r="S102" s="267"/>
      <c r="T102" s="266">
        <v>3</v>
      </c>
      <c r="U102" s="266"/>
      <c r="V102" s="267"/>
      <c r="W102" s="267">
        <v>3</v>
      </c>
      <c r="X102" s="267"/>
      <c r="Y102" s="267"/>
      <c r="Z102" s="267"/>
      <c r="AA102" s="267"/>
      <c r="AB102" s="266">
        <f>T102+X102/2</f>
        <v>3</v>
      </c>
      <c r="AC102" s="266"/>
      <c r="AD102" s="266"/>
      <c r="AE102" s="267"/>
      <c r="AF102" s="267">
        <f>W102+AA102/2</f>
        <v>3</v>
      </c>
    </row>
    <row r="103" spans="1:250" s="30" customFormat="1" ht="14.45" customHeight="1" x14ac:dyDescent="0.25">
      <c r="A103" s="261" t="s">
        <v>152</v>
      </c>
      <c r="B103" s="268" t="s">
        <v>1301</v>
      </c>
      <c r="C103" s="269"/>
      <c r="D103" s="269"/>
      <c r="E103" s="270"/>
      <c r="F103" s="270"/>
      <c r="G103" s="270"/>
      <c r="H103" s="270"/>
      <c r="I103" s="270"/>
      <c r="J103" s="270"/>
      <c r="K103" s="270"/>
      <c r="L103" s="270"/>
      <c r="M103" s="266"/>
      <c r="N103" s="266"/>
      <c r="O103" s="266"/>
      <c r="P103" s="267">
        <f>P100+P101+P102</f>
        <v>24</v>
      </c>
      <c r="Q103" s="267">
        <f>P103</f>
        <v>24</v>
      </c>
      <c r="R103" s="267">
        <v>0</v>
      </c>
      <c r="S103" s="267">
        <f>S100+S101+S102</f>
        <v>0</v>
      </c>
      <c r="T103" s="267">
        <f>T100+T101+T102</f>
        <v>24</v>
      </c>
      <c r="U103" s="267"/>
      <c r="V103" s="267"/>
      <c r="W103" s="267">
        <f>W100+W101+W102</f>
        <v>24</v>
      </c>
      <c r="X103" s="267">
        <f>X100+X101+X102</f>
        <v>0</v>
      </c>
      <c r="Y103" s="267"/>
      <c r="Z103" s="267"/>
      <c r="AA103" s="267">
        <f>AA100+AA101+AA102</f>
        <v>0</v>
      </c>
      <c r="AB103" s="667">
        <f>T103+X103/2</f>
        <v>24</v>
      </c>
      <c r="AC103" s="667"/>
      <c r="AD103" s="667"/>
      <c r="AE103" s="807">
        <v>0</v>
      </c>
      <c r="AF103" s="667">
        <f>W103+AA103/2</f>
        <v>24</v>
      </c>
    </row>
    <row r="104" spans="1:250" ht="15.75" customHeight="1" x14ac:dyDescent="0.25">
      <c r="A104" s="261"/>
      <c r="B104" s="654"/>
      <c r="C104" s="655"/>
      <c r="D104" s="655"/>
      <c r="E104" s="656"/>
      <c r="F104" s="656"/>
      <c r="G104" s="656"/>
      <c r="H104" s="656"/>
      <c r="I104" s="656"/>
      <c r="J104" s="656"/>
      <c r="K104" s="656"/>
      <c r="L104" s="656"/>
      <c r="M104" s="657"/>
      <c r="N104" s="657"/>
      <c r="O104" s="657"/>
      <c r="P104" s="658"/>
      <c r="Q104" s="658"/>
      <c r="R104" s="658"/>
      <c r="S104" s="658"/>
      <c r="T104" s="658"/>
      <c r="U104" s="658"/>
      <c r="V104" s="658"/>
      <c r="W104" s="658"/>
      <c r="X104" s="658"/>
      <c r="Y104" s="658"/>
      <c r="Z104" s="658"/>
      <c r="AA104" s="658"/>
      <c r="AB104" s="658"/>
      <c r="AC104" s="658"/>
      <c r="AD104" s="658"/>
      <c r="AE104" s="658"/>
      <c r="AF104" s="659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0"/>
      <c r="DN104" s="30"/>
      <c r="DO104" s="30"/>
      <c r="DP104" s="30"/>
      <c r="DQ104" s="30"/>
      <c r="DR104" s="30"/>
      <c r="DS104" s="30"/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0"/>
      <c r="EE104" s="30"/>
      <c r="EF104" s="30"/>
      <c r="EG104" s="30"/>
      <c r="EH104" s="30"/>
      <c r="EI104" s="30"/>
      <c r="EJ104" s="30"/>
      <c r="EK104" s="30"/>
      <c r="EL104" s="30"/>
      <c r="EM104" s="30"/>
      <c r="EN104" s="30"/>
      <c r="EO104" s="30"/>
      <c r="EP104" s="30"/>
      <c r="EQ104" s="30"/>
      <c r="ER104" s="30"/>
      <c r="ES104" s="30"/>
      <c r="ET104" s="30"/>
      <c r="EU104" s="30"/>
      <c r="EV104" s="30"/>
      <c r="EW104" s="30"/>
      <c r="EX104" s="30"/>
      <c r="EY104" s="30"/>
      <c r="EZ104" s="30"/>
      <c r="FA104" s="30"/>
      <c r="FB104" s="30"/>
      <c r="FC104" s="30"/>
      <c r="FD104" s="30"/>
      <c r="FE104" s="30"/>
      <c r="FF104" s="30"/>
      <c r="FG104" s="30"/>
      <c r="FH104" s="30"/>
      <c r="FI104" s="30"/>
      <c r="FJ104" s="30"/>
      <c r="FK104" s="30"/>
      <c r="FL104" s="30"/>
      <c r="FM104" s="30"/>
      <c r="FN104" s="30"/>
      <c r="FO104" s="30"/>
      <c r="FP104" s="30"/>
      <c r="FQ104" s="30"/>
      <c r="FR104" s="30"/>
      <c r="FS104" s="30"/>
      <c r="FT104" s="30"/>
      <c r="FU104" s="30"/>
      <c r="FV104" s="30"/>
      <c r="FW104" s="30"/>
      <c r="FX104" s="30"/>
      <c r="FY104" s="30"/>
      <c r="FZ104" s="30"/>
      <c r="GA104" s="30"/>
      <c r="GB104" s="30"/>
      <c r="GC104" s="30"/>
      <c r="GD104" s="30"/>
      <c r="GE104" s="30"/>
      <c r="GF104" s="30"/>
      <c r="GG104" s="30"/>
      <c r="GH104" s="30"/>
      <c r="GI104" s="30"/>
      <c r="GJ104" s="30"/>
      <c r="GK104" s="30"/>
      <c r="GL104" s="30"/>
      <c r="GM104" s="30"/>
      <c r="GN104" s="30"/>
      <c r="GO104" s="30"/>
      <c r="GP104" s="30"/>
      <c r="GQ104" s="30"/>
      <c r="GR104" s="30"/>
      <c r="GS104" s="30"/>
      <c r="GT104" s="30"/>
      <c r="GU104" s="30"/>
      <c r="GV104" s="30"/>
      <c r="GW104" s="30"/>
      <c r="GX104" s="30"/>
      <c r="GY104" s="30"/>
      <c r="GZ104" s="30"/>
      <c r="HA104" s="30"/>
      <c r="HB104" s="30"/>
      <c r="HC104" s="30"/>
      <c r="HD104" s="30"/>
      <c r="HE104" s="30"/>
      <c r="HF104" s="30"/>
      <c r="HG104" s="30"/>
      <c r="HH104" s="30"/>
      <c r="HI104" s="30"/>
      <c r="HJ104" s="30"/>
      <c r="HK104" s="30"/>
      <c r="HL104" s="30"/>
      <c r="HM104" s="30"/>
      <c r="HN104" s="30"/>
      <c r="HO104" s="30"/>
      <c r="HP104" s="30"/>
      <c r="HQ104" s="30"/>
      <c r="HR104" s="30"/>
      <c r="HS104" s="30"/>
      <c r="HT104" s="30"/>
      <c r="HU104" s="30"/>
      <c r="HV104" s="30"/>
      <c r="HW104" s="30"/>
      <c r="HX104" s="30"/>
      <c r="HY104" s="30"/>
      <c r="HZ104" s="30"/>
      <c r="IA104" s="30"/>
      <c r="IB104" s="30"/>
      <c r="IC104" s="30"/>
      <c r="ID104" s="30"/>
      <c r="IE104" s="30"/>
      <c r="IF104" s="30"/>
      <c r="IG104" s="30"/>
      <c r="IH104" s="30"/>
      <c r="II104" s="30"/>
      <c r="IJ104" s="30"/>
      <c r="IK104" s="30"/>
      <c r="IL104" s="30"/>
      <c r="IM104" s="30"/>
      <c r="IN104" s="30"/>
      <c r="IO104" s="30"/>
      <c r="IP104" s="30"/>
    </row>
    <row r="105" spans="1:250" s="30" customFormat="1" ht="14.45" customHeight="1" x14ac:dyDescent="0.25">
      <c r="A105" s="261"/>
      <c r="B105" s="52"/>
      <c r="C105" s="53"/>
      <c r="D105" s="53"/>
      <c r="E105" s="54"/>
      <c r="F105" s="54"/>
      <c r="G105" s="54"/>
      <c r="H105" s="54"/>
      <c r="I105" s="54"/>
      <c r="J105" s="54"/>
      <c r="K105" s="54"/>
      <c r="L105" s="54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  <c r="GB105" s="16"/>
      <c r="GC105" s="16"/>
      <c r="GD105" s="16"/>
      <c r="GE105" s="16"/>
      <c r="GF105" s="16"/>
      <c r="GG105" s="16"/>
      <c r="GH105" s="16"/>
      <c r="GI105" s="16"/>
      <c r="GJ105" s="16"/>
      <c r="GK105" s="16"/>
      <c r="GL105" s="16"/>
      <c r="GM105" s="16"/>
      <c r="GN105" s="16"/>
      <c r="GO105" s="16"/>
      <c r="GP105" s="16"/>
      <c r="GQ105" s="16"/>
      <c r="GR105" s="16"/>
      <c r="GS105" s="16"/>
      <c r="GT105" s="16"/>
      <c r="GU105" s="16"/>
      <c r="GV105" s="16"/>
      <c r="GW105" s="16"/>
      <c r="GX105" s="16"/>
      <c r="GY105" s="16"/>
      <c r="GZ105" s="16"/>
      <c r="HA105" s="16"/>
      <c r="HB105" s="16"/>
      <c r="HC105" s="16"/>
      <c r="HD105" s="16"/>
      <c r="HE105" s="16"/>
      <c r="HF105" s="16"/>
      <c r="HG105" s="16"/>
      <c r="HH105" s="16"/>
      <c r="HI105" s="16"/>
      <c r="HJ105" s="16"/>
      <c r="HK105" s="16"/>
      <c r="HL105" s="16"/>
      <c r="HM105" s="16"/>
      <c r="HN105" s="16"/>
      <c r="HO105" s="16"/>
      <c r="HP105" s="16"/>
      <c r="HQ105" s="16"/>
      <c r="HR105" s="16"/>
      <c r="HS105" s="16"/>
      <c r="HT105" s="16"/>
      <c r="HU105" s="16"/>
      <c r="HV105" s="16"/>
      <c r="HW105" s="16"/>
      <c r="HX105" s="16"/>
      <c r="HY105" s="16"/>
      <c r="HZ105" s="16"/>
      <c r="IA105" s="16"/>
      <c r="IB105" s="16"/>
      <c r="IC105" s="16"/>
      <c r="ID105" s="16"/>
      <c r="IE105" s="16"/>
      <c r="IF105" s="16"/>
      <c r="IG105" s="16"/>
      <c r="IH105" s="16"/>
      <c r="II105" s="16"/>
      <c r="IJ105" s="16"/>
      <c r="IK105" s="16"/>
      <c r="IL105" s="16"/>
      <c r="IM105" s="16"/>
      <c r="IN105" s="16"/>
      <c r="IO105" s="16"/>
      <c r="IP105" s="16"/>
    </row>
    <row r="106" spans="1:250" s="30" customFormat="1" ht="15.75" customHeight="1" x14ac:dyDescent="0.25">
      <c r="A106" s="261" t="s">
        <v>154</v>
      </c>
      <c r="B106" s="47" t="s">
        <v>700</v>
      </c>
      <c r="C106" s="48">
        <f>C26+C42+C66</f>
        <v>0</v>
      </c>
      <c r="D106" s="48"/>
      <c r="E106" s="48">
        <f>E26+E42+E66</f>
        <v>0</v>
      </c>
      <c r="F106" s="48"/>
      <c r="G106" s="48"/>
      <c r="H106" s="48"/>
      <c r="I106" s="48"/>
      <c r="J106" s="48">
        <f>J26+J42+J66</f>
        <v>0</v>
      </c>
      <c r="K106" s="48"/>
      <c r="L106" s="48"/>
      <c r="M106" s="48">
        <f>M26+M42+M66</f>
        <v>0</v>
      </c>
      <c r="N106" s="48">
        <f>N26+N42+N66</f>
        <v>0</v>
      </c>
      <c r="O106" s="48">
        <f>O26+O42+O66</f>
        <v>0</v>
      </c>
      <c r="P106" s="48">
        <f t="shared" ref="P106:AF106" si="17">P26+P42+P103+P95</f>
        <v>187</v>
      </c>
      <c r="Q106" s="48">
        <f t="shared" si="17"/>
        <v>187</v>
      </c>
      <c r="R106" s="48">
        <f t="shared" si="17"/>
        <v>1</v>
      </c>
      <c r="S106" s="48">
        <f t="shared" si="17"/>
        <v>1</v>
      </c>
      <c r="T106" s="48">
        <f t="shared" si="17"/>
        <v>187</v>
      </c>
      <c r="U106" s="48"/>
      <c r="V106" s="808">
        <f>V103+V95+V42+V26</f>
        <v>0</v>
      </c>
      <c r="W106" s="48">
        <f t="shared" si="17"/>
        <v>187</v>
      </c>
      <c r="X106" s="48">
        <f t="shared" si="17"/>
        <v>1</v>
      </c>
      <c r="Y106" s="48"/>
      <c r="Z106" s="48"/>
      <c r="AA106" s="48">
        <f t="shared" si="17"/>
        <v>1</v>
      </c>
      <c r="AB106" s="668">
        <f t="shared" si="17"/>
        <v>187.5</v>
      </c>
      <c r="AC106" s="668"/>
      <c r="AD106" s="668"/>
      <c r="AE106" s="668">
        <f t="shared" ref="AE106" si="18">AE103+AE95+AE42+AE26</f>
        <v>0</v>
      </c>
      <c r="AF106" s="668">
        <f t="shared" si="17"/>
        <v>187.5</v>
      </c>
    </row>
    <row r="107" spans="1:250" s="30" customFormat="1" ht="14.45" customHeight="1" x14ac:dyDescent="0.25">
      <c r="A107" s="261"/>
      <c r="B107" s="57"/>
      <c r="C107" s="58"/>
      <c r="D107" s="58"/>
      <c r="E107" s="59"/>
      <c r="F107" s="59"/>
      <c r="G107" s="59"/>
      <c r="H107" s="59"/>
      <c r="I107" s="59"/>
      <c r="J107" s="59"/>
      <c r="K107" s="59"/>
      <c r="L107" s="59"/>
      <c r="M107" s="60"/>
      <c r="N107" s="60"/>
      <c r="O107" s="60"/>
      <c r="P107" s="60"/>
      <c r="Q107" s="59"/>
      <c r="R107" s="59"/>
      <c r="S107" s="59"/>
      <c r="T107" s="59"/>
      <c r="U107" s="55"/>
      <c r="V107" s="55"/>
      <c r="W107" s="69"/>
      <c r="X107" s="70"/>
      <c r="Y107" s="70"/>
      <c r="Z107" s="70"/>
      <c r="AA107" s="70"/>
      <c r="AB107" s="432"/>
      <c r="AC107" s="432"/>
      <c r="AD107" s="432"/>
      <c r="AE107" s="432"/>
      <c r="AF107" s="432"/>
    </row>
    <row r="108" spans="1:250" ht="14.45" customHeight="1" x14ac:dyDescent="0.25">
      <c r="A108" s="261" t="s">
        <v>157</v>
      </c>
      <c r="B108" s="47" t="s">
        <v>617</v>
      </c>
      <c r="C108" s="76">
        <f>C12+C14+C106</f>
        <v>7</v>
      </c>
      <c r="D108" s="764">
        <f>D106+D14+D12</f>
        <v>0</v>
      </c>
      <c r="E108" s="809">
        <f>E12+E14+E106</f>
        <v>7</v>
      </c>
      <c r="F108" s="765">
        <f>F12++F14+F106</f>
        <v>1</v>
      </c>
      <c r="G108" s="765">
        <f>G106+G12+G14</f>
        <v>1</v>
      </c>
      <c r="H108" s="765">
        <f>H12+H14+H106</f>
        <v>-2</v>
      </c>
      <c r="I108" s="765">
        <f>I106+I14+I12</f>
        <v>0</v>
      </c>
      <c r="J108" s="76">
        <f>J12+J14+J106</f>
        <v>38</v>
      </c>
      <c r="K108" s="76">
        <f t="shared" ref="K108:L108" si="19">K12+K14+K106</f>
        <v>2</v>
      </c>
      <c r="L108" s="76">
        <f t="shared" si="19"/>
        <v>-2</v>
      </c>
      <c r="M108" s="76">
        <f>M12+M14+M106</f>
        <v>38</v>
      </c>
      <c r="N108" s="76">
        <f>N12+N14+N106</f>
        <v>0</v>
      </c>
      <c r="O108" s="76">
        <f>O12+O14+O106</f>
        <v>0</v>
      </c>
      <c r="P108" s="433">
        <f>P106</f>
        <v>187</v>
      </c>
      <c r="Q108" s="433">
        <f>Q12+Q14+Q106</f>
        <v>187</v>
      </c>
      <c r="R108" s="433">
        <f>R12+R14+R106</f>
        <v>1</v>
      </c>
      <c r="S108" s="433">
        <f>S12+S14+S106</f>
        <v>1</v>
      </c>
      <c r="T108" s="51">
        <f>C108+J108+P108</f>
        <v>232</v>
      </c>
      <c r="U108" s="765">
        <f>U14+U12</f>
        <v>2</v>
      </c>
      <c r="V108" s="765">
        <f>V12+V14+V106</f>
        <v>-2</v>
      </c>
      <c r="W108" s="259">
        <f>W106+W14+W12</f>
        <v>232</v>
      </c>
      <c r="X108" s="971">
        <f>X12+X14+X106</f>
        <v>2</v>
      </c>
      <c r="Y108" s="971">
        <f t="shared" ref="Y108:Z108" si="20">Y12+Y14+Y106</f>
        <v>1</v>
      </c>
      <c r="Z108" s="971">
        <f t="shared" si="20"/>
        <v>-2</v>
      </c>
      <c r="AA108" s="462">
        <f>AA12+AA14+AA106</f>
        <v>1</v>
      </c>
      <c r="AB108" s="868">
        <f>AB12+AB14+AB106</f>
        <v>233</v>
      </c>
      <c r="AC108" s="868">
        <f t="shared" ref="AC108:AD108" si="21">AC12+AC14+AC106</f>
        <v>2</v>
      </c>
      <c r="AD108" s="868">
        <f t="shared" si="21"/>
        <v>0.5</v>
      </c>
      <c r="AE108" s="868">
        <f>AE12+AE14+AE106</f>
        <v>-3</v>
      </c>
      <c r="AF108" s="488">
        <f>AF106+AF14+AF12</f>
        <v>232.5</v>
      </c>
      <c r="AG108" s="5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I108" s="30"/>
      <c r="DJ108" s="30"/>
      <c r="DK108" s="30"/>
      <c r="DL108" s="30"/>
      <c r="DM108" s="30"/>
      <c r="DN108" s="30"/>
      <c r="DO108" s="30"/>
      <c r="DP108" s="30"/>
      <c r="DQ108" s="30"/>
      <c r="DR108" s="30"/>
      <c r="DS108" s="30"/>
      <c r="DT108" s="30"/>
      <c r="DU108" s="30"/>
      <c r="DV108" s="30"/>
      <c r="DW108" s="30"/>
      <c r="DX108" s="30"/>
      <c r="DY108" s="30"/>
      <c r="DZ108" s="30"/>
      <c r="EA108" s="30"/>
      <c r="EB108" s="30"/>
      <c r="EC108" s="30"/>
      <c r="ED108" s="30"/>
      <c r="EE108" s="30"/>
      <c r="EF108" s="30"/>
      <c r="EG108" s="30"/>
      <c r="EH108" s="30"/>
      <c r="EI108" s="30"/>
      <c r="EJ108" s="30"/>
      <c r="EK108" s="30"/>
      <c r="EL108" s="30"/>
      <c r="EM108" s="30"/>
      <c r="EN108" s="30"/>
      <c r="EO108" s="30"/>
      <c r="EP108" s="30"/>
      <c r="EQ108" s="30"/>
      <c r="ER108" s="30"/>
      <c r="ES108" s="30"/>
      <c r="ET108" s="30"/>
      <c r="EU108" s="30"/>
      <c r="EV108" s="30"/>
      <c r="EW108" s="30"/>
      <c r="EX108" s="30"/>
      <c r="EY108" s="30"/>
      <c r="EZ108" s="30"/>
      <c r="FA108" s="30"/>
      <c r="FB108" s="30"/>
      <c r="FC108" s="30"/>
      <c r="FD108" s="30"/>
      <c r="FE108" s="30"/>
      <c r="FF108" s="30"/>
      <c r="FG108" s="30"/>
      <c r="FH108" s="30"/>
      <c r="FI108" s="30"/>
      <c r="FJ108" s="30"/>
      <c r="FK108" s="30"/>
      <c r="FL108" s="30"/>
      <c r="FM108" s="30"/>
      <c r="FN108" s="30"/>
      <c r="FO108" s="30"/>
      <c r="FP108" s="30"/>
      <c r="FQ108" s="30"/>
      <c r="FR108" s="30"/>
      <c r="FS108" s="30"/>
      <c r="FT108" s="30"/>
      <c r="FU108" s="30"/>
      <c r="FV108" s="30"/>
      <c r="FW108" s="30"/>
      <c r="FX108" s="30"/>
      <c r="FY108" s="30"/>
      <c r="FZ108" s="30"/>
      <c r="GA108" s="30"/>
      <c r="GB108" s="30"/>
      <c r="GC108" s="30"/>
      <c r="GD108" s="30"/>
      <c r="GE108" s="30"/>
      <c r="GF108" s="30"/>
      <c r="GG108" s="30"/>
      <c r="GH108" s="30"/>
      <c r="GI108" s="30"/>
      <c r="GJ108" s="30"/>
      <c r="GK108" s="30"/>
      <c r="GL108" s="30"/>
      <c r="GM108" s="30"/>
      <c r="GN108" s="30"/>
      <c r="GO108" s="30"/>
      <c r="GP108" s="30"/>
      <c r="GQ108" s="30"/>
      <c r="GR108" s="30"/>
      <c r="GS108" s="30"/>
      <c r="GT108" s="30"/>
      <c r="GU108" s="30"/>
      <c r="GV108" s="30"/>
      <c r="GW108" s="30"/>
      <c r="GX108" s="30"/>
      <c r="GY108" s="30"/>
      <c r="GZ108" s="30"/>
      <c r="HA108" s="30"/>
      <c r="HB108" s="30"/>
      <c r="HC108" s="30"/>
      <c r="HD108" s="30"/>
      <c r="HE108" s="30"/>
      <c r="HF108" s="30"/>
      <c r="HG108" s="30"/>
      <c r="HH108" s="30"/>
      <c r="HI108" s="30"/>
      <c r="HJ108" s="30"/>
      <c r="HK108" s="30"/>
      <c r="HL108" s="30"/>
      <c r="HM108" s="30"/>
      <c r="HN108" s="30"/>
      <c r="HO108" s="30"/>
      <c r="HP108" s="30"/>
      <c r="HQ108" s="30"/>
      <c r="HR108" s="30"/>
      <c r="HS108" s="30"/>
      <c r="HT108" s="30"/>
      <c r="HU108" s="30"/>
      <c r="HV108" s="30"/>
      <c r="HW108" s="30"/>
      <c r="HX108" s="30"/>
      <c r="HY108" s="30"/>
      <c r="HZ108" s="30"/>
      <c r="IA108" s="30"/>
      <c r="IB108" s="30"/>
      <c r="IC108" s="30"/>
      <c r="ID108" s="30"/>
      <c r="IE108" s="30"/>
      <c r="IF108" s="30"/>
      <c r="IG108" s="30"/>
      <c r="IH108" s="30"/>
      <c r="II108" s="30"/>
      <c r="IJ108" s="30"/>
      <c r="IK108" s="30"/>
      <c r="IL108" s="30"/>
      <c r="IM108" s="30"/>
      <c r="IN108" s="30"/>
      <c r="IO108" s="30"/>
      <c r="IP108" s="30"/>
    </row>
    <row r="109" spans="1:250" ht="15.75" customHeight="1" x14ac:dyDescent="0.25">
      <c r="B109" s="77"/>
      <c r="C109" s="71"/>
      <c r="D109" s="71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463"/>
      <c r="U109" s="463"/>
      <c r="V109" s="561"/>
      <c r="W109" s="463"/>
      <c r="X109" s="561"/>
      <c r="Y109" s="561"/>
      <c r="Z109" s="561"/>
      <c r="AA109" s="561"/>
      <c r="AB109" s="561"/>
      <c r="AC109" s="561"/>
      <c r="AD109" s="561"/>
      <c r="AE109" s="561"/>
      <c r="AF109" s="561"/>
    </row>
    <row r="110" spans="1:250" ht="30" customHeight="1" x14ac:dyDescent="0.25">
      <c r="B110" s="1993" t="s">
        <v>1302</v>
      </c>
      <c r="C110" s="1993"/>
      <c r="D110" s="1993"/>
      <c r="E110" s="1993"/>
      <c r="F110" s="1993"/>
      <c r="G110" s="1993"/>
      <c r="H110" s="1993"/>
      <c r="I110" s="1993"/>
      <c r="J110" s="1993"/>
      <c r="K110" s="1993"/>
      <c r="L110" s="1993"/>
      <c r="M110" s="1993"/>
      <c r="N110" s="1993"/>
      <c r="O110" s="1993"/>
      <c r="P110" s="1993"/>
      <c r="Q110" s="1993"/>
      <c r="R110" s="1993"/>
      <c r="S110" s="1993"/>
      <c r="T110" s="1993"/>
      <c r="U110" s="1993"/>
      <c r="V110" s="1993"/>
      <c r="W110" s="1993"/>
      <c r="X110" s="1993"/>
      <c r="Y110" s="1993"/>
      <c r="Z110" s="1993"/>
      <c r="AA110" s="1993"/>
      <c r="AB110" s="1993"/>
      <c r="AC110" s="1993"/>
      <c r="AD110" s="1993"/>
      <c r="AE110" s="1993"/>
      <c r="AF110" s="1993"/>
      <c r="AG110" s="464"/>
    </row>
    <row r="111" spans="1:250" ht="13.9" customHeight="1" x14ac:dyDescent="0.25">
      <c r="A111" s="16"/>
      <c r="B111" s="1988"/>
      <c r="C111" s="1988"/>
      <c r="D111" s="1988"/>
      <c r="E111" s="1988"/>
      <c r="F111" s="1988"/>
      <c r="G111" s="1988"/>
      <c r="H111" s="1988"/>
      <c r="I111" s="1988"/>
      <c r="J111" s="1988"/>
      <c r="K111" s="1988"/>
      <c r="L111" s="1988"/>
      <c r="M111" s="1988"/>
      <c r="N111" s="1988"/>
      <c r="O111" s="1988"/>
      <c r="P111" s="1988"/>
      <c r="Q111" s="1988"/>
      <c r="R111" s="1988"/>
      <c r="S111" s="1988"/>
      <c r="T111" s="1988"/>
      <c r="U111" s="1988"/>
      <c r="V111" s="1988"/>
      <c r="W111" s="1988"/>
      <c r="X111" s="1988"/>
      <c r="Y111" s="1988"/>
      <c r="Z111" s="1988"/>
      <c r="AA111" s="1988"/>
      <c r="AB111" s="1988"/>
      <c r="AC111" s="1988"/>
      <c r="AD111" s="1988"/>
      <c r="AE111" s="1988"/>
      <c r="AF111" s="1988"/>
      <c r="AG111" s="464"/>
    </row>
    <row r="112" spans="1:250" ht="13.9" customHeight="1" x14ac:dyDescent="0.25">
      <c r="B112" s="22" t="s">
        <v>288</v>
      </c>
    </row>
  </sheetData>
  <sheetProtection selectLockedCells="1" selectUnlockedCells="1"/>
  <mergeCells count="31">
    <mergeCell ref="A1:AF1"/>
    <mergeCell ref="A4:AF4"/>
    <mergeCell ref="A5:AF5"/>
    <mergeCell ref="F7:I7"/>
    <mergeCell ref="J7:M7"/>
    <mergeCell ref="P7:Q7"/>
    <mergeCell ref="R7:S7"/>
    <mergeCell ref="T7:W7"/>
    <mergeCell ref="X7:AA7"/>
    <mergeCell ref="AB7:AF7"/>
    <mergeCell ref="A7:A10"/>
    <mergeCell ref="C7:E7"/>
    <mergeCell ref="N7:O7"/>
    <mergeCell ref="AB8:AF9"/>
    <mergeCell ref="F9:I9"/>
    <mergeCell ref="J9:M9"/>
    <mergeCell ref="A3:AF3"/>
    <mergeCell ref="A2:AF2"/>
    <mergeCell ref="B111:AF111"/>
    <mergeCell ref="C9:E9"/>
    <mergeCell ref="C8:I8"/>
    <mergeCell ref="J8:O8"/>
    <mergeCell ref="P8:S8"/>
    <mergeCell ref="T8:AA8"/>
    <mergeCell ref="B8:B10"/>
    <mergeCell ref="P9:Q9"/>
    <mergeCell ref="R9:S9"/>
    <mergeCell ref="T9:W9"/>
    <mergeCell ref="X9:AA9"/>
    <mergeCell ref="N9:O9"/>
    <mergeCell ref="B110:AF110"/>
  </mergeCells>
  <pageMargins left="0.39370078740157483" right="0.19685039370078741" top="0.19685039370078741" bottom="0.19685039370078741" header="0.51181102362204722" footer="0.51181102362204722"/>
  <pageSetup paperSize="9" scale="57" firstPageNumber="0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1"/>
  <sheetViews>
    <sheetView workbookViewId="0">
      <selection activeCell="K12" sqref="K12"/>
    </sheetView>
  </sheetViews>
  <sheetFormatPr defaultRowHeight="12.75" x14ac:dyDescent="0.2"/>
  <cols>
    <col min="2" max="2" width="21.85546875" customWidth="1"/>
    <col min="3" max="3" width="58.42578125" customWidth="1"/>
    <col min="4" max="4" width="15.140625" customWidth="1"/>
  </cols>
  <sheetData>
    <row r="1" spans="1:35" ht="15" x14ac:dyDescent="0.25">
      <c r="A1" s="1967" t="s">
        <v>1351</v>
      </c>
      <c r="B1" s="1967"/>
      <c r="C1" s="1967"/>
      <c r="D1" s="1967"/>
      <c r="E1" s="1967"/>
      <c r="F1" s="1967"/>
      <c r="G1" s="1967"/>
      <c r="H1" s="1967"/>
      <c r="I1" s="611"/>
      <c r="J1" s="611"/>
      <c r="K1" s="611"/>
      <c r="L1" s="611"/>
      <c r="M1" s="611"/>
      <c r="N1" s="611"/>
      <c r="O1" s="611"/>
      <c r="P1" s="611"/>
      <c r="Q1" s="611"/>
      <c r="R1" s="611"/>
      <c r="S1" s="611"/>
      <c r="T1" s="611"/>
      <c r="U1" s="611"/>
      <c r="V1" s="611"/>
      <c r="W1" s="611"/>
      <c r="X1" s="611"/>
      <c r="Y1" s="611"/>
      <c r="Z1" s="611"/>
      <c r="AA1" s="611"/>
      <c r="AB1" s="611"/>
      <c r="AC1" s="611"/>
      <c r="AD1" s="611"/>
      <c r="AE1" s="611"/>
      <c r="AF1" s="611"/>
      <c r="AG1" s="611"/>
      <c r="AH1" s="611"/>
      <c r="AI1" s="611"/>
    </row>
    <row r="2" spans="1:35" x14ac:dyDescent="0.2">
      <c r="C2" t="s">
        <v>338</v>
      </c>
    </row>
    <row r="3" spans="1:35" ht="14.25" x14ac:dyDescent="0.2">
      <c r="A3" s="1998" t="s">
        <v>327</v>
      </c>
      <c r="B3" s="1998"/>
      <c r="C3" s="1998"/>
      <c r="D3" s="1998"/>
      <c r="E3" s="1998"/>
      <c r="F3" s="1998"/>
      <c r="G3" s="1998"/>
      <c r="H3" s="1998"/>
    </row>
    <row r="4" spans="1:35" ht="14.25" x14ac:dyDescent="0.2">
      <c r="A4" s="1998" t="s">
        <v>328</v>
      </c>
      <c r="B4" s="1998"/>
      <c r="C4" s="1998"/>
      <c r="D4" s="1998"/>
      <c r="E4" s="1998"/>
      <c r="F4" s="1998"/>
      <c r="G4" s="1998"/>
      <c r="H4" s="1998"/>
    </row>
    <row r="5" spans="1:35" ht="14.25" x14ac:dyDescent="0.2">
      <c r="A5" s="1999" t="s">
        <v>55</v>
      </c>
      <c r="B5" s="1999"/>
      <c r="C5" s="1999"/>
      <c r="D5" s="1999"/>
      <c r="E5" s="1999"/>
      <c r="F5" s="1999"/>
      <c r="G5" s="1999"/>
      <c r="H5" s="1999"/>
    </row>
    <row r="6" spans="1:35" ht="15" x14ac:dyDescent="0.25">
      <c r="A6" s="351"/>
      <c r="B6" s="573"/>
      <c r="C6" s="573"/>
      <c r="D6" s="573"/>
      <c r="E6" s="573"/>
    </row>
    <row r="7" spans="1:35" ht="14.25" customHeight="1" x14ac:dyDescent="0.2">
      <c r="A7" s="2000"/>
      <c r="B7" s="574" t="s">
        <v>57</v>
      </c>
      <c r="C7" s="574" t="s">
        <v>58</v>
      </c>
      <c r="D7" s="574" t="s">
        <v>59</v>
      </c>
      <c r="E7" s="574" t="s">
        <v>60</v>
      </c>
      <c r="F7" s="575" t="s">
        <v>482</v>
      </c>
      <c r="G7" s="575" t="s">
        <v>483</v>
      </c>
      <c r="H7" s="575" t="s">
        <v>484</v>
      </c>
    </row>
    <row r="8" spans="1:35" ht="14.25" customHeight="1" x14ac:dyDescent="0.2">
      <c r="A8" s="2000"/>
      <c r="B8" s="2001" t="s">
        <v>799</v>
      </c>
      <c r="C8" s="2002" t="s">
        <v>330</v>
      </c>
      <c r="D8" s="2003" t="s">
        <v>331</v>
      </c>
      <c r="E8" s="2004"/>
      <c r="F8" s="2005"/>
    </row>
    <row r="9" spans="1:35" ht="15.75" x14ac:dyDescent="0.25">
      <c r="A9" s="2000"/>
      <c r="B9" s="2001"/>
      <c r="C9" s="2002"/>
      <c r="D9" s="2003"/>
      <c r="E9" s="354">
        <v>2015</v>
      </c>
      <c r="F9" s="576">
        <v>2017</v>
      </c>
      <c r="G9" s="598">
        <v>2017</v>
      </c>
      <c r="H9" s="598">
        <v>2018</v>
      </c>
    </row>
    <row r="10" spans="1:35" ht="15" x14ac:dyDescent="0.25">
      <c r="A10" s="577"/>
      <c r="B10" s="578" t="s">
        <v>337</v>
      </c>
      <c r="C10" s="579"/>
      <c r="D10" s="599"/>
      <c r="E10" s="579"/>
    </row>
    <row r="11" spans="1:35" ht="15" x14ac:dyDescent="0.25">
      <c r="A11" s="580">
        <v>1</v>
      </c>
      <c r="B11" s="581" t="s">
        <v>800</v>
      </c>
      <c r="C11" s="582" t="s">
        <v>801</v>
      </c>
      <c r="D11" s="600" t="s">
        <v>343</v>
      </c>
      <c r="E11" s="583">
        <v>41</v>
      </c>
      <c r="F11" s="583">
        <v>50</v>
      </c>
      <c r="G11" s="583">
        <v>50</v>
      </c>
      <c r="H11" s="583">
        <v>50</v>
      </c>
    </row>
    <row r="12" spans="1:35" ht="15" x14ac:dyDescent="0.25">
      <c r="A12" s="580">
        <v>2</v>
      </c>
      <c r="B12" s="581" t="s">
        <v>802</v>
      </c>
      <c r="C12" s="582" t="s">
        <v>803</v>
      </c>
      <c r="D12" s="600" t="s">
        <v>343</v>
      </c>
      <c r="E12" s="583">
        <v>125</v>
      </c>
      <c r="F12" s="583">
        <v>147</v>
      </c>
      <c r="G12" s="583">
        <v>147</v>
      </c>
      <c r="H12" s="583">
        <v>147</v>
      </c>
    </row>
    <row r="13" spans="1:35" ht="25.5" customHeight="1" x14ac:dyDescent="0.25">
      <c r="A13" s="580">
        <v>3</v>
      </c>
      <c r="B13" s="584" t="s">
        <v>804</v>
      </c>
      <c r="C13" s="585" t="s">
        <v>748</v>
      </c>
      <c r="D13" s="601" t="s">
        <v>343</v>
      </c>
      <c r="E13" s="586"/>
      <c r="F13" s="586">
        <v>240</v>
      </c>
      <c r="G13" s="586">
        <v>240</v>
      </c>
      <c r="H13" s="586">
        <v>240</v>
      </c>
    </row>
    <row r="14" spans="1:35" ht="15" x14ac:dyDescent="0.25">
      <c r="A14" s="580">
        <v>4</v>
      </c>
      <c r="B14" s="581" t="s">
        <v>386</v>
      </c>
      <c r="C14" s="582" t="s">
        <v>805</v>
      </c>
      <c r="D14" s="600" t="s">
        <v>343</v>
      </c>
      <c r="E14" s="583">
        <v>330</v>
      </c>
      <c r="F14" s="583">
        <v>335</v>
      </c>
      <c r="G14" s="583">
        <v>335</v>
      </c>
      <c r="H14" s="583">
        <v>335</v>
      </c>
    </row>
    <row r="15" spans="1:35" ht="15" x14ac:dyDescent="0.25">
      <c r="A15" s="580">
        <v>5</v>
      </c>
      <c r="B15" s="581" t="s">
        <v>388</v>
      </c>
      <c r="C15" s="582" t="s">
        <v>806</v>
      </c>
      <c r="D15" s="600" t="s">
        <v>343</v>
      </c>
      <c r="E15" s="583">
        <v>930</v>
      </c>
      <c r="F15" s="583">
        <v>960</v>
      </c>
      <c r="G15" s="583">
        <v>960</v>
      </c>
      <c r="H15" s="583">
        <v>960</v>
      </c>
    </row>
    <row r="16" spans="1:35" ht="15" x14ac:dyDescent="0.25">
      <c r="A16" s="580">
        <v>6</v>
      </c>
      <c r="B16" s="581" t="s">
        <v>807</v>
      </c>
      <c r="C16" s="582" t="s">
        <v>808</v>
      </c>
      <c r="D16" s="600" t="s">
        <v>343</v>
      </c>
      <c r="E16" s="583"/>
      <c r="F16" s="583">
        <v>700</v>
      </c>
      <c r="G16" s="583">
        <v>700</v>
      </c>
      <c r="H16" s="583">
        <v>700</v>
      </c>
    </row>
    <row r="17" spans="1:8" ht="15" x14ac:dyDescent="0.25">
      <c r="A17" s="580">
        <v>7</v>
      </c>
      <c r="B17" s="582" t="s">
        <v>406</v>
      </c>
      <c r="C17" s="582" t="s">
        <v>809</v>
      </c>
      <c r="D17" s="602" t="s">
        <v>343</v>
      </c>
      <c r="E17" s="583">
        <v>225</v>
      </c>
      <c r="F17" s="583">
        <v>271</v>
      </c>
      <c r="G17" s="583">
        <v>271</v>
      </c>
      <c r="H17" s="583">
        <v>271</v>
      </c>
    </row>
    <row r="18" spans="1:8" ht="24.75" customHeight="1" x14ac:dyDescent="0.25">
      <c r="A18" s="580">
        <v>8</v>
      </c>
      <c r="B18" s="587" t="s">
        <v>810</v>
      </c>
      <c r="C18" s="588" t="s">
        <v>811</v>
      </c>
      <c r="D18" s="603" t="s">
        <v>343</v>
      </c>
      <c r="E18" s="589">
        <v>233</v>
      </c>
      <c r="F18" s="589">
        <v>236</v>
      </c>
      <c r="G18" s="589">
        <v>236</v>
      </c>
      <c r="H18" s="589">
        <v>236</v>
      </c>
    </row>
    <row r="19" spans="1:8" ht="20.25" customHeight="1" x14ac:dyDescent="0.25">
      <c r="A19" s="580">
        <v>9</v>
      </c>
      <c r="B19" s="587" t="s">
        <v>412</v>
      </c>
      <c r="C19" s="588" t="s">
        <v>812</v>
      </c>
      <c r="D19" s="603" t="s">
        <v>343</v>
      </c>
      <c r="E19" s="589">
        <v>250</v>
      </c>
      <c r="F19" s="589">
        <v>200</v>
      </c>
      <c r="G19" s="589">
        <v>200</v>
      </c>
      <c r="H19" s="589">
        <v>200</v>
      </c>
    </row>
    <row r="20" spans="1:8" ht="27.75" customHeight="1" x14ac:dyDescent="0.25">
      <c r="A20" s="580">
        <v>10</v>
      </c>
      <c r="B20" s="587" t="s">
        <v>423</v>
      </c>
      <c r="C20" s="588" t="s">
        <v>813</v>
      </c>
      <c r="D20" s="603" t="s">
        <v>343</v>
      </c>
      <c r="E20" s="589">
        <v>1800</v>
      </c>
      <c r="F20" s="589">
        <v>1800</v>
      </c>
      <c r="G20" s="589">
        <v>1800</v>
      </c>
      <c r="H20" s="589">
        <v>1800</v>
      </c>
    </row>
    <row r="21" spans="1:8" ht="28.5" customHeight="1" x14ac:dyDescent="0.25">
      <c r="A21" s="580">
        <v>11</v>
      </c>
      <c r="B21" s="587" t="s">
        <v>425</v>
      </c>
      <c r="C21" s="588" t="s">
        <v>814</v>
      </c>
      <c r="D21" s="603" t="s">
        <v>343</v>
      </c>
      <c r="E21" s="589">
        <v>2000</v>
      </c>
      <c r="F21" s="589">
        <v>2000</v>
      </c>
      <c r="G21" s="589">
        <v>2000</v>
      </c>
      <c r="H21" s="589">
        <v>2000</v>
      </c>
    </row>
    <row r="22" spans="1:8" ht="48" customHeight="1" x14ac:dyDescent="0.2">
      <c r="A22" s="604">
        <v>12</v>
      </c>
      <c r="B22" s="590" t="s">
        <v>815</v>
      </c>
      <c r="C22" s="605" t="s">
        <v>816</v>
      </c>
      <c r="D22" s="606" t="s">
        <v>343</v>
      </c>
      <c r="E22" s="607"/>
      <c r="F22" s="607">
        <v>97</v>
      </c>
      <c r="G22" s="607">
        <v>97</v>
      </c>
      <c r="H22" s="607">
        <v>97</v>
      </c>
    </row>
    <row r="23" spans="1:8" ht="30" customHeight="1" x14ac:dyDescent="0.25">
      <c r="A23" s="580">
        <v>13</v>
      </c>
      <c r="B23" s="587" t="s">
        <v>817</v>
      </c>
      <c r="C23" s="588" t="s">
        <v>818</v>
      </c>
      <c r="D23" s="603">
        <v>43465</v>
      </c>
      <c r="E23" s="589"/>
      <c r="F23" s="589">
        <v>991</v>
      </c>
      <c r="G23" s="589">
        <v>991</v>
      </c>
      <c r="H23" s="589">
        <v>991</v>
      </c>
    </row>
    <row r="24" spans="1:8" ht="33" customHeight="1" x14ac:dyDescent="0.25">
      <c r="A24" s="580">
        <v>14</v>
      </c>
      <c r="B24" s="587" t="s">
        <v>819</v>
      </c>
      <c r="C24" s="588" t="s">
        <v>820</v>
      </c>
      <c r="D24" s="603" t="s">
        <v>343</v>
      </c>
      <c r="E24" s="589"/>
      <c r="F24" s="589">
        <v>515</v>
      </c>
      <c r="G24" s="589">
        <v>515</v>
      </c>
      <c r="H24" s="589">
        <v>515</v>
      </c>
    </row>
    <row r="25" spans="1:8" ht="15" x14ac:dyDescent="0.25">
      <c r="A25" s="580">
        <v>17</v>
      </c>
      <c r="B25" s="592" t="s">
        <v>821</v>
      </c>
      <c r="C25" s="592" t="s">
        <v>822</v>
      </c>
      <c r="D25" s="608">
        <v>43009</v>
      </c>
      <c r="E25" s="593"/>
      <c r="F25" s="594">
        <v>3500</v>
      </c>
      <c r="G25" s="594">
        <v>3500</v>
      </c>
      <c r="H25" s="594">
        <v>3500</v>
      </c>
    </row>
    <row r="26" spans="1:8" ht="15" x14ac:dyDescent="0.25">
      <c r="A26" s="580">
        <v>22</v>
      </c>
      <c r="B26" s="592" t="s">
        <v>823</v>
      </c>
      <c r="C26" s="592" t="s">
        <v>824</v>
      </c>
      <c r="D26" s="608" t="s">
        <v>343</v>
      </c>
      <c r="E26" s="595"/>
      <c r="F26" s="594">
        <v>248</v>
      </c>
      <c r="G26" s="594">
        <v>248</v>
      </c>
      <c r="H26" s="594">
        <v>248</v>
      </c>
    </row>
    <row r="27" spans="1:8" ht="15.75" x14ac:dyDescent="0.25">
      <c r="A27" s="580">
        <v>23</v>
      </c>
      <c r="B27" s="592" t="s">
        <v>825</v>
      </c>
      <c r="C27" s="592" t="s">
        <v>826</v>
      </c>
      <c r="D27" s="597" t="s">
        <v>343</v>
      </c>
      <c r="E27" s="596"/>
      <c r="F27" s="594">
        <v>168</v>
      </c>
      <c r="G27" s="594">
        <v>168</v>
      </c>
      <c r="H27" s="594">
        <v>168</v>
      </c>
    </row>
    <row r="28" spans="1:8" ht="15.75" x14ac:dyDescent="0.25">
      <c r="A28" s="609">
        <v>24</v>
      </c>
      <c r="B28" s="592" t="s">
        <v>827</v>
      </c>
      <c r="C28" s="592" t="s">
        <v>828</v>
      </c>
      <c r="D28" s="597" t="s">
        <v>343</v>
      </c>
      <c r="E28" s="596"/>
      <c r="F28" s="594">
        <v>76</v>
      </c>
      <c r="G28" s="594">
        <v>76</v>
      </c>
      <c r="H28" s="594">
        <v>76</v>
      </c>
    </row>
    <row r="29" spans="1:8" ht="15.75" x14ac:dyDescent="0.25">
      <c r="A29" s="580">
        <v>25</v>
      </c>
      <c r="B29" s="596"/>
      <c r="C29" s="592" t="s">
        <v>829</v>
      </c>
      <c r="D29" s="597" t="s">
        <v>343</v>
      </c>
      <c r="E29" s="596"/>
      <c r="F29" s="591">
        <v>127</v>
      </c>
      <c r="G29" s="591">
        <v>127</v>
      </c>
      <c r="H29" s="591">
        <v>127</v>
      </c>
    </row>
    <row r="30" spans="1:8" ht="15" x14ac:dyDescent="0.25">
      <c r="A30" s="580">
        <v>26</v>
      </c>
      <c r="B30" s="592" t="s">
        <v>830</v>
      </c>
      <c r="C30" s="592" t="s">
        <v>831</v>
      </c>
      <c r="D30" s="608">
        <v>42855</v>
      </c>
      <c r="E30" s="595"/>
      <c r="F30" s="594">
        <v>1531</v>
      </c>
      <c r="G30" s="594">
        <v>1531</v>
      </c>
      <c r="H30" s="594">
        <v>1531</v>
      </c>
    </row>
    <row r="31" spans="1:8" ht="15" x14ac:dyDescent="0.25">
      <c r="A31" s="580">
        <v>27</v>
      </c>
      <c r="B31" s="592" t="s">
        <v>787</v>
      </c>
      <c r="C31" s="592" t="s">
        <v>832</v>
      </c>
      <c r="D31" s="608">
        <v>42855</v>
      </c>
      <c r="E31" s="595"/>
      <c r="F31" s="594">
        <v>3446</v>
      </c>
      <c r="G31" s="594">
        <v>3446</v>
      </c>
      <c r="H31" s="594">
        <v>3446</v>
      </c>
    </row>
    <row r="32" spans="1:8" ht="15" x14ac:dyDescent="0.25">
      <c r="A32" s="580">
        <v>28</v>
      </c>
      <c r="B32" s="592" t="s">
        <v>785</v>
      </c>
      <c r="C32" s="592" t="s">
        <v>833</v>
      </c>
      <c r="D32" s="608">
        <v>42825</v>
      </c>
      <c r="E32" s="595"/>
      <c r="F32" s="594">
        <v>1727</v>
      </c>
      <c r="G32" s="594">
        <v>1727</v>
      </c>
      <c r="H32" s="594">
        <v>1727</v>
      </c>
    </row>
    <row r="33" spans="1:8" ht="15" x14ac:dyDescent="0.25">
      <c r="A33" s="580">
        <v>29</v>
      </c>
      <c r="B33" s="592" t="s">
        <v>834</v>
      </c>
      <c r="C33" s="592" t="s">
        <v>835</v>
      </c>
      <c r="D33" s="608">
        <v>42916</v>
      </c>
      <c r="E33" s="593"/>
      <c r="F33" s="594">
        <v>1270</v>
      </c>
      <c r="G33" s="594">
        <v>1270</v>
      </c>
      <c r="H33" s="594">
        <v>1270</v>
      </c>
    </row>
    <row r="34" spans="1:8" ht="15" x14ac:dyDescent="0.25">
      <c r="A34" s="580">
        <v>30</v>
      </c>
      <c r="B34" s="592"/>
      <c r="C34" s="592" t="s">
        <v>836</v>
      </c>
      <c r="D34" s="608" t="s">
        <v>343</v>
      </c>
      <c r="E34" s="593"/>
      <c r="F34" s="594">
        <v>355</v>
      </c>
      <c r="G34" s="594">
        <v>355</v>
      </c>
      <c r="H34" s="594">
        <v>355</v>
      </c>
    </row>
    <row r="35" spans="1:8" ht="15" x14ac:dyDescent="0.25">
      <c r="A35" s="580">
        <v>31</v>
      </c>
      <c r="B35" s="592"/>
      <c r="C35" s="592" t="s">
        <v>837</v>
      </c>
      <c r="D35" s="608" t="s">
        <v>343</v>
      </c>
      <c r="E35" s="593"/>
      <c r="F35" s="594">
        <v>321</v>
      </c>
      <c r="G35" s="594">
        <v>321</v>
      </c>
      <c r="H35" s="594">
        <v>321</v>
      </c>
    </row>
    <row r="36" spans="1:8" ht="15" x14ac:dyDescent="0.25">
      <c r="A36" s="580">
        <v>32</v>
      </c>
      <c r="B36" s="592"/>
      <c r="C36" s="592" t="s">
        <v>838</v>
      </c>
      <c r="D36" s="608" t="s">
        <v>343</v>
      </c>
      <c r="E36" s="593"/>
      <c r="F36" s="594">
        <v>458</v>
      </c>
      <c r="G36" s="594">
        <v>458</v>
      </c>
      <c r="H36" s="594">
        <v>458</v>
      </c>
    </row>
    <row r="37" spans="1:8" ht="15" x14ac:dyDescent="0.25">
      <c r="A37" s="580">
        <v>33</v>
      </c>
      <c r="B37" s="592" t="s">
        <v>913</v>
      </c>
      <c r="C37" s="592" t="s">
        <v>914</v>
      </c>
      <c r="D37" s="608" t="s">
        <v>343</v>
      </c>
      <c r="E37" s="593"/>
      <c r="F37" s="594">
        <v>131</v>
      </c>
      <c r="G37" s="594">
        <v>131</v>
      </c>
      <c r="H37" s="594">
        <v>131</v>
      </c>
    </row>
    <row r="38" spans="1:8" ht="30" x14ac:dyDescent="0.25">
      <c r="A38" s="580">
        <v>34</v>
      </c>
      <c r="B38" s="592" t="s">
        <v>915</v>
      </c>
      <c r="C38" s="660" t="s">
        <v>916</v>
      </c>
      <c r="D38" s="608" t="s">
        <v>343</v>
      </c>
      <c r="E38" s="593"/>
      <c r="F38" s="594">
        <v>686</v>
      </c>
      <c r="G38" s="594">
        <v>686</v>
      </c>
      <c r="H38" s="594">
        <v>686</v>
      </c>
    </row>
    <row r="39" spans="1:8" ht="15" x14ac:dyDescent="0.25">
      <c r="A39" s="580"/>
      <c r="B39" s="592"/>
      <c r="C39" s="660" t="s">
        <v>917</v>
      </c>
      <c r="D39" s="608" t="s">
        <v>343</v>
      </c>
      <c r="E39" s="593"/>
      <c r="F39" s="594">
        <v>550</v>
      </c>
      <c r="G39" s="594">
        <v>550</v>
      </c>
      <c r="H39" s="594">
        <v>550</v>
      </c>
    </row>
    <row r="40" spans="1:8" ht="15" x14ac:dyDescent="0.25">
      <c r="A40" s="580"/>
      <c r="B40" s="592"/>
      <c r="C40" s="660" t="s">
        <v>912</v>
      </c>
      <c r="D40" s="608" t="s">
        <v>343</v>
      </c>
      <c r="E40" s="593"/>
      <c r="F40" s="594">
        <v>4000</v>
      </c>
      <c r="G40" s="594">
        <v>4000</v>
      </c>
      <c r="H40" s="594">
        <v>4000</v>
      </c>
    </row>
    <row r="41" spans="1:8" ht="15.75" x14ac:dyDescent="0.25">
      <c r="E41" s="610">
        <v>5934</v>
      </c>
      <c r="F41" s="610">
        <f>SUM(F11:F40)</f>
        <v>27136</v>
      </c>
      <c r="G41" s="610">
        <f>SUM(G11:G40)</f>
        <v>27136</v>
      </c>
      <c r="H41" s="610">
        <f>SUM(H11:H40)</f>
        <v>27136</v>
      </c>
    </row>
  </sheetData>
  <mergeCells count="9">
    <mergeCell ref="A1:H1"/>
    <mergeCell ref="A3:H3"/>
    <mergeCell ref="A4:H4"/>
    <mergeCell ref="A5:H5"/>
    <mergeCell ref="A7:A9"/>
    <mergeCell ref="B8:B9"/>
    <mergeCell ref="C8:C9"/>
    <mergeCell ref="D8:D9"/>
    <mergeCell ref="E8:F8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Z51"/>
  <sheetViews>
    <sheetView zoomScale="120" workbookViewId="0">
      <selection sqref="A1:Q1"/>
    </sheetView>
  </sheetViews>
  <sheetFormatPr defaultColWidth="9.140625" defaultRowHeight="11.25" x14ac:dyDescent="0.2"/>
  <cols>
    <col min="1" max="1" width="4.85546875" style="151" customWidth="1"/>
    <col min="2" max="2" width="42.85546875" style="151" customWidth="1"/>
    <col min="3" max="3" width="11.28515625" style="152" customWidth="1"/>
    <col min="4" max="5" width="11.140625" style="152" customWidth="1"/>
    <col min="6" max="8" width="11" style="152" customWidth="1"/>
    <col min="9" max="9" width="6.7109375" style="152" customWidth="1"/>
    <col min="10" max="10" width="41.7109375" style="152" customWidth="1"/>
    <col min="11" max="11" width="11" style="152" customWidth="1"/>
    <col min="12" max="13" width="11.140625" style="152" customWidth="1"/>
    <col min="14" max="16" width="11" style="151" customWidth="1"/>
    <col min="17" max="17" width="6.5703125" style="151" customWidth="1"/>
    <col min="18" max="26" width="9.140625" style="151"/>
    <col min="27" max="16384" width="9.140625" style="10"/>
  </cols>
  <sheetData>
    <row r="1" spans="1:26" ht="12.75" customHeight="1" x14ac:dyDescent="0.2">
      <c r="A1" s="1717" t="s">
        <v>2052</v>
      </c>
      <c r="B1" s="1717"/>
      <c r="C1" s="1717"/>
      <c r="D1" s="1717"/>
      <c r="E1" s="1717"/>
      <c r="F1" s="1717"/>
      <c r="G1" s="1717"/>
      <c r="H1" s="1717"/>
      <c r="I1" s="1717"/>
      <c r="J1" s="1717"/>
      <c r="K1" s="1717"/>
      <c r="L1" s="1717"/>
      <c r="M1" s="1717"/>
      <c r="N1" s="1717"/>
      <c r="O1" s="1717"/>
      <c r="P1" s="1717"/>
      <c r="Q1" s="1717"/>
    </row>
    <row r="2" spans="1:26" ht="12.75" customHeight="1" x14ac:dyDescent="0.2">
      <c r="A2" s="1271"/>
      <c r="B2" s="1711" t="s">
        <v>87</v>
      </c>
      <c r="C2" s="1711"/>
      <c r="D2" s="1711"/>
      <c r="E2" s="1711"/>
      <c r="F2" s="1711"/>
      <c r="G2" s="1711"/>
      <c r="H2" s="1711"/>
      <c r="I2" s="1711"/>
      <c r="J2" s="1711"/>
      <c r="K2" s="1711"/>
      <c r="L2" s="1711"/>
      <c r="M2" s="1711"/>
      <c r="N2" s="1711"/>
      <c r="O2" s="1711"/>
      <c r="P2" s="1711"/>
      <c r="Q2" s="1711"/>
    </row>
    <row r="3" spans="1:26" x14ac:dyDescent="0.2">
      <c r="B3" s="1713" t="s">
        <v>1427</v>
      </c>
      <c r="C3" s="1713"/>
      <c r="D3" s="1713"/>
      <c r="E3" s="1713"/>
      <c r="F3" s="1713"/>
      <c r="G3" s="1713"/>
      <c r="H3" s="1713"/>
      <c r="I3" s="1713"/>
      <c r="J3" s="1713"/>
      <c r="K3" s="1713"/>
      <c r="L3" s="1713"/>
      <c r="M3" s="1713"/>
      <c r="N3" s="1713"/>
      <c r="O3" s="1713"/>
      <c r="P3" s="1713"/>
      <c r="Q3" s="1713"/>
    </row>
    <row r="4" spans="1:26" s="118" customFormat="1" x14ac:dyDescent="0.2">
      <c r="A4" s="153"/>
      <c r="B4" s="1714" t="s">
        <v>54</v>
      </c>
      <c r="C4" s="1714"/>
      <c r="D4" s="1714"/>
      <c r="E4" s="1714"/>
      <c r="F4" s="1714"/>
      <c r="G4" s="1714"/>
      <c r="H4" s="1714"/>
      <c r="I4" s="1714"/>
      <c r="J4" s="1714"/>
      <c r="K4" s="1714"/>
      <c r="L4" s="1714"/>
      <c r="M4" s="1714"/>
      <c r="N4" s="1714"/>
      <c r="O4" s="1714"/>
      <c r="P4" s="1714"/>
      <c r="Q4" s="1714"/>
      <c r="R4" s="153"/>
      <c r="S4" s="153"/>
      <c r="T4" s="153"/>
      <c r="U4" s="153"/>
      <c r="V4" s="153"/>
      <c r="W4" s="153"/>
      <c r="X4" s="153"/>
      <c r="Y4" s="153"/>
      <c r="Z4" s="153"/>
    </row>
    <row r="5" spans="1:26" s="118" customFormat="1" x14ac:dyDescent="0.2">
      <c r="A5" s="153"/>
      <c r="B5" s="1714" t="s">
        <v>1072</v>
      </c>
      <c r="C5" s="1714"/>
      <c r="D5" s="1714"/>
      <c r="E5" s="1714"/>
      <c r="F5" s="1714"/>
      <c r="G5" s="1714"/>
      <c r="H5" s="1714"/>
      <c r="I5" s="1714"/>
      <c r="J5" s="1714"/>
      <c r="K5" s="1714"/>
      <c r="L5" s="1714"/>
      <c r="M5" s="1714"/>
      <c r="N5" s="1714"/>
      <c r="O5" s="1714"/>
      <c r="P5" s="1714"/>
      <c r="Q5" s="1714"/>
      <c r="R5" s="153"/>
      <c r="S5" s="153"/>
      <c r="T5" s="153"/>
      <c r="U5" s="153"/>
      <c r="V5" s="153"/>
      <c r="W5" s="153"/>
      <c r="X5" s="153"/>
      <c r="Y5" s="153"/>
      <c r="Z5" s="153"/>
    </row>
    <row r="6" spans="1:26" s="118" customFormat="1" ht="12.75" customHeight="1" x14ac:dyDescent="0.2">
      <c r="A6" s="1723" t="s">
        <v>314</v>
      </c>
      <c r="B6" s="1723"/>
      <c r="C6" s="1723"/>
      <c r="D6" s="1723"/>
      <c r="E6" s="1723"/>
      <c r="F6" s="1723"/>
      <c r="G6" s="1723"/>
      <c r="H6" s="1723"/>
      <c r="I6" s="1723"/>
      <c r="J6" s="1723"/>
      <c r="K6" s="1723"/>
      <c r="L6" s="1723"/>
      <c r="M6" s="1723"/>
      <c r="N6" s="1723"/>
      <c r="O6" s="1723"/>
      <c r="P6" s="1723"/>
      <c r="Q6" s="1723"/>
      <c r="R6" s="153"/>
      <c r="S6" s="153"/>
      <c r="T6" s="153"/>
      <c r="U6" s="153"/>
      <c r="V6" s="153"/>
      <c r="W6" s="153"/>
      <c r="X6" s="153"/>
      <c r="Y6" s="153"/>
      <c r="Z6" s="153"/>
    </row>
    <row r="7" spans="1:26" s="118" customFormat="1" ht="12.75" customHeight="1" x14ac:dyDescent="0.2">
      <c r="A7" s="1746" t="s">
        <v>56</v>
      </c>
      <c r="B7" s="1727" t="s">
        <v>57</v>
      </c>
      <c r="C7" s="1743" t="s">
        <v>58</v>
      </c>
      <c r="D7" s="1743"/>
      <c r="E7" s="1744"/>
      <c r="F7" s="1718" t="s">
        <v>59</v>
      </c>
      <c r="G7" s="1718"/>
      <c r="H7" s="1718"/>
      <c r="I7" s="1732"/>
      <c r="J7" s="1" t="s">
        <v>60</v>
      </c>
      <c r="K7" s="1745" t="s">
        <v>482</v>
      </c>
      <c r="L7" s="1745"/>
      <c r="M7" s="1745"/>
      <c r="N7" s="1718" t="s">
        <v>483</v>
      </c>
      <c r="O7" s="1718"/>
      <c r="P7" s="1718"/>
      <c r="Q7" s="1732"/>
      <c r="R7" s="153"/>
      <c r="S7" s="153"/>
      <c r="T7" s="153"/>
    </row>
    <row r="8" spans="1:26" s="118" customFormat="1" ht="12.75" customHeight="1" x14ac:dyDescent="0.2">
      <c r="A8" s="1747"/>
      <c r="B8" s="1727"/>
      <c r="C8" s="1720" t="s">
        <v>1071</v>
      </c>
      <c r="D8" s="1720"/>
      <c r="E8" s="1721"/>
      <c r="F8" s="1712" t="s">
        <v>1346</v>
      </c>
      <c r="G8" s="1712"/>
      <c r="H8" s="1712"/>
      <c r="I8" s="1715" t="s">
        <v>1347</v>
      </c>
      <c r="J8" s="2"/>
      <c r="K8" s="1720" t="s">
        <v>1071</v>
      </c>
      <c r="L8" s="1720"/>
      <c r="M8" s="1720"/>
      <c r="N8" s="1712" t="s">
        <v>1346</v>
      </c>
      <c r="O8" s="1712"/>
      <c r="P8" s="1712"/>
      <c r="Q8" s="1715" t="s">
        <v>1347</v>
      </c>
    </row>
    <row r="9" spans="1:26" s="119" customFormat="1" ht="36.6" customHeight="1" x14ac:dyDescent="0.2">
      <c r="A9" s="1748"/>
      <c r="B9" s="154" t="s">
        <v>61</v>
      </c>
      <c r="C9" s="131" t="s">
        <v>62</v>
      </c>
      <c r="D9" s="131" t="s">
        <v>63</v>
      </c>
      <c r="E9" s="155" t="s">
        <v>64</v>
      </c>
      <c r="F9" s="1709" t="s">
        <v>62</v>
      </c>
      <c r="G9" s="131" t="s">
        <v>63</v>
      </c>
      <c r="H9" s="1031" t="s">
        <v>1348</v>
      </c>
      <c r="I9" s="1749"/>
      <c r="J9" s="1065" t="s">
        <v>65</v>
      </c>
      <c r="K9" s="131" t="s">
        <v>62</v>
      </c>
      <c r="L9" s="131" t="s">
        <v>63</v>
      </c>
      <c r="M9" s="131" t="s">
        <v>64</v>
      </c>
      <c r="N9" s="131" t="s">
        <v>62</v>
      </c>
      <c r="O9" s="131" t="s">
        <v>63</v>
      </c>
      <c r="P9" s="1031" t="s">
        <v>1348</v>
      </c>
      <c r="Q9" s="1716"/>
    </row>
    <row r="10" spans="1:26" ht="11.45" customHeight="1" x14ac:dyDescent="0.2">
      <c r="A10" s="157">
        <v>1</v>
      </c>
      <c r="B10" s="158" t="s">
        <v>24</v>
      </c>
      <c r="C10" s="159"/>
      <c r="D10" s="159"/>
      <c r="E10" s="1034"/>
      <c r="F10" s="1710"/>
      <c r="G10" s="159"/>
      <c r="H10" s="1034"/>
      <c r="I10" s="159"/>
      <c r="J10" s="1066" t="s">
        <v>25</v>
      </c>
      <c r="K10" s="159"/>
      <c r="L10" s="159"/>
      <c r="M10" s="411"/>
      <c r="N10" s="175"/>
      <c r="P10" s="1043"/>
      <c r="Q10" s="1050"/>
      <c r="R10" s="10"/>
      <c r="S10" s="10"/>
      <c r="T10" s="10"/>
      <c r="U10" s="10"/>
      <c r="V10" s="10"/>
      <c r="W10" s="10"/>
      <c r="X10" s="10"/>
      <c r="Y10" s="10"/>
      <c r="Z10" s="10"/>
    </row>
    <row r="11" spans="1:26" x14ac:dyDescent="0.2">
      <c r="A11" s="157">
        <f t="shared" ref="A11:A46" si="0">A10+1</f>
        <v>2</v>
      </c>
      <c r="B11" s="160"/>
      <c r="C11" s="114"/>
      <c r="D11" s="114"/>
      <c r="E11" s="412"/>
      <c r="F11" s="115"/>
      <c r="G11" s="115"/>
      <c r="H11" s="412"/>
      <c r="I11" s="115"/>
      <c r="J11" s="1067"/>
      <c r="K11" s="115"/>
      <c r="L11" s="115"/>
      <c r="M11" s="404"/>
      <c r="N11" s="175"/>
      <c r="P11" s="1042"/>
      <c r="Q11" s="1051"/>
      <c r="R11" s="10"/>
      <c r="S11" s="10"/>
      <c r="T11" s="10"/>
      <c r="U11" s="10"/>
      <c r="V11" s="10"/>
      <c r="W11" s="10"/>
      <c r="X11" s="10"/>
      <c r="Y11" s="10"/>
      <c r="Z11" s="10"/>
    </row>
    <row r="12" spans="1:26" x14ac:dyDescent="0.2">
      <c r="A12" s="157">
        <f t="shared" si="0"/>
        <v>3</v>
      </c>
      <c r="B12" s="160" t="s">
        <v>38</v>
      </c>
      <c r="C12" s="114">
        <f>Össz.önkor.mérleg.!C15</f>
        <v>0</v>
      </c>
      <c r="D12" s="114">
        <f>Össz.önkor.mérleg.!D15</f>
        <v>0</v>
      </c>
      <c r="E12" s="412">
        <f>Össz.önkor.mérleg.!E15</f>
        <v>0</v>
      </c>
      <c r="F12" s="114"/>
      <c r="G12" s="114"/>
      <c r="H12" s="412"/>
      <c r="I12" s="114"/>
      <c r="J12" s="1068" t="s">
        <v>34</v>
      </c>
      <c r="K12" s="166"/>
      <c r="L12" s="166"/>
      <c r="M12" s="406"/>
      <c r="N12" s="175"/>
      <c r="P12" s="1042"/>
      <c r="Q12" s="1051"/>
      <c r="R12" s="10"/>
      <c r="S12" s="10"/>
      <c r="T12" s="10"/>
      <c r="U12" s="10"/>
      <c r="V12" s="10"/>
      <c r="W12" s="10"/>
      <c r="X12" s="10"/>
      <c r="Y12" s="10"/>
      <c r="Z12" s="10"/>
    </row>
    <row r="13" spans="1:26" x14ac:dyDescent="0.2">
      <c r="A13" s="157">
        <f t="shared" si="0"/>
        <v>4</v>
      </c>
      <c r="B13" s="160" t="s">
        <v>1237</v>
      </c>
      <c r="C13" s="114">
        <f>Össz.önkor.mérleg.!C16</f>
        <v>8750</v>
      </c>
      <c r="D13" s="114">
        <f>Össz.önkor.mérleg.!D16</f>
        <v>0</v>
      </c>
      <c r="E13" s="412">
        <f>Össz.önkor.mérleg.!E16</f>
        <v>8750</v>
      </c>
      <c r="F13" s="114">
        <f>Össz.önkor.mérleg.!F16</f>
        <v>8750</v>
      </c>
      <c r="G13" s="114">
        <f>Össz.önkor.mérleg.!G16</f>
        <v>0</v>
      </c>
      <c r="H13" s="412">
        <f>Össz.önkor.mérleg.!H16</f>
        <v>8750</v>
      </c>
      <c r="I13" s="114">
        <f>H13/E13*100</f>
        <v>100</v>
      </c>
      <c r="J13" s="1068"/>
      <c r="K13" s="166"/>
      <c r="L13" s="166"/>
      <c r="M13" s="406"/>
      <c r="N13" s="175"/>
      <c r="P13" s="1042"/>
      <c r="Q13" s="1051"/>
      <c r="R13" s="10"/>
      <c r="S13" s="10"/>
      <c r="T13" s="10"/>
      <c r="U13" s="10"/>
      <c r="V13" s="10"/>
      <c r="W13" s="10"/>
      <c r="X13" s="10"/>
      <c r="Y13" s="10"/>
      <c r="Z13" s="10"/>
    </row>
    <row r="14" spans="1:26" x14ac:dyDescent="0.2">
      <c r="A14" s="157">
        <f t="shared" si="0"/>
        <v>5</v>
      </c>
      <c r="B14" s="1006" t="s">
        <v>1238</v>
      </c>
      <c r="C14" s="114">
        <f>Össz.önkor.mérleg.!C17</f>
        <v>0</v>
      </c>
      <c r="D14" s="114">
        <f>Össz.önkor.mérleg.!D17</f>
        <v>93253</v>
      </c>
      <c r="E14" s="412">
        <f>Össz.önkor.mérleg.!E17</f>
        <v>93253</v>
      </c>
      <c r="F14" s="114">
        <f>Össz.önkor.mérleg.!F17</f>
        <v>0</v>
      </c>
      <c r="G14" s="114">
        <f>Össz.önkor.mérleg.!G17</f>
        <v>93253</v>
      </c>
      <c r="H14" s="412">
        <f>Össz.önkor.mérleg.!H17</f>
        <v>93253</v>
      </c>
      <c r="I14" s="114">
        <f t="shared" ref="I14:I45" si="1">H14/E14*100</f>
        <v>100</v>
      </c>
      <c r="J14" s="1068"/>
      <c r="K14" s="166"/>
      <c r="L14" s="166"/>
      <c r="M14" s="406"/>
      <c r="N14" s="175"/>
      <c r="P14" s="1042"/>
      <c r="Q14" s="1051"/>
      <c r="R14" s="10"/>
      <c r="S14" s="10"/>
      <c r="T14" s="10"/>
      <c r="U14" s="10"/>
      <c r="V14" s="10"/>
      <c r="W14" s="10"/>
      <c r="X14" s="10"/>
      <c r="Y14" s="10"/>
      <c r="Z14" s="10"/>
    </row>
    <row r="15" spans="1:26" x14ac:dyDescent="0.2">
      <c r="A15" s="157">
        <f t="shared" si="0"/>
        <v>6</v>
      </c>
      <c r="B15" s="151" t="s">
        <v>653</v>
      </c>
      <c r="C15" s="114"/>
      <c r="D15" s="161"/>
      <c r="E15" s="404"/>
      <c r="F15" s="161"/>
      <c r="G15" s="161"/>
      <c r="H15" s="404"/>
      <c r="I15" s="114"/>
      <c r="J15" s="1067" t="s">
        <v>648</v>
      </c>
      <c r="K15" s="162">
        <f>Össz.önkor.mérleg.!K28</f>
        <v>1476944</v>
      </c>
      <c r="L15" s="162">
        <f>Össz.önkor.mérleg.!L28</f>
        <v>160983</v>
      </c>
      <c r="M15" s="406">
        <f>Össz.önkor.mérleg.!M28</f>
        <v>1637927</v>
      </c>
      <c r="N15" s="162">
        <f>Össz.önkor.mérleg.!N28</f>
        <v>782952</v>
      </c>
      <c r="O15" s="162">
        <f>Össz.önkor.mérleg.!O28</f>
        <v>40637</v>
      </c>
      <c r="P15" s="406">
        <f>Össz.önkor.mérleg.!P28</f>
        <v>823589</v>
      </c>
      <c r="Q15" s="1058">
        <f>P15/M15*100</f>
        <v>50.282399642963327</v>
      </c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2" customHeight="1" x14ac:dyDescent="0.2">
      <c r="A16" s="157">
        <f t="shared" si="0"/>
        <v>7</v>
      </c>
      <c r="B16" s="151" t="s">
        <v>43</v>
      </c>
      <c r="C16" s="114"/>
      <c r="D16" s="161"/>
      <c r="E16" s="404"/>
      <c r="F16" s="161"/>
      <c r="G16" s="161"/>
      <c r="H16" s="404"/>
      <c r="I16" s="114"/>
      <c r="J16" s="1067" t="s">
        <v>31</v>
      </c>
      <c r="K16" s="162">
        <f>Össz.önkor.mérleg.!K29</f>
        <v>10950</v>
      </c>
      <c r="L16" s="162">
        <f>Össz.önkor.mérleg.!L29</f>
        <v>0</v>
      </c>
      <c r="M16" s="406">
        <f>SUM(K16:L16)</f>
        <v>10950</v>
      </c>
      <c r="N16" s="162">
        <f>Össz.önkor.mérleg.!N29</f>
        <v>949</v>
      </c>
      <c r="O16" s="162">
        <f>Össz.önkor.mérleg.!O29</f>
        <v>0</v>
      </c>
      <c r="P16" s="406">
        <f>Össz.önkor.mérleg.!P29</f>
        <v>949</v>
      </c>
      <c r="Q16" s="1058">
        <f t="shared" ref="Q16:Q46" si="2">P16/M16*100</f>
        <v>8.6666666666666679</v>
      </c>
      <c r="R16" s="10"/>
      <c r="S16" s="10"/>
      <c r="T16" s="10"/>
      <c r="U16" s="10"/>
      <c r="V16" s="10"/>
      <c r="W16" s="10"/>
      <c r="X16" s="10"/>
      <c r="Y16" s="10"/>
      <c r="Z16" s="10"/>
    </row>
    <row r="17" spans="1:26" x14ac:dyDescent="0.2">
      <c r="A17" s="157">
        <f t="shared" si="0"/>
        <v>8</v>
      </c>
      <c r="B17" s="160" t="s">
        <v>44</v>
      </c>
      <c r="C17" s="125">
        <f>Össz.önkor.mérleg.!C25</f>
        <v>1070</v>
      </c>
      <c r="D17" s="125">
        <f>Össz.önkor.mérleg.!D25</f>
        <v>212438</v>
      </c>
      <c r="E17" s="412">
        <f>Össz.önkor.mérleg.!E25</f>
        <v>213508</v>
      </c>
      <c r="F17" s="114">
        <f>Össz.önkor.mérleg.!F25</f>
        <v>1070</v>
      </c>
      <c r="G17" s="114">
        <f>Össz.önkor.mérleg.!G25</f>
        <v>212438</v>
      </c>
      <c r="H17" s="412">
        <f>Össz.önkor.mérleg.!H25</f>
        <v>213508</v>
      </c>
      <c r="I17" s="114">
        <f t="shared" si="1"/>
        <v>100</v>
      </c>
      <c r="J17" s="1067" t="s">
        <v>32</v>
      </c>
      <c r="K17" s="162">
        <f>Össz.önkor.mérleg.!K30</f>
        <v>0</v>
      </c>
      <c r="L17" s="162">
        <f>Össz.önkor.mérleg.!L30</f>
        <v>0</v>
      </c>
      <c r="M17" s="406">
        <f>SUM(K17:L17)</f>
        <v>0</v>
      </c>
      <c r="N17" s="162">
        <f>Össz.önkor.mérleg.!N30</f>
        <v>0</v>
      </c>
      <c r="O17" s="162">
        <f>Össz.önkor.mérleg.!O30</f>
        <v>0</v>
      </c>
      <c r="P17" s="406">
        <f>Össz.önkor.mérleg.!P30</f>
        <v>0</v>
      </c>
      <c r="Q17" s="1058"/>
      <c r="R17" s="10"/>
      <c r="S17" s="10"/>
      <c r="T17" s="10"/>
      <c r="U17" s="10"/>
      <c r="V17" s="10"/>
      <c r="W17" s="10"/>
      <c r="X17" s="10"/>
      <c r="Y17" s="10"/>
      <c r="Z17" s="10"/>
    </row>
    <row r="18" spans="1:26" x14ac:dyDescent="0.2">
      <c r="A18" s="157">
        <f t="shared" si="0"/>
        <v>9</v>
      </c>
      <c r="B18" s="160" t="s">
        <v>45</v>
      </c>
      <c r="C18" s="114">
        <f>Össz.önkor.mérleg.!C26</f>
        <v>0</v>
      </c>
      <c r="D18" s="114">
        <f>Össz.önkor.mérleg.!D26</f>
        <v>5553</v>
      </c>
      <c r="E18" s="412">
        <f>Össz.önkor.mérleg.!E26</f>
        <v>5553</v>
      </c>
      <c r="F18" s="114">
        <f>Össz.önkor.mérleg.!F26</f>
        <v>0</v>
      </c>
      <c r="G18" s="114">
        <f>Össz.önkor.mérleg.!G26</f>
        <v>5559</v>
      </c>
      <c r="H18" s="412">
        <f>Össz.önkor.mérleg.!H26</f>
        <v>5559</v>
      </c>
      <c r="I18" s="114">
        <f t="shared" si="1"/>
        <v>100.10804970286331</v>
      </c>
      <c r="J18" s="1067" t="s">
        <v>459</v>
      </c>
      <c r="K18" s="162">
        <f>Össz.önkor.mérleg.!K31</f>
        <v>604811</v>
      </c>
      <c r="L18" s="162">
        <f>Össz.önkor.mérleg.!L31</f>
        <v>3238</v>
      </c>
      <c r="M18" s="406">
        <f>SUM(K18:L18)</f>
        <v>608049</v>
      </c>
      <c r="N18" s="162">
        <f>Össz.önkor.mérleg.!N31</f>
        <v>604811</v>
      </c>
      <c r="O18" s="162">
        <f>Össz.önkor.mérleg.!O31</f>
        <v>3238</v>
      </c>
      <c r="P18" s="406">
        <f>Össz.önkor.mérleg.!P31</f>
        <v>608049</v>
      </c>
      <c r="Q18" s="1058">
        <f t="shared" si="2"/>
        <v>100</v>
      </c>
      <c r="R18" s="10"/>
      <c r="S18" s="10"/>
      <c r="T18" s="10"/>
      <c r="U18" s="10"/>
      <c r="V18" s="10"/>
      <c r="W18" s="10"/>
      <c r="X18" s="10"/>
      <c r="Y18" s="10"/>
      <c r="Z18" s="10"/>
    </row>
    <row r="19" spans="1:26" x14ac:dyDescent="0.2">
      <c r="A19" s="157">
        <f t="shared" si="0"/>
        <v>10</v>
      </c>
      <c r="B19" s="160"/>
      <c r="C19" s="114"/>
      <c r="D19" s="114"/>
      <c r="E19" s="412"/>
      <c r="F19" s="114"/>
      <c r="G19" s="114"/>
      <c r="H19" s="412"/>
      <c r="I19" s="114"/>
      <c r="J19" s="1067" t="s">
        <v>1298</v>
      </c>
      <c r="K19" s="162">
        <f>Össz.önkor.mérleg.!K32</f>
        <v>0</v>
      </c>
      <c r="L19" s="162">
        <f>Össz.önkor.mérleg.!L32</f>
        <v>6000</v>
      </c>
      <c r="M19" s="406">
        <f>Össz.önkor.mérleg.!M32</f>
        <v>6000</v>
      </c>
      <c r="N19" s="162">
        <f>Össz.önkor.mérleg.!N32</f>
        <v>0</v>
      </c>
      <c r="O19" s="162">
        <f>Össz.önkor.mérleg.!O32</f>
        <v>5600</v>
      </c>
      <c r="P19" s="406">
        <f>Össz.önkor.mérleg.!P32</f>
        <v>5600</v>
      </c>
      <c r="Q19" s="1058">
        <f t="shared" si="2"/>
        <v>93.333333333333329</v>
      </c>
      <c r="R19" s="10"/>
      <c r="S19" s="10"/>
      <c r="T19" s="10"/>
      <c r="U19" s="10"/>
      <c r="V19" s="10"/>
      <c r="W19" s="10"/>
      <c r="X19" s="10"/>
      <c r="Y19" s="10"/>
      <c r="Z19" s="10"/>
    </row>
    <row r="20" spans="1:26" x14ac:dyDescent="0.2">
      <c r="A20" s="157">
        <f t="shared" si="0"/>
        <v>11</v>
      </c>
      <c r="B20" s="112" t="s">
        <v>46</v>
      </c>
      <c r="C20" s="114">
        <f>Össz.önkor.mérleg.!C22</f>
        <v>0</v>
      </c>
      <c r="D20" s="115">
        <f>Össz.önkor.mérleg.!D27</f>
        <v>60</v>
      </c>
      <c r="E20" s="412">
        <f>Össz.önkor.mérleg.!E27</f>
        <v>60</v>
      </c>
      <c r="F20" s="114">
        <f>Össz.önkor.mérleg.!F27</f>
        <v>0</v>
      </c>
      <c r="G20" s="114">
        <f>Össz.önkor.mérleg.!G27</f>
        <v>60</v>
      </c>
      <c r="H20" s="412">
        <f>Össz.önkor.mérleg.!H27</f>
        <v>60</v>
      </c>
      <c r="I20" s="114">
        <f t="shared" si="1"/>
        <v>100</v>
      </c>
      <c r="J20" s="1067" t="s">
        <v>1299</v>
      </c>
      <c r="K20" s="162">
        <f>Össz.önkor.mérleg.!K33</f>
        <v>48940</v>
      </c>
      <c r="L20" s="162">
        <f>Össz.önkor.mérleg.!L33</f>
        <v>32520</v>
      </c>
      <c r="M20" s="406">
        <f>Össz.önkor.mérleg.!M33</f>
        <v>81460</v>
      </c>
      <c r="N20" s="162">
        <f>Össz.önkor.mérleg.!N33</f>
        <v>29669</v>
      </c>
      <c r="O20" s="162">
        <f>Össz.önkor.mérleg.!O33</f>
        <v>32520</v>
      </c>
      <c r="P20" s="406">
        <f>Össz.önkor.mérleg.!P33</f>
        <v>62189</v>
      </c>
      <c r="Q20" s="1058">
        <f t="shared" si="2"/>
        <v>76.342990424748351</v>
      </c>
      <c r="R20" s="10"/>
      <c r="S20" s="10"/>
      <c r="T20" s="10"/>
      <c r="U20" s="10"/>
      <c r="V20" s="10"/>
      <c r="W20" s="10"/>
      <c r="X20" s="10"/>
      <c r="Y20" s="10"/>
      <c r="Z20" s="10"/>
    </row>
    <row r="21" spans="1:26" x14ac:dyDescent="0.2">
      <c r="A21" s="157">
        <f t="shared" si="0"/>
        <v>12</v>
      </c>
      <c r="B21" s="160" t="s">
        <v>47</v>
      </c>
      <c r="C21" s="114">
        <f>Össz.önkor.mérleg.!C23</f>
        <v>0</v>
      </c>
      <c r="D21" s="114">
        <f>Össz.önkor.mérleg.!D23</f>
        <v>0</v>
      </c>
      <c r="E21" s="412">
        <f>Össz.önkor.mérleg.!E23</f>
        <v>0</v>
      </c>
      <c r="F21" s="114">
        <f>Össz.önkor.mérleg.!F23</f>
        <v>0</v>
      </c>
      <c r="G21" s="114">
        <f>Össz.önkor.mérleg.!G23</f>
        <v>0</v>
      </c>
      <c r="H21" s="412">
        <f>Össz.önkor.mérleg.!H23</f>
        <v>0</v>
      </c>
      <c r="I21" s="115"/>
      <c r="J21" s="1067" t="s">
        <v>1300</v>
      </c>
      <c r="K21" s="162">
        <f>Össz.önkor.mérleg.!K34</f>
        <v>27422</v>
      </c>
      <c r="L21" s="162">
        <f>Össz.önkor.mérleg.!L34</f>
        <v>125443</v>
      </c>
      <c r="M21" s="406">
        <f>Össz.önkor.mérleg.!M34</f>
        <v>152865</v>
      </c>
      <c r="N21" s="162">
        <f>Össz.önkor.mérleg.!N34</f>
        <v>0</v>
      </c>
      <c r="O21" s="162">
        <f>Össz.önkor.mérleg.!O34</f>
        <v>0</v>
      </c>
      <c r="P21" s="406">
        <f>Össz.önkor.mérleg.!P34</f>
        <v>0</v>
      </c>
      <c r="Q21" s="1058">
        <f t="shared" si="2"/>
        <v>0</v>
      </c>
      <c r="R21" s="10"/>
      <c r="S21" s="10"/>
      <c r="T21" s="10"/>
      <c r="U21" s="10"/>
      <c r="V21" s="10"/>
      <c r="W21" s="10"/>
      <c r="X21" s="10"/>
      <c r="Y21" s="10"/>
      <c r="Z21" s="10"/>
    </row>
    <row r="22" spans="1:26" x14ac:dyDescent="0.2">
      <c r="A22" s="157">
        <f t="shared" si="0"/>
        <v>13</v>
      </c>
      <c r="B22" s="160"/>
      <c r="C22" s="114"/>
      <c r="D22" s="115"/>
      <c r="E22" s="412"/>
      <c r="F22" s="115"/>
      <c r="G22" s="115"/>
      <c r="H22" s="412"/>
      <c r="I22" s="115"/>
      <c r="J22" s="1069" t="s">
        <v>68</v>
      </c>
      <c r="K22" s="169">
        <f>SUM(K15:K21)</f>
        <v>2169067</v>
      </c>
      <c r="L22" s="169">
        <f>SUM(L15:L21)</f>
        <v>328184</v>
      </c>
      <c r="M22" s="408">
        <f>SUM(M15:M21)</f>
        <v>2497251</v>
      </c>
      <c r="N22" s="1057">
        <f t="shared" ref="N22:P22" si="3">SUM(N15:N21)</f>
        <v>1418381</v>
      </c>
      <c r="O22" s="169">
        <f t="shared" si="3"/>
        <v>81995</v>
      </c>
      <c r="P22" s="408">
        <f t="shared" si="3"/>
        <v>1500376</v>
      </c>
      <c r="Q22" s="1058">
        <f t="shared" si="2"/>
        <v>60.08110518325951</v>
      </c>
      <c r="R22" s="10"/>
      <c r="S22" s="10"/>
      <c r="T22" s="10"/>
      <c r="U22" s="10"/>
      <c r="V22" s="10"/>
      <c r="W22" s="10"/>
      <c r="X22" s="10"/>
      <c r="Y22" s="10"/>
      <c r="Z22" s="10"/>
    </row>
    <row r="23" spans="1:26" x14ac:dyDescent="0.2">
      <c r="A23" s="157">
        <f t="shared" si="0"/>
        <v>14</v>
      </c>
      <c r="B23" s="151" t="s">
        <v>654</v>
      </c>
      <c r="C23" s="115">
        <f>Össz.önkor.mérleg.!C31</f>
        <v>0</v>
      </c>
      <c r="D23" s="115">
        <f>Össz.önkor.mérleg.!D31</f>
        <v>6121</v>
      </c>
      <c r="E23" s="412">
        <f>Össz.önkor.mérleg.!E31</f>
        <v>6121</v>
      </c>
      <c r="F23" s="115">
        <f>Össz.önkor.mérleg.!F31</f>
        <v>0</v>
      </c>
      <c r="G23" s="115">
        <f>Össz.önkor.mérleg.!G31</f>
        <v>6121</v>
      </c>
      <c r="H23" s="412">
        <f>Össz.önkor.mérleg.!H31</f>
        <v>6121</v>
      </c>
      <c r="I23" s="1063">
        <f t="shared" si="1"/>
        <v>100</v>
      </c>
      <c r="J23" s="115"/>
      <c r="K23" s="162"/>
      <c r="L23" s="162"/>
      <c r="M23" s="404"/>
      <c r="N23" s="164"/>
      <c r="O23" s="162"/>
      <c r="P23" s="406"/>
      <c r="Q23" s="1058"/>
      <c r="R23" s="10"/>
      <c r="S23" s="10"/>
      <c r="T23" s="10"/>
      <c r="U23" s="10"/>
      <c r="V23" s="10"/>
      <c r="W23" s="10"/>
      <c r="X23" s="10"/>
      <c r="Y23" s="10"/>
      <c r="Z23" s="10"/>
    </row>
    <row r="24" spans="1:26" s="120" customFormat="1" x14ac:dyDescent="0.2">
      <c r="A24" s="157">
        <f t="shared" si="0"/>
        <v>15</v>
      </c>
      <c r="B24" s="151"/>
      <c r="C24" s="115"/>
      <c r="D24" s="115"/>
      <c r="E24" s="412"/>
      <c r="F24" s="115"/>
      <c r="G24" s="115"/>
      <c r="H24" s="412"/>
      <c r="I24" s="1063"/>
      <c r="J24" s="162"/>
      <c r="K24" s="162"/>
      <c r="L24" s="162"/>
      <c r="M24" s="406"/>
      <c r="N24" s="1057"/>
      <c r="O24" s="169"/>
      <c r="P24" s="408"/>
      <c r="Q24" s="1058"/>
    </row>
    <row r="25" spans="1:26" s="120" customFormat="1" x14ac:dyDescent="0.2">
      <c r="A25" s="157">
        <f t="shared" si="0"/>
        <v>16</v>
      </c>
      <c r="B25" s="167"/>
      <c r="C25" s="161"/>
      <c r="D25" s="161"/>
      <c r="E25" s="404"/>
      <c r="F25" s="161"/>
      <c r="G25" s="161"/>
      <c r="H25" s="404"/>
      <c r="I25" s="1063"/>
      <c r="J25" s="162"/>
      <c r="K25" s="162"/>
      <c r="L25" s="162"/>
      <c r="M25" s="406"/>
      <c r="N25" s="1057"/>
      <c r="O25" s="169"/>
      <c r="P25" s="408"/>
      <c r="Q25" s="1058"/>
    </row>
    <row r="26" spans="1:26" x14ac:dyDescent="0.2">
      <c r="A26" s="157">
        <f t="shared" si="0"/>
        <v>17</v>
      </c>
      <c r="B26" s="168" t="s">
        <v>67</v>
      </c>
      <c r="C26" s="121">
        <f>C13+C14+C17+C18+C20+C21+C23</f>
        <v>9820</v>
      </c>
      <c r="D26" s="121">
        <f t="shared" ref="D26:H26" si="4">D13+D14+D17+D18+D20+D21+D23</f>
        <v>317425</v>
      </c>
      <c r="E26" s="405">
        <f t="shared" si="4"/>
        <v>327245</v>
      </c>
      <c r="F26" s="121">
        <f t="shared" si="4"/>
        <v>9820</v>
      </c>
      <c r="G26" s="121">
        <f t="shared" si="4"/>
        <v>317431</v>
      </c>
      <c r="H26" s="405">
        <f t="shared" si="4"/>
        <v>327251</v>
      </c>
      <c r="I26" s="1063">
        <f t="shared" si="1"/>
        <v>100.00183348867057</v>
      </c>
      <c r="J26" s="121"/>
      <c r="K26" s="121"/>
      <c r="L26" s="121"/>
      <c r="M26" s="405"/>
      <c r="N26" s="164"/>
      <c r="O26" s="162"/>
      <c r="P26" s="406"/>
      <c r="Q26" s="1058"/>
      <c r="R26" s="10"/>
      <c r="S26" s="10"/>
      <c r="T26" s="10"/>
      <c r="U26" s="10"/>
      <c r="V26" s="10"/>
      <c r="W26" s="10"/>
      <c r="X26" s="10"/>
      <c r="Y26" s="10"/>
      <c r="Z26" s="10"/>
    </row>
    <row r="27" spans="1:26" x14ac:dyDescent="0.2">
      <c r="A27" s="157">
        <f t="shared" si="0"/>
        <v>18</v>
      </c>
      <c r="B27" s="170" t="s">
        <v>51</v>
      </c>
      <c r="C27" s="166">
        <f>SUM(C25:C26)</f>
        <v>9820</v>
      </c>
      <c r="D27" s="166">
        <f>SUM(D25:D26)</f>
        <v>317425</v>
      </c>
      <c r="E27" s="409">
        <f>SUM(E25:E26)</f>
        <v>327245</v>
      </c>
      <c r="F27" s="166">
        <f t="shared" ref="F27:H27" si="5">SUM(F25:F26)</f>
        <v>9820</v>
      </c>
      <c r="G27" s="166">
        <f t="shared" si="5"/>
        <v>317431</v>
      </c>
      <c r="H27" s="409">
        <f t="shared" si="5"/>
        <v>327251</v>
      </c>
      <c r="I27" s="1063">
        <f t="shared" si="1"/>
        <v>100.00183348867057</v>
      </c>
      <c r="J27" s="166" t="s">
        <v>69</v>
      </c>
      <c r="K27" s="166">
        <f>K26+K22</f>
        <v>2169067</v>
      </c>
      <c r="L27" s="166">
        <f>L26+L22</f>
        <v>328184</v>
      </c>
      <c r="M27" s="409">
        <f>M26+M22</f>
        <v>2497251</v>
      </c>
      <c r="N27" s="171">
        <f t="shared" ref="N27:P27" si="6">N26+N22</f>
        <v>1418381</v>
      </c>
      <c r="O27" s="166">
        <f t="shared" si="6"/>
        <v>81995</v>
      </c>
      <c r="P27" s="409">
        <f t="shared" si="6"/>
        <v>1500376</v>
      </c>
      <c r="Q27" s="1058">
        <f t="shared" si="2"/>
        <v>60.08110518325951</v>
      </c>
      <c r="R27" s="10"/>
      <c r="S27" s="10"/>
      <c r="T27" s="10"/>
      <c r="U27" s="10"/>
      <c r="V27" s="10"/>
      <c r="W27" s="10"/>
      <c r="X27" s="10"/>
      <c r="Y27" s="10"/>
      <c r="Z27" s="10"/>
    </row>
    <row r="28" spans="1:26" x14ac:dyDescent="0.2">
      <c r="A28" s="157">
        <f t="shared" si="0"/>
        <v>19</v>
      </c>
      <c r="B28" s="172"/>
      <c r="C28" s="162"/>
      <c r="D28" s="162"/>
      <c r="E28" s="406"/>
      <c r="F28" s="162"/>
      <c r="G28" s="162"/>
      <c r="H28" s="406"/>
      <c r="I28" s="1063"/>
      <c r="J28" s="162"/>
      <c r="M28" s="406"/>
      <c r="N28" s="164"/>
      <c r="O28" s="152"/>
      <c r="P28" s="406"/>
      <c r="Q28" s="1058"/>
      <c r="R28" s="10"/>
      <c r="S28" s="10"/>
      <c r="T28" s="10"/>
      <c r="U28" s="10"/>
      <c r="V28" s="10"/>
      <c r="W28" s="10"/>
      <c r="X28" s="10"/>
      <c r="Y28" s="10"/>
      <c r="Z28" s="10"/>
    </row>
    <row r="29" spans="1:26" x14ac:dyDescent="0.2">
      <c r="A29" s="157">
        <f t="shared" si="0"/>
        <v>20</v>
      </c>
      <c r="B29" s="170" t="s">
        <v>655</v>
      </c>
      <c r="C29" s="166">
        <f>C27-K27</f>
        <v>-2159247</v>
      </c>
      <c r="D29" s="166">
        <f>D27-L27</f>
        <v>-10759</v>
      </c>
      <c r="E29" s="1059">
        <f>E27-M27</f>
        <v>-2170006</v>
      </c>
      <c r="F29" s="531">
        <f t="shared" ref="F29:H29" si="7">F27-N27</f>
        <v>-1408561</v>
      </c>
      <c r="G29" s="531">
        <f t="shared" si="7"/>
        <v>235436</v>
      </c>
      <c r="H29" s="1059">
        <f t="shared" si="7"/>
        <v>-1173125</v>
      </c>
      <c r="I29" s="1063">
        <f t="shared" si="1"/>
        <v>54.060910430662403</v>
      </c>
      <c r="J29" s="162"/>
      <c r="M29" s="406"/>
      <c r="N29" s="164"/>
      <c r="O29" s="152"/>
      <c r="P29" s="406"/>
      <c r="Q29" s="1058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2.75" customHeight="1" x14ac:dyDescent="0.2">
      <c r="A30" s="157">
        <f t="shared" si="0"/>
        <v>21</v>
      </c>
      <c r="B30" s="78"/>
      <c r="C30" s="572"/>
      <c r="D30" s="572"/>
      <c r="E30" s="1060"/>
      <c r="F30" s="572"/>
      <c r="G30" s="572"/>
      <c r="H30" s="1060"/>
      <c r="I30" s="1063"/>
      <c r="J30" s="162"/>
      <c r="M30" s="406"/>
      <c r="N30" s="164"/>
      <c r="O30" s="152"/>
      <c r="P30" s="406"/>
      <c r="Q30" s="1058"/>
      <c r="R30" s="10"/>
      <c r="S30" s="10"/>
      <c r="T30" s="10"/>
      <c r="U30" s="10"/>
      <c r="V30" s="10"/>
      <c r="W30" s="10"/>
      <c r="X30" s="10"/>
      <c r="Y30" s="10"/>
      <c r="Z30" s="10"/>
    </row>
    <row r="31" spans="1:26" s="11" customFormat="1" x14ac:dyDescent="0.2">
      <c r="A31" s="157">
        <f t="shared" si="0"/>
        <v>22</v>
      </c>
      <c r="B31" s="123"/>
      <c r="C31" s="162"/>
      <c r="D31" s="162"/>
      <c r="E31" s="406"/>
      <c r="F31" s="162"/>
      <c r="G31" s="162"/>
      <c r="H31" s="406"/>
      <c r="I31" s="1063"/>
      <c r="J31" s="162"/>
      <c r="K31" s="162"/>
      <c r="L31" s="162"/>
      <c r="M31" s="406"/>
      <c r="N31" s="171"/>
      <c r="O31" s="173"/>
      <c r="P31" s="409"/>
      <c r="Q31" s="1058"/>
    </row>
    <row r="32" spans="1:26" s="11" customFormat="1" x14ac:dyDescent="0.2">
      <c r="A32" s="157">
        <f t="shared" si="0"/>
        <v>23</v>
      </c>
      <c r="B32" s="122" t="s">
        <v>53</v>
      </c>
      <c r="C32" s="122"/>
      <c r="D32" s="122"/>
      <c r="E32" s="475"/>
      <c r="F32" s="122"/>
      <c r="G32" s="122"/>
      <c r="H32" s="475"/>
      <c r="I32" s="1063"/>
      <c r="J32" s="122" t="s">
        <v>33</v>
      </c>
      <c r="K32" s="166"/>
      <c r="L32" s="166"/>
      <c r="M32" s="409"/>
      <c r="N32" s="171"/>
      <c r="O32" s="173"/>
      <c r="P32" s="409"/>
      <c r="Q32" s="1058"/>
    </row>
    <row r="33" spans="1:26" s="11" customFormat="1" x14ac:dyDescent="0.2">
      <c r="A33" s="157">
        <f t="shared" si="0"/>
        <v>24</v>
      </c>
      <c r="B33" s="132" t="s">
        <v>704</v>
      </c>
      <c r="C33" s="122"/>
      <c r="D33" s="122"/>
      <c r="E33" s="475"/>
      <c r="F33" s="122"/>
      <c r="G33" s="122"/>
      <c r="H33" s="475"/>
      <c r="I33" s="1063"/>
      <c r="J33" s="133" t="s">
        <v>4</v>
      </c>
      <c r="K33" s="173"/>
      <c r="L33" s="174"/>
      <c r="M33" s="410"/>
      <c r="N33" s="171"/>
      <c r="O33" s="173"/>
      <c r="P33" s="409"/>
      <c r="Q33" s="1058"/>
    </row>
    <row r="34" spans="1:26" s="11" customFormat="1" x14ac:dyDescent="0.2">
      <c r="A34" s="157">
        <f t="shared" si="0"/>
        <v>25</v>
      </c>
      <c r="B34" s="151" t="s">
        <v>1031</v>
      </c>
      <c r="C34" s="115">
        <f>Össz.önkor.mérleg.!C42</f>
        <v>1243160</v>
      </c>
      <c r="D34" s="115">
        <f>Össz.önkor.mérleg.!D42</f>
        <v>0</v>
      </c>
      <c r="E34" s="412">
        <f>Össz.önkor.mérleg.!E42</f>
        <v>1243160</v>
      </c>
      <c r="F34" s="115">
        <f>Össz.önkor.mérleg.!F42</f>
        <v>608932</v>
      </c>
      <c r="G34" s="115">
        <f>Össz.önkor.mérleg.!G42</f>
        <v>0</v>
      </c>
      <c r="H34" s="115">
        <f>Össz.önkor.mérleg.!H42</f>
        <v>608932</v>
      </c>
      <c r="I34" s="1063">
        <f t="shared" si="1"/>
        <v>48.982592747514396</v>
      </c>
      <c r="J34" s="172" t="s">
        <v>3</v>
      </c>
      <c r="K34" s="166"/>
      <c r="L34" s="166"/>
      <c r="M34" s="409"/>
      <c r="N34" s="171"/>
      <c r="O34" s="173"/>
      <c r="P34" s="409"/>
      <c r="Q34" s="1058"/>
    </row>
    <row r="35" spans="1:26" x14ac:dyDescent="0.2">
      <c r="A35" s="157">
        <f t="shared" si="0"/>
        <v>26</v>
      </c>
      <c r="B35" s="114" t="s">
        <v>706</v>
      </c>
      <c r="C35" s="176"/>
      <c r="D35" s="133"/>
      <c r="E35" s="1061">
        <f>SUM(C35:D35)</f>
        <v>0</v>
      </c>
      <c r="F35" s="133"/>
      <c r="G35" s="133"/>
      <c r="H35" s="1061"/>
      <c r="I35" s="1063"/>
      <c r="J35" s="115" t="s">
        <v>5</v>
      </c>
      <c r="K35" s="166"/>
      <c r="L35" s="166"/>
      <c r="M35" s="409"/>
      <c r="N35" s="164"/>
      <c r="O35" s="152"/>
      <c r="P35" s="406"/>
      <c r="Q35" s="1058"/>
      <c r="R35" s="10"/>
      <c r="S35" s="10"/>
      <c r="T35" s="10"/>
      <c r="U35" s="10"/>
      <c r="V35" s="10"/>
      <c r="W35" s="10"/>
      <c r="X35" s="10"/>
      <c r="Y35" s="10"/>
      <c r="Z35" s="10"/>
    </row>
    <row r="36" spans="1:26" x14ac:dyDescent="0.2">
      <c r="A36" s="157">
        <f t="shared" si="0"/>
        <v>27</v>
      </c>
      <c r="B36" s="114" t="s">
        <v>705</v>
      </c>
      <c r="C36" s="115"/>
      <c r="D36" s="115"/>
      <c r="E36" s="412"/>
      <c r="F36" s="115"/>
      <c r="G36" s="115"/>
      <c r="H36" s="412"/>
      <c r="I36" s="1063"/>
      <c r="J36" s="115" t="s">
        <v>6</v>
      </c>
      <c r="K36" s="173"/>
      <c r="L36" s="173"/>
      <c r="M36" s="409"/>
      <c r="N36" s="164"/>
      <c r="O36" s="152"/>
      <c r="P36" s="406"/>
      <c r="Q36" s="1058"/>
      <c r="R36" s="10"/>
      <c r="S36" s="10"/>
      <c r="T36" s="10"/>
      <c r="U36" s="10"/>
      <c r="V36" s="10"/>
      <c r="W36" s="10"/>
      <c r="X36" s="10"/>
      <c r="Y36" s="10"/>
      <c r="Z36" s="10"/>
    </row>
    <row r="37" spans="1:26" x14ac:dyDescent="0.2">
      <c r="A37" s="157">
        <f t="shared" si="0"/>
        <v>28</v>
      </c>
      <c r="B37" s="114" t="s">
        <v>1101</v>
      </c>
      <c r="C37" s="272">
        <f>-(C29+C34)-C31</f>
        <v>916087</v>
      </c>
      <c r="D37" s="272">
        <f t="shared" ref="D37:E37" si="8">-(D29+D34)-D31</f>
        <v>10759</v>
      </c>
      <c r="E37" s="425">
        <f t="shared" si="8"/>
        <v>926846</v>
      </c>
      <c r="F37" s="272"/>
      <c r="G37" s="272"/>
      <c r="H37" s="425"/>
      <c r="I37" s="1063">
        <f t="shared" si="1"/>
        <v>0</v>
      </c>
      <c r="J37" s="115" t="s">
        <v>7</v>
      </c>
      <c r="K37" s="173"/>
      <c r="L37" s="173"/>
      <c r="M37" s="409"/>
      <c r="N37" s="164"/>
      <c r="O37" s="152"/>
      <c r="P37" s="406"/>
      <c r="Q37" s="1058"/>
      <c r="R37" s="10"/>
      <c r="S37" s="10"/>
      <c r="T37" s="10"/>
      <c r="U37" s="10"/>
      <c r="V37" s="10"/>
      <c r="W37" s="10"/>
      <c r="X37" s="10"/>
      <c r="Y37" s="10"/>
      <c r="Z37" s="10"/>
    </row>
    <row r="38" spans="1:26" x14ac:dyDescent="0.2">
      <c r="A38" s="157">
        <f t="shared" si="0"/>
        <v>29</v>
      </c>
      <c r="B38" s="115" t="s">
        <v>707</v>
      </c>
      <c r="C38" s="122"/>
      <c r="D38" s="122"/>
      <c r="E38" s="475"/>
      <c r="F38" s="122"/>
      <c r="G38" s="122"/>
      <c r="H38" s="475"/>
      <c r="I38" s="1063"/>
      <c r="J38" s="115" t="s">
        <v>9</v>
      </c>
      <c r="K38" s="166"/>
      <c r="L38" s="166"/>
      <c r="M38" s="406"/>
      <c r="N38" s="164"/>
      <c r="O38" s="152"/>
      <c r="P38" s="406"/>
      <c r="Q38" s="1058"/>
      <c r="R38" s="10"/>
      <c r="S38" s="10"/>
      <c r="T38" s="10"/>
      <c r="U38" s="10"/>
      <c r="V38" s="10"/>
      <c r="W38" s="10"/>
      <c r="X38" s="10"/>
      <c r="Y38" s="10"/>
      <c r="Z38" s="10"/>
    </row>
    <row r="39" spans="1:26" x14ac:dyDescent="0.2">
      <c r="A39" s="157">
        <f t="shared" si="0"/>
        <v>30</v>
      </c>
      <c r="B39" s="115" t="s">
        <v>708</v>
      </c>
      <c r="C39" s="115"/>
      <c r="D39" s="115"/>
      <c r="E39" s="412"/>
      <c r="F39" s="115"/>
      <c r="G39" s="115"/>
      <c r="H39" s="412"/>
      <c r="I39" s="1063"/>
      <c r="J39" s="115" t="s">
        <v>10</v>
      </c>
      <c r="K39" s="162"/>
      <c r="L39" s="162"/>
      <c r="M39" s="406"/>
      <c r="N39" s="164"/>
      <c r="O39" s="152"/>
      <c r="P39" s="406"/>
      <c r="Q39" s="1058"/>
      <c r="R39" s="10"/>
      <c r="S39" s="10"/>
      <c r="T39" s="10"/>
      <c r="U39" s="10"/>
      <c r="V39" s="10"/>
      <c r="W39" s="10"/>
      <c r="X39" s="10"/>
      <c r="Y39" s="10"/>
      <c r="Z39" s="10"/>
    </row>
    <row r="40" spans="1:26" x14ac:dyDescent="0.2">
      <c r="A40" s="157">
        <f t="shared" si="0"/>
        <v>31</v>
      </c>
      <c r="B40" s="114" t="s">
        <v>709</v>
      </c>
      <c r="C40" s="115"/>
      <c r="D40" s="115"/>
      <c r="E40" s="412"/>
      <c r="F40" s="115"/>
      <c r="G40" s="115"/>
      <c r="H40" s="412"/>
      <c r="I40" s="1063"/>
      <c r="J40" s="115" t="s">
        <v>11</v>
      </c>
      <c r="K40" s="162"/>
      <c r="L40" s="162"/>
      <c r="M40" s="406"/>
      <c r="N40" s="164"/>
      <c r="O40" s="152"/>
      <c r="P40" s="406"/>
      <c r="Q40" s="1058"/>
      <c r="R40" s="10"/>
      <c r="S40" s="10"/>
      <c r="T40" s="10"/>
      <c r="U40" s="10"/>
      <c r="V40" s="10"/>
      <c r="W40" s="10"/>
      <c r="X40" s="10"/>
      <c r="Y40" s="10"/>
      <c r="Z40" s="10"/>
    </row>
    <row r="41" spans="1:26" x14ac:dyDescent="0.2">
      <c r="A41" s="157">
        <f t="shared" si="0"/>
        <v>32</v>
      </c>
      <c r="B41" s="114" t="s">
        <v>710</v>
      </c>
      <c r="C41" s="115"/>
      <c r="D41" s="115"/>
      <c r="E41" s="412"/>
      <c r="F41" s="115"/>
      <c r="G41" s="115"/>
      <c r="H41" s="412"/>
      <c r="I41" s="1063"/>
      <c r="J41" s="115" t="s">
        <v>12</v>
      </c>
      <c r="K41" s="162"/>
      <c r="L41" s="162"/>
      <c r="M41" s="406"/>
      <c r="N41" s="164"/>
      <c r="O41" s="152"/>
      <c r="P41" s="406"/>
      <c r="Q41" s="1058"/>
      <c r="R41" s="10"/>
      <c r="S41" s="10"/>
      <c r="T41" s="10"/>
      <c r="U41" s="10"/>
      <c r="V41" s="10"/>
      <c r="W41" s="10"/>
      <c r="X41" s="10"/>
      <c r="Y41" s="10"/>
      <c r="Z41" s="10"/>
    </row>
    <row r="42" spans="1:26" x14ac:dyDescent="0.2">
      <c r="A42" s="157">
        <f t="shared" si="0"/>
        <v>33</v>
      </c>
      <c r="B42" s="114" t="s">
        <v>0</v>
      </c>
      <c r="C42" s="115"/>
      <c r="D42" s="115"/>
      <c r="E42" s="412"/>
      <c r="F42" s="115"/>
      <c r="G42" s="115"/>
      <c r="H42" s="412"/>
      <c r="I42" s="1063"/>
      <c r="J42" s="115" t="s">
        <v>13</v>
      </c>
      <c r="K42" s="162"/>
      <c r="L42" s="162"/>
      <c r="M42" s="406"/>
      <c r="N42" s="164"/>
      <c r="O42" s="152"/>
      <c r="P42" s="406"/>
      <c r="Q42" s="1058"/>
      <c r="R42" s="10"/>
      <c r="S42" s="10"/>
      <c r="T42" s="10"/>
      <c r="U42" s="10"/>
      <c r="V42" s="10"/>
      <c r="W42" s="10"/>
      <c r="X42" s="10"/>
      <c r="Y42" s="10"/>
      <c r="Z42" s="10"/>
    </row>
    <row r="43" spans="1:26" x14ac:dyDescent="0.2">
      <c r="A43" s="157">
        <f t="shared" si="0"/>
        <v>34</v>
      </c>
      <c r="B43" s="114" t="s">
        <v>1</v>
      </c>
      <c r="C43" s="115"/>
      <c r="D43" s="115"/>
      <c r="E43" s="412"/>
      <c r="F43" s="115"/>
      <c r="G43" s="115"/>
      <c r="H43" s="412"/>
      <c r="I43" s="1063"/>
      <c r="J43" s="115" t="s">
        <v>14</v>
      </c>
      <c r="K43" s="162"/>
      <c r="L43" s="162"/>
      <c r="M43" s="406"/>
      <c r="N43" s="164"/>
      <c r="O43" s="152"/>
      <c r="P43" s="406"/>
      <c r="Q43" s="1058"/>
      <c r="R43" s="10"/>
      <c r="S43" s="10"/>
      <c r="T43" s="10"/>
      <c r="U43" s="10"/>
      <c r="V43" s="10"/>
      <c r="W43" s="10"/>
      <c r="X43" s="10"/>
      <c r="Y43" s="10"/>
      <c r="Z43" s="10"/>
    </row>
    <row r="44" spans="1:26" x14ac:dyDescent="0.2">
      <c r="A44" s="157">
        <f t="shared" si="0"/>
        <v>35</v>
      </c>
      <c r="B44" s="114" t="s">
        <v>2</v>
      </c>
      <c r="C44" s="115"/>
      <c r="D44" s="115"/>
      <c r="E44" s="412"/>
      <c r="F44" s="115"/>
      <c r="G44" s="115"/>
      <c r="H44" s="412"/>
      <c r="I44" s="1063"/>
      <c r="J44" s="115" t="s">
        <v>15</v>
      </c>
      <c r="K44" s="162"/>
      <c r="L44" s="162"/>
      <c r="M44" s="406"/>
      <c r="N44" s="164"/>
      <c r="O44" s="152"/>
      <c r="P44" s="406"/>
      <c r="Q44" s="1058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2" thickBot="1" x14ac:dyDescent="0.25">
      <c r="A45" s="157">
        <f t="shared" si="0"/>
        <v>36</v>
      </c>
      <c r="B45" s="170" t="s">
        <v>460</v>
      </c>
      <c r="C45" s="461">
        <f>SUM(C31:C43)</f>
        <v>2159247</v>
      </c>
      <c r="D45" s="461">
        <f t="shared" ref="D45:H45" si="9">SUM(D31:D43)</f>
        <v>10759</v>
      </c>
      <c r="E45" s="1062">
        <f t="shared" si="9"/>
        <v>2170006</v>
      </c>
      <c r="F45" s="461">
        <f t="shared" si="9"/>
        <v>608932</v>
      </c>
      <c r="G45" s="461">
        <f t="shared" si="9"/>
        <v>0</v>
      </c>
      <c r="H45" s="1062">
        <f t="shared" si="9"/>
        <v>608932</v>
      </c>
      <c r="I45" s="1063">
        <f t="shared" si="1"/>
        <v>28.061304899617788</v>
      </c>
      <c r="J45" s="122" t="s">
        <v>453</v>
      </c>
      <c r="K45" s="166">
        <f>SUM(K33:K44)</f>
        <v>0</v>
      </c>
      <c r="L45" s="166">
        <f>SUM(L33:L44)</f>
        <v>0</v>
      </c>
      <c r="M45" s="413">
        <f>SUM(M33:M44)</f>
        <v>0</v>
      </c>
      <c r="N45" s="1056">
        <f t="shared" ref="N45:P45" si="10">SUM(N33:N44)</f>
        <v>0</v>
      </c>
      <c r="O45" s="1056">
        <f t="shared" si="10"/>
        <v>0</v>
      </c>
      <c r="P45" s="413">
        <f t="shared" si="10"/>
        <v>0</v>
      </c>
      <c r="Q45" s="107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2" thickBot="1" x14ac:dyDescent="0.25">
      <c r="A46" s="1011">
        <f t="shared" si="0"/>
        <v>37</v>
      </c>
      <c r="B46" s="1012" t="s">
        <v>455</v>
      </c>
      <c r="C46" s="966">
        <f>C27+C30+C45</f>
        <v>2169067</v>
      </c>
      <c r="D46" s="177">
        <f>D27+D30+D45</f>
        <v>328184</v>
      </c>
      <c r="E46" s="416">
        <f>E27+E30+E45</f>
        <v>2497251</v>
      </c>
      <c r="F46" s="177">
        <f t="shared" ref="F46:H46" si="11">F27+F30+F45</f>
        <v>618752</v>
      </c>
      <c r="G46" s="177">
        <f t="shared" si="11"/>
        <v>317431</v>
      </c>
      <c r="H46" s="177">
        <f t="shared" si="11"/>
        <v>936183</v>
      </c>
      <c r="I46" s="1064">
        <f>H46/E46*100</f>
        <v>37.488542401224386</v>
      </c>
      <c r="J46" s="460" t="s">
        <v>454</v>
      </c>
      <c r="K46" s="964">
        <f>K27+K45</f>
        <v>2169067</v>
      </c>
      <c r="L46" s="964">
        <f>L27+L45</f>
        <v>328184</v>
      </c>
      <c r="M46" s="965">
        <f>M27+M45</f>
        <v>2497251</v>
      </c>
      <c r="N46" s="965">
        <f t="shared" ref="N46:P46" si="12">N27+N45</f>
        <v>1418381</v>
      </c>
      <c r="O46" s="965">
        <f t="shared" si="12"/>
        <v>81995</v>
      </c>
      <c r="P46" s="965">
        <f t="shared" si="12"/>
        <v>1500376</v>
      </c>
      <c r="Q46" s="1071">
        <f t="shared" si="2"/>
        <v>60.08110518325951</v>
      </c>
      <c r="R46" s="10"/>
      <c r="S46" s="10"/>
      <c r="T46" s="10"/>
      <c r="U46" s="10"/>
      <c r="V46" s="10"/>
      <c r="W46" s="10"/>
      <c r="X46" s="10"/>
      <c r="Y46" s="10"/>
      <c r="Z46" s="10"/>
    </row>
    <row r="47" spans="1:26" x14ac:dyDescent="0.2">
      <c r="B47" s="174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R47" s="10"/>
      <c r="S47" s="10"/>
      <c r="T47" s="10"/>
      <c r="U47" s="10"/>
      <c r="V47" s="10"/>
      <c r="W47" s="10"/>
      <c r="X47" s="10"/>
      <c r="Y47" s="10"/>
      <c r="Z47" s="10"/>
    </row>
    <row r="48" spans="1:26" x14ac:dyDescent="0.2">
      <c r="G48" s="162"/>
      <c r="X48" s="10"/>
      <c r="Y48" s="10"/>
      <c r="Z48" s="10"/>
    </row>
    <row r="51" spans="4:4" x14ac:dyDescent="0.2">
      <c r="D51" s="162"/>
    </row>
  </sheetData>
  <sheetProtection selectLockedCells="1" selectUnlockedCells="1"/>
  <mergeCells count="18">
    <mergeCell ref="B2:Q2"/>
    <mergeCell ref="B3:Q3"/>
    <mergeCell ref="A1:Q1"/>
    <mergeCell ref="N7:Q7"/>
    <mergeCell ref="N8:P8"/>
    <mergeCell ref="Q8:Q9"/>
    <mergeCell ref="A6:Q6"/>
    <mergeCell ref="B4:Q4"/>
    <mergeCell ref="B5:Q5"/>
    <mergeCell ref="C7:E7"/>
    <mergeCell ref="K7:M7"/>
    <mergeCell ref="C8:E8"/>
    <mergeCell ref="K8:M8"/>
    <mergeCell ref="A7:A9"/>
    <mergeCell ref="B7:B8"/>
    <mergeCell ref="F7:I7"/>
    <mergeCell ref="F8:H8"/>
    <mergeCell ref="I8:I9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62" firstPageNumber="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S95"/>
  <sheetViews>
    <sheetView workbookViewId="0">
      <selection sqref="A1:H1"/>
    </sheetView>
  </sheetViews>
  <sheetFormatPr defaultRowHeight="12.75" x14ac:dyDescent="0.2"/>
  <cols>
    <col min="1" max="1" width="9.140625" customWidth="1"/>
    <col min="2" max="2" width="21.42578125" customWidth="1"/>
    <col min="3" max="3" width="47.5703125" customWidth="1"/>
    <col min="4" max="4" width="16.5703125" customWidth="1"/>
  </cols>
  <sheetData>
    <row r="1" spans="1:8" ht="15" x14ac:dyDescent="0.25">
      <c r="A1" s="2006" t="s">
        <v>2071</v>
      </c>
      <c r="B1" s="2006"/>
      <c r="C1" s="2006"/>
      <c r="D1" s="2006"/>
      <c r="E1" s="2006"/>
      <c r="F1" s="2006"/>
      <c r="G1" s="2006"/>
      <c r="H1" s="2006"/>
    </row>
    <row r="2" spans="1:8" x14ac:dyDescent="0.2">
      <c r="A2" s="721"/>
      <c r="B2" s="721"/>
      <c r="C2" s="721"/>
      <c r="D2" s="1351"/>
      <c r="E2" s="721"/>
      <c r="F2" s="721"/>
      <c r="G2" s="721"/>
      <c r="H2" s="721"/>
    </row>
    <row r="3" spans="1:8" x14ac:dyDescent="0.2">
      <c r="A3" s="1771" t="s">
        <v>78</v>
      </c>
      <c r="B3" s="1771"/>
      <c r="C3" s="1771"/>
      <c r="D3" s="1771"/>
      <c r="E3" s="1771"/>
      <c r="F3" s="1771"/>
      <c r="G3" s="1771"/>
      <c r="H3" s="1771"/>
    </row>
    <row r="4" spans="1:8" x14ac:dyDescent="0.2">
      <c r="A4" s="1771" t="s">
        <v>1427</v>
      </c>
      <c r="B4" s="1771"/>
      <c r="C4" s="1771"/>
      <c r="D4" s="1771"/>
      <c r="E4" s="1771"/>
      <c r="F4" s="1771"/>
      <c r="G4" s="1771"/>
      <c r="H4" s="1771"/>
    </row>
    <row r="5" spans="1:8" ht="14.25" x14ac:dyDescent="0.2">
      <c r="A5" s="1998" t="s">
        <v>327</v>
      </c>
      <c r="B5" s="1998"/>
      <c r="C5" s="1998"/>
      <c r="D5" s="1998"/>
      <c r="E5" s="1998"/>
      <c r="F5" s="1998"/>
      <c r="G5" s="1998"/>
      <c r="H5" s="1998"/>
    </row>
    <row r="6" spans="1:8" ht="14.25" x14ac:dyDescent="0.2">
      <c r="A6" s="1998" t="s">
        <v>1139</v>
      </c>
      <c r="B6" s="1998"/>
      <c r="C6" s="1998"/>
      <c r="D6" s="1998"/>
      <c r="E6" s="1998"/>
      <c r="F6" s="1998"/>
      <c r="G6" s="1998"/>
      <c r="H6" s="1998"/>
    </row>
    <row r="7" spans="1:8" ht="14.25" x14ac:dyDescent="0.2">
      <c r="A7" s="1999" t="s">
        <v>55</v>
      </c>
      <c r="B7" s="1999"/>
      <c r="C7" s="1999"/>
      <c r="D7" s="1999"/>
      <c r="E7" s="1999"/>
      <c r="F7" s="1999"/>
      <c r="G7" s="1999"/>
      <c r="H7" s="1999"/>
    </row>
    <row r="8" spans="1:8" ht="15" x14ac:dyDescent="0.25">
      <c r="A8" s="1349"/>
      <c r="B8" s="1352"/>
      <c r="C8" s="1352"/>
      <c r="D8" s="1352"/>
      <c r="E8" s="1352"/>
      <c r="F8" s="721"/>
      <c r="G8" s="721"/>
      <c r="H8" s="721"/>
    </row>
    <row r="9" spans="1:8" ht="14.25" customHeight="1" x14ac:dyDescent="0.2">
      <c r="A9" s="2007"/>
      <c r="B9" s="1353" t="s">
        <v>57</v>
      </c>
      <c r="C9" s="1353" t="s">
        <v>58</v>
      </c>
      <c r="D9" s="1353" t="s">
        <v>59</v>
      </c>
      <c r="E9" s="1353" t="s">
        <v>60</v>
      </c>
      <c r="F9" s="891" t="s">
        <v>482</v>
      </c>
      <c r="G9" s="891" t="s">
        <v>483</v>
      </c>
      <c r="H9" s="891" t="s">
        <v>484</v>
      </c>
    </row>
    <row r="10" spans="1:8" ht="14.25" customHeight="1" x14ac:dyDescent="0.2">
      <c r="A10" s="2007"/>
      <c r="B10" s="2008" t="s">
        <v>329</v>
      </c>
      <c r="C10" s="2009" t="s">
        <v>330</v>
      </c>
      <c r="D10" s="2009" t="s">
        <v>331</v>
      </c>
      <c r="E10" s="892"/>
      <c r="F10" s="893"/>
      <c r="G10" s="894"/>
      <c r="H10" s="894"/>
    </row>
    <row r="11" spans="1:8" ht="14.25" customHeight="1" x14ac:dyDescent="0.2">
      <c r="A11" s="2007"/>
      <c r="B11" s="2008"/>
      <c r="C11" s="2009"/>
      <c r="D11" s="2009"/>
      <c r="E11" s="1350" t="s">
        <v>737</v>
      </c>
      <c r="F11" s="895" t="s">
        <v>960</v>
      </c>
      <c r="G11" s="896" t="s">
        <v>1140</v>
      </c>
      <c r="H11" s="896" t="s">
        <v>1141</v>
      </c>
    </row>
    <row r="12" spans="1:8" ht="15" x14ac:dyDescent="0.25">
      <c r="A12" s="362"/>
      <c r="B12" s="398" t="s">
        <v>337</v>
      </c>
      <c r="C12" s="399"/>
      <c r="D12" s="399"/>
      <c r="E12" s="721"/>
      <c r="F12" s="721"/>
      <c r="G12" s="721"/>
      <c r="H12" s="721"/>
    </row>
    <row r="13" spans="1:8" ht="15" x14ac:dyDescent="0.25">
      <c r="A13" s="897">
        <v>1</v>
      </c>
      <c r="B13" s="898" t="s">
        <v>341</v>
      </c>
      <c r="C13" s="899" t="s">
        <v>340</v>
      </c>
      <c r="D13" s="900" t="s">
        <v>343</v>
      </c>
      <c r="E13" s="901">
        <v>300</v>
      </c>
      <c r="F13" s="901">
        <v>300</v>
      </c>
      <c r="G13" s="901">
        <v>300</v>
      </c>
      <c r="H13" s="901">
        <v>300</v>
      </c>
    </row>
    <row r="14" spans="1:8" ht="15" x14ac:dyDescent="0.25">
      <c r="A14" s="897">
        <v>2</v>
      </c>
      <c r="B14" s="902" t="s">
        <v>344</v>
      </c>
      <c r="C14" s="903" t="s">
        <v>345</v>
      </c>
      <c r="D14" s="900" t="s">
        <v>343</v>
      </c>
      <c r="E14" s="904">
        <v>100</v>
      </c>
      <c r="F14" s="904">
        <v>100</v>
      </c>
      <c r="G14" s="904">
        <v>100</v>
      </c>
      <c r="H14" s="904">
        <v>100</v>
      </c>
    </row>
    <row r="15" spans="1:8" ht="15" x14ac:dyDescent="0.25">
      <c r="A15" s="897">
        <v>3</v>
      </c>
      <c r="B15" s="902" t="s">
        <v>348</v>
      </c>
      <c r="C15" s="903" t="s">
        <v>738</v>
      </c>
      <c r="D15" s="900" t="s">
        <v>343</v>
      </c>
      <c r="E15" s="904">
        <v>24241</v>
      </c>
      <c r="F15" s="904">
        <v>24241</v>
      </c>
      <c r="G15" s="904">
        <v>24241</v>
      </c>
      <c r="H15" s="904">
        <v>24241</v>
      </c>
    </row>
    <row r="16" spans="1:8" ht="15" x14ac:dyDescent="0.25">
      <c r="A16" s="897">
        <v>4</v>
      </c>
      <c r="B16" s="902" t="s">
        <v>348</v>
      </c>
      <c r="C16" s="903" t="s">
        <v>739</v>
      </c>
      <c r="D16" s="900" t="s">
        <v>343</v>
      </c>
      <c r="E16" s="904">
        <v>27321</v>
      </c>
      <c r="F16" s="904">
        <v>27321</v>
      </c>
      <c r="G16" s="904">
        <v>27321</v>
      </c>
      <c r="H16" s="904">
        <v>27321</v>
      </c>
    </row>
    <row r="17" spans="1:19" ht="15" x14ac:dyDescent="0.25">
      <c r="A17" s="897">
        <v>5</v>
      </c>
      <c r="B17" s="902" t="s">
        <v>356</v>
      </c>
      <c r="C17" s="903" t="s">
        <v>357</v>
      </c>
      <c r="D17" s="900" t="s">
        <v>343</v>
      </c>
      <c r="E17" s="904">
        <v>10</v>
      </c>
      <c r="F17" s="904">
        <v>10</v>
      </c>
      <c r="G17" s="904">
        <v>10</v>
      </c>
      <c r="H17" s="904">
        <v>10</v>
      </c>
    </row>
    <row r="18" spans="1:19" ht="15" x14ac:dyDescent="0.25">
      <c r="A18" s="897">
        <v>6</v>
      </c>
      <c r="B18" s="902" t="s">
        <v>740</v>
      </c>
      <c r="C18" s="903" t="s">
        <v>741</v>
      </c>
      <c r="D18" s="905" t="s">
        <v>343</v>
      </c>
      <c r="E18" s="904">
        <v>62</v>
      </c>
      <c r="F18" s="904">
        <v>0</v>
      </c>
      <c r="G18" s="904">
        <v>0</v>
      </c>
      <c r="H18" s="904">
        <v>0</v>
      </c>
    </row>
    <row r="19" spans="1:19" ht="15" x14ac:dyDescent="0.25">
      <c r="A19" s="897">
        <v>7</v>
      </c>
      <c r="B19" s="902" t="s">
        <v>742</v>
      </c>
      <c r="C19" s="903" t="s">
        <v>743</v>
      </c>
      <c r="D19" s="905" t="s">
        <v>343</v>
      </c>
      <c r="E19" s="904">
        <v>900</v>
      </c>
      <c r="F19" s="904">
        <v>900</v>
      </c>
      <c r="G19" s="904">
        <v>900</v>
      </c>
      <c r="H19" s="904">
        <v>900</v>
      </c>
    </row>
    <row r="20" spans="1:19" ht="15" x14ac:dyDescent="0.25">
      <c r="A20" s="897">
        <v>8</v>
      </c>
      <c r="B20" s="902" t="s">
        <v>744</v>
      </c>
      <c r="C20" s="903" t="s">
        <v>745</v>
      </c>
      <c r="D20" s="905" t="s">
        <v>343</v>
      </c>
      <c r="E20" s="904">
        <v>1190</v>
      </c>
      <c r="F20" s="904">
        <v>1190</v>
      </c>
      <c r="G20" s="904">
        <v>1190</v>
      </c>
      <c r="H20" s="904">
        <v>1190</v>
      </c>
    </row>
    <row r="21" spans="1:19" ht="15" x14ac:dyDescent="0.25">
      <c r="A21" s="897">
        <v>9</v>
      </c>
      <c r="B21" s="902" t="s">
        <v>368</v>
      </c>
      <c r="C21" s="903" t="s">
        <v>746</v>
      </c>
      <c r="D21" s="905" t="s">
        <v>343</v>
      </c>
      <c r="E21" s="904">
        <v>1600</v>
      </c>
      <c r="F21" s="904">
        <v>1600</v>
      </c>
      <c r="G21" s="904">
        <v>1600</v>
      </c>
      <c r="H21" s="904">
        <v>1600</v>
      </c>
    </row>
    <row r="22" spans="1:19" ht="31.5" customHeight="1" x14ac:dyDescent="0.25">
      <c r="A22" s="897">
        <v>10</v>
      </c>
      <c r="B22" s="906" t="s">
        <v>747</v>
      </c>
      <c r="C22" s="907" t="s">
        <v>748</v>
      </c>
      <c r="D22" s="908" t="s">
        <v>343</v>
      </c>
      <c r="E22" s="909">
        <v>35</v>
      </c>
      <c r="F22" s="909">
        <v>35</v>
      </c>
      <c r="G22" s="909">
        <v>35</v>
      </c>
      <c r="H22" s="909">
        <v>35</v>
      </c>
    </row>
    <row r="23" spans="1:19" ht="15" x14ac:dyDescent="0.25">
      <c r="A23" s="897">
        <f>A22+1</f>
        <v>11</v>
      </c>
      <c r="B23" s="903"/>
      <c r="C23" s="903" t="s">
        <v>749</v>
      </c>
      <c r="D23" s="900"/>
      <c r="E23" s="904">
        <v>1844</v>
      </c>
      <c r="F23" s="904">
        <v>1844</v>
      </c>
      <c r="G23" s="904">
        <v>1844</v>
      </c>
      <c r="H23" s="904">
        <v>1844</v>
      </c>
    </row>
    <row r="24" spans="1:19" ht="15" x14ac:dyDescent="0.25">
      <c r="A24" s="897">
        <v>12</v>
      </c>
      <c r="B24" s="902" t="s">
        <v>982</v>
      </c>
      <c r="C24" s="903" t="s">
        <v>979</v>
      </c>
      <c r="D24" s="900" t="s">
        <v>343</v>
      </c>
      <c r="E24" s="904">
        <v>900</v>
      </c>
      <c r="F24" s="904">
        <v>1143</v>
      </c>
      <c r="G24" s="904">
        <v>1143</v>
      </c>
      <c r="H24" s="904">
        <v>1143</v>
      </c>
    </row>
    <row r="25" spans="1:19" ht="31.5" customHeight="1" x14ac:dyDescent="0.25">
      <c r="A25" s="897">
        <f t="shared" ref="A25:A69" si="0">A24+1</f>
        <v>13</v>
      </c>
      <c r="B25" s="592" t="s">
        <v>392</v>
      </c>
      <c r="C25" s="910" t="s">
        <v>393</v>
      </c>
      <c r="D25" s="911" t="s">
        <v>343</v>
      </c>
      <c r="E25" s="912">
        <v>40</v>
      </c>
      <c r="F25" s="912">
        <v>40</v>
      </c>
      <c r="G25" s="912">
        <v>40</v>
      </c>
      <c r="H25" s="912">
        <v>40</v>
      </c>
    </row>
    <row r="26" spans="1:19" ht="30" customHeight="1" x14ac:dyDescent="0.25">
      <c r="A26" s="897">
        <f t="shared" si="0"/>
        <v>14</v>
      </c>
      <c r="B26" s="592" t="s">
        <v>396</v>
      </c>
      <c r="C26" s="910" t="s">
        <v>750</v>
      </c>
      <c r="D26" s="911" t="s">
        <v>343</v>
      </c>
      <c r="E26" s="913">
        <v>210</v>
      </c>
      <c r="F26" s="913">
        <v>210</v>
      </c>
      <c r="G26" s="913">
        <v>210</v>
      </c>
      <c r="H26" s="913">
        <v>210</v>
      </c>
    </row>
    <row r="27" spans="1:19" ht="27" customHeight="1" x14ac:dyDescent="0.25">
      <c r="A27" s="897">
        <f t="shared" si="0"/>
        <v>15</v>
      </c>
      <c r="B27" s="906" t="s">
        <v>398</v>
      </c>
      <c r="C27" s="907" t="s">
        <v>751</v>
      </c>
      <c r="D27" s="908" t="s">
        <v>343</v>
      </c>
      <c r="E27" s="909">
        <v>199</v>
      </c>
      <c r="F27" s="909">
        <v>199</v>
      </c>
      <c r="G27" s="909">
        <v>199</v>
      </c>
      <c r="H27" s="909">
        <v>199</v>
      </c>
    </row>
    <row r="28" spans="1:19" ht="26.25" customHeight="1" x14ac:dyDescent="0.25">
      <c r="A28" s="897">
        <f t="shared" si="0"/>
        <v>16</v>
      </c>
      <c r="B28" s="906" t="s">
        <v>400</v>
      </c>
      <c r="C28" s="907" t="s">
        <v>401</v>
      </c>
      <c r="D28" s="908" t="s">
        <v>343</v>
      </c>
      <c r="E28" s="909">
        <v>1863</v>
      </c>
      <c r="F28" s="909">
        <v>1863</v>
      </c>
      <c r="G28" s="909">
        <v>1863</v>
      </c>
      <c r="H28" s="909">
        <v>1863</v>
      </c>
    </row>
    <row r="29" spans="1:19" s="915" customFormat="1" ht="30" customHeight="1" x14ac:dyDescent="0.25">
      <c r="A29" s="897">
        <f t="shared" si="0"/>
        <v>17</v>
      </c>
      <c r="B29" s="592" t="s">
        <v>1142</v>
      </c>
      <c r="C29" s="914" t="s">
        <v>1143</v>
      </c>
      <c r="D29" s="911" t="s">
        <v>343</v>
      </c>
      <c r="E29" s="595">
        <v>5985</v>
      </c>
      <c r="F29" s="595">
        <v>5985</v>
      </c>
      <c r="G29" s="595">
        <v>5985</v>
      </c>
      <c r="H29" s="595">
        <v>5985</v>
      </c>
      <c r="I29" s="596"/>
      <c r="J29" s="596"/>
      <c r="K29" s="596"/>
      <c r="L29" s="596"/>
      <c r="M29" s="596"/>
      <c r="N29" s="596"/>
      <c r="O29" s="596"/>
      <c r="P29" s="596"/>
      <c r="Q29" s="596"/>
      <c r="R29" s="596"/>
      <c r="S29" s="596"/>
    </row>
    <row r="30" spans="1:19" ht="15" x14ac:dyDescent="0.25">
      <c r="A30" s="897">
        <f t="shared" si="0"/>
        <v>18</v>
      </c>
      <c r="B30" s="903" t="s">
        <v>408</v>
      </c>
      <c r="C30" s="903" t="s">
        <v>752</v>
      </c>
      <c r="D30" s="900" t="s">
        <v>343</v>
      </c>
      <c r="E30" s="904">
        <v>36</v>
      </c>
      <c r="F30" s="904">
        <v>36</v>
      </c>
      <c r="G30" s="904">
        <v>36</v>
      </c>
      <c r="H30" s="904">
        <v>36</v>
      </c>
    </row>
    <row r="31" spans="1:19" ht="27" customHeight="1" x14ac:dyDescent="0.25">
      <c r="A31" s="897">
        <f t="shared" si="0"/>
        <v>19</v>
      </c>
      <c r="B31" s="592"/>
      <c r="C31" s="914" t="s">
        <v>753</v>
      </c>
      <c r="D31" s="911" t="s">
        <v>343</v>
      </c>
      <c r="E31" s="913">
        <v>15</v>
      </c>
      <c r="F31" s="913">
        <v>15</v>
      </c>
      <c r="G31" s="913">
        <v>15</v>
      </c>
      <c r="H31" s="913">
        <v>15</v>
      </c>
    </row>
    <row r="32" spans="1:19" ht="35.25" customHeight="1" x14ac:dyDescent="0.25">
      <c r="A32" s="897">
        <f t="shared" si="0"/>
        <v>20</v>
      </c>
      <c r="B32" s="592" t="s">
        <v>414</v>
      </c>
      <c r="C32" s="914" t="s">
        <v>415</v>
      </c>
      <c r="D32" s="911">
        <v>47150</v>
      </c>
      <c r="E32" s="595">
        <v>3553</v>
      </c>
      <c r="F32" s="595">
        <v>3755</v>
      </c>
      <c r="G32" s="595">
        <v>3755</v>
      </c>
      <c r="H32" s="595">
        <v>3755</v>
      </c>
    </row>
    <row r="33" spans="1:19" ht="30.75" customHeight="1" x14ac:dyDescent="0.25">
      <c r="A33" s="897">
        <f t="shared" si="0"/>
        <v>21</v>
      </c>
      <c r="B33" s="592" t="s">
        <v>754</v>
      </c>
      <c r="C33" s="914" t="s">
        <v>1144</v>
      </c>
      <c r="D33" s="911" t="s">
        <v>343</v>
      </c>
      <c r="E33" s="595">
        <v>1920</v>
      </c>
      <c r="F33" s="595">
        <v>1920</v>
      </c>
      <c r="G33" s="595">
        <v>1920</v>
      </c>
      <c r="H33" s="595">
        <v>1920</v>
      </c>
    </row>
    <row r="34" spans="1:19" s="915" customFormat="1" ht="27.75" customHeight="1" x14ac:dyDescent="0.25">
      <c r="A34" s="897">
        <f t="shared" si="0"/>
        <v>22</v>
      </c>
      <c r="B34" s="592" t="s">
        <v>754</v>
      </c>
      <c r="C34" s="914" t="s">
        <v>1145</v>
      </c>
      <c r="D34" s="911" t="s">
        <v>343</v>
      </c>
      <c r="E34" s="595">
        <v>1800</v>
      </c>
      <c r="F34" s="595">
        <v>1800</v>
      </c>
      <c r="G34" s="595">
        <v>1800</v>
      </c>
      <c r="H34" s="595">
        <v>1800</v>
      </c>
      <c r="I34" s="596"/>
      <c r="J34" s="596"/>
      <c r="K34" s="596"/>
      <c r="L34" s="596"/>
      <c r="M34" s="596"/>
      <c r="N34" s="596"/>
      <c r="O34" s="596"/>
      <c r="P34" s="596"/>
      <c r="Q34" s="596"/>
      <c r="R34" s="596"/>
      <c r="S34" s="596"/>
    </row>
    <row r="35" spans="1:19" ht="27.75" customHeight="1" x14ac:dyDescent="0.25">
      <c r="A35" s="897">
        <f t="shared" si="0"/>
        <v>23</v>
      </c>
      <c r="B35" s="592" t="s">
        <v>755</v>
      </c>
      <c r="C35" s="914" t="s">
        <v>756</v>
      </c>
      <c r="D35" s="911" t="s">
        <v>343</v>
      </c>
      <c r="E35" s="595">
        <v>30</v>
      </c>
      <c r="F35" s="595">
        <v>30</v>
      </c>
      <c r="G35" s="595">
        <v>30</v>
      </c>
      <c r="H35" s="595">
        <v>30</v>
      </c>
    </row>
    <row r="36" spans="1:19" ht="21.75" customHeight="1" x14ac:dyDescent="0.25">
      <c r="A36" s="897">
        <f t="shared" si="0"/>
        <v>24</v>
      </c>
      <c r="B36" s="592" t="s">
        <v>757</v>
      </c>
      <c r="C36" s="914" t="s">
        <v>758</v>
      </c>
      <c r="D36" s="911">
        <v>44196</v>
      </c>
      <c r="E36" s="595">
        <v>153</v>
      </c>
      <c r="F36" s="595">
        <v>153</v>
      </c>
      <c r="G36" s="595">
        <v>153</v>
      </c>
      <c r="H36" s="595">
        <v>153</v>
      </c>
    </row>
    <row r="37" spans="1:19" ht="24.75" customHeight="1" x14ac:dyDescent="0.25">
      <c r="A37" s="897">
        <f t="shared" si="0"/>
        <v>25</v>
      </c>
      <c r="B37" s="592" t="s">
        <v>759</v>
      </c>
      <c r="C37" s="914" t="s">
        <v>760</v>
      </c>
      <c r="D37" s="911" t="s">
        <v>343</v>
      </c>
      <c r="E37" s="595">
        <v>457</v>
      </c>
      <c r="F37" s="595">
        <v>457</v>
      </c>
      <c r="G37" s="595">
        <v>457</v>
      </c>
      <c r="H37" s="595">
        <v>457</v>
      </c>
    </row>
    <row r="38" spans="1:19" ht="28.5" customHeight="1" x14ac:dyDescent="0.25">
      <c r="A38" s="897">
        <f t="shared" si="0"/>
        <v>26</v>
      </c>
      <c r="B38" s="592" t="s">
        <v>761</v>
      </c>
      <c r="C38" s="914" t="s">
        <v>959</v>
      </c>
      <c r="D38" s="911" t="s">
        <v>343</v>
      </c>
      <c r="E38" s="595">
        <v>198</v>
      </c>
      <c r="F38" s="595">
        <v>198</v>
      </c>
      <c r="G38" s="595">
        <v>198</v>
      </c>
      <c r="H38" s="595">
        <v>198</v>
      </c>
    </row>
    <row r="39" spans="1:19" ht="36" customHeight="1" x14ac:dyDescent="0.25">
      <c r="A39" s="897">
        <f t="shared" si="0"/>
        <v>27</v>
      </c>
      <c r="B39" s="592" t="s">
        <v>762</v>
      </c>
      <c r="C39" s="914" t="s">
        <v>763</v>
      </c>
      <c r="D39" s="911" t="s">
        <v>343</v>
      </c>
      <c r="E39" s="595">
        <v>217</v>
      </c>
      <c r="F39" s="595">
        <v>217</v>
      </c>
      <c r="G39" s="595">
        <v>217</v>
      </c>
      <c r="H39" s="595">
        <v>217</v>
      </c>
    </row>
    <row r="40" spans="1:19" ht="26.25" customHeight="1" x14ac:dyDescent="0.25">
      <c r="A40" s="897">
        <f t="shared" si="0"/>
        <v>28</v>
      </c>
      <c r="B40" s="592" t="s">
        <v>127</v>
      </c>
      <c r="C40" s="914" t="s">
        <v>764</v>
      </c>
      <c r="D40" s="911" t="s">
        <v>343</v>
      </c>
      <c r="E40" s="595">
        <v>1200</v>
      </c>
      <c r="F40" s="595">
        <v>1320</v>
      </c>
      <c r="G40" s="595">
        <v>1320</v>
      </c>
      <c r="H40" s="595">
        <v>1320</v>
      </c>
    </row>
    <row r="41" spans="1:19" ht="30.75" customHeight="1" x14ac:dyDescent="0.25">
      <c r="A41" s="897">
        <f t="shared" si="0"/>
        <v>29</v>
      </c>
      <c r="B41" s="592" t="s">
        <v>765</v>
      </c>
      <c r="C41" s="914" t="s">
        <v>766</v>
      </c>
      <c r="D41" s="911">
        <v>43709</v>
      </c>
      <c r="E41" s="595">
        <v>2439</v>
      </c>
      <c r="F41" s="595">
        <v>2439</v>
      </c>
      <c r="G41" s="595">
        <v>2439</v>
      </c>
      <c r="H41" s="595">
        <v>2439</v>
      </c>
    </row>
    <row r="42" spans="1:19" ht="36" customHeight="1" x14ac:dyDescent="0.25">
      <c r="A42" s="897">
        <f t="shared" si="0"/>
        <v>30</v>
      </c>
      <c r="B42" s="916" t="s">
        <v>1473</v>
      </c>
      <c r="C42" s="914" t="s">
        <v>767</v>
      </c>
      <c r="D42" s="911" t="s">
        <v>343</v>
      </c>
      <c r="E42" s="594">
        <v>1943</v>
      </c>
      <c r="F42" s="594">
        <v>2134</v>
      </c>
      <c r="G42" s="594">
        <v>2134</v>
      </c>
      <c r="H42" s="594">
        <v>2143</v>
      </c>
    </row>
    <row r="43" spans="1:19" ht="30" customHeight="1" x14ac:dyDescent="0.25">
      <c r="A43" s="897">
        <f t="shared" si="0"/>
        <v>31</v>
      </c>
      <c r="B43" s="916"/>
      <c r="C43" s="914" t="s">
        <v>768</v>
      </c>
      <c r="D43" s="911" t="s">
        <v>343</v>
      </c>
      <c r="E43" s="594">
        <v>230</v>
      </c>
      <c r="F43" s="594">
        <v>230</v>
      </c>
      <c r="G43" s="594">
        <v>230</v>
      </c>
      <c r="H43" s="594">
        <v>230</v>
      </c>
    </row>
    <row r="44" spans="1:19" ht="15" x14ac:dyDescent="0.25">
      <c r="A44" s="897">
        <v>32</v>
      </c>
      <c r="B44" s="592" t="s">
        <v>1146</v>
      </c>
      <c r="C44" s="592" t="s">
        <v>769</v>
      </c>
      <c r="D44" s="911">
        <v>43616</v>
      </c>
      <c r="E44" s="594">
        <v>4572</v>
      </c>
      <c r="F44" s="594">
        <v>4572</v>
      </c>
      <c r="G44" s="594">
        <v>4572</v>
      </c>
      <c r="H44" s="594">
        <v>4572</v>
      </c>
    </row>
    <row r="45" spans="1:19" ht="15" x14ac:dyDescent="0.25">
      <c r="A45" s="897">
        <v>33</v>
      </c>
      <c r="B45" s="592" t="s">
        <v>770</v>
      </c>
      <c r="C45" s="592" t="s">
        <v>771</v>
      </c>
      <c r="D45" s="911" t="s">
        <v>1147</v>
      </c>
      <c r="E45" s="594">
        <v>10672</v>
      </c>
      <c r="F45" s="594">
        <v>11117</v>
      </c>
      <c r="G45" s="594">
        <v>11117</v>
      </c>
      <c r="H45" s="594"/>
    </row>
    <row r="46" spans="1:19" ht="15" x14ac:dyDescent="0.25">
      <c r="A46" s="897">
        <f t="shared" si="0"/>
        <v>34</v>
      </c>
      <c r="B46" s="592" t="s">
        <v>772</v>
      </c>
      <c r="C46" s="592" t="s">
        <v>773</v>
      </c>
      <c r="D46" s="911" t="s">
        <v>343</v>
      </c>
      <c r="E46" s="594">
        <v>5760</v>
      </c>
      <c r="F46" s="594">
        <v>5760</v>
      </c>
      <c r="G46" s="594">
        <v>5760</v>
      </c>
      <c r="H46" s="594">
        <v>5760</v>
      </c>
    </row>
    <row r="47" spans="1:19" ht="15" x14ac:dyDescent="0.25">
      <c r="A47" s="897">
        <f t="shared" si="0"/>
        <v>35</v>
      </c>
      <c r="B47" s="592" t="s">
        <v>774</v>
      </c>
      <c r="C47" s="592" t="s">
        <v>775</v>
      </c>
      <c r="D47" s="911" t="s">
        <v>343</v>
      </c>
      <c r="E47" s="594">
        <v>3658</v>
      </c>
      <c r="F47" s="594">
        <v>4115</v>
      </c>
      <c r="G47" s="594">
        <v>4115</v>
      </c>
      <c r="H47" s="594">
        <v>4115</v>
      </c>
    </row>
    <row r="48" spans="1:19" ht="15" x14ac:dyDescent="0.25">
      <c r="A48" s="897">
        <f>A47+1</f>
        <v>36</v>
      </c>
      <c r="B48" s="592" t="s">
        <v>115</v>
      </c>
      <c r="C48" s="592" t="s">
        <v>777</v>
      </c>
      <c r="D48" s="911" t="s">
        <v>343</v>
      </c>
      <c r="E48" s="594">
        <v>282</v>
      </c>
      <c r="F48" s="594">
        <v>188</v>
      </c>
      <c r="G48" s="594">
        <v>0</v>
      </c>
      <c r="H48" s="594">
        <v>0</v>
      </c>
    </row>
    <row r="49" spans="1:11" ht="15" x14ac:dyDescent="0.25">
      <c r="A49" s="897">
        <f>A48+1</f>
        <v>37</v>
      </c>
      <c r="B49" s="592" t="s">
        <v>778</v>
      </c>
      <c r="C49" s="592" t="s">
        <v>779</v>
      </c>
      <c r="D49" s="911" t="s">
        <v>343</v>
      </c>
      <c r="E49" s="594">
        <v>993</v>
      </c>
      <c r="F49" s="594">
        <v>993</v>
      </c>
      <c r="G49" s="594">
        <v>993</v>
      </c>
      <c r="H49" s="594">
        <v>993</v>
      </c>
    </row>
    <row r="50" spans="1:11" ht="30" x14ac:dyDescent="0.25">
      <c r="A50" s="897">
        <f t="shared" si="0"/>
        <v>38</v>
      </c>
      <c r="B50" s="916" t="s">
        <v>780</v>
      </c>
      <c r="C50" s="914" t="s">
        <v>781</v>
      </c>
      <c r="D50" s="911" t="s">
        <v>343</v>
      </c>
      <c r="E50" s="594">
        <v>38</v>
      </c>
      <c r="F50" s="594">
        <v>38</v>
      </c>
      <c r="G50" s="594">
        <v>38</v>
      </c>
      <c r="H50" s="594">
        <v>38</v>
      </c>
    </row>
    <row r="51" spans="1:11" ht="15" customHeight="1" x14ac:dyDescent="0.25">
      <c r="A51" s="897">
        <f t="shared" si="0"/>
        <v>39</v>
      </c>
      <c r="B51" s="592" t="s">
        <v>1474</v>
      </c>
      <c r="C51" s="592" t="s">
        <v>782</v>
      </c>
      <c r="D51" s="911" t="s">
        <v>343</v>
      </c>
      <c r="E51" s="594">
        <v>99</v>
      </c>
      <c r="F51" s="594">
        <v>99</v>
      </c>
      <c r="G51" s="594">
        <v>99</v>
      </c>
      <c r="H51" s="594">
        <v>99</v>
      </c>
    </row>
    <row r="52" spans="1:11" ht="15" x14ac:dyDescent="0.25">
      <c r="A52" s="897">
        <f t="shared" si="0"/>
        <v>40</v>
      </c>
      <c r="B52" s="592" t="s">
        <v>1148</v>
      </c>
      <c r="C52" s="592" t="s">
        <v>783</v>
      </c>
      <c r="D52" s="911">
        <v>43465</v>
      </c>
      <c r="E52" s="594">
        <v>688</v>
      </c>
      <c r="F52" s="594">
        <v>0</v>
      </c>
      <c r="G52" s="594">
        <v>0</v>
      </c>
      <c r="H52" s="594">
        <v>0</v>
      </c>
    </row>
    <row r="53" spans="1:11" ht="15" x14ac:dyDescent="0.25">
      <c r="A53" s="897">
        <f t="shared" si="0"/>
        <v>41</v>
      </c>
      <c r="B53" s="592" t="s">
        <v>1149</v>
      </c>
      <c r="C53" s="592" t="s">
        <v>784</v>
      </c>
      <c r="D53" s="911">
        <v>43465</v>
      </c>
      <c r="E53" s="594">
        <v>688</v>
      </c>
      <c r="F53" s="594">
        <v>0</v>
      </c>
      <c r="G53" s="594">
        <v>0</v>
      </c>
      <c r="H53" s="594">
        <v>0</v>
      </c>
    </row>
    <row r="54" spans="1:11" ht="15" x14ac:dyDescent="0.25">
      <c r="A54" s="897">
        <f t="shared" si="0"/>
        <v>42</v>
      </c>
      <c r="B54" s="592" t="s">
        <v>785</v>
      </c>
      <c r="C54" s="592" t="s">
        <v>786</v>
      </c>
      <c r="D54" s="911">
        <v>43465</v>
      </c>
      <c r="E54" s="594">
        <v>210</v>
      </c>
      <c r="F54" s="594">
        <v>0</v>
      </c>
      <c r="G54" s="594">
        <v>0</v>
      </c>
      <c r="H54" s="594">
        <v>0</v>
      </c>
    </row>
    <row r="55" spans="1:11" ht="15" x14ac:dyDescent="0.25">
      <c r="A55" s="897">
        <f t="shared" si="0"/>
        <v>43</v>
      </c>
      <c r="B55" s="592" t="s">
        <v>787</v>
      </c>
      <c r="C55" s="592" t="s">
        <v>788</v>
      </c>
      <c r="D55" s="911">
        <v>43465</v>
      </c>
      <c r="E55" s="594">
        <v>972</v>
      </c>
      <c r="F55" s="594">
        <v>0</v>
      </c>
      <c r="G55" s="594">
        <v>0</v>
      </c>
      <c r="H55" s="594">
        <v>0</v>
      </c>
    </row>
    <row r="56" spans="1:11" ht="15" x14ac:dyDescent="0.25">
      <c r="A56" s="897">
        <f t="shared" si="0"/>
        <v>44</v>
      </c>
      <c r="B56" s="592" t="s">
        <v>776</v>
      </c>
      <c r="C56" s="592" t="s">
        <v>789</v>
      </c>
      <c r="D56" s="911" t="s">
        <v>343</v>
      </c>
      <c r="E56" s="594">
        <v>486</v>
      </c>
      <c r="F56" s="594">
        <v>486</v>
      </c>
      <c r="G56" s="594">
        <v>486</v>
      </c>
      <c r="H56" s="594">
        <v>486</v>
      </c>
    </row>
    <row r="57" spans="1:11" ht="15.75" x14ac:dyDescent="0.25">
      <c r="A57" s="897">
        <v>45</v>
      </c>
      <c r="B57" s="917"/>
      <c r="C57" s="592" t="s">
        <v>790</v>
      </c>
      <c r="D57" s="918" t="s">
        <v>343</v>
      </c>
      <c r="E57" s="594">
        <v>175</v>
      </c>
      <c r="F57" s="594">
        <v>175</v>
      </c>
      <c r="G57" s="594">
        <v>175</v>
      </c>
      <c r="H57" s="594">
        <v>175</v>
      </c>
    </row>
    <row r="58" spans="1:11" ht="15.75" x14ac:dyDescent="0.25">
      <c r="A58" s="897">
        <f t="shared" si="0"/>
        <v>46</v>
      </c>
      <c r="B58" s="917"/>
      <c r="C58" s="592" t="s">
        <v>791</v>
      </c>
      <c r="D58" s="918" t="s">
        <v>343</v>
      </c>
      <c r="E58" s="594">
        <v>55</v>
      </c>
      <c r="F58" s="594">
        <v>55</v>
      </c>
      <c r="G58" s="594">
        <v>55</v>
      </c>
      <c r="H58" s="594">
        <v>55</v>
      </c>
    </row>
    <row r="59" spans="1:11" ht="15" x14ac:dyDescent="0.25">
      <c r="A59" s="897">
        <f t="shared" si="0"/>
        <v>47</v>
      </c>
      <c r="B59" s="917"/>
      <c r="C59" s="592" t="s">
        <v>792</v>
      </c>
      <c r="D59" s="919">
        <v>45291</v>
      </c>
      <c r="E59" s="594">
        <v>19500</v>
      </c>
      <c r="F59" s="594">
        <v>19500</v>
      </c>
      <c r="G59" s="594">
        <v>19500</v>
      </c>
      <c r="H59" s="594">
        <v>19500</v>
      </c>
    </row>
    <row r="60" spans="1:11" ht="15.75" x14ac:dyDescent="0.25">
      <c r="A60" s="897">
        <f t="shared" si="0"/>
        <v>48</v>
      </c>
      <c r="B60" s="917"/>
      <c r="C60" s="592" t="s">
        <v>793</v>
      </c>
      <c r="D60" s="918" t="s">
        <v>343</v>
      </c>
      <c r="E60" s="594">
        <v>37</v>
      </c>
      <c r="F60" s="594">
        <v>37</v>
      </c>
      <c r="G60" s="594">
        <v>37</v>
      </c>
      <c r="H60" s="594">
        <v>37</v>
      </c>
    </row>
    <row r="61" spans="1:11" ht="15.75" x14ac:dyDescent="0.25">
      <c r="A61" s="897">
        <f t="shared" si="0"/>
        <v>49</v>
      </c>
      <c r="B61" s="917"/>
      <c r="C61" s="592" t="s">
        <v>794</v>
      </c>
      <c r="D61" s="918" t="s">
        <v>343</v>
      </c>
      <c r="E61" s="594">
        <v>53</v>
      </c>
      <c r="F61" s="594">
        <v>53</v>
      </c>
      <c r="G61" s="594">
        <v>53</v>
      </c>
      <c r="H61" s="594">
        <v>53</v>
      </c>
      <c r="K61" s="594"/>
    </row>
    <row r="62" spans="1:11" ht="15.75" x14ac:dyDescent="0.25">
      <c r="A62" s="897">
        <f t="shared" si="0"/>
        <v>50</v>
      </c>
      <c r="B62" s="917"/>
      <c r="C62" s="592" t="s">
        <v>795</v>
      </c>
      <c r="D62" s="918" t="s">
        <v>343</v>
      </c>
      <c r="E62" s="594">
        <v>104</v>
      </c>
      <c r="F62" s="594">
        <v>104</v>
      </c>
      <c r="G62" s="594">
        <v>104</v>
      </c>
      <c r="H62" s="594">
        <v>104</v>
      </c>
    </row>
    <row r="63" spans="1:11" ht="15.75" x14ac:dyDescent="0.25">
      <c r="A63" s="897">
        <f t="shared" si="0"/>
        <v>51</v>
      </c>
      <c r="B63" s="917"/>
      <c r="C63" s="592" t="s">
        <v>796</v>
      </c>
      <c r="D63" s="918" t="s">
        <v>343</v>
      </c>
      <c r="E63" s="594">
        <v>192</v>
      </c>
      <c r="F63" s="594">
        <v>192</v>
      </c>
      <c r="G63" s="594">
        <v>192</v>
      </c>
      <c r="H63" s="594">
        <v>192</v>
      </c>
    </row>
    <row r="64" spans="1:11" ht="15.75" x14ac:dyDescent="0.25">
      <c r="A64" s="897">
        <f t="shared" si="0"/>
        <v>52</v>
      </c>
      <c r="B64" s="917"/>
      <c r="C64" s="592" t="s">
        <v>797</v>
      </c>
      <c r="D64" s="918" t="s">
        <v>343</v>
      </c>
      <c r="E64" s="594">
        <v>134</v>
      </c>
      <c r="F64" s="594">
        <v>134</v>
      </c>
      <c r="G64" s="594">
        <v>134</v>
      </c>
      <c r="H64" s="594">
        <v>134</v>
      </c>
    </row>
    <row r="65" spans="1:11" ht="15.75" x14ac:dyDescent="0.25">
      <c r="A65" s="897">
        <f t="shared" si="0"/>
        <v>53</v>
      </c>
      <c r="B65" s="917"/>
      <c r="C65" s="592" t="s">
        <v>798</v>
      </c>
      <c r="D65" s="918" t="s">
        <v>343</v>
      </c>
      <c r="E65" s="594">
        <v>159</v>
      </c>
      <c r="F65" s="594">
        <v>159</v>
      </c>
      <c r="G65" s="594">
        <v>159</v>
      </c>
      <c r="H65" s="594">
        <v>159</v>
      </c>
    </row>
    <row r="66" spans="1:11" ht="15" x14ac:dyDescent="0.25">
      <c r="A66" s="897">
        <f t="shared" si="0"/>
        <v>54</v>
      </c>
      <c r="B66" s="920">
        <v>68360</v>
      </c>
      <c r="C66" s="592" t="s">
        <v>961</v>
      </c>
      <c r="D66" s="921" t="s">
        <v>343</v>
      </c>
      <c r="E66" s="594">
        <v>1844</v>
      </c>
      <c r="F66" s="594">
        <v>1844</v>
      </c>
      <c r="G66" s="594">
        <v>1844</v>
      </c>
      <c r="H66" s="594">
        <v>1844</v>
      </c>
    </row>
    <row r="67" spans="1:11" ht="15" x14ac:dyDescent="0.25">
      <c r="A67" s="897">
        <f t="shared" si="0"/>
        <v>55</v>
      </c>
      <c r="B67" s="922" t="s">
        <v>908</v>
      </c>
      <c r="C67" s="592" t="s">
        <v>909</v>
      </c>
      <c r="D67" s="919">
        <v>43830</v>
      </c>
      <c r="E67" s="594">
        <v>21000</v>
      </c>
      <c r="F67" s="594">
        <v>25000</v>
      </c>
      <c r="G67" s="594">
        <v>25000</v>
      </c>
      <c r="H67" s="594">
        <v>25000</v>
      </c>
    </row>
    <row r="68" spans="1:11" ht="15" x14ac:dyDescent="0.25">
      <c r="A68" s="897">
        <f t="shared" si="0"/>
        <v>56</v>
      </c>
      <c r="B68" s="922" t="s">
        <v>910</v>
      </c>
      <c r="C68" s="592" t="s">
        <v>911</v>
      </c>
      <c r="D68" s="921" t="s">
        <v>343</v>
      </c>
      <c r="E68" s="594">
        <v>31000</v>
      </c>
      <c r="F68" s="594">
        <v>31000</v>
      </c>
      <c r="G68" s="594">
        <v>31000</v>
      </c>
      <c r="H68" s="594">
        <v>31000</v>
      </c>
      <c r="I68" s="721"/>
    </row>
    <row r="69" spans="1:11" ht="15" x14ac:dyDescent="0.25">
      <c r="A69" s="897">
        <f t="shared" si="0"/>
        <v>57</v>
      </c>
      <c r="B69" s="923"/>
      <c r="C69" s="592" t="s">
        <v>912</v>
      </c>
      <c r="D69" s="921" t="s">
        <v>343</v>
      </c>
      <c r="E69" s="594">
        <v>732</v>
      </c>
      <c r="F69" s="594">
        <v>732</v>
      </c>
      <c r="G69" s="594">
        <v>732</v>
      </c>
      <c r="H69" s="594">
        <v>732</v>
      </c>
      <c r="I69" s="721"/>
    </row>
    <row r="70" spans="1:11" ht="15" x14ac:dyDescent="0.25">
      <c r="A70" s="897">
        <v>61</v>
      </c>
      <c r="B70" s="922" t="s">
        <v>980</v>
      </c>
      <c r="C70" s="592" t="s">
        <v>981</v>
      </c>
      <c r="D70" s="921" t="s">
        <v>343</v>
      </c>
      <c r="E70" s="594">
        <v>3277</v>
      </c>
      <c r="F70" s="594">
        <v>3277</v>
      </c>
      <c r="G70" s="594">
        <v>3277</v>
      </c>
      <c r="H70" s="594">
        <v>3277</v>
      </c>
      <c r="I70" s="721"/>
    </row>
    <row r="71" spans="1:11" ht="30" x14ac:dyDescent="0.25">
      <c r="A71" s="897">
        <v>62</v>
      </c>
      <c r="B71" s="922" t="s">
        <v>1150</v>
      </c>
      <c r="C71" s="660" t="s">
        <v>1151</v>
      </c>
      <c r="D71" s="921" t="s">
        <v>343</v>
      </c>
      <c r="E71" s="594">
        <v>600</v>
      </c>
      <c r="F71" s="594">
        <v>600</v>
      </c>
      <c r="G71" s="594">
        <v>600</v>
      </c>
      <c r="H71" s="594">
        <v>600</v>
      </c>
      <c r="I71" s="721"/>
      <c r="J71" s="721"/>
      <c r="K71" s="721"/>
    </row>
    <row r="72" spans="1:11" ht="15" x14ac:dyDescent="0.25">
      <c r="A72" s="897">
        <v>63</v>
      </c>
      <c r="B72" s="922" t="s">
        <v>1152</v>
      </c>
      <c r="C72" s="592" t="s">
        <v>1153</v>
      </c>
      <c r="D72" s="921" t="s">
        <v>343</v>
      </c>
      <c r="E72" s="594">
        <v>141</v>
      </c>
      <c r="F72" s="594">
        <v>141</v>
      </c>
      <c r="G72" s="594">
        <v>141</v>
      </c>
      <c r="H72" s="594">
        <v>141</v>
      </c>
      <c r="I72" s="924"/>
      <c r="J72" s="924"/>
      <c r="K72" s="924"/>
    </row>
    <row r="73" spans="1:11" ht="15" x14ac:dyDescent="0.25">
      <c r="A73" s="897">
        <v>64</v>
      </c>
      <c r="B73" s="922" t="s">
        <v>1154</v>
      </c>
      <c r="C73" s="592" t="s">
        <v>1155</v>
      </c>
      <c r="D73" s="919">
        <v>46727</v>
      </c>
      <c r="E73" s="594"/>
      <c r="F73" s="594"/>
      <c r="G73" s="594">
        <v>155396</v>
      </c>
      <c r="H73" s="594">
        <v>155396</v>
      </c>
      <c r="I73" s="924"/>
      <c r="J73" s="924"/>
      <c r="K73" s="924"/>
    </row>
    <row r="74" spans="1:11" ht="15" x14ac:dyDescent="0.25">
      <c r="A74" s="897">
        <v>65</v>
      </c>
      <c r="B74" s="922" t="s">
        <v>1156</v>
      </c>
      <c r="C74" s="592" t="s">
        <v>1157</v>
      </c>
      <c r="D74" s="919" t="s">
        <v>343</v>
      </c>
      <c r="E74" s="594">
        <v>3000</v>
      </c>
      <c r="F74" s="594">
        <v>3810</v>
      </c>
      <c r="G74" s="594">
        <v>3810</v>
      </c>
      <c r="H74" s="594">
        <v>3810</v>
      </c>
      <c r="I74" s="924"/>
      <c r="J74" s="924"/>
      <c r="K74" s="924"/>
    </row>
    <row r="75" spans="1:11" ht="15" x14ac:dyDescent="0.25">
      <c r="A75" s="897">
        <v>66</v>
      </c>
      <c r="B75" s="922" t="s">
        <v>1158</v>
      </c>
      <c r="C75" s="592" t="s">
        <v>1159</v>
      </c>
      <c r="D75" s="919">
        <v>44105</v>
      </c>
      <c r="E75" s="594">
        <v>350</v>
      </c>
      <c r="F75" s="594">
        <v>350</v>
      </c>
      <c r="G75" s="594">
        <v>350</v>
      </c>
      <c r="H75" s="594">
        <v>350</v>
      </c>
      <c r="I75" s="924"/>
      <c r="J75" s="924"/>
      <c r="K75" s="924"/>
    </row>
    <row r="76" spans="1:11" ht="15" x14ac:dyDescent="0.25">
      <c r="A76" s="897">
        <v>67</v>
      </c>
      <c r="B76" s="922" t="s">
        <v>1475</v>
      </c>
      <c r="C76" s="592" t="s">
        <v>1476</v>
      </c>
      <c r="D76" s="919" t="s">
        <v>343</v>
      </c>
      <c r="E76" s="594">
        <v>0</v>
      </c>
      <c r="F76" s="594">
        <v>800</v>
      </c>
      <c r="G76" s="594">
        <v>2400</v>
      </c>
      <c r="H76" s="594">
        <v>2400</v>
      </c>
      <c r="I76" s="924"/>
      <c r="J76" s="924"/>
      <c r="K76" s="924"/>
    </row>
    <row r="77" spans="1:11" ht="30" x14ac:dyDescent="0.25">
      <c r="A77" s="1354">
        <v>68</v>
      </c>
      <c r="B77" s="1355" t="s">
        <v>1477</v>
      </c>
      <c r="C77" s="1356" t="s">
        <v>1478</v>
      </c>
      <c r="D77" s="1357">
        <v>44196</v>
      </c>
      <c r="E77" s="1358">
        <v>873</v>
      </c>
      <c r="F77" s="1358">
        <v>873</v>
      </c>
      <c r="G77" s="1355">
        <v>873</v>
      </c>
      <c r="H77" s="1355">
        <v>873</v>
      </c>
      <c r="I77" s="924"/>
      <c r="J77" s="924"/>
      <c r="K77" s="924"/>
    </row>
    <row r="78" spans="1:11" ht="15" x14ac:dyDescent="0.25">
      <c r="A78" s="1354">
        <v>69</v>
      </c>
      <c r="B78" s="1355" t="s">
        <v>1479</v>
      </c>
      <c r="C78" s="1355" t="s">
        <v>1480</v>
      </c>
      <c r="D78" s="1357">
        <v>44196</v>
      </c>
      <c r="E78" s="594">
        <v>873</v>
      </c>
      <c r="F78" s="594">
        <v>873</v>
      </c>
      <c r="G78" s="594">
        <v>873</v>
      </c>
      <c r="H78" s="594">
        <v>873</v>
      </c>
      <c r="I78" s="924"/>
      <c r="J78" s="924"/>
      <c r="K78" s="924"/>
    </row>
    <row r="79" spans="1:11" ht="30" x14ac:dyDescent="0.25">
      <c r="A79" s="1354">
        <v>70</v>
      </c>
      <c r="B79" s="1355" t="s">
        <v>1481</v>
      </c>
      <c r="C79" s="1356" t="s">
        <v>1482</v>
      </c>
      <c r="D79" s="1357">
        <v>44196</v>
      </c>
      <c r="E79" s="594">
        <v>873</v>
      </c>
      <c r="F79" s="594">
        <v>873</v>
      </c>
      <c r="G79" s="594">
        <v>873</v>
      </c>
      <c r="H79" s="594">
        <v>873</v>
      </c>
      <c r="I79" s="924"/>
      <c r="J79" s="924"/>
      <c r="K79" s="924"/>
    </row>
    <row r="80" spans="1:11" ht="15.75" x14ac:dyDescent="0.25">
      <c r="A80" s="897">
        <v>62</v>
      </c>
      <c r="B80" s="922" t="s">
        <v>1483</v>
      </c>
      <c r="C80" s="1359" t="s">
        <v>1484</v>
      </c>
      <c r="D80" s="918" t="s">
        <v>343</v>
      </c>
      <c r="E80" s="594">
        <v>900</v>
      </c>
      <c r="F80" s="594">
        <v>900</v>
      </c>
      <c r="G80" s="594">
        <v>900</v>
      </c>
      <c r="H80" s="594">
        <v>900</v>
      </c>
      <c r="I80" s="924"/>
      <c r="J80" s="924"/>
      <c r="K80" s="924"/>
    </row>
    <row r="81" spans="1:11" ht="15.75" x14ac:dyDescent="0.25">
      <c r="A81" s="897">
        <v>63</v>
      </c>
      <c r="B81" s="922" t="s">
        <v>1485</v>
      </c>
      <c r="C81" s="1359" t="s">
        <v>1486</v>
      </c>
      <c r="D81" s="1360" t="s">
        <v>343</v>
      </c>
      <c r="E81" s="1358">
        <v>5760</v>
      </c>
      <c r="F81" s="1358">
        <v>5760</v>
      </c>
      <c r="G81" s="1358">
        <v>5760</v>
      </c>
      <c r="H81" s="1358">
        <v>5760</v>
      </c>
      <c r="I81" s="924"/>
      <c r="J81" s="924"/>
      <c r="K81" s="924"/>
    </row>
    <row r="82" spans="1:11" ht="15.75" x14ac:dyDescent="0.25">
      <c r="A82" s="1354">
        <v>64</v>
      </c>
      <c r="B82" s="1355" t="s">
        <v>1487</v>
      </c>
      <c r="C82" s="1359" t="s">
        <v>1488</v>
      </c>
      <c r="D82" s="19" t="s">
        <v>343</v>
      </c>
      <c r="E82" s="1355">
        <v>217</v>
      </c>
      <c r="F82" s="1355">
        <v>217</v>
      </c>
      <c r="G82" s="1355">
        <v>217</v>
      </c>
      <c r="H82" s="1355">
        <v>217</v>
      </c>
      <c r="I82" s="924"/>
      <c r="J82" s="924"/>
      <c r="K82" s="924"/>
    </row>
    <row r="83" spans="1:11" ht="31.5" x14ac:dyDescent="0.25">
      <c r="A83" s="1354">
        <v>65</v>
      </c>
      <c r="B83" s="1356" t="s">
        <v>1489</v>
      </c>
      <c r="C83" s="1361" t="s">
        <v>1490</v>
      </c>
      <c r="D83" s="1362" t="s">
        <v>343</v>
      </c>
      <c r="E83" s="1363">
        <v>1524</v>
      </c>
      <c r="F83" s="1363">
        <v>1524</v>
      </c>
      <c r="G83" s="1363">
        <v>1524</v>
      </c>
      <c r="H83" s="1363">
        <v>1524</v>
      </c>
      <c r="I83" s="924"/>
      <c r="J83" s="924"/>
      <c r="K83" s="924"/>
    </row>
    <row r="84" spans="1:11" ht="15.75" x14ac:dyDescent="0.25">
      <c r="A84" s="1354">
        <v>66</v>
      </c>
      <c r="B84" s="1355" t="s">
        <v>1491</v>
      </c>
      <c r="C84" s="30" t="s">
        <v>1492</v>
      </c>
      <c r="D84" s="19" t="s">
        <v>343</v>
      </c>
      <c r="E84" s="1355">
        <v>671</v>
      </c>
      <c r="F84" s="1355">
        <v>671</v>
      </c>
      <c r="G84" s="1355">
        <v>671</v>
      </c>
      <c r="H84" s="1355">
        <v>671</v>
      </c>
      <c r="I84" s="924"/>
      <c r="J84" s="924"/>
      <c r="K84" s="924"/>
    </row>
    <row r="85" spans="1:11" ht="31.5" x14ac:dyDescent="0.25">
      <c r="A85" s="1354">
        <v>67</v>
      </c>
      <c r="B85" s="1356" t="s">
        <v>772</v>
      </c>
      <c r="C85" s="1361" t="s">
        <v>773</v>
      </c>
      <c r="D85" s="1362" t="s">
        <v>343</v>
      </c>
      <c r="E85" s="1364">
        <v>5760</v>
      </c>
      <c r="F85" s="1364">
        <v>5760</v>
      </c>
      <c r="G85" s="1364">
        <v>5760</v>
      </c>
      <c r="H85" s="1364">
        <v>5760</v>
      </c>
      <c r="I85" s="924"/>
      <c r="J85" s="924"/>
      <c r="K85" s="924"/>
    </row>
    <row r="86" spans="1:11" ht="30" x14ac:dyDescent="0.25">
      <c r="A86" s="1365">
        <v>68</v>
      </c>
      <c r="B86" s="1356" t="s">
        <v>1493</v>
      </c>
      <c r="C86" s="1356" t="s">
        <v>1494</v>
      </c>
      <c r="D86" s="1365" t="s">
        <v>343</v>
      </c>
      <c r="E86" s="1356">
        <v>200</v>
      </c>
      <c r="F86" s="1356">
        <v>200</v>
      </c>
      <c r="G86" s="1356">
        <v>200</v>
      </c>
      <c r="H86" s="1356">
        <v>200</v>
      </c>
      <c r="I86" s="924"/>
      <c r="J86" s="924"/>
      <c r="K86" s="924"/>
    </row>
    <row r="87" spans="1:11" ht="15" x14ac:dyDescent="0.25">
      <c r="A87" s="1354">
        <v>69</v>
      </c>
      <c r="B87" s="1355" t="s">
        <v>1495</v>
      </c>
      <c r="C87" s="1355" t="s">
        <v>1496</v>
      </c>
      <c r="D87" s="1354" t="s">
        <v>343</v>
      </c>
      <c r="E87" s="1355">
        <v>55</v>
      </c>
      <c r="F87" s="1355">
        <v>55</v>
      </c>
      <c r="G87" s="1355">
        <v>55</v>
      </c>
      <c r="H87" s="1355">
        <v>55</v>
      </c>
      <c r="I87" s="924"/>
      <c r="J87" s="924"/>
      <c r="K87" s="924"/>
    </row>
    <row r="88" spans="1:11" ht="30" x14ac:dyDescent="0.25">
      <c r="A88" s="1365">
        <v>70</v>
      </c>
      <c r="B88" s="1356" t="s">
        <v>1497</v>
      </c>
      <c r="C88" s="1356" t="s">
        <v>1498</v>
      </c>
      <c r="D88" s="1365" t="s">
        <v>343</v>
      </c>
      <c r="E88" s="1356">
        <v>31</v>
      </c>
      <c r="F88" s="1356">
        <v>31</v>
      </c>
      <c r="G88" s="1356">
        <v>31</v>
      </c>
      <c r="H88" s="1356">
        <v>31</v>
      </c>
      <c r="I88" s="924"/>
      <c r="J88" s="924"/>
      <c r="K88" s="924"/>
    </row>
    <row r="89" spans="1:11" ht="15" x14ac:dyDescent="0.25">
      <c r="A89" s="1354">
        <v>71</v>
      </c>
      <c r="B89" s="1355" t="s">
        <v>1499</v>
      </c>
      <c r="C89" s="1355" t="s">
        <v>1500</v>
      </c>
      <c r="D89" s="1357">
        <v>44196</v>
      </c>
      <c r="E89" s="1355">
        <v>381</v>
      </c>
      <c r="F89" s="1355">
        <v>381</v>
      </c>
      <c r="G89" s="1355">
        <v>381</v>
      </c>
      <c r="H89" s="1355">
        <v>381</v>
      </c>
      <c r="I89" s="924"/>
      <c r="J89" s="924"/>
      <c r="K89" s="924"/>
    </row>
    <row r="90" spans="1:11" ht="15" x14ac:dyDescent="0.25">
      <c r="A90" s="1354">
        <v>72</v>
      </c>
      <c r="B90" s="1355" t="s">
        <v>1501</v>
      </c>
      <c r="C90" s="1355" t="s">
        <v>1502</v>
      </c>
      <c r="D90" s="1357">
        <v>43616</v>
      </c>
      <c r="E90" s="594">
        <v>915</v>
      </c>
      <c r="F90" s="594">
        <v>915</v>
      </c>
      <c r="G90" s="594">
        <v>915</v>
      </c>
      <c r="H90" s="594">
        <v>915</v>
      </c>
      <c r="I90" s="924"/>
      <c r="J90" s="924"/>
      <c r="K90" s="924"/>
    </row>
    <row r="91" spans="1:11" ht="15" x14ac:dyDescent="0.25">
      <c r="A91" s="1354">
        <v>72</v>
      </c>
      <c r="B91" s="1355" t="s">
        <v>1503</v>
      </c>
      <c r="C91" s="1355" t="s">
        <v>1504</v>
      </c>
      <c r="D91" s="1357">
        <v>43646</v>
      </c>
      <c r="E91" s="594">
        <v>2344</v>
      </c>
      <c r="F91" s="594">
        <v>2344</v>
      </c>
      <c r="G91" s="594">
        <v>2344</v>
      </c>
      <c r="H91" s="594">
        <v>2344</v>
      </c>
      <c r="I91" s="924"/>
      <c r="J91" s="924"/>
      <c r="K91" s="924"/>
    </row>
    <row r="92" spans="1:11" ht="15" x14ac:dyDescent="0.25">
      <c r="A92" s="1354">
        <v>73</v>
      </c>
      <c r="B92" s="1355" t="s">
        <v>1505</v>
      </c>
      <c r="C92" s="1355" t="s">
        <v>1506</v>
      </c>
      <c r="D92" s="1357">
        <v>43830</v>
      </c>
      <c r="E92" s="1358">
        <v>0</v>
      </c>
      <c r="F92" s="1358">
        <v>2188</v>
      </c>
      <c r="G92" s="1358">
        <v>2188</v>
      </c>
      <c r="H92" s="1358">
        <v>2188</v>
      </c>
      <c r="I92" s="924"/>
      <c r="J92" s="924"/>
      <c r="K92" s="924"/>
    </row>
    <row r="93" spans="1:11" ht="15" x14ac:dyDescent="0.25">
      <c r="A93" s="1354">
        <v>74</v>
      </c>
      <c r="B93" s="1355" t="s">
        <v>1507</v>
      </c>
      <c r="C93" s="1355" t="s">
        <v>1508</v>
      </c>
      <c r="D93" s="1354" t="s">
        <v>343</v>
      </c>
      <c r="E93" s="1358">
        <v>1067</v>
      </c>
      <c r="F93" s="1358">
        <v>1067</v>
      </c>
      <c r="G93" s="1358">
        <v>1067</v>
      </c>
      <c r="H93" s="1358">
        <v>1067</v>
      </c>
      <c r="I93" s="924"/>
      <c r="J93" s="924"/>
      <c r="K93" s="924"/>
    </row>
    <row r="94" spans="1:11" ht="15" x14ac:dyDescent="0.25">
      <c r="A94" s="1354">
        <v>75</v>
      </c>
      <c r="B94" s="1355" t="s">
        <v>1509</v>
      </c>
      <c r="C94" s="1355" t="s">
        <v>1510</v>
      </c>
      <c r="D94" s="1354" t="s">
        <v>343</v>
      </c>
      <c r="E94" s="1358">
        <v>3048</v>
      </c>
      <c r="F94" s="1358">
        <v>3048</v>
      </c>
      <c r="G94" s="1358">
        <v>3048</v>
      </c>
      <c r="H94" s="1358">
        <v>3048</v>
      </c>
      <c r="I94" s="924"/>
      <c r="J94" s="924"/>
      <c r="K94" s="924"/>
    </row>
    <row r="95" spans="1:11" ht="15.75" x14ac:dyDescent="0.25">
      <c r="A95" s="897"/>
      <c r="B95" s="917"/>
      <c r="C95" s="917"/>
      <c r="D95" s="925"/>
      <c r="E95" s="926">
        <f>SUM(E12:E76)</f>
        <v>192462</v>
      </c>
      <c r="F95" s="927">
        <f>SUM(F13:F76)</f>
        <v>197016</v>
      </c>
      <c r="G95" s="927">
        <f>SUM(G13:G76)</f>
        <v>353824</v>
      </c>
      <c r="H95" s="927">
        <f>SUM(H13:H76)</f>
        <v>342716</v>
      </c>
    </row>
  </sheetData>
  <mergeCells count="10">
    <mergeCell ref="A9:A11"/>
    <mergeCell ref="B10:B11"/>
    <mergeCell ref="C10:C11"/>
    <mergeCell ref="D10:D11"/>
    <mergeCell ref="A4:H4"/>
    <mergeCell ref="A1:H1"/>
    <mergeCell ref="A7:H7"/>
    <mergeCell ref="A3:H3"/>
    <mergeCell ref="A5:H5"/>
    <mergeCell ref="A6:H6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M74"/>
  <sheetViews>
    <sheetView workbookViewId="0">
      <selection activeCell="F29" sqref="F29"/>
    </sheetView>
  </sheetViews>
  <sheetFormatPr defaultColWidth="9.140625" defaultRowHeight="14.1" customHeight="1" x14ac:dyDescent="0.25"/>
  <cols>
    <col min="1" max="1" width="5.28515625" style="352" customWidth="1"/>
    <col min="2" max="2" width="27.7109375" style="364" customWidth="1"/>
    <col min="3" max="3" width="47.85546875" style="364" customWidth="1"/>
    <col min="4" max="4" width="9.140625" style="353"/>
    <col min="5" max="5" width="8.7109375" style="364" bestFit="1" customWidth="1"/>
    <col min="6" max="6" width="8.42578125" style="364" bestFit="1" customWidth="1"/>
    <col min="7" max="7" width="8.7109375" style="364" customWidth="1"/>
    <col min="8" max="8" width="8.85546875" style="364" customWidth="1"/>
    <col min="9" max="9" width="9.140625" style="364"/>
    <col min="10" max="16384" width="9.140625" style="355"/>
  </cols>
  <sheetData>
    <row r="1" spans="1:11" ht="14.1" customHeight="1" x14ac:dyDescent="0.25">
      <c r="C1" s="2014" t="s">
        <v>165</v>
      </c>
      <c r="D1" s="2014"/>
      <c r="E1" s="2014"/>
      <c r="F1" s="2014"/>
      <c r="G1" s="2014"/>
      <c r="H1" s="2014"/>
    </row>
    <row r="2" spans="1:11" ht="20.100000000000001" customHeight="1" x14ac:dyDescent="0.25">
      <c r="A2" s="1998" t="s">
        <v>327</v>
      </c>
      <c r="B2" s="2015"/>
      <c r="C2" s="2015"/>
      <c r="D2" s="2015"/>
      <c r="E2" s="2015"/>
      <c r="F2" s="2015"/>
      <c r="G2" s="2015"/>
      <c r="H2" s="2015"/>
    </row>
    <row r="3" spans="1:11" ht="14.1" customHeight="1" x14ac:dyDescent="0.25">
      <c r="A3" s="1998" t="s">
        <v>328</v>
      </c>
      <c r="B3" s="2015"/>
      <c r="C3" s="2015"/>
      <c r="D3" s="2015"/>
      <c r="E3" s="2015"/>
      <c r="F3" s="2015"/>
      <c r="G3" s="2015"/>
      <c r="H3" s="2015"/>
    </row>
    <row r="4" spans="1:11" ht="14.1" customHeight="1" x14ac:dyDescent="0.25">
      <c r="A4" s="1999" t="s">
        <v>55</v>
      </c>
      <c r="B4" s="2016"/>
      <c r="C4" s="2016"/>
      <c r="D4" s="2016"/>
      <c r="E4" s="2016"/>
      <c r="F4" s="2016"/>
      <c r="G4" s="2016"/>
      <c r="H4" s="2016"/>
    </row>
    <row r="5" spans="1:11" ht="14.1" customHeight="1" x14ac:dyDescent="0.25">
      <c r="A5" s="351"/>
      <c r="B5" s="352"/>
      <c r="C5" s="352"/>
      <c r="D5" s="352"/>
      <c r="E5" s="352"/>
      <c r="F5" s="352"/>
      <c r="G5" s="352"/>
      <c r="H5" s="352"/>
    </row>
    <row r="6" spans="1:11" ht="14.1" customHeight="1" x14ac:dyDescent="0.25">
      <c r="A6" s="2007"/>
      <c r="B6" s="354" t="s">
        <v>57</v>
      </c>
      <c r="C6" s="354" t="s">
        <v>58</v>
      </c>
      <c r="D6" s="354" t="s">
        <v>59</v>
      </c>
      <c r="E6" s="354" t="s">
        <v>60</v>
      </c>
      <c r="F6" s="354" t="s">
        <v>482</v>
      </c>
      <c r="G6" s="354" t="s">
        <v>483</v>
      </c>
      <c r="H6" s="354" t="s">
        <v>484</v>
      </c>
      <c r="I6" s="354" t="s">
        <v>609</v>
      </c>
    </row>
    <row r="7" spans="1:11" s="394" customFormat="1" ht="13.5" customHeight="1" x14ac:dyDescent="0.25">
      <c r="A7" s="2007"/>
      <c r="B7" s="2013" t="s">
        <v>329</v>
      </c>
      <c r="C7" s="2017" t="s">
        <v>330</v>
      </c>
      <c r="D7" s="2017" t="s">
        <v>331</v>
      </c>
      <c r="E7" s="2011" t="s">
        <v>332</v>
      </c>
      <c r="F7" s="2012"/>
      <c r="G7" s="2012"/>
      <c r="H7" s="2012"/>
      <c r="I7" s="2013"/>
      <c r="J7" s="393"/>
      <c r="K7" s="393"/>
    </row>
    <row r="8" spans="1:11" s="394" customFormat="1" ht="13.5" customHeight="1" x14ac:dyDescent="0.25">
      <c r="A8" s="2007"/>
      <c r="B8" s="2013"/>
      <c r="C8" s="2017"/>
      <c r="D8" s="2017"/>
      <c r="E8" s="395" t="s">
        <v>333</v>
      </c>
      <c r="F8" s="395" t="s">
        <v>334</v>
      </c>
      <c r="G8" s="395" t="s">
        <v>335</v>
      </c>
      <c r="H8" s="396" t="s">
        <v>336</v>
      </c>
      <c r="I8" s="395" t="s">
        <v>162</v>
      </c>
      <c r="J8" s="397"/>
      <c r="K8" s="397"/>
    </row>
    <row r="9" spans="1:11" s="394" customFormat="1" ht="13.5" customHeight="1" x14ac:dyDescent="0.25">
      <c r="A9" s="362" t="s">
        <v>491</v>
      </c>
      <c r="B9" s="398" t="s">
        <v>337</v>
      </c>
      <c r="C9" s="399"/>
      <c r="D9" s="400"/>
      <c r="E9" s="399"/>
      <c r="F9" s="399"/>
      <c r="G9" s="399"/>
      <c r="H9" s="399"/>
      <c r="I9" s="350"/>
    </row>
    <row r="10" spans="1:11" ht="13.5" customHeight="1" x14ac:dyDescent="0.25">
      <c r="A10" s="362" t="s">
        <v>499</v>
      </c>
      <c r="B10" s="401" t="s">
        <v>338</v>
      </c>
    </row>
    <row r="11" spans="1:11" ht="13.5" customHeight="1" x14ac:dyDescent="0.25">
      <c r="A11" s="362" t="s">
        <v>500</v>
      </c>
      <c r="B11" s="384" t="s">
        <v>339</v>
      </c>
      <c r="C11" s="385" t="s">
        <v>340</v>
      </c>
      <c r="D11" s="386"/>
      <c r="E11" s="385"/>
      <c r="F11" s="385"/>
      <c r="G11" s="385"/>
      <c r="H11" s="385"/>
    </row>
    <row r="12" spans="1:11" ht="13.5" customHeight="1" x14ac:dyDescent="0.25">
      <c r="A12" s="362" t="s">
        <v>501</v>
      </c>
      <c r="B12" s="384" t="s">
        <v>341</v>
      </c>
      <c r="C12" s="385" t="s">
        <v>342</v>
      </c>
      <c r="D12" s="353" t="s">
        <v>343</v>
      </c>
      <c r="E12" s="387">
        <v>300</v>
      </c>
      <c r="F12" s="387">
        <v>300</v>
      </c>
      <c r="G12" s="387">
        <v>300</v>
      </c>
      <c r="H12" s="387">
        <v>300</v>
      </c>
    </row>
    <row r="13" spans="1:11" ht="13.5" customHeight="1" x14ac:dyDescent="0.25">
      <c r="A13" s="362" t="s">
        <v>502</v>
      </c>
      <c r="B13" s="363" t="s">
        <v>344</v>
      </c>
      <c r="C13" s="364" t="s">
        <v>345</v>
      </c>
      <c r="D13" s="353" t="s">
        <v>343</v>
      </c>
      <c r="E13" s="361">
        <v>100</v>
      </c>
      <c r="F13" s="361">
        <v>100</v>
      </c>
      <c r="G13" s="361">
        <v>100</v>
      </c>
      <c r="H13" s="361">
        <v>100</v>
      </c>
      <c r="I13" s="364">
        <v>100</v>
      </c>
    </row>
    <row r="14" spans="1:11" ht="13.5" customHeight="1" x14ac:dyDescent="0.25">
      <c r="A14" s="362" t="s">
        <v>503</v>
      </c>
      <c r="B14" s="363" t="s">
        <v>346</v>
      </c>
      <c r="C14" s="364" t="s">
        <v>347</v>
      </c>
      <c r="D14" s="353" t="s">
        <v>343</v>
      </c>
      <c r="E14" s="361">
        <v>24554</v>
      </c>
      <c r="F14" s="361">
        <v>19393</v>
      </c>
      <c r="G14" s="361"/>
      <c r="H14" s="361">
        <v>24241</v>
      </c>
      <c r="I14" s="364">
        <v>24250</v>
      </c>
    </row>
    <row r="15" spans="1:11" ht="13.5" customHeight="1" x14ac:dyDescent="0.25">
      <c r="A15" s="362" t="s">
        <v>504</v>
      </c>
      <c r="B15" s="363" t="s">
        <v>348</v>
      </c>
      <c r="C15" s="364" t="s">
        <v>349</v>
      </c>
      <c r="D15" s="353" t="s">
        <v>343</v>
      </c>
      <c r="E15" s="361"/>
      <c r="F15" s="361"/>
      <c r="G15" s="361"/>
      <c r="H15" s="361"/>
    </row>
    <row r="16" spans="1:11" ht="13.5" customHeight="1" x14ac:dyDescent="0.25">
      <c r="A16" s="362" t="s">
        <v>505</v>
      </c>
      <c r="B16" s="363" t="s">
        <v>350</v>
      </c>
      <c r="C16" s="364" t="s">
        <v>351</v>
      </c>
      <c r="D16" s="353" t="s">
        <v>343</v>
      </c>
      <c r="E16" s="361">
        <v>17280</v>
      </c>
      <c r="F16" s="361">
        <v>17280</v>
      </c>
      <c r="G16" s="361">
        <v>17280</v>
      </c>
      <c r="H16" s="361">
        <v>17280</v>
      </c>
      <c r="I16" s="364">
        <v>17280</v>
      </c>
    </row>
    <row r="17" spans="1:13" ht="13.5" customHeight="1" x14ac:dyDescent="0.25">
      <c r="A17" s="362" t="s">
        <v>506</v>
      </c>
      <c r="B17" s="363" t="s">
        <v>352</v>
      </c>
      <c r="C17" s="364" t="s">
        <v>353</v>
      </c>
      <c r="D17" s="353" t="s">
        <v>343</v>
      </c>
      <c r="E17" s="361">
        <v>32739</v>
      </c>
      <c r="F17" s="361">
        <v>25858</v>
      </c>
      <c r="G17" s="361"/>
      <c r="H17" s="361">
        <v>27321</v>
      </c>
      <c r="I17" s="364">
        <v>27350</v>
      </c>
    </row>
    <row r="18" spans="1:13" ht="13.5" customHeight="1" x14ac:dyDescent="0.25">
      <c r="A18" s="362" t="s">
        <v>547</v>
      </c>
      <c r="B18" s="363"/>
      <c r="C18" s="364" t="s">
        <v>354</v>
      </c>
      <c r="D18" s="353" t="s">
        <v>343</v>
      </c>
      <c r="E18" s="361"/>
      <c r="F18" s="361"/>
      <c r="G18" s="361"/>
      <c r="H18" s="361"/>
    </row>
    <row r="19" spans="1:13" ht="13.5" customHeight="1" x14ac:dyDescent="0.25">
      <c r="A19" s="362" t="s">
        <v>548</v>
      </c>
      <c r="B19" s="363"/>
      <c r="C19" s="364" t="s">
        <v>355</v>
      </c>
      <c r="D19" s="353" t="s">
        <v>343</v>
      </c>
      <c r="E19" s="361">
        <v>23050</v>
      </c>
      <c r="F19" s="361">
        <v>23050</v>
      </c>
      <c r="G19" s="361">
        <v>23050</v>
      </c>
      <c r="H19" s="361">
        <v>23050</v>
      </c>
      <c r="I19" s="364">
        <v>23050</v>
      </c>
    </row>
    <row r="20" spans="1:13" ht="18" customHeight="1" x14ac:dyDescent="0.25">
      <c r="A20" s="362" t="s">
        <v>549</v>
      </c>
      <c r="B20" s="363" t="s">
        <v>356</v>
      </c>
      <c r="C20" s="364" t="s">
        <v>357</v>
      </c>
      <c r="D20" s="353" t="s">
        <v>343</v>
      </c>
      <c r="E20" s="361">
        <v>9</v>
      </c>
      <c r="F20" s="361">
        <v>9</v>
      </c>
      <c r="G20" s="361">
        <v>9</v>
      </c>
      <c r="H20" s="361">
        <v>9</v>
      </c>
      <c r="I20" s="364">
        <v>9</v>
      </c>
    </row>
    <row r="21" spans="1:13" ht="13.5" customHeight="1" x14ac:dyDescent="0.25">
      <c r="A21" s="362" t="s">
        <v>550</v>
      </c>
      <c r="B21" s="363" t="s">
        <v>358</v>
      </c>
      <c r="C21" s="364" t="s">
        <v>359</v>
      </c>
      <c r="D21" s="353" t="s">
        <v>343</v>
      </c>
      <c r="E21" s="361">
        <v>50</v>
      </c>
      <c r="F21" s="361">
        <v>50</v>
      </c>
      <c r="G21" s="361">
        <v>50</v>
      </c>
      <c r="H21" s="361">
        <v>100</v>
      </c>
      <c r="I21" s="364">
        <v>100</v>
      </c>
    </row>
    <row r="22" spans="1:13" ht="21" customHeight="1" x14ac:dyDescent="0.25">
      <c r="A22" s="362" t="s">
        <v>551</v>
      </c>
      <c r="B22" s="363" t="s">
        <v>360</v>
      </c>
      <c r="C22" s="364" t="s">
        <v>361</v>
      </c>
      <c r="D22" s="365" t="s">
        <v>343</v>
      </c>
      <c r="E22" s="361">
        <v>875</v>
      </c>
      <c r="F22" s="361">
        <v>875</v>
      </c>
      <c r="G22" s="361">
        <v>875</v>
      </c>
      <c r="H22" s="361">
        <v>875</v>
      </c>
      <c r="I22" s="364">
        <v>875</v>
      </c>
    </row>
    <row r="23" spans="1:13" s="357" customFormat="1" ht="30" x14ac:dyDescent="0.25">
      <c r="A23" s="362" t="s">
        <v>552</v>
      </c>
      <c r="B23" s="366" t="s">
        <v>362</v>
      </c>
      <c r="C23" s="388" t="s">
        <v>363</v>
      </c>
      <c r="D23" s="368" t="s">
        <v>343</v>
      </c>
      <c r="E23" s="389">
        <v>129</v>
      </c>
      <c r="F23" s="389">
        <v>129</v>
      </c>
      <c r="G23" s="389">
        <v>129</v>
      </c>
      <c r="H23" s="389">
        <v>193</v>
      </c>
      <c r="I23" s="374">
        <v>193</v>
      </c>
      <c r="J23" s="381"/>
      <c r="K23" s="390"/>
      <c r="M23" s="391"/>
    </row>
    <row r="24" spans="1:13" ht="17.25" customHeight="1" x14ac:dyDescent="0.25">
      <c r="A24" s="362" t="s">
        <v>553</v>
      </c>
      <c r="B24" s="363" t="s">
        <v>113</v>
      </c>
      <c r="C24" s="364" t="s">
        <v>364</v>
      </c>
      <c r="D24" s="365" t="s">
        <v>343</v>
      </c>
      <c r="E24" s="361">
        <v>125</v>
      </c>
      <c r="F24" s="361">
        <v>125</v>
      </c>
      <c r="G24" s="361">
        <v>125</v>
      </c>
      <c r="H24" s="361">
        <v>147</v>
      </c>
      <c r="I24" s="364">
        <v>147</v>
      </c>
    </row>
    <row r="25" spans="1:13" ht="15.75" customHeight="1" x14ac:dyDescent="0.25">
      <c r="A25" s="362" t="s">
        <v>554</v>
      </c>
      <c r="B25" s="363"/>
      <c r="C25" s="364" t="s">
        <v>365</v>
      </c>
      <c r="D25" s="365" t="s">
        <v>343</v>
      </c>
      <c r="E25" s="361">
        <v>54</v>
      </c>
      <c r="F25" s="361">
        <v>54</v>
      </c>
      <c r="G25" s="361">
        <v>54</v>
      </c>
      <c r="H25" s="361">
        <v>54</v>
      </c>
      <c r="I25" s="364">
        <v>54</v>
      </c>
    </row>
    <row r="26" spans="1:13" ht="13.5" customHeight="1" x14ac:dyDescent="0.25">
      <c r="A26" s="362" t="s">
        <v>556</v>
      </c>
      <c r="B26" s="363" t="s">
        <v>366</v>
      </c>
      <c r="C26" s="364" t="s">
        <v>367</v>
      </c>
      <c r="D26" s="365" t="s">
        <v>343</v>
      </c>
      <c r="E26" s="361">
        <v>100</v>
      </c>
      <c r="F26" s="361">
        <v>100</v>
      </c>
      <c r="G26" s="361">
        <v>100</v>
      </c>
      <c r="H26" s="361">
        <v>100</v>
      </c>
      <c r="I26" s="364">
        <v>100</v>
      </c>
    </row>
    <row r="27" spans="1:13" ht="13.5" customHeight="1" x14ac:dyDescent="0.25">
      <c r="A27" s="362" t="s">
        <v>557</v>
      </c>
      <c r="B27" s="363" t="s">
        <v>368</v>
      </c>
      <c r="C27" s="364" t="s">
        <v>369</v>
      </c>
      <c r="D27" s="365" t="s">
        <v>343</v>
      </c>
      <c r="E27" s="361">
        <v>1575</v>
      </c>
      <c r="F27" s="361">
        <v>1575</v>
      </c>
      <c r="G27" s="361">
        <v>1575</v>
      </c>
      <c r="H27" s="361">
        <v>1575</v>
      </c>
      <c r="I27" s="364">
        <v>1575</v>
      </c>
    </row>
    <row r="28" spans="1:13" ht="13.5" customHeight="1" x14ac:dyDescent="0.25">
      <c r="A28" s="362" t="s">
        <v>558</v>
      </c>
      <c r="B28" s="363" t="s">
        <v>370</v>
      </c>
      <c r="C28" s="364" t="s">
        <v>371</v>
      </c>
      <c r="D28" s="365" t="s">
        <v>343</v>
      </c>
      <c r="E28" s="361">
        <v>60</v>
      </c>
      <c r="F28" s="361">
        <v>60</v>
      </c>
      <c r="G28" s="361">
        <v>60</v>
      </c>
      <c r="H28" s="361">
        <v>60</v>
      </c>
      <c r="I28" s="364">
        <v>60</v>
      </c>
    </row>
    <row r="29" spans="1:13" ht="13.5" customHeight="1" x14ac:dyDescent="0.25">
      <c r="A29" s="362" t="s">
        <v>559</v>
      </c>
      <c r="B29" s="363" t="s">
        <v>372</v>
      </c>
      <c r="C29" s="364" t="s">
        <v>373</v>
      </c>
      <c r="D29" s="353" t="s">
        <v>343</v>
      </c>
      <c r="E29" s="361">
        <v>2900</v>
      </c>
      <c r="F29" s="361">
        <v>2900</v>
      </c>
      <c r="G29" s="361">
        <v>2900</v>
      </c>
      <c r="H29" s="361">
        <v>2000</v>
      </c>
      <c r="I29" s="364">
        <v>2000</v>
      </c>
    </row>
    <row r="30" spans="1:13" ht="18" customHeight="1" x14ac:dyDescent="0.25">
      <c r="A30" s="362" t="s">
        <v>560</v>
      </c>
      <c r="B30" s="366" t="s">
        <v>374</v>
      </c>
      <c r="C30" s="367" t="s">
        <v>375</v>
      </c>
      <c r="D30" s="368" t="s">
        <v>343</v>
      </c>
      <c r="E30" s="369">
        <v>383</v>
      </c>
      <c r="F30" s="369">
        <v>383</v>
      </c>
      <c r="G30" s="369">
        <v>383</v>
      </c>
      <c r="H30" s="369">
        <v>250</v>
      </c>
      <c r="I30" s="364">
        <v>250</v>
      </c>
    </row>
    <row r="31" spans="1:13" ht="18" customHeight="1" x14ac:dyDescent="0.25">
      <c r="A31" s="362" t="s">
        <v>561</v>
      </c>
      <c r="B31" s="366"/>
      <c r="C31" s="367" t="s">
        <v>114</v>
      </c>
      <c r="D31" s="368"/>
      <c r="E31" s="369"/>
      <c r="F31" s="369"/>
      <c r="G31" s="369"/>
      <c r="H31" s="369">
        <v>2980</v>
      </c>
      <c r="I31" s="364">
        <v>2980</v>
      </c>
    </row>
    <row r="32" spans="1:13" ht="18" customHeight="1" x14ac:dyDescent="0.25">
      <c r="A32" s="362" t="s">
        <v>562</v>
      </c>
      <c r="B32" s="366" t="s">
        <v>115</v>
      </c>
      <c r="C32" s="367" t="s">
        <v>116</v>
      </c>
      <c r="D32" s="368" t="s">
        <v>343</v>
      </c>
      <c r="E32" s="369"/>
      <c r="F32" s="369"/>
      <c r="G32" s="369">
        <v>248</v>
      </c>
      <c r="H32" s="369">
        <v>248</v>
      </c>
      <c r="I32" s="364">
        <v>248</v>
      </c>
    </row>
    <row r="33" spans="1:13" ht="15.75" x14ac:dyDescent="0.25">
      <c r="A33" s="362" t="s">
        <v>563</v>
      </c>
      <c r="B33" s="364" t="s">
        <v>376</v>
      </c>
      <c r="C33" s="364" t="s">
        <v>377</v>
      </c>
      <c r="D33" s="353" t="s">
        <v>378</v>
      </c>
      <c r="E33" s="364">
        <v>1936</v>
      </c>
      <c r="F33" s="364">
        <v>1718</v>
      </c>
      <c r="G33" s="364">
        <v>1718</v>
      </c>
      <c r="H33" s="364">
        <v>1650</v>
      </c>
      <c r="I33" s="364">
        <v>1650</v>
      </c>
    </row>
    <row r="34" spans="1:13" ht="17.25" customHeight="1" x14ac:dyDescent="0.25">
      <c r="A34" s="362" t="s">
        <v>582</v>
      </c>
      <c r="B34" s="363" t="s">
        <v>379</v>
      </c>
      <c r="C34" s="364" t="s">
        <v>380</v>
      </c>
      <c r="D34" s="353" t="s">
        <v>343</v>
      </c>
      <c r="E34" s="361">
        <v>2500</v>
      </c>
      <c r="F34" s="361">
        <v>2500</v>
      </c>
      <c r="G34" s="361">
        <v>2500</v>
      </c>
      <c r="H34" s="361">
        <v>2500</v>
      </c>
      <c r="I34" s="364">
        <v>2500</v>
      </c>
    </row>
    <row r="35" spans="1:13" ht="20.25" customHeight="1" x14ac:dyDescent="0.25">
      <c r="A35" s="362" t="s">
        <v>583</v>
      </c>
      <c r="B35" s="363" t="s">
        <v>381</v>
      </c>
      <c r="C35" s="364" t="s">
        <v>382</v>
      </c>
      <c r="D35" s="365">
        <v>42124</v>
      </c>
      <c r="E35" s="361">
        <v>1250</v>
      </c>
      <c r="F35" s="361">
        <v>1250</v>
      </c>
      <c r="G35" s="377">
        <v>1250</v>
      </c>
      <c r="H35" s="377">
        <v>312</v>
      </c>
    </row>
    <row r="36" spans="1:13" ht="13.5" customHeight="1" x14ac:dyDescent="0.25">
      <c r="A36" s="362" t="s">
        <v>584</v>
      </c>
      <c r="B36" s="363"/>
      <c r="C36" s="364" t="s">
        <v>383</v>
      </c>
      <c r="D36" s="353" t="s">
        <v>343</v>
      </c>
      <c r="E36" s="361">
        <v>200</v>
      </c>
      <c r="F36" s="361">
        <v>200</v>
      </c>
      <c r="G36" s="361">
        <v>258</v>
      </c>
      <c r="H36" s="361">
        <v>258</v>
      </c>
      <c r="I36" s="364">
        <v>258</v>
      </c>
    </row>
    <row r="37" spans="1:13" ht="13.5" customHeight="1" x14ac:dyDescent="0.25">
      <c r="A37" s="362" t="s">
        <v>585</v>
      </c>
      <c r="B37" s="363" t="s">
        <v>384</v>
      </c>
      <c r="C37" s="364" t="s">
        <v>385</v>
      </c>
      <c r="D37" s="353" t="s">
        <v>343</v>
      </c>
      <c r="E37" s="361">
        <v>994</v>
      </c>
      <c r="F37" s="361">
        <v>994</v>
      </c>
      <c r="G37" s="361">
        <v>994</v>
      </c>
      <c r="H37" s="361">
        <v>994</v>
      </c>
      <c r="I37" s="364">
        <v>971</v>
      </c>
    </row>
    <row r="38" spans="1:13" ht="13.5" customHeight="1" x14ac:dyDescent="0.25">
      <c r="A38" s="362" t="s">
        <v>586</v>
      </c>
      <c r="B38" s="363" t="s">
        <v>117</v>
      </c>
      <c r="C38" s="364" t="s">
        <v>118</v>
      </c>
      <c r="D38" s="353" t="s">
        <v>343</v>
      </c>
      <c r="E38" s="361">
        <v>750</v>
      </c>
      <c r="F38" s="361">
        <v>750</v>
      </c>
      <c r="G38" s="361">
        <v>762</v>
      </c>
      <c r="H38" s="361">
        <v>762</v>
      </c>
      <c r="I38" s="364">
        <v>762</v>
      </c>
    </row>
    <row r="39" spans="1:13" ht="15.75" x14ac:dyDescent="0.25">
      <c r="A39" s="362" t="s">
        <v>587</v>
      </c>
      <c r="B39" s="363" t="s">
        <v>386</v>
      </c>
      <c r="C39" s="364" t="s">
        <v>387</v>
      </c>
      <c r="D39" s="365" t="s">
        <v>343</v>
      </c>
      <c r="E39" s="353">
        <v>330</v>
      </c>
      <c r="F39" s="364">
        <v>330</v>
      </c>
      <c r="G39" s="364">
        <v>330</v>
      </c>
      <c r="H39" s="364">
        <v>330</v>
      </c>
      <c r="I39" s="364">
        <v>330</v>
      </c>
      <c r="K39" s="378"/>
      <c r="M39" s="356"/>
    </row>
    <row r="40" spans="1:13" ht="15.75" x14ac:dyDescent="0.25">
      <c r="A40" s="362" t="s">
        <v>588</v>
      </c>
      <c r="B40" s="363" t="s">
        <v>388</v>
      </c>
      <c r="C40" s="364" t="s">
        <v>389</v>
      </c>
      <c r="D40" s="365" t="s">
        <v>343</v>
      </c>
      <c r="E40" s="353">
        <v>930</v>
      </c>
      <c r="F40" s="364">
        <v>930</v>
      </c>
      <c r="G40" s="364">
        <v>930</v>
      </c>
      <c r="H40" s="364">
        <v>930</v>
      </c>
      <c r="I40" s="364">
        <v>930</v>
      </c>
      <c r="K40" s="378"/>
      <c r="M40" s="356"/>
    </row>
    <row r="41" spans="1:13" ht="15.75" x14ac:dyDescent="0.25">
      <c r="A41" s="362" t="s">
        <v>589</v>
      </c>
      <c r="B41" s="363" t="s">
        <v>119</v>
      </c>
      <c r="C41" s="364" t="s">
        <v>120</v>
      </c>
      <c r="D41" s="365" t="s">
        <v>343</v>
      </c>
      <c r="E41" s="353"/>
      <c r="G41" s="364">
        <v>823</v>
      </c>
      <c r="H41" s="364">
        <v>823</v>
      </c>
      <c r="I41" s="364">
        <v>823</v>
      </c>
      <c r="K41" s="378"/>
      <c r="M41" s="356"/>
    </row>
    <row r="42" spans="1:13" ht="14.1" customHeight="1" x14ac:dyDescent="0.25">
      <c r="A42" s="362" t="s">
        <v>590</v>
      </c>
      <c r="B42" s="364" t="s">
        <v>390</v>
      </c>
      <c r="C42" s="364" t="s">
        <v>391</v>
      </c>
      <c r="D42" s="353" t="s">
        <v>343</v>
      </c>
      <c r="E42" s="364">
        <v>16</v>
      </c>
      <c r="F42" s="364">
        <v>16</v>
      </c>
      <c r="G42" s="364">
        <v>16</v>
      </c>
      <c r="H42" s="364">
        <v>16</v>
      </c>
      <c r="I42" s="364">
        <v>16</v>
      </c>
    </row>
    <row r="43" spans="1:13" s="357" customFormat="1" ht="30" x14ac:dyDescent="0.25">
      <c r="A43" s="362" t="s">
        <v>644</v>
      </c>
      <c r="B43" s="370" t="s">
        <v>392</v>
      </c>
      <c r="C43" s="379" t="s">
        <v>393</v>
      </c>
      <c r="D43" s="372" t="s">
        <v>343</v>
      </c>
      <c r="E43" s="380">
        <v>40</v>
      </c>
      <c r="F43" s="380">
        <v>40</v>
      </c>
      <c r="G43" s="380">
        <v>40</v>
      </c>
      <c r="H43" s="380">
        <v>40</v>
      </c>
      <c r="I43" s="374">
        <v>40</v>
      </c>
      <c r="J43" s="381"/>
      <c r="K43" s="382"/>
      <c r="M43" s="358"/>
    </row>
    <row r="44" spans="1:13" s="357" customFormat="1" ht="18" customHeight="1" x14ac:dyDescent="0.25">
      <c r="A44" s="362" t="s">
        <v>645</v>
      </c>
      <c r="B44" s="370" t="s">
        <v>394</v>
      </c>
      <c r="C44" s="379" t="s">
        <v>395</v>
      </c>
      <c r="D44" s="372" t="s">
        <v>343</v>
      </c>
      <c r="E44" s="380">
        <v>994</v>
      </c>
      <c r="F44" s="380">
        <v>994</v>
      </c>
      <c r="G44" s="380">
        <v>994</v>
      </c>
      <c r="H44" s="374">
        <v>994</v>
      </c>
      <c r="I44" s="374">
        <v>994</v>
      </c>
      <c r="J44" s="381"/>
      <c r="K44" s="382"/>
      <c r="M44" s="358"/>
    </row>
    <row r="45" spans="1:13" s="357" customFormat="1" ht="15.75" x14ac:dyDescent="0.25">
      <c r="A45" s="362" t="s">
        <v>646</v>
      </c>
      <c r="B45" s="370" t="s">
        <v>396</v>
      </c>
      <c r="C45" s="379" t="s">
        <v>397</v>
      </c>
      <c r="D45" s="372" t="s">
        <v>343</v>
      </c>
      <c r="E45" s="380">
        <v>176</v>
      </c>
      <c r="F45" s="380">
        <v>176</v>
      </c>
      <c r="G45" s="380">
        <v>176</v>
      </c>
      <c r="H45" s="374">
        <v>176</v>
      </c>
      <c r="I45" s="374">
        <v>176</v>
      </c>
      <c r="J45" s="381"/>
      <c r="K45" s="382"/>
      <c r="M45" s="358"/>
    </row>
    <row r="46" spans="1:13" ht="13.5" customHeight="1" x14ac:dyDescent="0.25">
      <c r="A46" s="362" t="s">
        <v>647</v>
      </c>
      <c r="B46" s="366" t="s">
        <v>398</v>
      </c>
      <c r="C46" s="367" t="s">
        <v>399</v>
      </c>
      <c r="D46" s="368" t="s">
        <v>343</v>
      </c>
      <c r="E46" s="369">
        <v>199</v>
      </c>
      <c r="F46" s="369">
        <v>199</v>
      </c>
      <c r="G46" s="362">
        <v>199</v>
      </c>
      <c r="H46" s="369">
        <v>199</v>
      </c>
      <c r="I46" s="364">
        <v>199</v>
      </c>
    </row>
    <row r="47" spans="1:13" ht="13.5" customHeight="1" x14ac:dyDescent="0.25">
      <c r="A47" s="362" t="s">
        <v>121</v>
      </c>
      <c r="B47" s="366" t="s">
        <v>400</v>
      </c>
      <c r="C47" s="367" t="s">
        <v>401</v>
      </c>
      <c r="D47" s="368" t="s">
        <v>343</v>
      </c>
      <c r="E47" s="369">
        <v>1863</v>
      </c>
      <c r="F47" s="369">
        <v>1863</v>
      </c>
      <c r="G47" s="369">
        <v>1863</v>
      </c>
      <c r="H47" s="369">
        <v>1863</v>
      </c>
      <c r="I47" s="364">
        <v>1900</v>
      </c>
    </row>
    <row r="48" spans="1:13" ht="13.5" customHeight="1" x14ac:dyDescent="0.25">
      <c r="A48" s="362" t="s">
        <v>672</v>
      </c>
      <c r="B48" s="366" t="s">
        <v>122</v>
      </c>
      <c r="C48" s="367" t="s">
        <v>123</v>
      </c>
      <c r="D48" s="368" t="s">
        <v>343</v>
      </c>
      <c r="E48" s="369"/>
      <c r="F48" s="369"/>
      <c r="G48" s="369">
        <v>29600</v>
      </c>
      <c r="H48" s="369">
        <v>29600</v>
      </c>
      <c r="I48" s="364">
        <v>29600</v>
      </c>
    </row>
    <row r="49" spans="1:13" s="357" customFormat="1" ht="15.75" x14ac:dyDescent="0.25">
      <c r="A49" s="362" t="s">
        <v>673</v>
      </c>
      <c r="B49" s="370" t="s">
        <v>402</v>
      </c>
      <c r="C49" s="371" t="s">
        <v>403</v>
      </c>
      <c r="D49" s="372" t="s">
        <v>343</v>
      </c>
      <c r="E49" s="373">
        <v>3600</v>
      </c>
      <c r="F49" s="373">
        <v>3600</v>
      </c>
      <c r="G49" s="373">
        <v>3600</v>
      </c>
      <c r="H49" s="373">
        <v>6553</v>
      </c>
      <c r="I49" s="374">
        <v>6553</v>
      </c>
      <c r="J49" s="381"/>
      <c r="K49" s="382"/>
      <c r="M49" s="358"/>
    </row>
    <row r="50" spans="1:13" s="357" customFormat="1" ht="15.75" x14ac:dyDescent="0.25">
      <c r="A50" s="362" t="s">
        <v>124</v>
      </c>
      <c r="B50" s="370" t="s">
        <v>404</v>
      </c>
      <c r="C50" s="371" t="s">
        <v>405</v>
      </c>
      <c r="D50" s="372" t="s">
        <v>343</v>
      </c>
      <c r="E50" s="373">
        <v>123</v>
      </c>
      <c r="F50" s="373">
        <v>123</v>
      </c>
      <c r="G50" s="373">
        <v>123</v>
      </c>
      <c r="H50" s="373">
        <v>123</v>
      </c>
      <c r="I50" s="374">
        <v>123</v>
      </c>
      <c r="J50" s="381"/>
      <c r="K50" s="382"/>
      <c r="M50" s="358"/>
    </row>
    <row r="51" spans="1:13" ht="14.1" customHeight="1" x14ac:dyDescent="0.25">
      <c r="A51" s="362" t="s">
        <v>125</v>
      </c>
      <c r="B51" s="364" t="s">
        <v>406</v>
      </c>
      <c r="C51" s="364" t="s">
        <v>407</v>
      </c>
      <c r="D51" s="353" t="s">
        <v>343</v>
      </c>
      <c r="E51" s="364">
        <v>225</v>
      </c>
      <c r="F51" s="364">
        <v>225</v>
      </c>
      <c r="G51" s="364">
        <v>225</v>
      </c>
      <c r="H51" s="364">
        <v>241</v>
      </c>
      <c r="I51" s="364">
        <v>241</v>
      </c>
    </row>
    <row r="52" spans="1:13" ht="14.1" customHeight="1" x14ac:dyDescent="0.25">
      <c r="A52" s="362" t="s">
        <v>126</v>
      </c>
      <c r="B52" s="364" t="s">
        <v>127</v>
      </c>
      <c r="C52" s="364" t="s">
        <v>128</v>
      </c>
      <c r="D52" s="353" t="s">
        <v>442</v>
      </c>
      <c r="G52" s="364">
        <v>600</v>
      </c>
      <c r="H52" s="364">
        <v>1200</v>
      </c>
      <c r="I52" s="364">
        <v>1200</v>
      </c>
    </row>
    <row r="53" spans="1:13" ht="14.1" customHeight="1" x14ac:dyDescent="0.25">
      <c r="A53" s="362" t="s">
        <v>129</v>
      </c>
      <c r="B53" s="364" t="s">
        <v>130</v>
      </c>
      <c r="C53" s="364" t="s">
        <v>131</v>
      </c>
      <c r="D53" s="353" t="s">
        <v>343</v>
      </c>
      <c r="H53" s="364">
        <v>243</v>
      </c>
      <c r="I53" s="364">
        <v>243</v>
      </c>
    </row>
    <row r="54" spans="1:13" ht="14.1" customHeight="1" x14ac:dyDescent="0.25">
      <c r="A54" s="362" t="s">
        <v>132</v>
      </c>
      <c r="B54" s="364" t="s">
        <v>408</v>
      </c>
      <c r="C54" s="364" t="s">
        <v>409</v>
      </c>
      <c r="D54" s="353" t="s">
        <v>343</v>
      </c>
      <c r="E54" s="364">
        <v>26</v>
      </c>
      <c r="F54" s="364">
        <v>26</v>
      </c>
      <c r="G54" s="364">
        <v>26</v>
      </c>
      <c r="H54" s="364">
        <v>26</v>
      </c>
      <c r="I54" s="364">
        <v>26</v>
      </c>
    </row>
    <row r="55" spans="1:13" s="357" customFormat="1" ht="15.75" x14ac:dyDescent="0.25">
      <c r="A55" s="362" t="s">
        <v>133</v>
      </c>
      <c r="B55" s="370" t="s">
        <v>410</v>
      </c>
      <c r="C55" s="371" t="s">
        <v>411</v>
      </c>
      <c r="D55" s="372" t="s">
        <v>343</v>
      </c>
      <c r="E55" s="373">
        <v>5</v>
      </c>
      <c r="F55" s="373">
        <v>5</v>
      </c>
      <c r="G55" s="373">
        <v>5</v>
      </c>
      <c r="H55" s="374">
        <v>5</v>
      </c>
      <c r="I55" s="374">
        <v>5</v>
      </c>
      <c r="J55" s="381"/>
      <c r="K55" s="382"/>
      <c r="M55" s="358"/>
    </row>
    <row r="56" spans="1:13" s="359" customFormat="1" ht="13.5" customHeight="1" x14ac:dyDescent="0.25">
      <c r="A56" s="362" t="s">
        <v>134</v>
      </c>
      <c r="B56" s="370" t="s">
        <v>412</v>
      </c>
      <c r="C56" s="371" t="s">
        <v>413</v>
      </c>
      <c r="D56" s="372" t="s">
        <v>343</v>
      </c>
      <c r="E56" s="373">
        <v>250</v>
      </c>
      <c r="F56" s="373">
        <v>250</v>
      </c>
      <c r="G56" s="373">
        <v>250</v>
      </c>
      <c r="H56" s="373">
        <v>250</v>
      </c>
      <c r="I56" s="374">
        <v>250</v>
      </c>
      <c r="J56" s="375"/>
      <c r="K56" s="376"/>
      <c r="M56" s="360"/>
    </row>
    <row r="57" spans="1:13" s="359" customFormat="1" ht="13.5" customHeight="1" x14ac:dyDescent="0.25">
      <c r="A57" s="362" t="s">
        <v>135</v>
      </c>
      <c r="B57" s="370" t="s">
        <v>136</v>
      </c>
      <c r="C57" s="371" t="s">
        <v>137</v>
      </c>
      <c r="D57" s="372" t="s">
        <v>442</v>
      </c>
      <c r="E57" s="373"/>
      <c r="F57" s="373"/>
      <c r="G57" s="373">
        <v>2439</v>
      </c>
      <c r="H57" s="373">
        <v>3658</v>
      </c>
      <c r="I57" s="374">
        <v>3658</v>
      </c>
      <c r="J57" s="375"/>
      <c r="K57" s="376"/>
      <c r="M57" s="360"/>
    </row>
    <row r="58" spans="1:13" s="359" customFormat="1" ht="13.5" customHeight="1" x14ac:dyDescent="0.25">
      <c r="A58" s="362" t="s">
        <v>138</v>
      </c>
      <c r="B58" s="370" t="s">
        <v>139</v>
      </c>
      <c r="C58" s="371" t="s">
        <v>140</v>
      </c>
      <c r="D58" s="372" t="s">
        <v>442</v>
      </c>
      <c r="E58" s="373"/>
      <c r="F58" s="373"/>
      <c r="G58" s="373">
        <v>2438</v>
      </c>
      <c r="H58" s="373">
        <v>2438</v>
      </c>
      <c r="I58" s="374">
        <v>2438</v>
      </c>
      <c r="J58" s="375"/>
      <c r="K58" s="376"/>
      <c r="M58" s="360"/>
    </row>
    <row r="59" spans="1:13" s="359" customFormat="1" ht="13.5" customHeight="1" x14ac:dyDescent="0.25">
      <c r="A59" s="362" t="s">
        <v>141</v>
      </c>
      <c r="B59" s="370" t="s">
        <v>142</v>
      </c>
      <c r="C59" s="371" t="s">
        <v>143</v>
      </c>
      <c r="D59" s="372" t="s">
        <v>343</v>
      </c>
      <c r="E59" s="373"/>
      <c r="F59" s="373"/>
      <c r="G59" s="373">
        <v>610</v>
      </c>
      <c r="H59" s="373">
        <v>610</v>
      </c>
      <c r="I59" s="374">
        <v>610</v>
      </c>
      <c r="J59" s="375"/>
      <c r="K59" s="376"/>
      <c r="M59" s="360"/>
    </row>
    <row r="60" spans="1:13" s="359" customFormat="1" ht="13.5" customHeight="1" x14ac:dyDescent="0.25">
      <c r="A60" s="362" t="s">
        <v>144</v>
      </c>
      <c r="B60" s="370" t="s">
        <v>414</v>
      </c>
      <c r="C60" s="371" t="s">
        <v>415</v>
      </c>
      <c r="D60" s="372">
        <v>43496</v>
      </c>
      <c r="E60" s="373">
        <v>2865</v>
      </c>
      <c r="F60" s="373">
        <v>2865</v>
      </c>
      <c r="G60" s="373">
        <v>2865</v>
      </c>
      <c r="H60" s="373">
        <v>2865</v>
      </c>
      <c r="I60" s="374">
        <v>2865</v>
      </c>
      <c r="J60" s="375"/>
      <c r="K60" s="376"/>
      <c r="M60" s="360"/>
    </row>
    <row r="61" spans="1:13" s="359" customFormat="1" ht="13.5" customHeight="1" x14ac:dyDescent="0.25">
      <c r="A61" s="362" t="s">
        <v>145</v>
      </c>
      <c r="B61" s="370" t="s">
        <v>146</v>
      </c>
      <c r="C61" s="371" t="s">
        <v>147</v>
      </c>
      <c r="D61" s="372"/>
      <c r="E61" s="373">
        <v>175</v>
      </c>
      <c r="F61" s="373">
        <v>175</v>
      </c>
      <c r="G61" s="373">
        <v>175</v>
      </c>
      <c r="H61" s="373">
        <v>175</v>
      </c>
      <c r="I61" s="374">
        <v>175</v>
      </c>
      <c r="J61" s="375"/>
      <c r="K61" s="376"/>
      <c r="M61" s="360"/>
    </row>
    <row r="62" spans="1:13" s="359" customFormat="1" ht="13.5" customHeight="1" x14ac:dyDescent="0.25">
      <c r="A62" s="362" t="s">
        <v>148</v>
      </c>
      <c r="B62" s="370" t="s">
        <v>416</v>
      </c>
      <c r="C62" s="371" t="s">
        <v>417</v>
      </c>
      <c r="D62" s="372" t="s">
        <v>343</v>
      </c>
      <c r="E62" s="373">
        <v>217</v>
      </c>
      <c r="F62" s="373">
        <v>217</v>
      </c>
      <c r="G62" s="373">
        <v>217</v>
      </c>
      <c r="H62" s="373">
        <v>217</v>
      </c>
      <c r="I62" s="374">
        <v>217</v>
      </c>
      <c r="J62" s="375"/>
      <c r="K62" s="376"/>
      <c r="M62" s="360"/>
    </row>
    <row r="63" spans="1:13" s="359" customFormat="1" ht="13.5" customHeight="1" x14ac:dyDescent="0.25">
      <c r="A63" s="362" t="s">
        <v>149</v>
      </c>
      <c r="B63" s="363" t="s">
        <v>418</v>
      </c>
      <c r="C63" s="383" t="s">
        <v>419</v>
      </c>
      <c r="D63" s="372" t="s">
        <v>343</v>
      </c>
      <c r="E63" s="392">
        <v>15</v>
      </c>
      <c r="F63" s="392">
        <v>15</v>
      </c>
      <c r="G63" s="373">
        <v>15</v>
      </c>
      <c r="H63" s="373">
        <v>15</v>
      </c>
      <c r="I63" s="374">
        <v>15</v>
      </c>
      <c r="J63" s="375"/>
      <c r="K63" s="376"/>
      <c r="M63" s="360"/>
    </row>
    <row r="64" spans="1:13" s="359" customFormat="1" ht="13.5" customHeight="1" x14ac:dyDescent="0.25">
      <c r="A64" s="362" t="s">
        <v>150</v>
      </c>
      <c r="B64" s="363" t="s">
        <v>418</v>
      </c>
      <c r="C64" s="383" t="s">
        <v>420</v>
      </c>
      <c r="D64" s="372" t="s">
        <v>343</v>
      </c>
      <c r="E64" s="392">
        <v>150</v>
      </c>
      <c r="F64" s="392">
        <v>150</v>
      </c>
      <c r="G64" s="373">
        <v>150</v>
      </c>
      <c r="H64" s="373">
        <v>226</v>
      </c>
      <c r="I64" s="374">
        <v>226</v>
      </c>
      <c r="J64" s="375"/>
      <c r="K64" s="376"/>
      <c r="M64" s="360"/>
    </row>
    <row r="65" spans="1:13" s="359" customFormat="1" ht="13.5" customHeight="1" x14ac:dyDescent="0.25">
      <c r="A65" s="362" t="s">
        <v>151</v>
      </c>
      <c r="B65" s="363" t="s">
        <v>421</v>
      </c>
      <c r="C65" s="383" t="s">
        <v>422</v>
      </c>
      <c r="D65" s="372" t="s">
        <v>343</v>
      </c>
      <c r="E65" s="392">
        <v>75</v>
      </c>
      <c r="F65" s="392">
        <v>75</v>
      </c>
      <c r="G65" s="373">
        <v>75</v>
      </c>
      <c r="H65" s="373">
        <v>45</v>
      </c>
      <c r="I65" s="374">
        <v>45</v>
      </c>
      <c r="J65" s="375"/>
      <c r="K65" s="376"/>
      <c r="M65" s="360"/>
    </row>
    <row r="66" spans="1:13" s="359" customFormat="1" ht="13.5" customHeight="1" x14ac:dyDescent="0.25">
      <c r="A66" s="362" t="s">
        <v>152</v>
      </c>
      <c r="B66" s="370"/>
      <c r="C66" s="371" t="s">
        <v>153</v>
      </c>
      <c r="D66" s="372" t="s">
        <v>442</v>
      </c>
      <c r="E66" s="373"/>
      <c r="F66" s="373"/>
      <c r="G66" s="373">
        <v>347</v>
      </c>
      <c r="H66" s="373">
        <v>347</v>
      </c>
      <c r="I66" s="374">
        <v>347</v>
      </c>
      <c r="J66" s="375"/>
      <c r="K66" s="376"/>
      <c r="M66" s="360"/>
    </row>
    <row r="67" spans="1:13" s="359" customFormat="1" ht="13.5" customHeight="1" x14ac:dyDescent="0.25">
      <c r="A67" s="362" t="s">
        <v>154</v>
      </c>
      <c r="B67" s="370" t="s">
        <v>155</v>
      </c>
      <c r="C67" s="371" t="s">
        <v>156</v>
      </c>
      <c r="D67" s="372" t="s">
        <v>442</v>
      </c>
      <c r="E67" s="373"/>
      <c r="F67" s="373"/>
      <c r="G67" s="373">
        <v>54</v>
      </c>
      <c r="H67" s="373">
        <v>216</v>
      </c>
      <c r="I67" s="374">
        <v>216</v>
      </c>
      <c r="J67" s="375"/>
      <c r="K67" s="376"/>
      <c r="M67" s="360"/>
    </row>
    <row r="68" spans="1:13" s="359" customFormat="1" ht="13.5" customHeight="1" x14ac:dyDescent="0.25">
      <c r="A68" s="362" t="s">
        <v>157</v>
      </c>
      <c r="B68" s="370"/>
      <c r="C68" s="371" t="s">
        <v>158</v>
      </c>
      <c r="D68" s="372" t="s">
        <v>442</v>
      </c>
      <c r="E68" s="373"/>
      <c r="F68" s="373"/>
      <c r="G68" s="373">
        <v>380</v>
      </c>
      <c r="H68" s="373">
        <v>380</v>
      </c>
      <c r="I68" s="374">
        <v>380</v>
      </c>
      <c r="J68" s="375"/>
      <c r="K68" s="376"/>
      <c r="M68" s="360"/>
    </row>
    <row r="69" spans="1:13" s="359" customFormat="1" ht="13.5" customHeight="1" x14ac:dyDescent="0.25">
      <c r="A69" s="362" t="s">
        <v>159</v>
      </c>
      <c r="B69" s="370" t="s">
        <v>423</v>
      </c>
      <c r="C69" s="371" t="s">
        <v>424</v>
      </c>
      <c r="D69" s="372" t="s">
        <v>343</v>
      </c>
      <c r="E69" s="373">
        <v>1800</v>
      </c>
      <c r="F69" s="373">
        <v>1800</v>
      </c>
      <c r="G69" s="373">
        <v>1800</v>
      </c>
      <c r="H69" s="373">
        <v>1500</v>
      </c>
      <c r="I69" s="374">
        <v>1500</v>
      </c>
      <c r="J69" s="375"/>
      <c r="K69" s="376"/>
      <c r="M69" s="360"/>
    </row>
    <row r="70" spans="1:13" s="359" customFormat="1" ht="13.5" customHeight="1" x14ac:dyDescent="0.25">
      <c r="A70" s="362" t="s">
        <v>160</v>
      </c>
      <c r="B70" s="370" t="s">
        <v>425</v>
      </c>
      <c r="C70" s="371" t="s">
        <v>426</v>
      </c>
      <c r="D70" s="372" t="s">
        <v>343</v>
      </c>
      <c r="E70" s="373">
        <v>1875</v>
      </c>
      <c r="F70" s="373">
        <v>2000</v>
      </c>
      <c r="G70" s="373">
        <v>2000</v>
      </c>
      <c r="H70" s="373">
        <v>1700</v>
      </c>
      <c r="I70" s="374">
        <v>1700</v>
      </c>
      <c r="J70" s="375"/>
      <c r="K70" s="376"/>
      <c r="M70" s="360"/>
    </row>
    <row r="71" spans="1:13" ht="13.5" customHeight="1" x14ac:dyDescent="0.25">
      <c r="A71" s="362" t="s">
        <v>161</v>
      </c>
      <c r="B71" s="2010" t="s">
        <v>427</v>
      </c>
      <c r="C71" s="2010"/>
      <c r="E71" s="402">
        <f>SUM(E12:E70)</f>
        <v>127862</v>
      </c>
      <c r="F71" s="402">
        <f>SUM(F12:F70)</f>
        <v>115727</v>
      </c>
      <c r="G71" s="402">
        <f>SUM(G12:G70)</f>
        <v>108085</v>
      </c>
      <c r="H71" s="402">
        <f>SUM(H12:H70)</f>
        <v>165363</v>
      </c>
      <c r="I71" s="402">
        <f>SUM(I12:I70)</f>
        <v>164803</v>
      </c>
    </row>
    <row r="72" spans="1:13" ht="9.75" customHeight="1" x14ac:dyDescent="0.25">
      <c r="A72" s="362"/>
      <c r="B72" s="350"/>
      <c r="C72" s="363"/>
      <c r="E72" s="361"/>
      <c r="F72" s="361"/>
      <c r="G72" s="361"/>
      <c r="H72" s="361"/>
    </row>
    <row r="73" spans="1:13" ht="6.75" customHeight="1" x14ac:dyDescent="0.25">
      <c r="E73" s="361"/>
      <c r="F73" s="361"/>
      <c r="G73" s="361"/>
      <c r="H73" s="361"/>
    </row>
    <row r="74" spans="1:13" ht="13.5" customHeight="1" x14ac:dyDescent="0.25">
      <c r="E74" s="361"/>
      <c r="F74" s="361"/>
      <c r="G74" s="361"/>
      <c r="H74" s="361"/>
    </row>
  </sheetData>
  <mergeCells count="10">
    <mergeCell ref="B71:C71"/>
    <mergeCell ref="E7:I7"/>
    <mergeCell ref="C1:H1"/>
    <mergeCell ref="A2:H2"/>
    <mergeCell ref="A3:H3"/>
    <mergeCell ref="A4:H4"/>
    <mergeCell ref="A6:A8"/>
    <mergeCell ref="B7:B8"/>
    <mergeCell ref="C7:C8"/>
    <mergeCell ref="D7:D8"/>
  </mergeCells>
  <phoneticPr fontId="94" type="noConversion"/>
  <pageMargins left="0.59055118110236227" right="0.59055118110236227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D24"/>
  <sheetViews>
    <sheetView workbookViewId="0">
      <selection activeCell="B2" sqref="B2:D2"/>
    </sheetView>
  </sheetViews>
  <sheetFormatPr defaultColWidth="9.140625" defaultRowHeight="20.100000000000001" customHeight="1" x14ac:dyDescent="0.25"/>
  <cols>
    <col min="1" max="1" width="5.5703125" style="347" customWidth="1"/>
    <col min="2" max="2" width="71.7109375" style="347" customWidth="1"/>
    <col min="3" max="3" width="13.5703125" style="347" customWidth="1"/>
    <col min="4" max="4" width="13.5703125" style="340" customWidth="1"/>
    <col min="5" max="16384" width="9.140625" style="341"/>
  </cols>
  <sheetData>
    <row r="2" spans="1:4" ht="20.100000000000001" customHeight="1" x14ac:dyDescent="0.25">
      <c r="A2" s="341"/>
      <c r="B2" s="2022" t="s">
        <v>2072</v>
      </c>
      <c r="C2" s="2022"/>
      <c r="D2" s="2022"/>
    </row>
    <row r="3" spans="1:4" ht="20.100000000000001" customHeight="1" x14ac:dyDescent="0.25">
      <c r="A3" s="341"/>
      <c r="B3" s="1367"/>
      <c r="C3" s="1367"/>
    </row>
    <row r="4" spans="1:4" ht="20.100000000000001" customHeight="1" x14ac:dyDescent="0.25">
      <c r="A4" s="341"/>
      <c r="B4" s="2020" t="s">
        <v>78</v>
      </c>
      <c r="C4" s="2020"/>
      <c r="D4" s="2020"/>
    </row>
    <row r="5" spans="1:4" ht="20.100000000000001" customHeight="1" x14ac:dyDescent="0.25">
      <c r="A5" s="341"/>
      <c r="B5" s="2020" t="s">
        <v>1074</v>
      </c>
      <c r="C5" s="2020"/>
      <c r="D5" s="2020"/>
    </row>
    <row r="6" spans="1:4" ht="20.100000000000001" customHeight="1" x14ac:dyDescent="0.25">
      <c r="A6" s="341"/>
      <c r="B6" s="2020" t="s">
        <v>428</v>
      </c>
      <c r="C6" s="2020"/>
      <c r="D6" s="2020"/>
    </row>
    <row r="7" spans="1:4" s="343" customFormat="1" ht="20.100000000000001" customHeight="1" x14ac:dyDescent="0.25">
      <c r="B7" s="2020"/>
      <c r="C7" s="2020"/>
      <c r="D7" s="342"/>
    </row>
    <row r="8" spans="1:4" s="343" customFormat="1" ht="20.100000000000001" customHeight="1" x14ac:dyDescent="0.25">
      <c r="B8" s="1366"/>
      <c r="C8" s="1366"/>
      <c r="D8" s="342"/>
    </row>
    <row r="9" spans="1:4" s="344" customFormat="1" ht="20.100000000000001" customHeight="1" x14ac:dyDescent="0.25">
      <c r="B9" s="2021" t="s">
        <v>325</v>
      </c>
      <c r="C9" s="2021"/>
      <c r="D9" s="2021"/>
    </row>
    <row r="10" spans="1:4" ht="20.100000000000001" customHeight="1" x14ac:dyDescent="0.25">
      <c r="A10" s="2019"/>
      <c r="B10" s="417" t="s">
        <v>57</v>
      </c>
      <c r="C10" s="417" t="s">
        <v>58</v>
      </c>
      <c r="D10" s="1368"/>
    </row>
    <row r="11" spans="1:4" s="344" customFormat="1" ht="30.75" customHeight="1" x14ac:dyDescent="0.25">
      <c r="A11" s="2019"/>
      <c r="B11" s="418" t="s">
        <v>86</v>
      </c>
      <c r="C11" s="418" t="s">
        <v>1353</v>
      </c>
      <c r="D11" s="1274" t="s">
        <v>1352</v>
      </c>
    </row>
    <row r="12" spans="1:4" ht="22.5" customHeight="1" x14ac:dyDescent="0.25">
      <c r="A12" s="419"/>
      <c r="B12" s="341"/>
      <c r="C12" s="341"/>
    </row>
    <row r="13" spans="1:4" ht="67.5" customHeight="1" x14ac:dyDescent="0.25">
      <c r="A13" s="420" t="s">
        <v>491</v>
      </c>
      <c r="B13" s="1369" t="s">
        <v>1513</v>
      </c>
      <c r="C13" s="671">
        <v>146104</v>
      </c>
      <c r="D13" s="1370">
        <v>178673</v>
      </c>
    </row>
    <row r="14" spans="1:4" ht="20.100000000000001" customHeight="1" x14ac:dyDescent="0.25">
      <c r="A14" s="419"/>
      <c r="B14" s="341"/>
      <c r="C14" s="672"/>
    </row>
    <row r="15" spans="1:4" ht="34.5" customHeight="1" x14ac:dyDescent="0.25">
      <c r="A15" s="2018" t="s">
        <v>499</v>
      </c>
      <c r="B15" s="1371" t="s">
        <v>1511</v>
      </c>
      <c r="C15" s="2023">
        <v>438</v>
      </c>
      <c r="D15" s="1372">
        <v>328</v>
      </c>
    </row>
    <row r="16" spans="1:4" ht="36.75" customHeight="1" x14ac:dyDescent="0.25">
      <c r="A16" s="2018"/>
      <c r="B16" s="421" t="s">
        <v>1512</v>
      </c>
      <c r="C16" s="2023"/>
      <c r="D16" s="1370">
        <v>1072</v>
      </c>
    </row>
    <row r="17" spans="1:4" ht="17.25" customHeight="1" x14ac:dyDescent="0.25">
      <c r="A17" s="419"/>
      <c r="B17" s="341"/>
      <c r="C17" s="672"/>
    </row>
    <row r="18" spans="1:4" ht="38.25" customHeight="1" x14ac:dyDescent="0.25">
      <c r="A18" s="420" t="s">
        <v>500</v>
      </c>
      <c r="B18" s="421" t="s">
        <v>1472</v>
      </c>
      <c r="C18" s="673">
        <v>509</v>
      </c>
      <c r="D18" s="1372">
        <v>0</v>
      </c>
    </row>
    <row r="19" spans="1:4" ht="20.100000000000001" customHeight="1" x14ac:dyDescent="0.25">
      <c r="A19" s="419"/>
      <c r="B19" s="422"/>
      <c r="C19" s="672"/>
    </row>
    <row r="20" spans="1:4" s="343" customFormat="1" ht="20.100000000000001" customHeight="1" x14ac:dyDescent="0.25">
      <c r="A20" s="419" t="s">
        <v>501</v>
      </c>
      <c r="B20" s="343" t="s">
        <v>429</v>
      </c>
      <c r="C20" s="674">
        <f>SUM(C13:C19)</f>
        <v>147051</v>
      </c>
      <c r="D20" s="1373">
        <f>SUM(D13:D18)</f>
        <v>180073</v>
      </c>
    </row>
    <row r="21" spans="1:4" ht="20.100000000000001" customHeight="1" x14ac:dyDescent="0.25">
      <c r="A21" s="341"/>
      <c r="B21" s="341"/>
      <c r="C21" s="672"/>
    </row>
    <row r="22" spans="1:4" ht="20.100000000000001" customHeight="1" x14ac:dyDescent="0.25">
      <c r="C22" s="348"/>
    </row>
    <row r="23" spans="1:4" ht="20.100000000000001" customHeight="1" x14ac:dyDescent="0.25">
      <c r="C23" s="348"/>
    </row>
    <row r="24" spans="1:4" ht="20.100000000000001" customHeight="1" x14ac:dyDescent="0.25">
      <c r="C24" s="348"/>
    </row>
  </sheetData>
  <mergeCells count="9">
    <mergeCell ref="A15:A16"/>
    <mergeCell ref="A10:A11"/>
    <mergeCell ref="B7:C7"/>
    <mergeCell ref="B9:D9"/>
    <mergeCell ref="B2:D2"/>
    <mergeCell ref="B4:D4"/>
    <mergeCell ref="B5:D5"/>
    <mergeCell ref="B6:D6"/>
    <mergeCell ref="C15:C16"/>
  </mergeCells>
  <phoneticPr fontId="94" type="noConversion"/>
  <pageMargins left="0.59055118110236227" right="0.59055118110236227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W32"/>
  <sheetViews>
    <sheetView workbookViewId="0">
      <selection activeCell="C1" sqref="C1:E1"/>
    </sheetView>
  </sheetViews>
  <sheetFormatPr defaultRowHeight="12.75" x14ac:dyDescent="0.2"/>
  <cols>
    <col min="1" max="1" width="2.140625" style="294" customWidth="1"/>
    <col min="2" max="2" width="3.85546875" style="294" bestFit="1" customWidth="1"/>
    <col min="3" max="3" width="51.42578125" style="294" customWidth="1"/>
    <col min="4" max="4" width="29.7109375" style="294" customWidth="1"/>
    <col min="5" max="5" width="9.7109375" style="294" customWidth="1"/>
    <col min="6" max="257" width="9.140625" style="294"/>
    <col min="258" max="258" width="3.85546875" style="294" bestFit="1" customWidth="1"/>
    <col min="259" max="259" width="51.42578125" style="294" customWidth="1"/>
    <col min="260" max="260" width="29.7109375" style="294" customWidth="1"/>
    <col min="261" max="261" width="9.7109375" style="294" customWidth="1"/>
    <col min="262" max="513" width="9.140625" style="294"/>
    <col min="514" max="514" width="3.85546875" style="294" bestFit="1" customWidth="1"/>
    <col min="515" max="515" width="51.42578125" style="294" customWidth="1"/>
    <col min="516" max="516" width="29.7109375" style="294" customWidth="1"/>
    <col min="517" max="517" width="9.7109375" style="294" customWidth="1"/>
    <col min="518" max="769" width="9.140625" style="294"/>
    <col min="770" max="770" width="3.85546875" style="294" bestFit="1" customWidth="1"/>
    <col min="771" max="771" width="51.42578125" style="294" customWidth="1"/>
    <col min="772" max="772" width="29.7109375" style="294" customWidth="1"/>
    <col min="773" max="773" width="9.7109375" style="294" customWidth="1"/>
    <col min="774" max="1025" width="9.140625" style="294"/>
    <col min="1026" max="1026" width="3.85546875" style="294" bestFit="1" customWidth="1"/>
    <col min="1027" max="1027" width="51.42578125" style="294" customWidth="1"/>
    <col min="1028" max="1028" width="29.7109375" style="294" customWidth="1"/>
    <col min="1029" max="1029" width="9.7109375" style="294" customWidth="1"/>
    <col min="1030" max="1281" width="9.140625" style="294"/>
    <col min="1282" max="1282" width="3.85546875" style="294" bestFit="1" customWidth="1"/>
    <col min="1283" max="1283" width="51.42578125" style="294" customWidth="1"/>
    <col min="1284" max="1284" width="29.7109375" style="294" customWidth="1"/>
    <col min="1285" max="1285" width="9.7109375" style="294" customWidth="1"/>
    <col min="1286" max="1537" width="9.140625" style="294"/>
    <col min="1538" max="1538" width="3.85546875" style="294" bestFit="1" customWidth="1"/>
    <col min="1539" max="1539" width="51.42578125" style="294" customWidth="1"/>
    <col min="1540" max="1540" width="29.7109375" style="294" customWidth="1"/>
    <col min="1541" max="1541" width="9.7109375" style="294" customWidth="1"/>
    <col min="1542" max="1793" width="9.140625" style="294"/>
    <col min="1794" max="1794" width="3.85546875" style="294" bestFit="1" customWidth="1"/>
    <col min="1795" max="1795" width="51.42578125" style="294" customWidth="1"/>
    <col min="1796" max="1796" width="29.7109375" style="294" customWidth="1"/>
    <col min="1797" max="1797" width="9.7109375" style="294" customWidth="1"/>
    <col min="1798" max="2049" width="9.140625" style="294"/>
    <col min="2050" max="2050" width="3.85546875" style="294" bestFit="1" customWidth="1"/>
    <col min="2051" max="2051" width="51.42578125" style="294" customWidth="1"/>
    <col min="2052" max="2052" width="29.7109375" style="294" customWidth="1"/>
    <col min="2053" max="2053" width="9.7109375" style="294" customWidth="1"/>
    <col min="2054" max="2305" width="9.140625" style="294"/>
    <col min="2306" max="2306" width="3.85546875" style="294" bestFit="1" customWidth="1"/>
    <col min="2307" max="2307" width="51.42578125" style="294" customWidth="1"/>
    <col min="2308" max="2308" width="29.7109375" style="294" customWidth="1"/>
    <col min="2309" max="2309" width="9.7109375" style="294" customWidth="1"/>
    <col min="2310" max="2561" width="9.140625" style="294"/>
    <col min="2562" max="2562" width="3.85546875" style="294" bestFit="1" customWidth="1"/>
    <col min="2563" max="2563" width="51.42578125" style="294" customWidth="1"/>
    <col min="2564" max="2564" width="29.7109375" style="294" customWidth="1"/>
    <col min="2565" max="2565" width="9.7109375" style="294" customWidth="1"/>
    <col min="2566" max="2817" width="9.140625" style="294"/>
    <col min="2818" max="2818" width="3.85546875" style="294" bestFit="1" customWidth="1"/>
    <col min="2819" max="2819" width="51.42578125" style="294" customWidth="1"/>
    <col min="2820" max="2820" width="29.7109375" style="294" customWidth="1"/>
    <col min="2821" max="2821" width="9.7109375" style="294" customWidth="1"/>
    <col min="2822" max="3073" width="9.140625" style="294"/>
    <col min="3074" max="3074" width="3.85546875" style="294" bestFit="1" customWidth="1"/>
    <col min="3075" max="3075" width="51.42578125" style="294" customWidth="1"/>
    <col min="3076" max="3076" width="29.7109375" style="294" customWidth="1"/>
    <col min="3077" max="3077" width="9.7109375" style="294" customWidth="1"/>
    <col min="3078" max="3329" width="9.140625" style="294"/>
    <col min="3330" max="3330" width="3.85546875" style="294" bestFit="1" customWidth="1"/>
    <col min="3331" max="3331" width="51.42578125" style="294" customWidth="1"/>
    <col min="3332" max="3332" width="29.7109375" style="294" customWidth="1"/>
    <col min="3333" max="3333" width="9.7109375" style="294" customWidth="1"/>
    <col min="3334" max="3585" width="9.140625" style="294"/>
    <col min="3586" max="3586" width="3.85546875" style="294" bestFit="1" customWidth="1"/>
    <col min="3587" max="3587" width="51.42578125" style="294" customWidth="1"/>
    <col min="3588" max="3588" width="29.7109375" style="294" customWidth="1"/>
    <col min="3589" max="3589" width="9.7109375" style="294" customWidth="1"/>
    <col min="3590" max="3841" width="9.140625" style="294"/>
    <col min="3842" max="3842" width="3.85546875" style="294" bestFit="1" customWidth="1"/>
    <col min="3843" max="3843" width="51.42578125" style="294" customWidth="1"/>
    <col min="3844" max="3844" width="29.7109375" style="294" customWidth="1"/>
    <col min="3845" max="3845" width="9.7109375" style="294" customWidth="1"/>
    <col min="3846" max="4097" width="9.140625" style="294"/>
    <col min="4098" max="4098" width="3.85546875" style="294" bestFit="1" customWidth="1"/>
    <col min="4099" max="4099" width="51.42578125" style="294" customWidth="1"/>
    <col min="4100" max="4100" width="29.7109375" style="294" customWidth="1"/>
    <col min="4101" max="4101" width="9.7109375" style="294" customWidth="1"/>
    <col min="4102" max="4353" width="9.140625" style="294"/>
    <col min="4354" max="4354" width="3.85546875" style="294" bestFit="1" customWidth="1"/>
    <col min="4355" max="4355" width="51.42578125" style="294" customWidth="1"/>
    <col min="4356" max="4356" width="29.7109375" style="294" customWidth="1"/>
    <col min="4357" max="4357" width="9.7109375" style="294" customWidth="1"/>
    <col min="4358" max="4609" width="9.140625" style="294"/>
    <col min="4610" max="4610" width="3.85546875" style="294" bestFit="1" customWidth="1"/>
    <col min="4611" max="4611" width="51.42578125" style="294" customWidth="1"/>
    <col min="4612" max="4612" width="29.7109375" style="294" customWidth="1"/>
    <col min="4613" max="4613" width="9.7109375" style="294" customWidth="1"/>
    <col min="4614" max="4865" width="9.140625" style="294"/>
    <col min="4866" max="4866" width="3.85546875" style="294" bestFit="1" customWidth="1"/>
    <col min="4867" max="4867" width="51.42578125" style="294" customWidth="1"/>
    <col min="4868" max="4868" width="29.7109375" style="294" customWidth="1"/>
    <col min="4869" max="4869" width="9.7109375" style="294" customWidth="1"/>
    <col min="4870" max="5121" width="9.140625" style="294"/>
    <col min="5122" max="5122" width="3.85546875" style="294" bestFit="1" customWidth="1"/>
    <col min="5123" max="5123" width="51.42578125" style="294" customWidth="1"/>
    <col min="5124" max="5124" width="29.7109375" style="294" customWidth="1"/>
    <col min="5125" max="5125" width="9.7109375" style="294" customWidth="1"/>
    <col min="5126" max="5377" width="9.140625" style="294"/>
    <col min="5378" max="5378" width="3.85546875" style="294" bestFit="1" customWidth="1"/>
    <col min="5379" max="5379" width="51.42578125" style="294" customWidth="1"/>
    <col min="5380" max="5380" width="29.7109375" style="294" customWidth="1"/>
    <col min="5381" max="5381" width="9.7109375" style="294" customWidth="1"/>
    <col min="5382" max="5633" width="9.140625" style="294"/>
    <col min="5634" max="5634" width="3.85546875" style="294" bestFit="1" customWidth="1"/>
    <col min="5635" max="5635" width="51.42578125" style="294" customWidth="1"/>
    <col min="5636" max="5636" width="29.7109375" style="294" customWidth="1"/>
    <col min="5637" max="5637" width="9.7109375" style="294" customWidth="1"/>
    <col min="5638" max="5889" width="9.140625" style="294"/>
    <col min="5890" max="5890" width="3.85546875" style="294" bestFit="1" customWidth="1"/>
    <col min="5891" max="5891" width="51.42578125" style="294" customWidth="1"/>
    <col min="5892" max="5892" width="29.7109375" style="294" customWidth="1"/>
    <col min="5893" max="5893" width="9.7109375" style="294" customWidth="1"/>
    <col min="5894" max="6145" width="9.140625" style="294"/>
    <col min="6146" max="6146" width="3.85546875" style="294" bestFit="1" customWidth="1"/>
    <col min="6147" max="6147" width="51.42578125" style="294" customWidth="1"/>
    <col min="6148" max="6148" width="29.7109375" style="294" customWidth="1"/>
    <col min="6149" max="6149" width="9.7109375" style="294" customWidth="1"/>
    <col min="6150" max="6401" width="9.140625" style="294"/>
    <col min="6402" max="6402" width="3.85546875" style="294" bestFit="1" customWidth="1"/>
    <col min="6403" max="6403" width="51.42578125" style="294" customWidth="1"/>
    <col min="6404" max="6404" width="29.7109375" style="294" customWidth="1"/>
    <col min="6405" max="6405" width="9.7109375" style="294" customWidth="1"/>
    <col min="6406" max="6657" width="9.140625" style="294"/>
    <col min="6658" max="6658" width="3.85546875" style="294" bestFit="1" customWidth="1"/>
    <col min="6659" max="6659" width="51.42578125" style="294" customWidth="1"/>
    <col min="6660" max="6660" width="29.7109375" style="294" customWidth="1"/>
    <col min="6661" max="6661" width="9.7109375" style="294" customWidth="1"/>
    <col min="6662" max="6913" width="9.140625" style="294"/>
    <col min="6914" max="6914" width="3.85546875" style="294" bestFit="1" customWidth="1"/>
    <col min="6915" max="6915" width="51.42578125" style="294" customWidth="1"/>
    <col min="6916" max="6916" width="29.7109375" style="294" customWidth="1"/>
    <col min="6917" max="6917" width="9.7109375" style="294" customWidth="1"/>
    <col min="6918" max="7169" width="9.140625" style="294"/>
    <col min="7170" max="7170" width="3.85546875" style="294" bestFit="1" customWidth="1"/>
    <col min="7171" max="7171" width="51.42578125" style="294" customWidth="1"/>
    <col min="7172" max="7172" width="29.7109375" style="294" customWidth="1"/>
    <col min="7173" max="7173" width="9.7109375" style="294" customWidth="1"/>
    <col min="7174" max="7425" width="9.140625" style="294"/>
    <col min="7426" max="7426" width="3.85546875" style="294" bestFit="1" customWidth="1"/>
    <col min="7427" max="7427" width="51.42578125" style="294" customWidth="1"/>
    <col min="7428" max="7428" width="29.7109375" style="294" customWidth="1"/>
    <col min="7429" max="7429" width="9.7109375" style="294" customWidth="1"/>
    <col min="7430" max="7681" width="9.140625" style="294"/>
    <col min="7682" max="7682" width="3.85546875" style="294" bestFit="1" customWidth="1"/>
    <col min="7683" max="7683" width="51.42578125" style="294" customWidth="1"/>
    <col min="7684" max="7684" width="29.7109375" style="294" customWidth="1"/>
    <col min="7685" max="7685" width="9.7109375" style="294" customWidth="1"/>
    <col min="7686" max="7937" width="9.140625" style="294"/>
    <col min="7938" max="7938" width="3.85546875" style="294" bestFit="1" customWidth="1"/>
    <col min="7939" max="7939" width="51.42578125" style="294" customWidth="1"/>
    <col min="7940" max="7940" width="29.7109375" style="294" customWidth="1"/>
    <col min="7941" max="7941" width="9.7109375" style="294" customWidth="1"/>
    <col min="7942" max="8193" width="9.140625" style="294"/>
    <col min="8194" max="8194" width="3.85546875" style="294" bestFit="1" customWidth="1"/>
    <col min="8195" max="8195" width="51.42578125" style="294" customWidth="1"/>
    <col min="8196" max="8196" width="29.7109375" style="294" customWidth="1"/>
    <col min="8197" max="8197" width="9.7109375" style="294" customWidth="1"/>
    <col min="8198" max="8449" width="9.140625" style="294"/>
    <col min="8450" max="8450" width="3.85546875" style="294" bestFit="1" customWidth="1"/>
    <col min="8451" max="8451" width="51.42578125" style="294" customWidth="1"/>
    <col min="8452" max="8452" width="29.7109375" style="294" customWidth="1"/>
    <col min="8453" max="8453" width="9.7109375" style="294" customWidth="1"/>
    <col min="8454" max="8705" width="9.140625" style="294"/>
    <col min="8706" max="8706" width="3.85546875" style="294" bestFit="1" customWidth="1"/>
    <col min="8707" max="8707" width="51.42578125" style="294" customWidth="1"/>
    <col min="8708" max="8708" width="29.7109375" style="294" customWidth="1"/>
    <col min="8709" max="8709" width="9.7109375" style="294" customWidth="1"/>
    <col min="8710" max="8961" width="9.140625" style="294"/>
    <col min="8962" max="8962" width="3.85546875" style="294" bestFit="1" customWidth="1"/>
    <col min="8963" max="8963" width="51.42578125" style="294" customWidth="1"/>
    <col min="8964" max="8964" width="29.7109375" style="294" customWidth="1"/>
    <col min="8965" max="8965" width="9.7109375" style="294" customWidth="1"/>
    <col min="8966" max="9217" width="9.140625" style="294"/>
    <col min="9218" max="9218" width="3.85546875" style="294" bestFit="1" customWidth="1"/>
    <col min="9219" max="9219" width="51.42578125" style="294" customWidth="1"/>
    <col min="9220" max="9220" width="29.7109375" style="294" customWidth="1"/>
    <col min="9221" max="9221" width="9.7109375" style="294" customWidth="1"/>
    <col min="9222" max="9473" width="9.140625" style="294"/>
    <col min="9474" max="9474" width="3.85546875" style="294" bestFit="1" customWidth="1"/>
    <col min="9475" max="9475" width="51.42578125" style="294" customWidth="1"/>
    <col min="9476" max="9476" width="29.7109375" style="294" customWidth="1"/>
    <col min="9477" max="9477" width="9.7109375" style="294" customWidth="1"/>
    <col min="9478" max="9729" width="9.140625" style="294"/>
    <col min="9730" max="9730" width="3.85546875" style="294" bestFit="1" customWidth="1"/>
    <col min="9731" max="9731" width="51.42578125" style="294" customWidth="1"/>
    <col min="9732" max="9732" width="29.7109375" style="294" customWidth="1"/>
    <col min="9733" max="9733" width="9.7109375" style="294" customWidth="1"/>
    <col min="9734" max="9985" width="9.140625" style="294"/>
    <col min="9986" max="9986" width="3.85546875" style="294" bestFit="1" customWidth="1"/>
    <col min="9987" max="9987" width="51.42578125" style="294" customWidth="1"/>
    <col min="9988" max="9988" width="29.7109375" style="294" customWidth="1"/>
    <col min="9989" max="9989" width="9.7109375" style="294" customWidth="1"/>
    <col min="9990" max="10241" width="9.140625" style="294"/>
    <col min="10242" max="10242" width="3.85546875" style="294" bestFit="1" customWidth="1"/>
    <col min="10243" max="10243" width="51.42578125" style="294" customWidth="1"/>
    <col min="10244" max="10244" width="29.7109375" style="294" customWidth="1"/>
    <col min="10245" max="10245" width="9.7109375" style="294" customWidth="1"/>
    <col min="10246" max="10497" width="9.140625" style="294"/>
    <col min="10498" max="10498" width="3.85546875" style="294" bestFit="1" customWidth="1"/>
    <col min="10499" max="10499" width="51.42578125" style="294" customWidth="1"/>
    <col min="10500" max="10500" width="29.7109375" style="294" customWidth="1"/>
    <col min="10501" max="10501" width="9.7109375" style="294" customWidth="1"/>
    <col min="10502" max="10753" width="9.140625" style="294"/>
    <col min="10754" max="10754" width="3.85546875" style="294" bestFit="1" customWidth="1"/>
    <col min="10755" max="10755" width="51.42578125" style="294" customWidth="1"/>
    <col min="10756" max="10756" width="29.7109375" style="294" customWidth="1"/>
    <col min="10757" max="10757" width="9.7109375" style="294" customWidth="1"/>
    <col min="10758" max="11009" width="9.140625" style="294"/>
    <col min="11010" max="11010" width="3.85546875" style="294" bestFit="1" customWidth="1"/>
    <col min="11011" max="11011" width="51.42578125" style="294" customWidth="1"/>
    <col min="11012" max="11012" width="29.7109375" style="294" customWidth="1"/>
    <col min="11013" max="11013" width="9.7109375" style="294" customWidth="1"/>
    <col min="11014" max="11265" width="9.140625" style="294"/>
    <col min="11266" max="11266" width="3.85546875" style="294" bestFit="1" customWidth="1"/>
    <col min="11267" max="11267" width="51.42578125" style="294" customWidth="1"/>
    <col min="11268" max="11268" width="29.7109375" style="294" customWidth="1"/>
    <col min="11269" max="11269" width="9.7109375" style="294" customWidth="1"/>
    <col min="11270" max="11521" width="9.140625" style="294"/>
    <col min="11522" max="11522" width="3.85546875" style="294" bestFit="1" customWidth="1"/>
    <col min="11523" max="11523" width="51.42578125" style="294" customWidth="1"/>
    <col min="11524" max="11524" width="29.7109375" style="294" customWidth="1"/>
    <col min="11525" max="11525" width="9.7109375" style="294" customWidth="1"/>
    <col min="11526" max="11777" width="9.140625" style="294"/>
    <col min="11778" max="11778" width="3.85546875" style="294" bestFit="1" customWidth="1"/>
    <col min="11779" max="11779" width="51.42578125" style="294" customWidth="1"/>
    <col min="11780" max="11780" width="29.7109375" style="294" customWidth="1"/>
    <col min="11781" max="11781" width="9.7109375" style="294" customWidth="1"/>
    <col min="11782" max="12033" width="9.140625" style="294"/>
    <col min="12034" max="12034" width="3.85546875" style="294" bestFit="1" customWidth="1"/>
    <col min="12035" max="12035" width="51.42578125" style="294" customWidth="1"/>
    <col min="12036" max="12036" width="29.7109375" style="294" customWidth="1"/>
    <col min="12037" max="12037" width="9.7109375" style="294" customWidth="1"/>
    <col min="12038" max="12289" width="9.140625" style="294"/>
    <col min="12290" max="12290" width="3.85546875" style="294" bestFit="1" customWidth="1"/>
    <col min="12291" max="12291" width="51.42578125" style="294" customWidth="1"/>
    <col min="12292" max="12292" width="29.7109375" style="294" customWidth="1"/>
    <col min="12293" max="12293" width="9.7109375" style="294" customWidth="1"/>
    <col min="12294" max="12545" width="9.140625" style="294"/>
    <col min="12546" max="12546" width="3.85546875" style="294" bestFit="1" customWidth="1"/>
    <col min="12547" max="12547" width="51.42578125" style="294" customWidth="1"/>
    <col min="12548" max="12548" width="29.7109375" style="294" customWidth="1"/>
    <col min="12549" max="12549" width="9.7109375" style="294" customWidth="1"/>
    <col min="12550" max="12801" width="9.140625" style="294"/>
    <col min="12802" max="12802" width="3.85546875" style="294" bestFit="1" customWidth="1"/>
    <col min="12803" max="12803" width="51.42578125" style="294" customWidth="1"/>
    <col min="12804" max="12804" width="29.7109375" style="294" customWidth="1"/>
    <col min="12805" max="12805" width="9.7109375" style="294" customWidth="1"/>
    <col min="12806" max="13057" width="9.140625" style="294"/>
    <col min="13058" max="13058" width="3.85546875" style="294" bestFit="1" customWidth="1"/>
    <col min="13059" max="13059" width="51.42578125" style="294" customWidth="1"/>
    <col min="13060" max="13060" width="29.7109375" style="294" customWidth="1"/>
    <col min="13061" max="13061" width="9.7109375" style="294" customWidth="1"/>
    <col min="13062" max="13313" width="9.140625" style="294"/>
    <col min="13314" max="13314" width="3.85546875" style="294" bestFit="1" customWidth="1"/>
    <col min="13315" max="13315" width="51.42578125" style="294" customWidth="1"/>
    <col min="13316" max="13316" width="29.7109375" style="294" customWidth="1"/>
    <col min="13317" max="13317" width="9.7109375" style="294" customWidth="1"/>
    <col min="13318" max="13569" width="9.140625" style="294"/>
    <col min="13570" max="13570" width="3.85546875" style="294" bestFit="1" customWidth="1"/>
    <col min="13571" max="13571" width="51.42578125" style="294" customWidth="1"/>
    <col min="13572" max="13572" width="29.7109375" style="294" customWidth="1"/>
    <col min="13573" max="13573" width="9.7109375" style="294" customWidth="1"/>
    <col min="13574" max="13825" width="9.140625" style="294"/>
    <col min="13826" max="13826" width="3.85546875" style="294" bestFit="1" customWidth="1"/>
    <col min="13827" max="13827" width="51.42578125" style="294" customWidth="1"/>
    <col min="13828" max="13828" width="29.7109375" style="294" customWidth="1"/>
    <col min="13829" max="13829" width="9.7109375" style="294" customWidth="1"/>
    <col min="13830" max="14081" width="9.140625" style="294"/>
    <col min="14082" max="14082" width="3.85546875" style="294" bestFit="1" customWidth="1"/>
    <col min="14083" max="14083" width="51.42578125" style="294" customWidth="1"/>
    <col min="14084" max="14084" width="29.7109375" style="294" customWidth="1"/>
    <col min="14085" max="14085" width="9.7109375" style="294" customWidth="1"/>
    <col min="14086" max="14337" width="9.140625" style="294"/>
    <col min="14338" max="14338" width="3.85546875" style="294" bestFit="1" customWidth="1"/>
    <col min="14339" max="14339" width="51.42578125" style="294" customWidth="1"/>
    <col min="14340" max="14340" width="29.7109375" style="294" customWidth="1"/>
    <col min="14341" max="14341" width="9.7109375" style="294" customWidth="1"/>
    <col min="14342" max="14593" width="9.140625" style="294"/>
    <col min="14594" max="14594" width="3.85546875" style="294" bestFit="1" customWidth="1"/>
    <col min="14595" max="14595" width="51.42578125" style="294" customWidth="1"/>
    <col min="14596" max="14596" width="29.7109375" style="294" customWidth="1"/>
    <col min="14597" max="14597" width="9.7109375" style="294" customWidth="1"/>
    <col min="14598" max="14849" width="9.140625" style="294"/>
    <col min="14850" max="14850" width="3.85546875" style="294" bestFit="1" customWidth="1"/>
    <col min="14851" max="14851" width="51.42578125" style="294" customWidth="1"/>
    <col min="14852" max="14852" width="29.7109375" style="294" customWidth="1"/>
    <col min="14853" max="14853" width="9.7109375" style="294" customWidth="1"/>
    <col min="14854" max="15105" width="9.140625" style="294"/>
    <col min="15106" max="15106" width="3.85546875" style="294" bestFit="1" customWidth="1"/>
    <col min="15107" max="15107" width="51.42578125" style="294" customWidth="1"/>
    <col min="15108" max="15108" width="29.7109375" style="294" customWidth="1"/>
    <col min="15109" max="15109" width="9.7109375" style="294" customWidth="1"/>
    <col min="15110" max="15361" width="9.140625" style="294"/>
    <col min="15362" max="15362" width="3.85546875" style="294" bestFit="1" customWidth="1"/>
    <col min="15363" max="15363" width="51.42578125" style="294" customWidth="1"/>
    <col min="15364" max="15364" width="29.7109375" style="294" customWidth="1"/>
    <col min="15365" max="15365" width="9.7109375" style="294" customWidth="1"/>
    <col min="15366" max="15617" width="9.140625" style="294"/>
    <col min="15618" max="15618" width="3.85546875" style="294" bestFit="1" customWidth="1"/>
    <col min="15619" max="15619" width="51.42578125" style="294" customWidth="1"/>
    <col min="15620" max="15620" width="29.7109375" style="294" customWidth="1"/>
    <col min="15621" max="15621" width="9.7109375" style="294" customWidth="1"/>
    <col min="15622" max="15873" width="9.140625" style="294"/>
    <col min="15874" max="15874" width="3.85546875" style="294" bestFit="1" customWidth="1"/>
    <col min="15875" max="15875" width="51.42578125" style="294" customWidth="1"/>
    <col min="15876" max="15876" width="29.7109375" style="294" customWidth="1"/>
    <col min="15877" max="15877" width="9.7109375" style="294" customWidth="1"/>
    <col min="15878" max="16129" width="9.140625" style="294"/>
    <col min="16130" max="16130" width="3.85546875" style="294" bestFit="1" customWidth="1"/>
    <col min="16131" max="16131" width="51.42578125" style="294" customWidth="1"/>
    <col min="16132" max="16132" width="29.7109375" style="294" customWidth="1"/>
    <col min="16133" max="16133" width="9.7109375" style="294" customWidth="1"/>
    <col min="16134" max="16384" width="9.140625" style="294"/>
  </cols>
  <sheetData>
    <row r="1" spans="1:257" x14ac:dyDescent="0.2">
      <c r="C1" s="2026" t="s">
        <v>2073</v>
      </c>
      <c r="D1" s="2026"/>
      <c r="E1" s="2026"/>
      <c r="F1" s="1322"/>
      <c r="G1" s="1322"/>
      <c r="H1" s="1322"/>
      <c r="I1" s="1322"/>
    </row>
    <row r="2" spans="1:257" x14ac:dyDescent="0.2">
      <c r="B2" s="1771" t="s">
        <v>78</v>
      </c>
      <c r="C2" s="1771"/>
      <c r="D2" s="1771"/>
      <c r="E2" s="1771"/>
    </row>
    <row r="3" spans="1:257" x14ac:dyDescent="0.2">
      <c r="B3" s="1771" t="s">
        <v>1427</v>
      </c>
      <c r="C3" s="1771"/>
      <c r="D3" s="1771"/>
      <c r="E3" s="1771"/>
    </row>
    <row r="4" spans="1:257" x14ac:dyDescent="0.2">
      <c r="B4" s="1771" t="s">
        <v>1441</v>
      </c>
      <c r="C4" s="1771"/>
      <c r="D4" s="1771"/>
      <c r="E4" s="1771"/>
    </row>
    <row r="5" spans="1:257" x14ac:dyDescent="0.2">
      <c r="B5" s="1771" t="s">
        <v>1432</v>
      </c>
      <c r="C5" s="1771"/>
      <c r="D5" s="1771"/>
      <c r="E5" s="1771"/>
    </row>
    <row r="6" spans="1:257" ht="13.5" x14ac:dyDescent="0.25">
      <c r="B6" s="4"/>
      <c r="C6" s="1323"/>
      <c r="D6" s="1323"/>
      <c r="E6" s="1323"/>
    </row>
    <row r="7" spans="1:257" x14ac:dyDescent="0.2">
      <c r="B7" s="4"/>
      <c r="C7" s="1324" t="s">
        <v>1433</v>
      </c>
      <c r="D7" s="1324"/>
      <c r="E7" s="1325">
        <v>5000</v>
      </c>
    </row>
    <row r="8" spans="1:257" x14ac:dyDescent="0.2">
      <c r="B8" s="137"/>
      <c r="C8" s="1324" t="s">
        <v>1434</v>
      </c>
      <c r="D8" s="1326"/>
      <c r="E8" s="1325">
        <v>2520</v>
      </c>
      <c r="F8" s="1327"/>
      <c r="G8" s="1327"/>
      <c r="H8" s="1327"/>
      <c r="I8" s="1327"/>
      <c r="J8" s="1327"/>
      <c r="K8" s="1327"/>
      <c r="L8" s="1327"/>
      <c r="M8" s="1327"/>
      <c r="N8" s="1327"/>
      <c r="O8" s="1327"/>
      <c r="P8" s="1327"/>
      <c r="Q8" s="1327"/>
      <c r="R8" s="1327"/>
      <c r="S8" s="1327"/>
      <c r="T8" s="1327"/>
      <c r="U8" s="1327"/>
      <c r="V8" s="1327"/>
      <c r="W8" s="1327"/>
      <c r="X8" s="1327"/>
      <c r="Y8" s="1327"/>
      <c r="Z8" s="1327"/>
      <c r="AA8" s="1327"/>
      <c r="AB8" s="1327"/>
      <c r="AC8" s="1327"/>
      <c r="AD8" s="1327"/>
      <c r="AE8" s="1327"/>
      <c r="AF8" s="1327"/>
      <c r="AG8" s="1327"/>
      <c r="AH8" s="1327"/>
      <c r="AI8" s="1327"/>
      <c r="AJ8" s="1327"/>
      <c r="AK8" s="1327"/>
      <c r="AL8" s="1327"/>
      <c r="AM8" s="1327"/>
      <c r="AN8" s="1327"/>
      <c r="AO8" s="1327"/>
      <c r="AP8" s="1327"/>
      <c r="AQ8" s="1327"/>
      <c r="AR8" s="1327"/>
      <c r="AS8" s="1327"/>
      <c r="AT8" s="1327"/>
      <c r="AU8" s="1327"/>
      <c r="AV8" s="1327"/>
      <c r="AW8" s="1327"/>
      <c r="AX8" s="1327"/>
      <c r="AY8" s="1327"/>
      <c r="AZ8" s="1327"/>
      <c r="BA8" s="1327"/>
      <c r="BB8" s="1327"/>
      <c r="BC8" s="1327"/>
      <c r="BD8" s="1327"/>
      <c r="BE8" s="1327"/>
      <c r="BF8" s="1327"/>
      <c r="BG8" s="1327"/>
      <c r="BH8" s="1327"/>
      <c r="BI8" s="1327"/>
      <c r="BJ8" s="1327"/>
      <c r="BK8" s="1327"/>
      <c r="BL8" s="1327"/>
      <c r="BM8" s="1327"/>
      <c r="BN8" s="1327"/>
      <c r="BO8" s="1327"/>
      <c r="BP8" s="1327"/>
      <c r="BQ8" s="1327"/>
      <c r="BR8" s="1327"/>
      <c r="BS8" s="1327"/>
      <c r="BT8" s="1327"/>
      <c r="BU8" s="1327"/>
      <c r="BV8" s="1327"/>
      <c r="BW8" s="1327"/>
      <c r="BX8" s="1327"/>
      <c r="BY8" s="1327"/>
      <c r="BZ8" s="1327"/>
      <c r="CA8" s="1327"/>
      <c r="CB8" s="1327"/>
      <c r="CC8" s="1327"/>
      <c r="CD8" s="1327"/>
      <c r="CE8" s="1327"/>
      <c r="CF8" s="1327"/>
      <c r="CG8" s="1327"/>
      <c r="CH8" s="1327"/>
      <c r="CI8" s="1327"/>
      <c r="CJ8" s="1327"/>
      <c r="CK8" s="1327"/>
      <c r="CL8" s="1327"/>
      <c r="CM8" s="1327"/>
      <c r="CN8" s="1327"/>
      <c r="CO8" s="1327"/>
      <c r="CP8" s="1327"/>
      <c r="CQ8" s="1327"/>
      <c r="CR8" s="1327"/>
      <c r="CS8" s="1327"/>
      <c r="CT8" s="1327"/>
      <c r="CU8" s="1327"/>
      <c r="CV8" s="1327"/>
      <c r="CW8" s="1327"/>
      <c r="CX8" s="1327"/>
      <c r="CY8" s="1327"/>
      <c r="CZ8" s="1327"/>
      <c r="DA8" s="1327"/>
      <c r="DB8" s="1327"/>
      <c r="DC8" s="1327"/>
      <c r="DD8" s="1327"/>
      <c r="DE8" s="1327"/>
      <c r="DF8" s="1327"/>
      <c r="DG8" s="1327"/>
      <c r="DH8" s="1327"/>
      <c r="DI8" s="1327"/>
      <c r="DJ8" s="1327"/>
      <c r="DK8" s="1327"/>
      <c r="DL8" s="1327"/>
      <c r="DM8" s="1327"/>
      <c r="DN8" s="1327"/>
      <c r="DO8" s="1327"/>
      <c r="DP8" s="1327"/>
      <c r="DQ8" s="1327"/>
      <c r="DR8" s="1327"/>
      <c r="DS8" s="1327"/>
      <c r="DT8" s="1327"/>
      <c r="DU8" s="1327"/>
      <c r="DV8" s="1327"/>
      <c r="DW8" s="1327"/>
      <c r="DX8" s="1327"/>
      <c r="DY8" s="1327"/>
      <c r="DZ8" s="1327"/>
      <c r="EA8" s="1327"/>
      <c r="EB8" s="1327"/>
      <c r="EC8" s="1327"/>
      <c r="ED8" s="1327"/>
      <c r="EE8" s="1327"/>
      <c r="EF8" s="1327"/>
      <c r="EG8" s="1327"/>
      <c r="EH8" s="1327"/>
      <c r="EI8" s="1327"/>
      <c r="EJ8" s="1327"/>
      <c r="EK8" s="1327"/>
      <c r="EL8" s="1327"/>
      <c r="EM8" s="1327"/>
      <c r="EN8" s="1327"/>
      <c r="EO8" s="1327"/>
      <c r="EP8" s="1327"/>
      <c r="EQ8" s="1327"/>
      <c r="ER8" s="1327"/>
      <c r="ES8" s="1327"/>
      <c r="ET8" s="1327"/>
      <c r="EU8" s="1327"/>
      <c r="EV8" s="1327"/>
      <c r="EW8" s="1327"/>
      <c r="EX8" s="1327"/>
      <c r="EY8" s="1327"/>
      <c r="EZ8" s="1327"/>
      <c r="FA8" s="1327"/>
      <c r="FB8" s="1327"/>
      <c r="FC8" s="1327"/>
      <c r="FD8" s="1327"/>
      <c r="FE8" s="1327"/>
      <c r="FF8" s="1327"/>
      <c r="FG8" s="1327"/>
      <c r="FH8" s="1327"/>
      <c r="FI8" s="1327"/>
      <c r="FJ8" s="1327"/>
      <c r="FK8" s="1327"/>
      <c r="FL8" s="1327"/>
      <c r="FM8" s="1327"/>
      <c r="FN8" s="1327"/>
      <c r="FO8" s="1327"/>
      <c r="FP8" s="1327"/>
      <c r="FQ8" s="1327"/>
      <c r="FR8" s="1327"/>
      <c r="FS8" s="1327"/>
      <c r="FT8" s="1327"/>
      <c r="FU8" s="1327"/>
      <c r="FV8" s="1327"/>
      <c r="FW8" s="1327"/>
      <c r="FX8" s="1327"/>
      <c r="FY8" s="1327"/>
      <c r="FZ8" s="1327"/>
      <c r="GA8" s="1327"/>
      <c r="GB8" s="1327"/>
      <c r="GC8" s="1327"/>
      <c r="GD8" s="1327"/>
      <c r="GE8" s="1327"/>
      <c r="GF8" s="1327"/>
      <c r="GG8" s="1327"/>
      <c r="GH8" s="1327"/>
      <c r="GI8" s="1327"/>
      <c r="GJ8" s="1327"/>
      <c r="GK8" s="1327"/>
      <c r="GL8" s="1327"/>
      <c r="GM8" s="1327"/>
      <c r="GN8" s="1327"/>
      <c r="GO8" s="1327"/>
      <c r="GP8" s="1327"/>
      <c r="GQ8" s="1327"/>
      <c r="GR8" s="1327"/>
      <c r="GS8" s="1327"/>
      <c r="GT8" s="1327"/>
      <c r="GU8" s="1327"/>
      <c r="GV8" s="1327"/>
      <c r="GW8" s="1327"/>
      <c r="GX8" s="1327"/>
      <c r="GY8" s="1327"/>
      <c r="GZ8" s="1327"/>
      <c r="HA8" s="1327"/>
      <c r="HB8" s="1327"/>
      <c r="HC8" s="1327"/>
      <c r="HD8" s="1327"/>
      <c r="HE8" s="1327"/>
      <c r="HF8" s="1327"/>
      <c r="HG8" s="1327"/>
      <c r="HH8" s="1327"/>
      <c r="HI8" s="1327"/>
      <c r="HJ8" s="1327"/>
      <c r="HK8" s="1327"/>
      <c r="HL8" s="1327"/>
      <c r="HM8" s="1327"/>
      <c r="HN8" s="1327"/>
      <c r="HO8" s="1327"/>
      <c r="HP8" s="1327"/>
      <c r="HQ8" s="1327"/>
      <c r="HR8" s="1327"/>
      <c r="HS8" s="1327"/>
      <c r="HT8" s="1327"/>
      <c r="HU8" s="1327"/>
      <c r="HV8" s="1327"/>
      <c r="HW8" s="1327"/>
      <c r="HX8" s="1327"/>
      <c r="HY8" s="1327"/>
      <c r="HZ8" s="1327"/>
      <c r="IA8" s="1327"/>
      <c r="IB8" s="1327"/>
      <c r="IC8" s="1327"/>
      <c r="ID8" s="1327"/>
      <c r="IE8" s="1327"/>
      <c r="IF8" s="1327"/>
      <c r="IG8" s="1327"/>
      <c r="IH8" s="1327"/>
      <c r="II8" s="1327"/>
      <c r="IJ8" s="1327"/>
      <c r="IK8" s="1327"/>
      <c r="IL8" s="1327"/>
      <c r="IM8" s="1327"/>
      <c r="IN8" s="1327"/>
      <c r="IO8" s="1327"/>
      <c r="IP8" s="1327"/>
      <c r="IQ8" s="1327"/>
      <c r="IR8" s="1327"/>
      <c r="IS8" s="1327"/>
      <c r="IT8" s="1327"/>
      <c r="IU8" s="1327"/>
      <c r="IV8" s="1327"/>
      <c r="IW8" s="1327"/>
    </row>
    <row r="9" spans="1:257" x14ac:dyDescent="0.2">
      <c r="B9" s="4"/>
      <c r="C9" s="1324" t="s">
        <v>1435</v>
      </c>
      <c r="D9" s="1324"/>
      <c r="E9" s="1325">
        <f>E7-E8</f>
        <v>2480</v>
      </c>
    </row>
    <row r="10" spans="1:257" x14ac:dyDescent="0.2">
      <c r="B10" s="4"/>
      <c r="C10" s="1328"/>
      <c r="D10" s="1328"/>
      <c r="E10" s="1329"/>
    </row>
    <row r="11" spans="1:257" x14ac:dyDescent="0.2">
      <c r="B11" s="2024" t="s">
        <v>481</v>
      </c>
      <c r="C11" s="1330" t="s">
        <v>57</v>
      </c>
      <c r="D11" s="1330" t="s">
        <v>58</v>
      </c>
      <c r="E11" s="1330" t="s">
        <v>59</v>
      </c>
      <c r="F11" s="4"/>
    </row>
    <row r="12" spans="1:257" ht="25.5" x14ac:dyDescent="0.2">
      <c r="A12" s="1334"/>
      <c r="B12" s="2025"/>
      <c r="C12" s="1320" t="s">
        <v>1436</v>
      </c>
      <c r="D12" s="1337" t="s">
        <v>1437</v>
      </c>
      <c r="E12" s="1332" t="s">
        <v>1438</v>
      </c>
      <c r="F12" s="4"/>
    </row>
    <row r="13" spans="1:257" ht="63.75" x14ac:dyDescent="0.2">
      <c r="A13" s="1334"/>
      <c r="B13" s="1336" t="s">
        <v>491</v>
      </c>
      <c r="C13" s="1341" t="s">
        <v>1182</v>
      </c>
      <c r="D13" s="1333" t="s">
        <v>1442</v>
      </c>
      <c r="E13" s="1339">
        <v>300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spans="1:257" ht="38.25" x14ac:dyDescent="0.2">
      <c r="A14" s="1334"/>
      <c r="B14" s="1335" t="s">
        <v>499</v>
      </c>
      <c r="C14" s="1342" t="s">
        <v>1443</v>
      </c>
      <c r="D14" s="1333" t="s">
        <v>1444</v>
      </c>
      <c r="E14" s="1340">
        <v>88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spans="1:257" ht="25.5" x14ac:dyDescent="0.2">
      <c r="A15" s="1334"/>
      <c r="B15" s="1343" t="s">
        <v>500</v>
      </c>
      <c r="C15" s="1342" t="s">
        <v>1445</v>
      </c>
      <c r="D15" s="1333" t="s">
        <v>1446</v>
      </c>
      <c r="E15" s="1340">
        <v>100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spans="1:257" ht="38.25" x14ac:dyDescent="0.2">
      <c r="A16" s="1334"/>
      <c r="B16" s="1343" t="s">
        <v>501</v>
      </c>
      <c r="C16" s="1342" t="s">
        <v>1439</v>
      </c>
      <c r="D16" s="1333" t="s">
        <v>1447</v>
      </c>
      <c r="E16" s="1340">
        <v>75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spans="1:257" ht="25.5" x14ac:dyDescent="0.2">
      <c r="A17" s="1334"/>
      <c r="B17" s="1343" t="s">
        <v>502</v>
      </c>
      <c r="C17" s="1342" t="s">
        <v>1449</v>
      </c>
      <c r="D17" s="1333" t="s">
        <v>1448</v>
      </c>
      <c r="E17" s="1340">
        <v>609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spans="1:257" ht="25.5" x14ac:dyDescent="0.2">
      <c r="A18" s="1334"/>
      <c r="B18" s="1343" t="s">
        <v>503</v>
      </c>
      <c r="C18" s="1342" t="s">
        <v>1453</v>
      </c>
      <c r="D18" s="1333" t="s">
        <v>1452</v>
      </c>
      <c r="E18" s="1340">
        <v>200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spans="1:257" ht="25.5" x14ac:dyDescent="0.2">
      <c r="A19" s="1334"/>
      <c r="B19" s="1343" t="s">
        <v>504</v>
      </c>
      <c r="C19" s="1342" t="s">
        <v>1450</v>
      </c>
      <c r="D19" s="1333" t="s">
        <v>1451</v>
      </c>
      <c r="E19" s="1340">
        <v>150</v>
      </c>
    </row>
    <row r="20" spans="1:257" ht="25.5" x14ac:dyDescent="0.2">
      <c r="A20" s="1334"/>
      <c r="B20" s="1343" t="s">
        <v>505</v>
      </c>
      <c r="C20" s="1342" t="s">
        <v>1454</v>
      </c>
      <c r="D20" s="1333" t="s">
        <v>1455</v>
      </c>
      <c r="E20" s="1340">
        <v>50</v>
      </c>
    </row>
    <row r="21" spans="1:257" ht="25.5" x14ac:dyDescent="0.2">
      <c r="A21" s="1334"/>
      <c r="B21" s="1343" t="s">
        <v>506</v>
      </c>
      <c r="C21" s="1342" t="s">
        <v>1456</v>
      </c>
      <c r="D21" s="1333" t="s">
        <v>1457</v>
      </c>
      <c r="E21" s="1340">
        <v>50</v>
      </c>
    </row>
    <row r="22" spans="1:257" ht="38.25" x14ac:dyDescent="0.2">
      <c r="A22" s="1334"/>
      <c r="B22" s="1343" t="s">
        <v>547</v>
      </c>
      <c r="C22" s="1342" t="s">
        <v>1458</v>
      </c>
      <c r="D22" s="1333" t="s">
        <v>1459</v>
      </c>
      <c r="E22" s="1340">
        <v>50</v>
      </c>
    </row>
    <row r="23" spans="1:257" ht="38.25" x14ac:dyDescent="0.2">
      <c r="A23" s="1334"/>
      <c r="B23" s="1343" t="s">
        <v>548</v>
      </c>
      <c r="C23" s="1342" t="s">
        <v>1460</v>
      </c>
      <c r="D23" s="1333" t="s">
        <v>1461</v>
      </c>
      <c r="E23" s="1340">
        <v>115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spans="1:257" ht="25.5" x14ac:dyDescent="0.2">
      <c r="A24" s="1334"/>
      <c r="B24" s="1343" t="s">
        <v>549</v>
      </c>
      <c r="C24" s="1342" t="s">
        <v>1462</v>
      </c>
      <c r="D24" s="1333" t="s">
        <v>1463</v>
      </c>
      <c r="E24" s="1340">
        <v>20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spans="1:257" ht="38.25" x14ac:dyDescent="0.2">
      <c r="A25" s="1334"/>
      <c r="B25" s="1343" t="s">
        <v>550</v>
      </c>
      <c r="C25" s="1342" t="s">
        <v>1464</v>
      </c>
      <c r="D25" s="1333" t="s">
        <v>1465</v>
      </c>
      <c r="E25" s="1340">
        <v>140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spans="1:257" ht="25.5" x14ac:dyDescent="0.2">
      <c r="A26" s="1334"/>
      <c r="B26" s="1343" t="s">
        <v>551</v>
      </c>
      <c r="C26" s="1342" t="s">
        <v>1466</v>
      </c>
      <c r="D26" s="1333" t="s">
        <v>1467</v>
      </c>
      <c r="E26" s="1340">
        <v>62</v>
      </c>
    </row>
    <row r="27" spans="1:257" ht="38.25" x14ac:dyDescent="0.2">
      <c r="A27" s="1334"/>
      <c r="B27" s="1343" t="s">
        <v>552</v>
      </c>
      <c r="C27" s="1342" t="s">
        <v>1468</v>
      </c>
      <c r="D27" s="1333" t="s">
        <v>1469</v>
      </c>
      <c r="E27" s="1340">
        <v>211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spans="1:257" ht="26.25" thickBot="1" x14ac:dyDescent="0.25">
      <c r="A28" s="1334"/>
      <c r="B28" s="1343" t="s">
        <v>553</v>
      </c>
      <c r="C28" s="1342" t="s">
        <v>1470</v>
      </c>
      <c r="D28" s="1333" t="s">
        <v>1471</v>
      </c>
      <c r="E28" s="1340">
        <v>300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spans="1:257" ht="13.5" thickBot="1" x14ac:dyDescent="0.25">
      <c r="A29" s="1344"/>
      <c r="B29" s="1345" t="s">
        <v>562</v>
      </c>
      <c r="C29" s="1346" t="s">
        <v>1440</v>
      </c>
      <c r="D29" s="1347"/>
      <c r="E29" s="1348">
        <f>SUM(E13:E28)</f>
        <v>2520</v>
      </c>
      <c r="F29" s="1338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7"/>
      <c r="BU29" s="137"/>
      <c r="BV29" s="137"/>
      <c r="BW29" s="137"/>
      <c r="BX29" s="137"/>
      <c r="BY29" s="137"/>
      <c r="BZ29" s="137"/>
      <c r="CA29" s="137"/>
      <c r="CB29" s="137"/>
      <c r="CC29" s="137"/>
      <c r="CD29" s="137"/>
      <c r="CE29" s="137"/>
      <c r="CF29" s="137"/>
      <c r="CG29" s="137"/>
      <c r="CH29" s="137"/>
      <c r="CI29" s="137"/>
      <c r="CJ29" s="137"/>
      <c r="CK29" s="137"/>
      <c r="CL29" s="137"/>
      <c r="CM29" s="137"/>
      <c r="CN29" s="137"/>
      <c r="CO29" s="137"/>
      <c r="CP29" s="137"/>
      <c r="CQ29" s="137"/>
      <c r="CR29" s="137"/>
      <c r="CS29" s="137"/>
      <c r="CT29" s="137"/>
      <c r="CU29" s="137"/>
      <c r="CV29" s="137"/>
      <c r="CW29" s="137"/>
      <c r="CX29" s="137"/>
      <c r="CY29" s="137"/>
      <c r="CZ29" s="137"/>
      <c r="DA29" s="137"/>
      <c r="DB29" s="137"/>
      <c r="DC29" s="137"/>
      <c r="DD29" s="137"/>
      <c r="DE29" s="137"/>
      <c r="DF29" s="137"/>
      <c r="DG29" s="137"/>
      <c r="DH29" s="137"/>
      <c r="DI29" s="137"/>
      <c r="DJ29" s="137"/>
      <c r="DK29" s="137"/>
      <c r="DL29" s="137"/>
      <c r="DM29" s="137"/>
      <c r="DN29" s="137"/>
      <c r="DO29" s="137"/>
      <c r="DP29" s="137"/>
      <c r="DQ29" s="137"/>
      <c r="DR29" s="137"/>
      <c r="DS29" s="137"/>
      <c r="DT29" s="137"/>
      <c r="DU29" s="137"/>
      <c r="DV29" s="137"/>
      <c r="DW29" s="137"/>
      <c r="DX29" s="137"/>
      <c r="DY29" s="137"/>
      <c r="DZ29" s="137"/>
      <c r="EA29" s="137"/>
      <c r="EB29" s="137"/>
      <c r="EC29" s="137"/>
      <c r="ED29" s="137"/>
      <c r="EE29" s="137"/>
      <c r="EF29" s="137"/>
      <c r="EG29" s="137"/>
      <c r="EH29" s="137"/>
      <c r="EI29" s="137"/>
      <c r="EJ29" s="137"/>
      <c r="EK29" s="137"/>
      <c r="EL29" s="137"/>
      <c r="EM29" s="137"/>
      <c r="EN29" s="137"/>
      <c r="EO29" s="137"/>
      <c r="EP29" s="137"/>
      <c r="EQ29" s="137"/>
      <c r="ER29" s="137"/>
      <c r="ES29" s="137"/>
      <c r="ET29" s="137"/>
      <c r="EU29" s="137"/>
      <c r="EV29" s="137"/>
      <c r="EW29" s="137"/>
      <c r="EX29" s="137"/>
      <c r="EY29" s="137"/>
      <c r="EZ29" s="137"/>
      <c r="FA29" s="137"/>
      <c r="FB29" s="137"/>
      <c r="FC29" s="137"/>
      <c r="FD29" s="137"/>
      <c r="FE29" s="137"/>
      <c r="FF29" s="137"/>
      <c r="FG29" s="137"/>
      <c r="FH29" s="137"/>
      <c r="FI29" s="137"/>
      <c r="FJ29" s="137"/>
      <c r="FK29" s="137"/>
      <c r="FL29" s="137"/>
      <c r="FM29" s="137"/>
      <c r="FN29" s="137"/>
      <c r="FO29" s="137"/>
      <c r="FP29" s="137"/>
      <c r="FQ29" s="137"/>
      <c r="FR29" s="137"/>
      <c r="FS29" s="137"/>
      <c r="FT29" s="137"/>
      <c r="FU29" s="137"/>
      <c r="FV29" s="137"/>
      <c r="FW29" s="137"/>
      <c r="FX29" s="137"/>
      <c r="FY29" s="137"/>
      <c r="FZ29" s="137"/>
      <c r="GA29" s="137"/>
      <c r="GB29" s="137"/>
      <c r="GC29" s="137"/>
      <c r="GD29" s="137"/>
      <c r="GE29" s="137"/>
      <c r="GF29" s="137"/>
      <c r="GG29" s="137"/>
      <c r="GH29" s="137"/>
      <c r="GI29" s="137"/>
      <c r="GJ29" s="137"/>
      <c r="GK29" s="137"/>
      <c r="GL29" s="137"/>
      <c r="GM29" s="137"/>
      <c r="GN29" s="137"/>
      <c r="GO29" s="137"/>
      <c r="GP29" s="137"/>
      <c r="GQ29" s="137"/>
      <c r="GR29" s="137"/>
      <c r="GS29" s="137"/>
      <c r="GT29" s="137"/>
      <c r="GU29" s="137"/>
      <c r="GV29" s="137"/>
      <c r="GW29" s="137"/>
      <c r="GX29" s="137"/>
      <c r="GY29" s="137"/>
      <c r="GZ29" s="137"/>
      <c r="HA29" s="137"/>
      <c r="HB29" s="137"/>
      <c r="HC29" s="137"/>
      <c r="HD29" s="137"/>
      <c r="HE29" s="137"/>
      <c r="HF29" s="137"/>
      <c r="HG29" s="137"/>
      <c r="HH29" s="137"/>
      <c r="HI29" s="137"/>
      <c r="HJ29" s="137"/>
      <c r="HK29" s="137"/>
      <c r="HL29" s="137"/>
      <c r="HM29" s="137"/>
      <c r="HN29" s="137"/>
      <c r="HO29" s="137"/>
      <c r="HP29" s="137"/>
      <c r="HQ29" s="137"/>
      <c r="HR29" s="137"/>
      <c r="HS29" s="137"/>
      <c r="HT29" s="137"/>
      <c r="HU29" s="137"/>
      <c r="HV29" s="137"/>
      <c r="HW29" s="137"/>
      <c r="HX29" s="137"/>
      <c r="HY29" s="137"/>
      <c r="HZ29" s="137"/>
      <c r="IA29" s="137"/>
      <c r="IB29" s="137"/>
      <c r="IC29" s="137"/>
      <c r="ID29" s="137"/>
      <c r="IE29" s="137"/>
      <c r="IF29" s="137"/>
      <c r="IG29" s="137"/>
      <c r="IH29" s="137"/>
      <c r="II29" s="137"/>
      <c r="IJ29" s="137"/>
      <c r="IK29" s="137"/>
      <c r="IL29" s="137"/>
      <c r="IM29" s="137"/>
      <c r="IN29" s="137"/>
      <c r="IO29" s="137"/>
      <c r="IP29" s="137"/>
      <c r="IQ29" s="137"/>
      <c r="IR29" s="137"/>
      <c r="IS29" s="137"/>
      <c r="IT29" s="137"/>
      <c r="IU29" s="137"/>
      <c r="IV29" s="137"/>
      <c r="IW29" s="137"/>
    </row>
    <row r="30" spans="1:257" x14ac:dyDescent="0.2">
      <c r="B30" s="1331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spans="1:257" x14ac:dyDescent="0.2">
      <c r="B31" s="1331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spans="1:257" x14ac:dyDescent="0.2">
      <c r="B32" s="1331"/>
    </row>
  </sheetData>
  <mergeCells count="6">
    <mergeCell ref="B11:B12"/>
    <mergeCell ref="C1:E1"/>
    <mergeCell ref="B2:E2"/>
    <mergeCell ref="B3:E3"/>
    <mergeCell ref="B4:E4"/>
    <mergeCell ref="B5:E5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15"/>
  <sheetViews>
    <sheetView zoomScaleNormal="100" workbookViewId="0">
      <selection activeCell="I1" sqref="I1:L1"/>
    </sheetView>
  </sheetViews>
  <sheetFormatPr defaultColWidth="10.28515625" defaultRowHeight="12.75" x14ac:dyDescent="0.2"/>
  <cols>
    <col min="1" max="1" width="3.140625" style="345" customWidth="1"/>
    <col min="2" max="2" width="29.28515625" style="345" customWidth="1"/>
    <col min="3" max="3" width="16.85546875" style="345" bestFit="1" customWidth="1"/>
    <col min="4" max="7" width="15.5703125" style="345" customWidth="1"/>
    <col min="8" max="8" width="9.85546875" style="345" bestFit="1" customWidth="1"/>
    <col min="9" max="9" width="12.85546875" style="345" customWidth="1"/>
    <col min="10" max="10" width="14.5703125" style="345" customWidth="1"/>
    <col min="11" max="11" width="10.7109375" style="345" customWidth="1"/>
    <col min="12" max="12" width="10.5703125" style="345" customWidth="1"/>
    <col min="13" max="13" width="10.28515625" style="345" customWidth="1"/>
    <col min="14" max="14" width="10.28515625" style="345"/>
    <col min="15" max="16384" width="10.28515625" style="346"/>
  </cols>
  <sheetData>
    <row r="1" spans="1:12" s="345" customFormat="1" x14ac:dyDescent="0.2">
      <c r="I1" s="2027" t="s">
        <v>2074</v>
      </c>
      <c r="J1" s="2027"/>
      <c r="K1" s="2027"/>
      <c r="L1" s="2027"/>
    </row>
    <row r="2" spans="1:12" s="345" customFormat="1" ht="14.1" customHeight="1" x14ac:dyDescent="0.2"/>
    <row r="3" spans="1:12" s="345" customFormat="1" ht="15" customHeight="1" x14ac:dyDescent="0.2">
      <c r="B3" s="2033" t="s">
        <v>78</v>
      </c>
      <c r="C3" s="2033"/>
      <c r="D3" s="2033"/>
      <c r="E3" s="2033"/>
      <c r="F3" s="2033"/>
      <c r="G3" s="2033"/>
      <c r="H3" s="2033"/>
      <c r="I3" s="2033"/>
      <c r="J3" s="2033"/>
      <c r="K3" s="2033"/>
      <c r="L3" s="2033"/>
    </row>
    <row r="4" spans="1:12" s="345" customFormat="1" ht="15" customHeight="1" x14ac:dyDescent="0.2">
      <c r="B4" s="2033" t="s">
        <v>1427</v>
      </c>
      <c r="C4" s="2033"/>
      <c r="D4" s="2033"/>
      <c r="E4" s="2033"/>
      <c r="F4" s="2033"/>
      <c r="G4" s="2033"/>
      <c r="H4" s="2033"/>
      <c r="I4" s="2033"/>
      <c r="J4" s="2033"/>
      <c r="K4" s="2033"/>
      <c r="L4" s="2033"/>
    </row>
    <row r="5" spans="1:12" s="345" customFormat="1" ht="15" customHeight="1" x14ac:dyDescent="0.2">
      <c r="B5" s="2033" t="s">
        <v>430</v>
      </c>
      <c r="C5" s="2033"/>
      <c r="D5" s="2033"/>
      <c r="E5" s="2033"/>
      <c r="F5" s="2033"/>
      <c r="G5" s="2033"/>
      <c r="H5" s="2033"/>
      <c r="I5" s="2033"/>
      <c r="J5" s="2033"/>
      <c r="K5" s="2033"/>
      <c r="L5" s="2033"/>
    </row>
    <row r="6" spans="1:12" s="345" customFormat="1" ht="15" customHeight="1" x14ac:dyDescent="0.2">
      <c r="B6" s="2033" t="s">
        <v>1428</v>
      </c>
      <c r="C6" s="2033"/>
      <c r="D6" s="2033"/>
      <c r="E6" s="2033"/>
      <c r="F6" s="2033"/>
      <c r="G6" s="2033"/>
      <c r="H6" s="2033"/>
      <c r="I6" s="2033"/>
      <c r="J6" s="2033"/>
      <c r="K6" s="2033"/>
      <c r="L6" s="2033"/>
    </row>
    <row r="7" spans="1:12" s="345" customFormat="1" ht="15" customHeight="1" x14ac:dyDescent="0.2">
      <c r="B7" s="2033" t="s">
        <v>55</v>
      </c>
      <c r="C7" s="2033"/>
      <c r="D7" s="2033"/>
      <c r="E7" s="2033"/>
      <c r="F7" s="2033"/>
      <c r="G7" s="2033"/>
      <c r="H7" s="2033"/>
      <c r="I7" s="2033"/>
      <c r="J7" s="2033"/>
      <c r="K7" s="2033"/>
      <c r="L7" s="2033"/>
    </row>
    <row r="8" spans="1:12" s="345" customFormat="1" ht="14.1" customHeight="1" x14ac:dyDescent="0.2">
      <c r="A8" s="2034"/>
      <c r="B8" s="1460" t="s">
        <v>57</v>
      </c>
      <c r="C8" s="1460" t="s">
        <v>58</v>
      </c>
      <c r="D8" s="1460" t="s">
        <v>59</v>
      </c>
      <c r="E8" s="1460" t="s">
        <v>60</v>
      </c>
      <c r="F8" s="1460" t="s">
        <v>482</v>
      </c>
      <c r="G8" s="1460" t="s">
        <v>483</v>
      </c>
      <c r="H8" s="1460" t="s">
        <v>484</v>
      </c>
      <c r="I8" s="1460" t="s">
        <v>609</v>
      </c>
      <c r="J8" s="1460" t="s">
        <v>620</v>
      </c>
      <c r="K8" s="1460" t="s">
        <v>621</v>
      </c>
      <c r="L8" s="1460" t="s">
        <v>622</v>
      </c>
    </row>
    <row r="9" spans="1:12" s="1461" customFormat="1" ht="17.25" customHeight="1" x14ac:dyDescent="0.2">
      <c r="A9" s="2034"/>
      <c r="B9" s="2030" t="s">
        <v>86</v>
      </c>
      <c r="C9" s="2035" t="s">
        <v>431</v>
      </c>
      <c r="D9" s="2035" t="s">
        <v>1138</v>
      </c>
      <c r="E9" s="2035" t="s">
        <v>1521</v>
      </c>
      <c r="F9" s="2035" t="s">
        <v>944</v>
      </c>
      <c r="G9" s="2035" t="s">
        <v>1522</v>
      </c>
      <c r="H9" s="2030" t="s">
        <v>432</v>
      </c>
      <c r="I9" s="2028" t="s">
        <v>433</v>
      </c>
      <c r="J9" s="2030" t="s">
        <v>434</v>
      </c>
      <c r="K9" s="2032" t="s">
        <v>435</v>
      </c>
      <c r="L9" s="2032"/>
    </row>
    <row r="10" spans="1:12" s="1461" customFormat="1" ht="30" customHeight="1" x14ac:dyDescent="0.2">
      <c r="A10" s="2034"/>
      <c r="B10" s="2031"/>
      <c r="C10" s="2036"/>
      <c r="D10" s="2036"/>
      <c r="E10" s="2036"/>
      <c r="F10" s="2036"/>
      <c r="G10" s="2036"/>
      <c r="H10" s="2031"/>
      <c r="I10" s="2029"/>
      <c r="J10" s="2031"/>
      <c r="K10" s="1460" t="s">
        <v>436</v>
      </c>
      <c r="L10" s="1460" t="s">
        <v>437</v>
      </c>
    </row>
    <row r="11" spans="1:12" s="345" customFormat="1" ht="16.5" customHeight="1" x14ac:dyDescent="0.2">
      <c r="A11" s="1462" t="s">
        <v>491</v>
      </c>
      <c r="B11" s="1463" t="s">
        <v>438</v>
      </c>
    </row>
    <row r="12" spans="1:12" s="345" customFormat="1" ht="15" customHeight="1" x14ac:dyDescent="0.2">
      <c r="A12" s="1462" t="s">
        <v>499</v>
      </c>
      <c r="B12" s="345" t="s">
        <v>439</v>
      </c>
      <c r="C12" s="1464"/>
      <c r="D12" s="1464"/>
      <c r="E12" s="1464"/>
      <c r="F12" s="1464"/>
      <c r="G12" s="1464"/>
      <c r="H12" s="1465"/>
      <c r="I12" s="1465"/>
      <c r="J12" s="1465"/>
      <c r="K12" s="1465"/>
      <c r="L12" s="1465"/>
    </row>
    <row r="13" spans="1:12" s="345" customFormat="1" ht="15" customHeight="1" x14ac:dyDescent="0.2">
      <c r="A13" s="1462" t="s">
        <v>500</v>
      </c>
      <c r="B13" s="1466" t="s">
        <v>440</v>
      </c>
      <c r="C13" s="1467">
        <v>500</v>
      </c>
      <c r="D13" s="1468">
        <v>75</v>
      </c>
      <c r="E13" s="1468"/>
      <c r="F13" s="1468">
        <v>50</v>
      </c>
      <c r="G13" s="1468">
        <f>D13+E13-F13</f>
        <v>25</v>
      </c>
      <c r="H13" s="1469" t="s">
        <v>441</v>
      </c>
      <c r="I13" s="1469" t="s">
        <v>442</v>
      </c>
      <c r="J13" s="1469" t="s">
        <v>442</v>
      </c>
      <c r="K13" s="1470"/>
      <c r="L13" s="1469" t="s">
        <v>443</v>
      </c>
    </row>
    <row r="14" spans="1:12" s="1461" customFormat="1" ht="15" customHeight="1" x14ac:dyDescent="0.2">
      <c r="A14" s="1462" t="s">
        <v>501</v>
      </c>
      <c r="B14" s="1466" t="s">
        <v>444</v>
      </c>
      <c r="C14" s="1467">
        <v>28130</v>
      </c>
      <c r="D14" s="1467">
        <v>15303</v>
      </c>
      <c r="E14" s="1467">
        <v>5600</v>
      </c>
      <c r="F14" s="1467">
        <v>3525</v>
      </c>
      <c r="G14" s="1468">
        <f>D14+E14-F14</f>
        <v>17378</v>
      </c>
      <c r="H14" s="1469" t="s">
        <v>441</v>
      </c>
      <c r="I14" s="1469" t="s">
        <v>442</v>
      </c>
      <c r="J14" s="1469"/>
      <c r="K14" s="1470"/>
      <c r="L14" s="1469" t="s">
        <v>443</v>
      </c>
    </row>
    <row r="15" spans="1:12" ht="16.5" customHeight="1" x14ac:dyDescent="0.2">
      <c r="A15" s="1462" t="s">
        <v>502</v>
      </c>
      <c r="B15" s="1461" t="s">
        <v>445</v>
      </c>
      <c r="C15" s="1471">
        <f>SUM(C13:C14)</f>
        <v>28630</v>
      </c>
      <c r="D15" s="1471">
        <f>SUM(D13:D14)</f>
        <v>15378</v>
      </c>
      <c r="E15" s="1471">
        <f>SUM(E13:E14)</f>
        <v>5600</v>
      </c>
      <c r="F15" s="1471">
        <f>SUM(F13:F14)</f>
        <v>3575</v>
      </c>
      <c r="G15" s="1471">
        <f>SUM(G13:G14)</f>
        <v>17403</v>
      </c>
      <c r="H15" s="1472"/>
      <c r="I15" s="1472"/>
      <c r="J15" s="1472"/>
      <c r="K15" s="1470"/>
      <c r="L15" s="1469" t="s">
        <v>443</v>
      </c>
    </row>
  </sheetData>
  <mergeCells count="17">
    <mergeCell ref="A8:A10"/>
    <mergeCell ref="B9:B10"/>
    <mergeCell ref="C9:C10"/>
    <mergeCell ref="D9:D10"/>
    <mergeCell ref="H9:H10"/>
    <mergeCell ref="E9:E10"/>
    <mergeCell ref="F9:F10"/>
    <mergeCell ref="G9:G10"/>
    <mergeCell ref="I1:L1"/>
    <mergeCell ref="I9:I10"/>
    <mergeCell ref="J9:J10"/>
    <mergeCell ref="K9:L9"/>
    <mergeCell ref="B3:L3"/>
    <mergeCell ref="B4:L4"/>
    <mergeCell ref="B5:L5"/>
    <mergeCell ref="B6:L6"/>
    <mergeCell ref="B7:L7"/>
  </mergeCells>
  <phoneticPr fontId="94" type="noConversion"/>
  <pageMargins left="0.19685039370078741" right="0.19685039370078741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219"/>
  <sheetViews>
    <sheetView workbookViewId="0">
      <selection activeCell="C1" sqref="C1:K1"/>
    </sheetView>
  </sheetViews>
  <sheetFormatPr defaultColWidth="10.28515625" defaultRowHeight="12.75" x14ac:dyDescent="0.2"/>
  <cols>
    <col min="1" max="1" width="4.5703125" style="1514" bestFit="1" customWidth="1"/>
    <col min="2" max="2" width="60" style="1516" bestFit="1" customWidth="1"/>
    <col min="3" max="3" width="11.140625" style="1514" customWidth="1"/>
    <col min="4" max="4" width="10.28515625" style="1514" customWidth="1"/>
    <col min="5" max="5" width="7.85546875" style="1514" customWidth="1"/>
    <col min="6" max="6" width="9" style="1514" customWidth="1"/>
    <col min="7" max="7" width="9.140625" style="1514" customWidth="1"/>
    <col min="8" max="8" width="9.7109375" style="1514" bestFit="1" customWidth="1"/>
    <col min="9" max="9" width="11" style="1514" customWidth="1"/>
    <col min="10" max="10" width="10.7109375" style="1514" customWidth="1"/>
    <col min="11" max="11" width="8.140625" style="1514" customWidth="1"/>
    <col min="12" max="12" width="10.28515625" style="1514"/>
    <col min="13" max="13" width="12.140625" style="1514" bestFit="1" customWidth="1"/>
    <col min="14" max="16384" width="10.28515625" style="1514"/>
  </cols>
  <sheetData>
    <row r="1" spans="1:11" x14ac:dyDescent="0.2">
      <c r="B1" s="1515"/>
      <c r="C1" s="2041" t="s">
        <v>2075</v>
      </c>
      <c r="D1" s="2041"/>
      <c r="E1" s="2041"/>
      <c r="F1" s="2041"/>
      <c r="G1" s="2041"/>
      <c r="H1" s="2041"/>
      <c r="I1" s="2041"/>
      <c r="J1" s="2041"/>
      <c r="K1" s="2041"/>
    </row>
    <row r="2" spans="1:11" x14ac:dyDescent="0.2">
      <c r="I2" s="1517"/>
      <c r="J2" s="1517"/>
      <c r="K2" s="1517"/>
    </row>
    <row r="3" spans="1:11" x14ac:dyDescent="0.2">
      <c r="B3" s="2040" t="s">
        <v>78</v>
      </c>
      <c r="C3" s="2040"/>
      <c r="D3" s="2040"/>
      <c r="E3" s="2040"/>
      <c r="F3" s="2040"/>
      <c r="G3" s="2040"/>
      <c r="H3" s="2040"/>
      <c r="I3" s="2040"/>
      <c r="J3" s="2040"/>
      <c r="K3" s="2040"/>
    </row>
    <row r="4" spans="1:11" x14ac:dyDescent="0.2">
      <c r="B4" s="2040" t="s">
        <v>1427</v>
      </c>
      <c r="C4" s="2040"/>
      <c r="D4" s="2040"/>
      <c r="E4" s="2040"/>
      <c r="F4" s="2040"/>
      <c r="G4" s="2040"/>
      <c r="H4" s="2040"/>
      <c r="I4" s="2040"/>
      <c r="J4" s="2040"/>
      <c r="K4" s="2040"/>
    </row>
    <row r="5" spans="1:11" x14ac:dyDescent="0.2">
      <c r="B5" s="2040" t="s">
        <v>1535</v>
      </c>
      <c r="C5" s="2040"/>
      <c r="D5" s="2040"/>
      <c r="E5" s="2040"/>
      <c r="F5" s="2040"/>
      <c r="G5" s="2040"/>
      <c r="H5" s="2040"/>
      <c r="I5" s="2040"/>
      <c r="J5" s="2040"/>
      <c r="K5" s="2040"/>
    </row>
    <row r="6" spans="1:11" x14ac:dyDescent="0.2">
      <c r="B6" s="2040" t="s">
        <v>1428</v>
      </c>
      <c r="C6" s="2040"/>
      <c r="D6" s="2040"/>
      <c r="E6" s="2040"/>
      <c r="F6" s="2040"/>
      <c r="G6" s="2040"/>
      <c r="H6" s="2040"/>
      <c r="I6" s="2040"/>
      <c r="J6" s="2040"/>
      <c r="K6" s="2040"/>
    </row>
    <row r="7" spans="1:11" x14ac:dyDescent="0.2">
      <c r="B7" s="2040" t="s">
        <v>1536</v>
      </c>
      <c r="C7" s="2040"/>
      <c r="D7" s="2040"/>
      <c r="E7" s="2040"/>
      <c r="F7" s="2040"/>
      <c r="G7" s="2040"/>
      <c r="H7" s="2040"/>
      <c r="I7" s="2040"/>
      <c r="J7" s="2040"/>
      <c r="K7" s="2040"/>
    </row>
    <row r="8" spans="1:11" x14ac:dyDescent="0.2">
      <c r="B8" s="1518"/>
      <c r="C8" s="1519"/>
      <c r="D8" s="1519"/>
      <c r="E8" s="1519"/>
      <c r="F8" s="1519"/>
      <c r="G8" s="1519"/>
      <c r="H8" s="1519"/>
      <c r="I8" s="1520"/>
      <c r="J8" s="1520"/>
      <c r="K8" s="1519"/>
    </row>
    <row r="9" spans="1:11" x14ac:dyDescent="0.2">
      <c r="A9" s="2038" t="s">
        <v>481</v>
      </c>
      <c r="B9" s="1521" t="s">
        <v>57</v>
      </c>
      <c r="C9" s="1522" t="s">
        <v>58</v>
      </c>
      <c r="D9" s="1522" t="s">
        <v>59</v>
      </c>
      <c r="E9" s="1522"/>
      <c r="F9" s="1522"/>
      <c r="G9" s="1522" t="s">
        <v>60</v>
      </c>
      <c r="H9" s="1522" t="s">
        <v>482</v>
      </c>
      <c r="I9" s="1523" t="s">
        <v>483</v>
      </c>
      <c r="J9" s="1523" t="s">
        <v>484</v>
      </c>
      <c r="K9" s="1522" t="s">
        <v>609</v>
      </c>
    </row>
    <row r="10" spans="1:11" x14ac:dyDescent="0.2">
      <c r="A10" s="2038"/>
      <c r="B10" s="2037" t="s">
        <v>86</v>
      </c>
      <c r="C10" s="2039" t="s">
        <v>1430</v>
      </c>
      <c r="D10" s="2039"/>
      <c r="E10" s="2037" t="s">
        <v>338</v>
      </c>
      <c r="F10" s="2037"/>
      <c r="G10" s="2037" t="s">
        <v>1537</v>
      </c>
      <c r="H10" s="2037"/>
      <c r="I10" s="2037" t="s">
        <v>546</v>
      </c>
      <c r="J10" s="2037"/>
      <c r="K10" s="2037" t="s">
        <v>1538</v>
      </c>
    </row>
    <row r="11" spans="1:11" s="1524" customFormat="1" ht="13.5" x14ac:dyDescent="0.25">
      <c r="A11" s="2038"/>
      <c r="B11" s="2037"/>
      <c r="C11" s="2039"/>
      <c r="D11" s="2039"/>
      <c r="E11" s="2037"/>
      <c r="F11" s="2037"/>
      <c r="G11" s="2037"/>
      <c r="H11" s="2037"/>
      <c r="I11" s="2037"/>
      <c r="J11" s="2037"/>
      <c r="K11" s="2037"/>
    </row>
    <row r="12" spans="1:11" s="1526" customFormat="1" x14ac:dyDescent="0.2">
      <c r="A12" s="2038"/>
      <c r="B12" s="2037"/>
      <c r="C12" s="1525" t="s">
        <v>1539</v>
      </c>
      <c r="D12" s="1525" t="s">
        <v>1540</v>
      </c>
      <c r="E12" s="1525" t="s">
        <v>1539</v>
      </c>
      <c r="F12" s="1525" t="s">
        <v>1540</v>
      </c>
      <c r="G12" s="1525" t="s">
        <v>1539</v>
      </c>
      <c r="H12" s="1525" t="s">
        <v>1540</v>
      </c>
      <c r="I12" s="1525" t="s">
        <v>1539</v>
      </c>
      <c r="J12" s="1525" t="s">
        <v>1540</v>
      </c>
      <c r="K12" s="2037"/>
    </row>
    <row r="13" spans="1:11" x14ac:dyDescent="0.2">
      <c r="A13" s="1520" t="s">
        <v>491</v>
      </c>
      <c r="B13" s="1527" t="s">
        <v>1541</v>
      </c>
      <c r="G13" s="1528"/>
      <c r="H13" s="1528"/>
      <c r="I13" s="1529"/>
      <c r="J13" s="1529"/>
      <c r="K13" s="1528"/>
    </row>
    <row r="14" spans="1:11" x14ac:dyDescent="0.2">
      <c r="A14" s="1520" t="s">
        <v>499</v>
      </c>
      <c r="B14" s="1530" t="s">
        <v>1542</v>
      </c>
      <c r="C14" s="1531"/>
      <c r="D14" s="1531"/>
      <c r="E14" s="1531">
        <v>4655</v>
      </c>
      <c r="F14" s="1531">
        <v>1526</v>
      </c>
      <c r="G14" s="1531"/>
      <c r="H14" s="1531">
        <v>300</v>
      </c>
      <c r="I14" s="1532">
        <f t="shared" ref="I14:J69" si="0">C14+E14+G14</f>
        <v>4655</v>
      </c>
      <c r="J14" s="1532">
        <f t="shared" si="0"/>
        <v>1826</v>
      </c>
      <c r="K14" s="1531">
        <f>J14/I14*100</f>
        <v>39.226638023630507</v>
      </c>
    </row>
    <row r="15" spans="1:11" x14ac:dyDescent="0.2">
      <c r="A15" s="1520" t="s">
        <v>500</v>
      </c>
      <c r="B15" s="1530" t="s">
        <v>1543</v>
      </c>
      <c r="C15" s="1531">
        <v>28724</v>
      </c>
      <c r="D15" s="1531">
        <v>12651</v>
      </c>
      <c r="E15" s="1531">
        <v>197</v>
      </c>
      <c r="F15" s="1531">
        <v>119</v>
      </c>
      <c r="G15" s="1531"/>
      <c r="H15" s="1531"/>
      <c r="I15" s="1532">
        <f>C15+E15+G15</f>
        <v>28921</v>
      </c>
      <c r="J15" s="1532">
        <f>D15+F15+H15</f>
        <v>12770</v>
      </c>
      <c r="K15" s="1531">
        <f t="shared" ref="K15:K64" si="1">J15/I15*100</f>
        <v>44.154766432695965</v>
      </c>
    </row>
    <row r="16" spans="1:11" x14ac:dyDescent="0.2">
      <c r="A16" s="1520" t="s">
        <v>501</v>
      </c>
      <c r="B16" s="1530" t="s">
        <v>1544</v>
      </c>
      <c r="C16" s="1531"/>
      <c r="D16" s="1531"/>
      <c r="E16" s="1531"/>
      <c r="F16" s="1531"/>
      <c r="G16" s="1531"/>
      <c r="H16" s="1531"/>
      <c r="I16" s="1532">
        <f t="shared" si="0"/>
        <v>0</v>
      </c>
      <c r="J16" s="1532">
        <f t="shared" si="0"/>
        <v>0</v>
      </c>
      <c r="K16" s="1531"/>
    </row>
    <row r="17" spans="1:11" x14ac:dyDescent="0.2">
      <c r="A17" s="1520" t="s">
        <v>502</v>
      </c>
      <c r="B17" s="1533" t="s">
        <v>1545</v>
      </c>
      <c r="C17" s="1534">
        <f t="shared" ref="C17:D17" si="2">SUM(C14:C16)</f>
        <v>28724</v>
      </c>
      <c r="D17" s="1534">
        <f t="shared" si="2"/>
        <v>12651</v>
      </c>
      <c r="E17" s="1534">
        <f>SUM(E14:E16)</f>
        <v>4852</v>
      </c>
      <c r="F17" s="1534">
        <f>SUM(F14:F16)</f>
        <v>1645</v>
      </c>
      <c r="G17" s="1534">
        <f t="shared" ref="G17:H17" si="3">SUM(G14:G16)</f>
        <v>0</v>
      </c>
      <c r="H17" s="1534">
        <f t="shared" si="3"/>
        <v>300</v>
      </c>
      <c r="I17" s="1535">
        <f t="shared" si="0"/>
        <v>33576</v>
      </c>
      <c r="J17" s="1535">
        <f t="shared" si="0"/>
        <v>14596</v>
      </c>
      <c r="K17" s="1534">
        <f t="shared" si="1"/>
        <v>43.471527281391467</v>
      </c>
    </row>
    <row r="18" spans="1:11" x14ac:dyDescent="0.2">
      <c r="A18" s="1520" t="s">
        <v>503</v>
      </c>
      <c r="B18" s="1530" t="s">
        <v>1546</v>
      </c>
      <c r="C18" s="1531">
        <v>16526957</v>
      </c>
      <c r="D18" s="1531">
        <v>16384308</v>
      </c>
      <c r="E18" s="1531"/>
      <c r="F18" s="1531"/>
      <c r="G18" s="1531">
        <v>463</v>
      </c>
      <c r="H18" s="1531">
        <v>440</v>
      </c>
      <c r="I18" s="1532">
        <f>C18+E18+G18</f>
        <v>16527420</v>
      </c>
      <c r="J18" s="1532">
        <f t="shared" si="0"/>
        <v>16384748</v>
      </c>
      <c r="K18" s="1531">
        <f t="shared" si="1"/>
        <v>99.136755767082818</v>
      </c>
    </row>
    <row r="19" spans="1:11" x14ac:dyDescent="0.2">
      <c r="A19" s="1520" t="s">
        <v>504</v>
      </c>
      <c r="B19" s="1530" t="s">
        <v>1547</v>
      </c>
      <c r="C19" s="1531">
        <v>161899</v>
      </c>
      <c r="D19" s="1531">
        <v>133588</v>
      </c>
      <c r="E19" s="1531">
        <v>4023</v>
      </c>
      <c r="F19" s="1531">
        <v>3768</v>
      </c>
      <c r="G19" s="1531">
        <v>63785</v>
      </c>
      <c r="H19" s="1531">
        <v>53960</v>
      </c>
      <c r="I19" s="1532">
        <f t="shared" si="0"/>
        <v>229707</v>
      </c>
      <c r="J19" s="1532">
        <f t="shared" si="0"/>
        <v>191316</v>
      </c>
      <c r="K19" s="1531">
        <f t="shared" si="1"/>
        <v>83.28696992255351</v>
      </c>
    </row>
    <row r="20" spans="1:11" x14ac:dyDescent="0.2">
      <c r="A20" s="1520" t="s">
        <v>505</v>
      </c>
      <c r="B20" s="1530" t="s">
        <v>1548</v>
      </c>
      <c r="C20" s="1536"/>
      <c r="D20" s="1536"/>
      <c r="E20" s="1536"/>
      <c r="F20" s="1536"/>
      <c r="G20" s="1536"/>
      <c r="H20" s="1536"/>
      <c r="I20" s="1532">
        <f t="shared" si="0"/>
        <v>0</v>
      </c>
      <c r="J20" s="1532">
        <f t="shared" si="0"/>
        <v>0</v>
      </c>
      <c r="K20" s="1531"/>
    </row>
    <row r="21" spans="1:11" x14ac:dyDescent="0.2">
      <c r="A21" s="1520" t="s">
        <v>506</v>
      </c>
      <c r="B21" s="1530" t="s">
        <v>1549</v>
      </c>
      <c r="C21" s="1531">
        <v>92986</v>
      </c>
      <c r="D21" s="1531">
        <v>671468</v>
      </c>
      <c r="E21" s="1531"/>
      <c r="F21" s="1531"/>
      <c r="G21" s="1531">
        <v>2726</v>
      </c>
      <c r="H21" s="1531"/>
      <c r="I21" s="1532">
        <f t="shared" si="0"/>
        <v>95712</v>
      </c>
      <c r="J21" s="1532">
        <f t="shared" si="0"/>
        <v>671468</v>
      </c>
      <c r="K21" s="1531">
        <f t="shared" si="1"/>
        <v>701.5504847876964</v>
      </c>
    </row>
    <row r="22" spans="1:11" s="1526" customFormat="1" x14ac:dyDescent="0.2">
      <c r="A22" s="1520" t="s">
        <v>547</v>
      </c>
      <c r="B22" s="1530" t="s">
        <v>1550</v>
      </c>
      <c r="C22" s="1531"/>
      <c r="D22" s="1531"/>
      <c r="E22" s="1531"/>
      <c r="F22" s="1531"/>
      <c r="G22" s="1531"/>
      <c r="H22" s="1531"/>
      <c r="I22" s="1532">
        <f t="shared" si="0"/>
        <v>0</v>
      </c>
      <c r="J22" s="1532">
        <f t="shared" si="0"/>
        <v>0</v>
      </c>
      <c r="K22" s="1531"/>
    </row>
    <row r="23" spans="1:11" x14ac:dyDescent="0.2">
      <c r="A23" s="1520" t="s">
        <v>548</v>
      </c>
      <c r="B23" s="1533" t="s">
        <v>1551</v>
      </c>
      <c r="C23" s="1534">
        <f t="shared" ref="C23:D23" si="4">SUM(C18:C22)</f>
        <v>16781842</v>
      </c>
      <c r="D23" s="1534">
        <f t="shared" si="4"/>
        <v>17189364</v>
      </c>
      <c r="E23" s="1534">
        <f>SUM(E18:E22)</f>
        <v>4023</v>
      </c>
      <c r="F23" s="1534">
        <f>SUM(F18:F22)</f>
        <v>3768</v>
      </c>
      <c r="G23" s="1534">
        <f t="shared" ref="G23:H23" si="5">SUM(G18:G22)</f>
        <v>66974</v>
      </c>
      <c r="H23" s="1534">
        <f t="shared" si="5"/>
        <v>54400</v>
      </c>
      <c r="I23" s="1535">
        <f>C23+E23+G23</f>
        <v>16852839</v>
      </c>
      <c r="J23" s="1535">
        <f>D23+F23+H23</f>
        <v>17247532</v>
      </c>
      <c r="K23" s="1534">
        <f t="shared" si="1"/>
        <v>102.34199709615692</v>
      </c>
    </row>
    <row r="24" spans="1:11" x14ac:dyDescent="0.2">
      <c r="A24" s="1520" t="s">
        <v>549</v>
      </c>
      <c r="B24" s="1530" t="s">
        <v>1552</v>
      </c>
      <c r="C24" s="1531">
        <v>833037</v>
      </c>
      <c r="D24" s="1531">
        <v>832977</v>
      </c>
      <c r="E24" s="1531"/>
      <c r="F24" s="1531"/>
      <c r="G24" s="1531"/>
      <c r="H24" s="1531"/>
      <c r="I24" s="1532">
        <f t="shared" si="0"/>
        <v>833037</v>
      </c>
      <c r="J24" s="1532">
        <f t="shared" si="0"/>
        <v>832977</v>
      </c>
      <c r="K24" s="1531">
        <f t="shared" si="1"/>
        <v>99.992797438769216</v>
      </c>
    </row>
    <row r="25" spans="1:11" x14ac:dyDescent="0.2">
      <c r="A25" s="1520" t="s">
        <v>550</v>
      </c>
      <c r="B25" s="1537" t="s">
        <v>1553</v>
      </c>
      <c r="C25" s="1536"/>
      <c r="D25" s="1536"/>
      <c r="E25" s="1536"/>
      <c r="F25" s="1536"/>
      <c r="G25" s="1536"/>
      <c r="H25" s="1536"/>
      <c r="I25" s="1532">
        <f t="shared" si="0"/>
        <v>0</v>
      </c>
      <c r="J25" s="1532">
        <f t="shared" si="0"/>
        <v>0</v>
      </c>
      <c r="K25" s="1531"/>
    </row>
    <row r="26" spans="1:11" x14ac:dyDescent="0.2">
      <c r="A26" s="1520" t="s">
        <v>551</v>
      </c>
      <c r="B26" s="1530" t="s">
        <v>1554</v>
      </c>
      <c r="C26" s="1536"/>
      <c r="D26" s="1536"/>
      <c r="E26" s="1536"/>
      <c r="F26" s="1536"/>
      <c r="G26" s="1536"/>
      <c r="H26" s="1536"/>
      <c r="I26" s="1532">
        <f t="shared" si="0"/>
        <v>0</v>
      </c>
      <c r="J26" s="1532">
        <f t="shared" si="0"/>
        <v>0</v>
      </c>
      <c r="K26" s="1531"/>
    </row>
    <row r="27" spans="1:11" x14ac:dyDescent="0.2">
      <c r="A27" s="1520" t="s">
        <v>552</v>
      </c>
      <c r="B27" s="1533" t="s">
        <v>1555</v>
      </c>
      <c r="C27" s="1534">
        <f>C24+C25+C26</f>
        <v>833037</v>
      </c>
      <c r="D27" s="1534">
        <f>D24+D25+D26</f>
        <v>832977</v>
      </c>
      <c r="E27" s="1531"/>
      <c r="F27" s="1531"/>
      <c r="G27" s="1531"/>
      <c r="H27" s="1531"/>
      <c r="I27" s="1535">
        <f t="shared" si="0"/>
        <v>833037</v>
      </c>
      <c r="J27" s="1535">
        <f t="shared" si="0"/>
        <v>832977</v>
      </c>
      <c r="K27" s="1534">
        <f t="shared" si="1"/>
        <v>99.992797438769216</v>
      </c>
    </row>
    <row r="28" spans="1:11" s="1538" customFormat="1" x14ac:dyDescent="0.2">
      <c r="A28" s="1520" t="s">
        <v>553</v>
      </c>
      <c r="B28" s="1530" t="s">
        <v>1556</v>
      </c>
      <c r="C28" s="1531"/>
      <c r="D28" s="1531"/>
      <c r="E28" s="1531"/>
      <c r="F28" s="1531"/>
      <c r="G28" s="1531"/>
      <c r="H28" s="1531"/>
      <c r="I28" s="1532">
        <f t="shared" si="0"/>
        <v>0</v>
      </c>
      <c r="J28" s="1532">
        <f t="shared" si="0"/>
        <v>0</v>
      </c>
      <c r="K28" s="1531"/>
    </row>
    <row r="29" spans="1:11" s="1538" customFormat="1" x14ac:dyDescent="0.2">
      <c r="A29" s="1520" t="s">
        <v>554</v>
      </c>
      <c r="B29" s="1530" t="s">
        <v>1557</v>
      </c>
      <c r="C29" s="1531"/>
      <c r="D29" s="1531"/>
      <c r="E29" s="1531"/>
      <c r="F29" s="1531"/>
      <c r="G29" s="1531"/>
      <c r="H29" s="1531"/>
      <c r="I29" s="1532">
        <f t="shared" si="0"/>
        <v>0</v>
      </c>
      <c r="J29" s="1532">
        <f t="shared" si="0"/>
        <v>0</v>
      </c>
      <c r="K29" s="1531"/>
    </row>
    <row r="30" spans="1:11" s="1526" customFormat="1" x14ac:dyDescent="0.2">
      <c r="A30" s="1520" t="s">
        <v>556</v>
      </c>
      <c r="B30" s="1533" t="s">
        <v>1558</v>
      </c>
      <c r="C30" s="1531"/>
      <c r="D30" s="1531"/>
      <c r="E30" s="1531"/>
      <c r="F30" s="1531"/>
      <c r="G30" s="1531"/>
      <c r="H30" s="1531"/>
      <c r="I30" s="1532">
        <f t="shared" si="0"/>
        <v>0</v>
      </c>
      <c r="J30" s="1532">
        <f t="shared" si="0"/>
        <v>0</v>
      </c>
      <c r="K30" s="1531"/>
    </row>
    <row r="31" spans="1:11" ht="27" x14ac:dyDescent="0.25">
      <c r="A31" s="1520" t="s">
        <v>557</v>
      </c>
      <c r="B31" s="1539" t="s">
        <v>1559</v>
      </c>
      <c r="C31" s="1540">
        <f>C17+C23+C27+C30</f>
        <v>17643603</v>
      </c>
      <c r="D31" s="1540">
        <f>D17+D23+D27+D30</f>
        <v>18034992</v>
      </c>
      <c r="E31" s="1540">
        <f>E17+E23+E27+E30</f>
        <v>8875</v>
      </c>
      <c r="F31" s="1540">
        <f>F17+F23+F27+F30</f>
        <v>5413</v>
      </c>
      <c r="G31" s="1540">
        <f t="shared" ref="G31:H31" si="6">G17+G23+G27+G30</f>
        <v>66974</v>
      </c>
      <c r="H31" s="1540">
        <f t="shared" si="6"/>
        <v>54700</v>
      </c>
      <c r="I31" s="1541">
        <f t="shared" si="0"/>
        <v>17719452</v>
      </c>
      <c r="J31" s="1541">
        <f t="shared" si="0"/>
        <v>18095105</v>
      </c>
      <c r="K31" s="1540">
        <f t="shared" si="1"/>
        <v>102.12000348543511</v>
      </c>
    </row>
    <row r="32" spans="1:11" x14ac:dyDescent="0.2">
      <c r="A32" s="1520" t="s">
        <v>558</v>
      </c>
      <c r="B32" s="1530" t="s">
        <v>1560</v>
      </c>
      <c r="C32" s="1531">
        <v>556</v>
      </c>
      <c r="D32" s="1531">
        <v>465</v>
      </c>
      <c r="E32" s="1531"/>
      <c r="F32" s="1531"/>
      <c r="G32" s="1536">
        <v>5104</v>
      </c>
      <c r="H32" s="1536">
        <v>5056</v>
      </c>
      <c r="I32" s="1532">
        <f t="shared" si="0"/>
        <v>5660</v>
      </c>
      <c r="J32" s="1532">
        <f t="shared" si="0"/>
        <v>5521</v>
      </c>
      <c r="K32" s="1531">
        <f t="shared" si="1"/>
        <v>97.544169611307424</v>
      </c>
    </row>
    <row r="33" spans="1:11" x14ac:dyDescent="0.2">
      <c r="A33" s="1520" t="s">
        <v>559</v>
      </c>
      <c r="B33" s="1530" t="s">
        <v>1561</v>
      </c>
      <c r="C33" s="1536"/>
      <c r="D33" s="1536"/>
      <c r="E33" s="1536"/>
      <c r="F33" s="1536"/>
      <c r="G33" s="1536"/>
      <c r="H33" s="1536"/>
      <c r="I33" s="1532">
        <f t="shared" si="0"/>
        <v>0</v>
      </c>
      <c r="J33" s="1532">
        <f t="shared" si="0"/>
        <v>0</v>
      </c>
      <c r="K33" s="1531"/>
    </row>
    <row r="34" spans="1:11" x14ac:dyDescent="0.2">
      <c r="A34" s="1520" t="s">
        <v>560</v>
      </c>
      <c r="B34" s="1530" t="s">
        <v>1562</v>
      </c>
      <c r="C34" s="1531"/>
      <c r="D34" s="1531"/>
      <c r="E34" s="1531"/>
      <c r="F34" s="1531"/>
      <c r="G34" s="1531"/>
      <c r="H34" s="1531"/>
      <c r="I34" s="1532">
        <f t="shared" si="0"/>
        <v>0</v>
      </c>
      <c r="J34" s="1532">
        <f t="shared" si="0"/>
        <v>0</v>
      </c>
      <c r="K34" s="1531"/>
    </row>
    <row r="35" spans="1:11" x14ac:dyDescent="0.2">
      <c r="A35" s="1520" t="s">
        <v>561</v>
      </c>
      <c r="B35" s="1530" t="s">
        <v>1563</v>
      </c>
      <c r="C35" s="1531"/>
      <c r="D35" s="1531"/>
      <c r="E35" s="1531"/>
      <c r="F35" s="1531"/>
      <c r="G35" s="1531"/>
      <c r="H35" s="1531"/>
      <c r="I35" s="1532">
        <f t="shared" si="0"/>
        <v>0</v>
      </c>
      <c r="J35" s="1532">
        <f t="shared" si="0"/>
        <v>0</v>
      </c>
      <c r="K35" s="1531"/>
    </row>
    <row r="36" spans="1:11" x14ac:dyDescent="0.2">
      <c r="A36" s="1520" t="s">
        <v>562</v>
      </c>
      <c r="B36" s="1530" t="s">
        <v>1564</v>
      </c>
      <c r="C36" s="1531"/>
      <c r="D36" s="1531"/>
      <c r="E36" s="1531"/>
      <c r="F36" s="1531"/>
      <c r="G36" s="1531"/>
      <c r="H36" s="1531"/>
      <c r="I36" s="1532">
        <f t="shared" si="0"/>
        <v>0</v>
      </c>
      <c r="J36" s="1532">
        <f t="shared" si="0"/>
        <v>0</v>
      </c>
      <c r="K36" s="1531"/>
    </row>
    <row r="37" spans="1:11" x14ac:dyDescent="0.2">
      <c r="A37" s="1520" t="s">
        <v>563</v>
      </c>
      <c r="B37" s="1533" t="s">
        <v>1565</v>
      </c>
      <c r="C37" s="1534">
        <f>SUM(C32:C36)</f>
        <v>556</v>
      </c>
      <c r="D37" s="1534">
        <f>SUM(D32:D36)</f>
        <v>465</v>
      </c>
      <c r="E37" s="1534"/>
      <c r="F37" s="1534"/>
      <c r="G37" s="1534">
        <f t="shared" ref="G37:H37" si="7">SUM(G32:G36)</f>
        <v>5104</v>
      </c>
      <c r="H37" s="1534">
        <f t="shared" si="7"/>
        <v>5056</v>
      </c>
      <c r="I37" s="1535">
        <f t="shared" si="0"/>
        <v>5660</v>
      </c>
      <c r="J37" s="1535">
        <f t="shared" si="0"/>
        <v>5521</v>
      </c>
      <c r="K37" s="1534">
        <f t="shared" si="1"/>
        <v>97.544169611307424</v>
      </c>
    </row>
    <row r="38" spans="1:11" s="1526" customFormat="1" x14ac:dyDescent="0.2">
      <c r="A38" s="1520" t="s">
        <v>582</v>
      </c>
      <c r="B38" s="1530" t="s">
        <v>1566</v>
      </c>
      <c r="C38" s="1531"/>
      <c r="D38" s="1531"/>
      <c r="E38" s="1531"/>
      <c r="F38" s="1531"/>
      <c r="G38" s="1531"/>
      <c r="H38" s="1531"/>
      <c r="I38" s="1532">
        <f t="shared" si="0"/>
        <v>0</v>
      </c>
      <c r="J38" s="1532">
        <f t="shared" si="0"/>
        <v>0</v>
      </c>
      <c r="K38" s="1531"/>
    </row>
    <row r="39" spans="1:11" x14ac:dyDescent="0.2">
      <c r="A39" s="1520" t="s">
        <v>583</v>
      </c>
      <c r="B39" s="1530" t="s">
        <v>1567</v>
      </c>
      <c r="C39" s="1531"/>
      <c r="D39" s="1531"/>
      <c r="E39" s="1531"/>
      <c r="F39" s="1531"/>
      <c r="G39" s="1531"/>
      <c r="H39" s="1531"/>
      <c r="I39" s="1532">
        <f t="shared" si="0"/>
        <v>0</v>
      </c>
      <c r="J39" s="1532">
        <f t="shared" si="0"/>
        <v>0</v>
      </c>
      <c r="K39" s="1531"/>
    </row>
    <row r="40" spans="1:11" x14ac:dyDescent="0.2">
      <c r="A40" s="1520" t="s">
        <v>584</v>
      </c>
      <c r="B40" s="1533" t="s">
        <v>1568</v>
      </c>
      <c r="C40" s="1531"/>
      <c r="D40" s="1531"/>
      <c r="E40" s="1531"/>
      <c r="F40" s="1531"/>
      <c r="G40" s="1531"/>
      <c r="H40" s="1531"/>
      <c r="I40" s="1532">
        <f t="shared" si="0"/>
        <v>0</v>
      </c>
      <c r="J40" s="1532">
        <f t="shared" si="0"/>
        <v>0</v>
      </c>
      <c r="K40" s="1531"/>
    </row>
    <row r="41" spans="1:11" ht="13.5" x14ac:dyDescent="0.25">
      <c r="A41" s="1520" t="s">
        <v>585</v>
      </c>
      <c r="B41" s="1542" t="s">
        <v>1569</v>
      </c>
      <c r="C41" s="1543">
        <f>SUM(C37:C40)</f>
        <v>556</v>
      </c>
      <c r="D41" s="1543">
        <f>SUM(D37:D40)</f>
        <v>465</v>
      </c>
      <c r="E41" s="1543"/>
      <c r="F41" s="1543"/>
      <c r="G41" s="1543">
        <f t="shared" ref="G41:H41" si="8">SUM(G37:G40)</f>
        <v>5104</v>
      </c>
      <c r="H41" s="1543">
        <f t="shared" si="8"/>
        <v>5056</v>
      </c>
      <c r="I41" s="1541">
        <f t="shared" si="0"/>
        <v>5660</v>
      </c>
      <c r="J41" s="1541">
        <f t="shared" si="0"/>
        <v>5521</v>
      </c>
      <c r="K41" s="1540">
        <f t="shared" si="1"/>
        <v>97.544169611307424</v>
      </c>
    </row>
    <row r="42" spans="1:11" s="1526" customFormat="1" ht="13.5" x14ac:dyDescent="0.25">
      <c r="A42" s="1520" t="s">
        <v>586</v>
      </c>
      <c r="B42" s="1530" t="s">
        <v>1570</v>
      </c>
      <c r="C42" s="1531"/>
      <c r="D42" s="1531"/>
      <c r="E42" s="1531"/>
      <c r="F42" s="1531"/>
      <c r="G42" s="1531"/>
      <c r="H42" s="1531"/>
      <c r="I42" s="1532">
        <f t="shared" si="0"/>
        <v>0</v>
      </c>
      <c r="J42" s="1532">
        <f t="shared" si="0"/>
        <v>0</v>
      </c>
      <c r="K42" s="1540"/>
    </row>
    <row r="43" spans="1:11" s="1526" customFormat="1" ht="13.5" x14ac:dyDescent="0.25">
      <c r="A43" s="1520" t="s">
        <v>587</v>
      </c>
      <c r="B43" s="1530" t="s">
        <v>1571</v>
      </c>
      <c r="C43" s="1531"/>
      <c r="D43" s="1531"/>
      <c r="E43" s="1531"/>
      <c r="F43" s="1531"/>
      <c r="G43" s="1531"/>
      <c r="H43" s="1531"/>
      <c r="I43" s="1532">
        <f t="shared" si="0"/>
        <v>0</v>
      </c>
      <c r="J43" s="1532">
        <f t="shared" si="0"/>
        <v>0</v>
      </c>
      <c r="K43" s="1540"/>
    </row>
    <row r="44" spans="1:11" s="1524" customFormat="1" ht="13.5" x14ac:dyDescent="0.25">
      <c r="A44" s="1520" t="s">
        <v>588</v>
      </c>
      <c r="B44" s="1533" t="s">
        <v>1572</v>
      </c>
      <c r="C44" s="1534">
        <f>C42+C43</f>
        <v>0</v>
      </c>
      <c r="D44" s="1534">
        <f>D42+D43</f>
        <v>0</v>
      </c>
      <c r="E44" s="1534"/>
      <c r="F44" s="1534"/>
      <c r="G44" s="1534"/>
      <c r="H44" s="1534"/>
      <c r="I44" s="1535">
        <f t="shared" si="0"/>
        <v>0</v>
      </c>
      <c r="J44" s="1535">
        <f t="shared" si="0"/>
        <v>0</v>
      </c>
      <c r="K44" s="1540"/>
    </row>
    <row r="45" spans="1:11" s="1526" customFormat="1" x14ac:dyDescent="0.2">
      <c r="A45" s="1520" t="s">
        <v>589</v>
      </c>
      <c r="B45" s="1530" t="s">
        <v>1573</v>
      </c>
      <c r="C45" s="1531">
        <v>238</v>
      </c>
      <c r="D45" s="1531">
        <v>407</v>
      </c>
      <c r="E45" s="1531">
        <v>259</v>
      </c>
      <c r="F45" s="1531">
        <v>180</v>
      </c>
      <c r="G45" s="1531">
        <v>3324</v>
      </c>
      <c r="H45" s="1531">
        <v>1968</v>
      </c>
      <c r="I45" s="1532">
        <f t="shared" si="0"/>
        <v>3821</v>
      </c>
      <c r="J45" s="1532">
        <f t="shared" si="0"/>
        <v>2555</v>
      </c>
      <c r="K45" s="1531">
        <f t="shared" si="1"/>
        <v>66.867312221931428</v>
      </c>
    </row>
    <row r="46" spans="1:11" s="1526" customFormat="1" x14ac:dyDescent="0.2">
      <c r="A46" s="1520" t="s">
        <v>590</v>
      </c>
      <c r="B46" s="1530" t="s">
        <v>1574</v>
      </c>
      <c r="C46" s="1531"/>
      <c r="D46" s="1531"/>
      <c r="E46" s="1531"/>
      <c r="F46" s="1531"/>
      <c r="G46" s="1531"/>
      <c r="H46" s="1531"/>
      <c r="I46" s="1532">
        <f t="shared" si="0"/>
        <v>0</v>
      </c>
      <c r="J46" s="1532">
        <f t="shared" si="0"/>
        <v>0</v>
      </c>
      <c r="K46" s="1534"/>
    </row>
    <row r="47" spans="1:11" s="1526" customFormat="1" x14ac:dyDescent="0.2">
      <c r="A47" s="1520" t="s">
        <v>644</v>
      </c>
      <c r="B47" s="1530" t="s">
        <v>1575</v>
      </c>
      <c r="C47" s="1531"/>
      <c r="D47" s="1531"/>
      <c r="E47" s="1531"/>
      <c r="F47" s="1531"/>
      <c r="G47" s="1531"/>
      <c r="H47" s="1531"/>
      <c r="I47" s="1532">
        <f t="shared" si="0"/>
        <v>0</v>
      </c>
      <c r="J47" s="1532">
        <f t="shared" si="0"/>
        <v>0</v>
      </c>
      <c r="K47" s="1534"/>
    </row>
    <row r="48" spans="1:11" s="1538" customFormat="1" x14ac:dyDescent="0.2">
      <c r="A48" s="1520" t="s">
        <v>645</v>
      </c>
      <c r="B48" s="1533" t="s">
        <v>1576</v>
      </c>
      <c r="C48" s="1534">
        <f>C45+C46+C47</f>
        <v>238</v>
      </c>
      <c r="D48" s="1534">
        <f>D45+D46+D47</f>
        <v>407</v>
      </c>
      <c r="E48" s="1534">
        <f t="shared" ref="E48:H48" si="9">E45+E46+E47</f>
        <v>259</v>
      </c>
      <c r="F48" s="1534">
        <f t="shared" si="9"/>
        <v>180</v>
      </c>
      <c r="G48" s="1534">
        <f t="shared" si="9"/>
        <v>3324</v>
      </c>
      <c r="H48" s="1534">
        <f t="shared" si="9"/>
        <v>1968</v>
      </c>
      <c r="I48" s="1535">
        <f t="shared" si="0"/>
        <v>3821</v>
      </c>
      <c r="J48" s="1535">
        <f t="shared" si="0"/>
        <v>2555</v>
      </c>
      <c r="K48" s="1534">
        <f t="shared" si="1"/>
        <v>66.867312221931428</v>
      </c>
    </row>
    <row r="49" spans="1:11" x14ac:dyDescent="0.2">
      <c r="A49" s="1520" t="s">
        <v>646</v>
      </c>
      <c r="B49" s="1530" t="s">
        <v>1577</v>
      </c>
      <c r="C49" s="1531">
        <v>1434415</v>
      </c>
      <c r="D49" s="1531">
        <v>757888</v>
      </c>
      <c r="E49" s="1531">
        <v>16088</v>
      </c>
      <c r="F49" s="1531">
        <v>13691</v>
      </c>
      <c r="G49" s="1531">
        <v>5660</v>
      </c>
      <c r="H49" s="1531">
        <v>16517</v>
      </c>
      <c r="I49" s="1532">
        <f t="shared" si="0"/>
        <v>1456163</v>
      </c>
      <c r="J49" s="1532">
        <f t="shared" si="0"/>
        <v>788096</v>
      </c>
      <c r="K49" s="1531">
        <f t="shared" si="1"/>
        <v>54.121413605482346</v>
      </c>
    </row>
    <row r="50" spans="1:11" x14ac:dyDescent="0.2">
      <c r="A50" s="1520" t="s">
        <v>647</v>
      </c>
      <c r="B50" s="1530" t="s">
        <v>1578</v>
      </c>
      <c r="C50" s="1531"/>
      <c r="D50" s="1531">
        <v>91859</v>
      </c>
      <c r="E50" s="1531"/>
      <c r="F50" s="1531"/>
      <c r="G50" s="1531"/>
      <c r="H50" s="1531"/>
      <c r="I50" s="1532">
        <f t="shared" si="0"/>
        <v>0</v>
      </c>
      <c r="J50" s="1532">
        <f t="shared" si="0"/>
        <v>91859</v>
      </c>
      <c r="K50" s="1534"/>
    </row>
    <row r="51" spans="1:11" s="1538" customFormat="1" x14ac:dyDescent="0.2">
      <c r="A51" s="1520" t="s">
        <v>121</v>
      </c>
      <c r="B51" s="1533" t="s">
        <v>1579</v>
      </c>
      <c r="C51" s="1534">
        <f>C49+C50</f>
        <v>1434415</v>
      </c>
      <c r="D51" s="1534">
        <f>D49+D50</f>
        <v>849747</v>
      </c>
      <c r="E51" s="1534">
        <f t="shared" ref="E51:H51" si="10">E49+E50</f>
        <v>16088</v>
      </c>
      <c r="F51" s="1534">
        <f t="shared" si="10"/>
        <v>13691</v>
      </c>
      <c r="G51" s="1534">
        <f t="shared" si="10"/>
        <v>5660</v>
      </c>
      <c r="H51" s="1534">
        <f t="shared" si="10"/>
        <v>16517</v>
      </c>
      <c r="I51" s="1535">
        <f t="shared" si="0"/>
        <v>1456163</v>
      </c>
      <c r="J51" s="1535">
        <f t="shared" si="0"/>
        <v>879955</v>
      </c>
      <c r="K51" s="1534">
        <f t="shared" si="1"/>
        <v>60.429704641582013</v>
      </c>
    </row>
    <row r="52" spans="1:11" x14ac:dyDescent="0.2">
      <c r="A52" s="1520" t="s">
        <v>672</v>
      </c>
      <c r="B52" s="1530" t="s">
        <v>1580</v>
      </c>
      <c r="C52" s="1531">
        <v>44</v>
      </c>
      <c r="D52" s="1531">
        <v>2632</v>
      </c>
      <c r="E52" s="1531"/>
      <c r="F52" s="1531"/>
      <c r="G52" s="1531"/>
      <c r="H52" s="1531"/>
      <c r="I52" s="1532">
        <f t="shared" si="0"/>
        <v>44</v>
      </c>
      <c r="J52" s="1532">
        <f t="shared" si="0"/>
        <v>2632</v>
      </c>
      <c r="K52" s="1531"/>
    </row>
    <row r="53" spans="1:11" x14ac:dyDescent="0.2">
      <c r="A53" s="1520" t="s">
        <v>673</v>
      </c>
      <c r="B53" s="1530" t="s">
        <v>1581</v>
      </c>
      <c r="C53" s="1531"/>
      <c r="D53" s="1531"/>
      <c r="E53" s="1531"/>
      <c r="F53" s="1531"/>
      <c r="G53" s="1531"/>
      <c r="H53" s="1531"/>
      <c r="I53" s="1532">
        <f t="shared" si="0"/>
        <v>0</v>
      </c>
      <c r="J53" s="1532">
        <f t="shared" si="0"/>
        <v>0</v>
      </c>
      <c r="K53" s="1531"/>
    </row>
    <row r="54" spans="1:11" s="1538" customFormat="1" x14ac:dyDescent="0.2">
      <c r="A54" s="1520" t="s">
        <v>124</v>
      </c>
      <c r="B54" s="1533" t="s">
        <v>1582</v>
      </c>
      <c r="C54" s="1534">
        <f>C52+C53</f>
        <v>44</v>
      </c>
      <c r="D54" s="1534">
        <f>D52+D53</f>
        <v>2632</v>
      </c>
      <c r="E54" s="1534"/>
      <c r="F54" s="1534"/>
      <c r="G54" s="1534"/>
      <c r="H54" s="1534"/>
      <c r="I54" s="1535">
        <f t="shared" si="0"/>
        <v>44</v>
      </c>
      <c r="J54" s="1535">
        <f t="shared" si="0"/>
        <v>2632</v>
      </c>
      <c r="K54" s="1534"/>
    </row>
    <row r="55" spans="1:11" ht="13.5" x14ac:dyDescent="0.25">
      <c r="A55" s="1520" t="s">
        <v>125</v>
      </c>
      <c r="B55" s="1539" t="s">
        <v>1583</v>
      </c>
      <c r="C55" s="1540">
        <f>C48+C51+C54+C44</f>
        <v>1434697</v>
      </c>
      <c r="D55" s="1540">
        <f>D48+D51+D54+D44</f>
        <v>852786</v>
      </c>
      <c r="E55" s="1540">
        <f t="shared" ref="E55:H55" si="11">E48+E51+E54</f>
        <v>16347</v>
      </c>
      <c r="F55" s="1540">
        <f t="shared" si="11"/>
        <v>13871</v>
      </c>
      <c r="G55" s="1540">
        <f t="shared" si="11"/>
        <v>8984</v>
      </c>
      <c r="H55" s="1540">
        <f t="shared" si="11"/>
        <v>18485</v>
      </c>
      <c r="I55" s="1541">
        <f>C55+E55+G55</f>
        <v>1460028</v>
      </c>
      <c r="J55" s="1541">
        <f>D55+F55+H55</f>
        <v>885142</v>
      </c>
      <c r="K55" s="1540">
        <f t="shared" si="1"/>
        <v>60.625001712295933</v>
      </c>
    </row>
    <row r="56" spans="1:11" ht="26.25" x14ac:dyDescent="0.25">
      <c r="A56" s="1520" t="s">
        <v>126</v>
      </c>
      <c r="B56" s="1530" t="s">
        <v>1584</v>
      </c>
      <c r="C56" s="1531">
        <v>2513</v>
      </c>
      <c r="D56" s="1531"/>
      <c r="E56" s="1531"/>
      <c r="F56" s="1531"/>
      <c r="G56" s="1531"/>
      <c r="H56" s="1531"/>
      <c r="I56" s="1532">
        <f t="shared" si="0"/>
        <v>2513</v>
      </c>
      <c r="J56" s="1532">
        <f t="shared" si="0"/>
        <v>0</v>
      </c>
      <c r="K56" s="1540"/>
    </row>
    <row r="57" spans="1:11" ht="25.5" x14ac:dyDescent="0.2">
      <c r="A57" s="1520" t="s">
        <v>129</v>
      </c>
      <c r="B57" s="1530" t="s">
        <v>1585</v>
      </c>
      <c r="C57" s="1531"/>
      <c r="D57" s="1531"/>
      <c r="E57" s="1531"/>
      <c r="F57" s="1531"/>
      <c r="G57" s="1531"/>
      <c r="H57" s="1531"/>
      <c r="I57" s="1532">
        <f t="shared" si="0"/>
        <v>0</v>
      </c>
      <c r="J57" s="1532">
        <f t="shared" si="0"/>
        <v>0</v>
      </c>
      <c r="K57" s="1531"/>
    </row>
    <row r="58" spans="1:11" x14ac:dyDescent="0.2">
      <c r="A58" s="1520" t="s">
        <v>132</v>
      </c>
      <c r="B58" s="1530" t="s">
        <v>1586</v>
      </c>
      <c r="C58" s="1531">
        <v>237898</v>
      </c>
      <c r="D58" s="1531">
        <v>241077</v>
      </c>
      <c r="E58" s="1531"/>
      <c r="F58" s="1531"/>
      <c r="G58" s="1531"/>
      <c r="H58" s="1531"/>
      <c r="I58" s="1532">
        <f t="shared" si="0"/>
        <v>237898</v>
      </c>
      <c r="J58" s="1532">
        <f t="shared" si="0"/>
        <v>241077</v>
      </c>
      <c r="K58" s="1531">
        <f t="shared" si="1"/>
        <v>101.33628698013435</v>
      </c>
    </row>
    <row r="59" spans="1:11" x14ac:dyDescent="0.2">
      <c r="A59" s="1520" t="s">
        <v>133</v>
      </c>
      <c r="B59" s="1530" t="s">
        <v>1587</v>
      </c>
      <c r="C59" s="1531">
        <v>1930</v>
      </c>
      <c r="D59" s="1531">
        <v>1426</v>
      </c>
      <c r="E59" s="1531"/>
      <c r="F59" s="1531"/>
      <c r="G59" s="1531">
        <v>579</v>
      </c>
      <c r="H59" s="1531">
        <v>1925</v>
      </c>
      <c r="I59" s="1532">
        <f t="shared" si="0"/>
        <v>2509</v>
      </c>
      <c r="J59" s="1532">
        <f t="shared" si="0"/>
        <v>3351</v>
      </c>
      <c r="K59" s="1531">
        <f t="shared" si="1"/>
        <v>133.55918692706257</v>
      </c>
    </row>
    <row r="60" spans="1:11" x14ac:dyDescent="0.2">
      <c r="A60" s="1520" t="s">
        <v>134</v>
      </c>
      <c r="B60" s="1530" t="s">
        <v>1588</v>
      </c>
      <c r="C60" s="1531">
        <v>5980</v>
      </c>
      <c r="D60" s="1531">
        <v>4911</v>
      </c>
      <c r="E60" s="1531"/>
      <c r="F60" s="1531"/>
      <c r="G60" s="1531"/>
      <c r="H60" s="1531"/>
      <c r="I60" s="1532">
        <f t="shared" si="0"/>
        <v>5980</v>
      </c>
      <c r="J60" s="1532">
        <f t="shared" si="0"/>
        <v>4911</v>
      </c>
      <c r="K60" s="1531">
        <f t="shared" si="1"/>
        <v>82.123745819397996</v>
      </c>
    </row>
    <row r="61" spans="1:11" ht="25.5" x14ac:dyDescent="0.2">
      <c r="A61" s="1520" t="s">
        <v>135</v>
      </c>
      <c r="B61" s="1530" t="s">
        <v>1589</v>
      </c>
      <c r="C61" s="1531">
        <v>126058</v>
      </c>
      <c r="D61" s="1531"/>
      <c r="E61" s="1531"/>
      <c r="F61" s="1531"/>
      <c r="G61" s="1531"/>
      <c r="H61" s="1531"/>
      <c r="I61" s="1532">
        <f t="shared" si="0"/>
        <v>126058</v>
      </c>
      <c r="J61" s="1532">
        <f t="shared" si="0"/>
        <v>0</v>
      </c>
      <c r="K61" s="1531"/>
    </row>
    <row r="62" spans="1:11" ht="25.5" x14ac:dyDescent="0.2">
      <c r="A62" s="1520" t="s">
        <v>138</v>
      </c>
      <c r="B62" s="1530" t="s">
        <v>1590</v>
      </c>
      <c r="C62" s="1531">
        <v>22</v>
      </c>
      <c r="D62" s="1531">
        <v>10</v>
      </c>
      <c r="E62" s="1531"/>
      <c r="F62" s="1531"/>
      <c r="G62" s="1531"/>
      <c r="H62" s="1531"/>
      <c r="I62" s="1532">
        <f t="shared" si="0"/>
        <v>22</v>
      </c>
      <c r="J62" s="1532">
        <f t="shared" si="0"/>
        <v>10</v>
      </c>
      <c r="K62" s="1531">
        <f t="shared" si="1"/>
        <v>45.454545454545453</v>
      </c>
    </row>
    <row r="63" spans="1:11" x14ac:dyDescent="0.2">
      <c r="A63" s="1520" t="s">
        <v>141</v>
      </c>
      <c r="B63" s="1530" t="s">
        <v>1591</v>
      </c>
      <c r="C63" s="1531"/>
      <c r="D63" s="1531"/>
      <c r="E63" s="1531"/>
      <c r="F63" s="1531"/>
      <c r="G63" s="1531"/>
      <c r="H63" s="1531"/>
      <c r="I63" s="1532">
        <f t="shared" si="0"/>
        <v>0</v>
      </c>
      <c r="J63" s="1532">
        <f t="shared" si="0"/>
        <v>0</v>
      </c>
      <c r="K63" s="1531"/>
    </row>
    <row r="64" spans="1:11" x14ac:dyDescent="0.2">
      <c r="A64" s="1520" t="s">
        <v>144</v>
      </c>
      <c r="B64" s="1533" t="s">
        <v>1592</v>
      </c>
      <c r="C64" s="1534">
        <f>SUM(C56:C63)</f>
        <v>374401</v>
      </c>
      <c r="D64" s="1534">
        <f>SUM(D56:D63)</f>
        <v>247424</v>
      </c>
      <c r="E64" s="1534"/>
      <c r="F64" s="1534"/>
      <c r="G64" s="1534">
        <f t="shared" ref="G64:H64" si="12">SUM(G56:G63)</f>
        <v>579</v>
      </c>
      <c r="H64" s="1534">
        <f t="shared" si="12"/>
        <v>1925</v>
      </c>
      <c r="I64" s="1535">
        <f t="shared" si="0"/>
        <v>374980</v>
      </c>
      <c r="J64" s="1535">
        <f t="shared" si="0"/>
        <v>249349</v>
      </c>
      <c r="K64" s="1534">
        <f t="shared" si="1"/>
        <v>66.496613152701485</v>
      </c>
    </row>
    <row r="65" spans="1:13" ht="25.5" x14ac:dyDescent="0.2">
      <c r="A65" s="1520" t="s">
        <v>145</v>
      </c>
      <c r="B65" s="1530" t="s">
        <v>1593</v>
      </c>
      <c r="C65" s="1531"/>
      <c r="D65" s="1531"/>
      <c r="E65" s="1531"/>
      <c r="F65" s="1531"/>
      <c r="G65" s="1531"/>
      <c r="H65" s="1531"/>
      <c r="I65" s="1532">
        <f t="shared" si="0"/>
        <v>0</v>
      </c>
      <c r="J65" s="1532">
        <f t="shared" si="0"/>
        <v>0</v>
      </c>
      <c r="K65" s="1531"/>
    </row>
    <row r="66" spans="1:13" ht="25.5" x14ac:dyDescent="0.2">
      <c r="A66" s="1520" t="s">
        <v>148</v>
      </c>
      <c r="B66" s="1530" t="s">
        <v>1594</v>
      </c>
      <c r="C66" s="1531"/>
      <c r="D66" s="1531"/>
      <c r="E66" s="1531"/>
      <c r="F66" s="1531"/>
      <c r="G66" s="1531"/>
      <c r="H66" s="1531"/>
      <c r="I66" s="1532">
        <f t="shared" si="0"/>
        <v>0</v>
      </c>
      <c r="J66" s="1532">
        <f t="shared" si="0"/>
        <v>0</v>
      </c>
      <c r="K66" s="1531"/>
    </row>
    <row r="67" spans="1:13" ht="25.5" x14ac:dyDescent="0.2">
      <c r="A67" s="1520" t="s">
        <v>149</v>
      </c>
      <c r="B67" s="1530" t="s">
        <v>1595</v>
      </c>
      <c r="C67" s="1531"/>
      <c r="D67" s="1531"/>
      <c r="E67" s="1531"/>
      <c r="F67" s="1531"/>
      <c r="G67" s="1531"/>
      <c r="H67" s="1531"/>
      <c r="I67" s="1532">
        <f t="shared" si="0"/>
        <v>0</v>
      </c>
      <c r="J67" s="1532">
        <f t="shared" si="0"/>
        <v>0</v>
      </c>
      <c r="K67" s="1531"/>
    </row>
    <row r="68" spans="1:13" ht="12.75" customHeight="1" x14ac:dyDescent="0.2">
      <c r="A68" s="1520" t="s">
        <v>150</v>
      </c>
      <c r="B68" s="1530" t="s">
        <v>1596</v>
      </c>
      <c r="C68" s="1531"/>
      <c r="D68" s="1531"/>
      <c r="E68" s="1531"/>
      <c r="F68" s="1531"/>
      <c r="G68" s="1531"/>
      <c r="H68" s="1531"/>
      <c r="I68" s="1532">
        <f t="shared" si="0"/>
        <v>0</v>
      </c>
      <c r="J68" s="1532">
        <f t="shared" si="0"/>
        <v>0</v>
      </c>
      <c r="K68" s="1531"/>
    </row>
    <row r="69" spans="1:13" s="1538" customFormat="1" ht="25.5" x14ac:dyDescent="0.2">
      <c r="A69" s="1520" t="s">
        <v>151</v>
      </c>
      <c r="B69" s="1530" t="s">
        <v>1597</v>
      </c>
      <c r="C69" s="1531"/>
      <c r="D69" s="1531"/>
      <c r="E69" s="1531"/>
      <c r="F69" s="1531"/>
      <c r="G69" s="1531"/>
      <c r="H69" s="1531"/>
      <c r="I69" s="1532">
        <f t="shared" si="0"/>
        <v>0</v>
      </c>
      <c r="J69" s="1532">
        <f t="shared" si="0"/>
        <v>0</v>
      </c>
      <c r="K69" s="1531"/>
    </row>
    <row r="70" spans="1:13" s="1538" customFormat="1" ht="25.5" x14ac:dyDescent="0.2">
      <c r="A70" s="1520" t="s">
        <v>152</v>
      </c>
      <c r="B70" s="1530" t="s">
        <v>1598</v>
      </c>
      <c r="C70" s="1531"/>
      <c r="D70" s="1531">
        <v>48877</v>
      </c>
      <c r="E70" s="1531"/>
      <c r="F70" s="1531"/>
      <c r="G70" s="1531"/>
      <c r="H70" s="1531"/>
      <c r="I70" s="1532">
        <f t="shared" ref="I70:J130" si="13">C70+E70+G70</f>
        <v>0</v>
      </c>
      <c r="J70" s="1532">
        <f t="shared" si="13"/>
        <v>48877</v>
      </c>
      <c r="K70" s="1531"/>
    </row>
    <row r="71" spans="1:13" ht="25.5" x14ac:dyDescent="0.2">
      <c r="A71" s="1520" t="s">
        <v>154</v>
      </c>
      <c r="B71" s="1530" t="s">
        <v>1599</v>
      </c>
      <c r="C71" s="1531">
        <v>15357</v>
      </c>
      <c r="D71" s="1531">
        <v>17393</v>
      </c>
      <c r="E71" s="1531"/>
      <c r="F71" s="1531"/>
      <c r="G71" s="1531"/>
      <c r="H71" s="1531"/>
      <c r="I71" s="1532">
        <f t="shared" si="13"/>
        <v>15357</v>
      </c>
      <c r="J71" s="1532">
        <f t="shared" si="13"/>
        <v>17393</v>
      </c>
      <c r="K71" s="1531">
        <f t="shared" ref="K71:K133" si="14">J71/I71*100</f>
        <v>113.25779774695579</v>
      </c>
    </row>
    <row r="72" spans="1:13" ht="25.5" x14ac:dyDescent="0.2">
      <c r="A72" s="1520" t="s">
        <v>157</v>
      </c>
      <c r="B72" s="1530" t="s">
        <v>1600</v>
      </c>
      <c r="C72" s="1531"/>
      <c r="D72" s="1531"/>
      <c r="E72" s="1531"/>
      <c r="F72" s="1531"/>
      <c r="G72" s="1531"/>
      <c r="H72" s="1531"/>
      <c r="I72" s="1532">
        <f t="shared" si="13"/>
        <v>0</v>
      </c>
      <c r="J72" s="1532">
        <f t="shared" si="13"/>
        <v>0</v>
      </c>
      <c r="K72" s="1531"/>
    </row>
    <row r="73" spans="1:13" s="1538" customFormat="1" ht="12.75" customHeight="1" x14ac:dyDescent="0.2">
      <c r="A73" s="1520" t="s">
        <v>159</v>
      </c>
      <c r="B73" s="1533" t="s">
        <v>1601</v>
      </c>
      <c r="C73" s="1534">
        <f>C66+C68+C69+C71</f>
        <v>15357</v>
      </c>
      <c r="D73" s="1534">
        <f>D66+D68+D69+D71+D70</f>
        <v>66270</v>
      </c>
      <c r="E73" s="1534">
        <f>SUM(E65:E72)</f>
        <v>0</v>
      </c>
      <c r="F73" s="1534">
        <f>SUM(F65:F72)</f>
        <v>0</v>
      </c>
      <c r="G73" s="1534">
        <f t="shared" ref="G73:H73" si="15">SUM(G65:G72)</f>
        <v>0</v>
      </c>
      <c r="H73" s="1534">
        <f t="shared" si="15"/>
        <v>0</v>
      </c>
      <c r="I73" s="1535">
        <f t="shared" si="13"/>
        <v>15357</v>
      </c>
      <c r="J73" s="1535">
        <f t="shared" si="13"/>
        <v>66270</v>
      </c>
      <c r="K73" s="1534">
        <f t="shared" si="14"/>
        <v>431.52959562414532</v>
      </c>
    </row>
    <row r="74" spans="1:13" s="1538" customFormat="1" x14ac:dyDescent="0.2">
      <c r="A74" s="1520" t="s">
        <v>160</v>
      </c>
      <c r="B74" s="1530" t="s">
        <v>1602</v>
      </c>
      <c r="C74" s="1531">
        <v>1933</v>
      </c>
      <c r="D74" s="1531">
        <v>53016</v>
      </c>
      <c r="E74" s="1531"/>
      <c r="F74" s="1531">
        <v>150</v>
      </c>
      <c r="G74" s="1531">
        <v>2339</v>
      </c>
      <c r="H74" s="1531">
        <v>1463</v>
      </c>
      <c r="I74" s="1532">
        <f t="shared" si="13"/>
        <v>4272</v>
      </c>
      <c r="J74" s="1532">
        <f t="shared" si="13"/>
        <v>54629</v>
      </c>
      <c r="K74" s="1531">
        <f t="shared" si="14"/>
        <v>1278.7687265917602</v>
      </c>
    </row>
    <row r="75" spans="1:13" s="1526" customFormat="1" x14ac:dyDescent="0.2">
      <c r="A75" s="1520" t="s">
        <v>161</v>
      </c>
      <c r="B75" s="1530" t="s">
        <v>1603</v>
      </c>
      <c r="C75" s="1531"/>
      <c r="D75" s="1531"/>
      <c r="E75" s="1531"/>
      <c r="F75" s="1531">
        <v>27</v>
      </c>
      <c r="G75" s="1531"/>
      <c r="H75" s="1531"/>
      <c r="I75" s="1532">
        <f t="shared" si="13"/>
        <v>0</v>
      </c>
      <c r="J75" s="1532">
        <f t="shared" si="13"/>
        <v>27</v>
      </c>
      <c r="K75" s="1531"/>
    </row>
    <row r="76" spans="1:13" s="1526" customFormat="1" x14ac:dyDescent="0.2">
      <c r="A76" s="1520" t="s">
        <v>1167</v>
      </c>
      <c r="B76" s="1530" t="s">
        <v>1604</v>
      </c>
      <c r="C76" s="1531"/>
      <c r="D76" s="1531"/>
      <c r="E76" s="1531"/>
      <c r="F76" s="1531"/>
      <c r="G76" s="1531"/>
      <c r="H76" s="1531"/>
      <c r="I76" s="1532">
        <f t="shared" si="13"/>
        <v>0</v>
      </c>
      <c r="J76" s="1532">
        <f t="shared" si="13"/>
        <v>0</v>
      </c>
      <c r="K76" s="1531"/>
      <c r="M76" s="1544"/>
    </row>
    <row r="77" spans="1:13" s="1545" customFormat="1" x14ac:dyDescent="0.2">
      <c r="A77" s="1520" t="s">
        <v>1168</v>
      </c>
      <c r="B77" s="1530" t="s">
        <v>1605</v>
      </c>
      <c r="C77" s="1531">
        <v>1286</v>
      </c>
      <c r="D77" s="1531">
        <v>1761</v>
      </c>
      <c r="E77" s="1531"/>
      <c r="F77" s="1531"/>
      <c r="G77" s="1531"/>
      <c r="H77" s="1531"/>
      <c r="I77" s="1532">
        <f t="shared" si="13"/>
        <v>1286</v>
      </c>
      <c r="J77" s="1532">
        <f t="shared" si="13"/>
        <v>1761</v>
      </c>
      <c r="K77" s="1531">
        <f t="shared" si="14"/>
        <v>136.9362363919129</v>
      </c>
      <c r="M77" s="1544"/>
    </row>
    <row r="78" spans="1:13" s="1545" customFormat="1" ht="25.5" x14ac:dyDescent="0.2">
      <c r="A78" s="1520" t="s">
        <v>1169</v>
      </c>
      <c r="B78" s="1530" t="s">
        <v>1606</v>
      </c>
      <c r="C78" s="1531"/>
      <c r="D78" s="1531"/>
      <c r="E78" s="1531"/>
      <c r="F78" s="1531"/>
      <c r="I78" s="1532">
        <f t="shared" si="13"/>
        <v>0</v>
      </c>
      <c r="J78" s="1532">
        <f t="shared" si="13"/>
        <v>0</v>
      </c>
      <c r="K78" s="1531"/>
    </row>
    <row r="79" spans="1:13" s="1546" customFormat="1" ht="26.25" x14ac:dyDescent="0.25">
      <c r="A79" s="1520" t="s">
        <v>1204</v>
      </c>
      <c r="B79" s="1530" t="s">
        <v>1607</v>
      </c>
      <c r="C79" s="1531"/>
      <c r="D79" s="1531"/>
      <c r="E79" s="1531"/>
      <c r="F79" s="1531"/>
      <c r="G79" s="1531"/>
      <c r="H79" s="1531"/>
      <c r="I79" s="1532">
        <f t="shared" si="13"/>
        <v>0</v>
      </c>
      <c r="J79" s="1532">
        <f t="shared" si="13"/>
        <v>0</v>
      </c>
      <c r="K79" s="1531"/>
    </row>
    <row r="80" spans="1:13" s="1081" customFormat="1" ht="25.5" x14ac:dyDescent="0.2">
      <c r="A80" s="1520" t="s">
        <v>1243</v>
      </c>
      <c r="B80" s="1530" t="s">
        <v>1608</v>
      </c>
      <c r="C80" s="1531"/>
      <c r="D80" s="1531"/>
      <c r="E80" s="1531">
        <v>109</v>
      </c>
      <c r="F80" s="1531"/>
      <c r="G80" s="1531"/>
      <c r="H80" s="1531">
        <v>261</v>
      </c>
      <c r="I80" s="1532">
        <f t="shared" si="13"/>
        <v>109</v>
      </c>
      <c r="J80" s="1532">
        <f t="shared" si="13"/>
        <v>261</v>
      </c>
      <c r="K80" s="1531"/>
    </row>
    <row r="81" spans="1:11" s="1081" customFormat="1" x14ac:dyDescent="0.2">
      <c r="A81" s="1520" t="s">
        <v>1244</v>
      </c>
      <c r="B81" s="1530" t="s">
        <v>1609</v>
      </c>
      <c r="C81" s="1531"/>
      <c r="D81" s="1531"/>
      <c r="E81" s="1531"/>
      <c r="F81" s="1531"/>
      <c r="G81" s="1531"/>
      <c r="H81" s="1531"/>
      <c r="I81" s="1532">
        <f t="shared" si="13"/>
        <v>0</v>
      </c>
      <c r="J81" s="1532">
        <f t="shared" si="13"/>
        <v>0</v>
      </c>
      <c r="K81" s="1531"/>
    </row>
    <row r="82" spans="1:11" s="1081" customFormat="1" ht="25.5" x14ac:dyDescent="0.2">
      <c r="A82" s="1520" t="s">
        <v>1247</v>
      </c>
      <c r="B82" s="1530" t="s">
        <v>1610</v>
      </c>
      <c r="C82" s="1531">
        <v>300</v>
      </c>
      <c r="D82" s="1531">
        <v>300</v>
      </c>
      <c r="E82" s="1531"/>
      <c r="F82" s="1531"/>
      <c r="G82" s="1531"/>
      <c r="H82" s="1531"/>
      <c r="I82" s="1532">
        <f t="shared" si="13"/>
        <v>300</v>
      </c>
      <c r="J82" s="1532">
        <f t="shared" si="13"/>
        <v>300</v>
      </c>
      <c r="K82" s="1531">
        <f t="shared" si="14"/>
        <v>100</v>
      </c>
    </row>
    <row r="83" spans="1:11" s="1081" customFormat="1" x14ac:dyDescent="0.2">
      <c r="A83" s="1520" t="s">
        <v>1248</v>
      </c>
      <c r="B83" s="1533" t="s">
        <v>1611</v>
      </c>
      <c r="C83" s="1534">
        <f>C74+C75+C76+C77+C78+C79+C80+C81+C82</f>
        <v>3519</v>
      </c>
      <c r="D83" s="1534">
        <f>D74+D75+D76+D77+D78+D79+D80+D81+D82</f>
        <v>55077</v>
      </c>
      <c r="E83" s="1534">
        <f>E74+E75+E76+E77+E78+E79+E80</f>
        <v>109</v>
      </c>
      <c r="F83" s="1534">
        <f>F74+F75+F76+F77+F78+F79+F80</f>
        <v>177</v>
      </c>
      <c r="G83" s="1534">
        <f t="shared" ref="G83:H83" si="16">G74+G75+G76+G77+G78+G79+G80</f>
        <v>2339</v>
      </c>
      <c r="H83" s="1534">
        <f t="shared" si="16"/>
        <v>1724</v>
      </c>
      <c r="I83" s="1535">
        <f t="shared" si="13"/>
        <v>5967</v>
      </c>
      <c r="J83" s="1535">
        <f t="shared" si="13"/>
        <v>56978</v>
      </c>
      <c r="K83" s="1534">
        <f t="shared" si="14"/>
        <v>954.88520194402543</v>
      </c>
    </row>
    <row r="84" spans="1:11" s="1546" customFormat="1" ht="13.5" x14ac:dyDescent="0.25">
      <c r="A84" s="1520" t="s">
        <v>1249</v>
      </c>
      <c r="B84" s="1547" t="s">
        <v>1612</v>
      </c>
      <c r="C84" s="1540">
        <f>C64+C73+C83</f>
        <v>393277</v>
      </c>
      <c r="D84" s="1540">
        <f>D64+D73+D83</f>
        <v>368771</v>
      </c>
      <c r="E84" s="1540">
        <f>E64+E73+E83</f>
        <v>109</v>
      </c>
      <c r="F84" s="1540">
        <f>F64+F73+F83</f>
        <v>177</v>
      </c>
      <c r="G84" s="1540">
        <f t="shared" ref="G84:H84" si="17">G64+G73+G83</f>
        <v>2918</v>
      </c>
      <c r="H84" s="1540">
        <f t="shared" si="17"/>
        <v>3649</v>
      </c>
      <c r="I84" s="1541">
        <f>C84+E84+G84</f>
        <v>396304</v>
      </c>
      <c r="J84" s="1541">
        <f t="shared" si="13"/>
        <v>372597</v>
      </c>
      <c r="K84" s="1540">
        <f t="shared" si="14"/>
        <v>94.017976099156215</v>
      </c>
    </row>
    <row r="85" spans="1:11" s="1546" customFormat="1" ht="25.5" x14ac:dyDescent="0.25">
      <c r="A85" s="1520" t="s">
        <v>1254</v>
      </c>
      <c r="B85" s="1548" t="s">
        <v>1613</v>
      </c>
      <c r="C85" s="1531"/>
      <c r="D85" s="1531"/>
      <c r="E85" s="1531"/>
      <c r="F85" s="1531"/>
      <c r="G85" s="1531"/>
      <c r="H85" s="1531"/>
      <c r="I85" s="1532">
        <f t="shared" ref="I85:I92" si="18">C85+E85+G85</f>
        <v>0</v>
      </c>
      <c r="J85" s="1532">
        <f t="shared" si="13"/>
        <v>0</v>
      </c>
      <c r="K85" s="1540"/>
    </row>
    <row r="86" spans="1:11" s="1546" customFormat="1" ht="13.5" x14ac:dyDescent="0.25">
      <c r="A86" s="1520" t="s">
        <v>1255</v>
      </c>
      <c r="B86" s="1548" t="s">
        <v>1614</v>
      </c>
      <c r="C86" s="1531">
        <v>302</v>
      </c>
      <c r="D86" s="1531">
        <v>668</v>
      </c>
      <c r="E86" s="1531">
        <v>26</v>
      </c>
      <c r="F86" s="1531">
        <v>11</v>
      </c>
      <c r="G86" s="1531">
        <v>1237</v>
      </c>
      <c r="H86" s="1531">
        <v>5854</v>
      </c>
      <c r="I86" s="1532">
        <f t="shared" si="18"/>
        <v>1565</v>
      </c>
      <c r="J86" s="1532">
        <f t="shared" si="13"/>
        <v>6533</v>
      </c>
      <c r="K86" s="1540"/>
    </row>
    <row r="87" spans="1:11" s="1546" customFormat="1" ht="25.5" x14ac:dyDescent="0.25">
      <c r="A87" s="1520" t="s">
        <v>1256</v>
      </c>
      <c r="B87" s="1548" t="s">
        <v>1615</v>
      </c>
      <c r="C87" s="1531">
        <v>405</v>
      </c>
      <c r="D87" s="1531">
        <v>4413</v>
      </c>
      <c r="E87" s="1531"/>
      <c r="F87" s="1531"/>
      <c r="G87" s="1531"/>
      <c r="H87" s="1531"/>
      <c r="I87" s="1532">
        <f t="shared" si="18"/>
        <v>405</v>
      </c>
      <c r="J87" s="1532">
        <f t="shared" si="13"/>
        <v>4413</v>
      </c>
      <c r="K87" s="1540"/>
    </row>
    <row r="88" spans="1:11" s="1546" customFormat="1" ht="13.5" x14ac:dyDescent="0.25">
      <c r="A88" s="1520" t="s">
        <v>1257</v>
      </c>
      <c r="B88" s="1548" t="s">
        <v>1616</v>
      </c>
      <c r="C88" s="1531"/>
      <c r="D88" s="1531"/>
      <c r="E88" s="1531"/>
      <c r="F88" s="1531"/>
      <c r="G88" s="1531"/>
      <c r="H88" s="1531"/>
      <c r="I88" s="1532">
        <f t="shared" si="18"/>
        <v>0</v>
      </c>
      <c r="J88" s="1532">
        <f t="shared" si="13"/>
        <v>0</v>
      </c>
      <c r="K88" s="1540"/>
    </row>
    <row r="89" spans="1:11" s="1546" customFormat="1" ht="26.25" x14ac:dyDescent="0.25">
      <c r="A89" s="1520" t="s">
        <v>1258</v>
      </c>
      <c r="B89" s="1533" t="s">
        <v>1617</v>
      </c>
      <c r="C89" s="1540">
        <f t="shared" ref="C89:F89" si="19">C85+C86+C87+C88</f>
        <v>707</v>
      </c>
      <c r="D89" s="1540">
        <f t="shared" si="19"/>
        <v>5081</v>
      </c>
      <c r="E89" s="1540">
        <f t="shared" si="19"/>
        <v>26</v>
      </c>
      <c r="F89" s="1540">
        <f t="shared" si="19"/>
        <v>11</v>
      </c>
      <c r="G89" s="1540">
        <f>G85+G86+G87+G88</f>
        <v>1237</v>
      </c>
      <c r="H89" s="1540">
        <f>H85+H86+H87+H88</f>
        <v>5854</v>
      </c>
      <c r="I89" s="1541">
        <f t="shared" si="18"/>
        <v>1970</v>
      </c>
      <c r="J89" s="1541">
        <f t="shared" si="13"/>
        <v>10946</v>
      </c>
      <c r="K89" s="1540"/>
    </row>
    <row r="90" spans="1:11" s="1546" customFormat="1" ht="13.5" x14ac:dyDescent="0.25">
      <c r="A90" s="1520" t="s">
        <v>1259</v>
      </c>
      <c r="B90" s="1548" t="s">
        <v>1618</v>
      </c>
      <c r="C90" s="1531"/>
      <c r="D90" s="1531"/>
      <c r="E90" s="1531"/>
      <c r="F90" s="1531"/>
      <c r="G90" s="1531"/>
      <c r="H90" s="1531"/>
      <c r="I90" s="1549">
        <f t="shared" si="18"/>
        <v>0</v>
      </c>
      <c r="J90" s="1532">
        <f t="shared" si="13"/>
        <v>0</v>
      </c>
      <c r="K90" s="1540"/>
    </row>
    <row r="91" spans="1:11" s="1546" customFormat="1" ht="13.5" x14ac:dyDescent="0.25">
      <c r="A91" s="1520" t="s">
        <v>1260</v>
      </c>
      <c r="B91" s="1548" t="s">
        <v>1619</v>
      </c>
      <c r="C91" s="1531">
        <v>-1113</v>
      </c>
      <c r="D91" s="1531">
        <v>-29150</v>
      </c>
      <c r="E91" s="1531">
        <v>-41</v>
      </c>
      <c r="F91" s="1531">
        <v>-101</v>
      </c>
      <c r="G91" s="1531">
        <v>-2055</v>
      </c>
      <c r="H91" s="1531">
        <v>-1589</v>
      </c>
      <c r="I91" s="1549">
        <f t="shared" si="18"/>
        <v>-3209</v>
      </c>
      <c r="J91" s="1532">
        <f t="shared" si="13"/>
        <v>-30840</v>
      </c>
      <c r="K91" s="1540"/>
    </row>
    <row r="92" spans="1:11" s="1546" customFormat="1" ht="13.5" x14ac:dyDescent="0.25">
      <c r="A92" s="1520" t="s">
        <v>1305</v>
      </c>
      <c r="B92" s="1533" t="s">
        <v>1620</v>
      </c>
      <c r="C92" s="1540">
        <f t="shared" ref="C92:F92" si="20">C90+C91</f>
        <v>-1113</v>
      </c>
      <c r="D92" s="1540">
        <f t="shared" si="20"/>
        <v>-29150</v>
      </c>
      <c r="E92" s="1540">
        <f t="shared" si="20"/>
        <v>-41</v>
      </c>
      <c r="F92" s="1540">
        <f t="shared" si="20"/>
        <v>-101</v>
      </c>
      <c r="G92" s="1540">
        <f>G90+G91</f>
        <v>-2055</v>
      </c>
      <c r="H92" s="1540">
        <f>H90+H91</f>
        <v>-1589</v>
      </c>
      <c r="I92" s="1541">
        <f t="shared" si="18"/>
        <v>-3209</v>
      </c>
      <c r="J92" s="1541">
        <f t="shared" si="13"/>
        <v>-30840</v>
      </c>
      <c r="K92" s="1540"/>
    </row>
    <row r="93" spans="1:11" s="1081" customFormat="1" x14ac:dyDescent="0.2">
      <c r="A93" s="1520" t="s">
        <v>1306</v>
      </c>
      <c r="B93" s="1548" t="s">
        <v>1621</v>
      </c>
      <c r="C93" s="1531"/>
      <c r="D93" s="1531"/>
      <c r="E93" s="1531"/>
      <c r="F93" s="1531"/>
      <c r="G93" s="1531"/>
      <c r="H93" s="1531"/>
      <c r="I93" s="1532">
        <f t="shared" si="13"/>
        <v>0</v>
      </c>
      <c r="J93" s="1532">
        <f t="shared" si="13"/>
        <v>0</v>
      </c>
      <c r="K93" s="1534"/>
    </row>
    <row r="94" spans="1:11" s="1081" customFormat="1" ht="25.5" x14ac:dyDescent="0.2">
      <c r="A94" s="1520" t="s">
        <v>1308</v>
      </c>
      <c r="B94" s="1548" t="s">
        <v>1622</v>
      </c>
      <c r="C94" s="1531"/>
      <c r="D94" s="1531"/>
      <c r="E94" s="1531"/>
      <c r="F94" s="1531"/>
      <c r="G94" s="1531"/>
      <c r="H94" s="1531"/>
      <c r="I94" s="1532">
        <f t="shared" si="13"/>
        <v>0</v>
      </c>
      <c r="J94" s="1532">
        <f t="shared" si="13"/>
        <v>0</v>
      </c>
      <c r="K94" s="1534"/>
    </row>
    <row r="95" spans="1:11" s="1081" customFormat="1" x14ac:dyDescent="0.2">
      <c r="A95" s="1520" t="s">
        <v>1623</v>
      </c>
      <c r="B95" s="1533" t="s">
        <v>1624</v>
      </c>
      <c r="C95" s="1550">
        <f>SUM(C93:C94)</f>
        <v>0</v>
      </c>
      <c r="D95" s="1550">
        <f t="shared" ref="D95:K95" si="21">SUM(D93:D94)</f>
        <v>0</v>
      </c>
      <c r="E95" s="1550">
        <f t="shared" si="21"/>
        <v>0</v>
      </c>
      <c r="F95" s="1550">
        <f t="shared" si="21"/>
        <v>0</v>
      </c>
      <c r="G95" s="1550">
        <f t="shared" si="21"/>
        <v>0</v>
      </c>
      <c r="H95" s="1550">
        <f t="shared" si="21"/>
        <v>0</v>
      </c>
      <c r="I95" s="1550">
        <f t="shared" si="21"/>
        <v>0</v>
      </c>
      <c r="J95" s="1550">
        <f t="shared" si="21"/>
        <v>0</v>
      </c>
      <c r="K95" s="1550">
        <f t="shared" si="21"/>
        <v>0</v>
      </c>
    </row>
    <row r="96" spans="1:11" s="1081" customFormat="1" ht="13.5" x14ac:dyDescent="0.25">
      <c r="A96" s="1520" t="s">
        <v>1625</v>
      </c>
      <c r="B96" s="1539" t="s">
        <v>1626</v>
      </c>
      <c r="C96" s="1540">
        <f t="shared" ref="C96:F96" si="22">C89+C92+C95</f>
        <v>-406</v>
      </c>
      <c r="D96" s="1540">
        <f t="shared" si="22"/>
        <v>-24069</v>
      </c>
      <c r="E96" s="1540">
        <f t="shared" si="22"/>
        <v>-15</v>
      </c>
      <c r="F96" s="1540">
        <f t="shared" si="22"/>
        <v>-90</v>
      </c>
      <c r="G96" s="1540">
        <f>G89+G92+G95</f>
        <v>-818</v>
      </c>
      <c r="H96" s="1540">
        <f>H89+H92+H95</f>
        <v>4265</v>
      </c>
      <c r="I96" s="1541">
        <f t="shared" si="13"/>
        <v>-1239</v>
      </c>
      <c r="J96" s="1541">
        <f t="shared" si="13"/>
        <v>-19894</v>
      </c>
      <c r="K96" s="1540">
        <f t="shared" si="14"/>
        <v>1605.6497175141242</v>
      </c>
    </row>
    <row r="97" spans="1:11" s="1081" customFormat="1" x14ac:dyDescent="0.2">
      <c r="A97" s="1520" t="s">
        <v>1627</v>
      </c>
      <c r="B97" s="1548" t="s">
        <v>1628</v>
      </c>
      <c r="C97" s="1531"/>
      <c r="D97" s="1531"/>
      <c r="E97" s="1531"/>
      <c r="F97" s="1531"/>
      <c r="G97" s="1531"/>
      <c r="H97" s="1531"/>
      <c r="I97" s="1532">
        <f t="shared" si="13"/>
        <v>0</v>
      </c>
      <c r="J97" s="1532">
        <f t="shared" si="13"/>
        <v>0</v>
      </c>
      <c r="K97" s="1531"/>
    </row>
    <row r="98" spans="1:11" s="1081" customFormat="1" x14ac:dyDescent="0.2">
      <c r="A98" s="1520" t="s">
        <v>1629</v>
      </c>
      <c r="B98" s="1551" t="s">
        <v>1630</v>
      </c>
      <c r="C98" s="1552"/>
      <c r="D98" s="1552"/>
      <c r="E98" s="1552"/>
      <c r="F98" s="1552"/>
      <c r="G98" s="1552"/>
      <c r="H98" s="1552"/>
      <c r="I98" s="1532">
        <f t="shared" si="13"/>
        <v>0</v>
      </c>
      <c r="J98" s="1532">
        <f t="shared" si="13"/>
        <v>0</v>
      </c>
      <c r="K98" s="1531"/>
    </row>
    <row r="99" spans="1:11" s="1081" customFormat="1" x14ac:dyDescent="0.2">
      <c r="A99" s="1520" t="s">
        <v>1631</v>
      </c>
      <c r="B99" s="1551" t="s">
        <v>1632</v>
      </c>
      <c r="C99" s="1552"/>
      <c r="D99" s="1552"/>
      <c r="E99" s="1552"/>
      <c r="F99" s="1552"/>
      <c r="G99" s="1552"/>
      <c r="H99" s="1552"/>
      <c r="I99" s="1532">
        <f t="shared" si="13"/>
        <v>0</v>
      </c>
      <c r="J99" s="1532">
        <f t="shared" si="13"/>
        <v>0</v>
      </c>
      <c r="K99" s="1531"/>
    </row>
    <row r="100" spans="1:11" s="1546" customFormat="1" ht="13.5" x14ac:dyDescent="0.25">
      <c r="A100" s="1520" t="s">
        <v>1633</v>
      </c>
      <c r="B100" s="1542" t="s">
        <v>1634</v>
      </c>
      <c r="C100" s="1543"/>
      <c r="D100" s="1543"/>
      <c r="E100" s="1543"/>
      <c r="F100" s="1543"/>
      <c r="G100" s="1543"/>
      <c r="H100" s="1543"/>
      <c r="I100" s="1541">
        <f t="shared" si="13"/>
        <v>0</v>
      </c>
      <c r="J100" s="1541">
        <f t="shared" si="13"/>
        <v>0</v>
      </c>
      <c r="K100" s="1540"/>
    </row>
    <row r="101" spans="1:11" s="1081" customFormat="1" x14ac:dyDescent="0.2">
      <c r="A101" s="1520" t="s">
        <v>1635</v>
      </c>
      <c r="B101" s="1553" t="s">
        <v>1636</v>
      </c>
      <c r="C101" s="1554">
        <f>C31+C41+C55+C84+C96+C100</f>
        <v>19471727</v>
      </c>
      <c r="D101" s="1554">
        <f>D31+D41+D55+D84+D96+D100</f>
        <v>19232945</v>
      </c>
      <c r="E101" s="1554">
        <f>E31+E41+E55+E84+E96+E100</f>
        <v>25316</v>
      </c>
      <c r="F101" s="1554">
        <f t="shared" ref="F101" si="23">F31+F41+F55+F84+F96+F100</f>
        <v>19371</v>
      </c>
      <c r="G101" s="1554">
        <f>G31+G41+G55+G84+G96+G100</f>
        <v>83162</v>
      </c>
      <c r="H101" s="1554">
        <f>H31+H41+H55+H84+H96+H100</f>
        <v>86155</v>
      </c>
      <c r="I101" s="1555">
        <f t="shared" si="13"/>
        <v>19580205</v>
      </c>
      <c r="J101" s="1555">
        <f t="shared" si="13"/>
        <v>19338471</v>
      </c>
      <c r="K101" s="1556">
        <f t="shared" si="14"/>
        <v>98.765416398857937</v>
      </c>
    </row>
    <row r="102" spans="1:11" s="1081" customFormat="1" x14ac:dyDescent="0.2">
      <c r="A102" s="1520" t="s">
        <v>1637</v>
      </c>
      <c r="B102" s="1557" t="s">
        <v>1638</v>
      </c>
      <c r="C102" s="1552"/>
      <c r="D102" s="1552"/>
      <c r="E102" s="1552"/>
      <c r="F102" s="1552"/>
      <c r="G102" s="1552"/>
      <c r="H102" s="1552"/>
      <c r="I102" s="1532"/>
      <c r="J102" s="1532"/>
      <c r="K102" s="1531"/>
    </row>
    <row r="103" spans="1:11" x14ac:dyDescent="0.2">
      <c r="A103" s="1520" t="s">
        <v>1639</v>
      </c>
      <c r="B103" s="1551" t="s">
        <v>1640</v>
      </c>
      <c r="C103" s="1552">
        <v>19473148</v>
      </c>
      <c r="D103" s="1552">
        <v>19473148</v>
      </c>
      <c r="E103" s="1552">
        <v>21458</v>
      </c>
      <c r="F103" s="1552">
        <v>21458</v>
      </c>
      <c r="G103" s="1552">
        <v>249738</v>
      </c>
      <c r="H103" s="1552">
        <v>249738</v>
      </c>
      <c r="I103" s="1532">
        <f t="shared" si="13"/>
        <v>19744344</v>
      </c>
      <c r="J103" s="1532">
        <f t="shared" si="13"/>
        <v>19744344</v>
      </c>
      <c r="K103" s="1531">
        <f t="shared" si="14"/>
        <v>100</v>
      </c>
    </row>
    <row r="104" spans="1:11" x14ac:dyDescent="0.2">
      <c r="A104" s="1520" t="s">
        <v>1641</v>
      </c>
      <c r="B104" s="1551" t="s">
        <v>1642</v>
      </c>
      <c r="C104" s="1552">
        <v>-302728</v>
      </c>
      <c r="D104" s="1552">
        <v>-222453</v>
      </c>
      <c r="E104" s="1552"/>
      <c r="F104" s="1552"/>
      <c r="G104" s="1552"/>
      <c r="H104" s="1552"/>
      <c r="I104" s="1532">
        <f t="shared" si="13"/>
        <v>-302728</v>
      </c>
      <c r="J104" s="1532">
        <f t="shared" si="13"/>
        <v>-222453</v>
      </c>
      <c r="K104" s="1531"/>
    </row>
    <row r="105" spans="1:11" ht="25.5" x14ac:dyDescent="0.2">
      <c r="A105" s="1520" t="s">
        <v>1643</v>
      </c>
      <c r="B105" s="1551" t="s">
        <v>1644</v>
      </c>
      <c r="C105" s="1552"/>
      <c r="D105" s="1552"/>
      <c r="E105" s="1552"/>
      <c r="F105" s="1552"/>
      <c r="G105" s="1552"/>
      <c r="H105" s="1552"/>
      <c r="I105" s="1532">
        <f t="shared" si="13"/>
        <v>0</v>
      </c>
      <c r="J105" s="1532">
        <f t="shared" si="13"/>
        <v>0</v>
      </c>
      <c r="K105" s="1531"/>
    </row>
    <row r="106" spans="1:11" ht="25.5" x14ac:dyDescent="0.2">
      <c r="A106" s="1520" t="s">
        <v>1645</v>
      </c>
      <c r="B106" s="1551" t="s">
        <v>1646</v>
      </c>
      <c r="C106" s="1552"/>
      <c r="D106" s="1552"/>
      <c r="E106" s="1552"/>
      <c r="F106" s="1552"/>
      <c r="G106" s="1552"/>
      <c r="H106" s="1552"/>
      <c r="I106" s="1532">
        <f t="shared" si="13"/>
        <v>0</v>
      </c>
      <c r="J106" s="1532">
        <f t="shared" si="13"/>
        <v>0</v>
      </c>
      <c r="K106" s="1531"/>
    </row>
    <row r="107" spans="1:11" x14ac:dyDescent="0.2">
      <c r="A107" s="1520" t="s">
        <v>1647</v>
      </c>
      <c r="B107" s="1551" t="s">
        <v>1648</v>
      </c>
      <c r="C107" s="1552">
        <v>779393</v>
      </c>
      <c r="D107" s="1552">
        <v>779393</v>
      </c>
      <c r="E107" s="1552">
        <v>567</v>
      </c>
      <c r="F107" s="1552">
        <v>567</v>
      </c>
      <c r="G107" s="1552">
        <v>4474</v>
      </c>
      <c r="H107" s="1552">
        <v>4474</v>
      </c>
      <c r="I107" s="1532">
        <f>C107+E107+G107</f>
        <v>784434</v>
      </c>
      <c r="J107" s="1532">
        <f>D107+F107+H107</f>
        <v>784434</v>
      </c>
      <c r="K107" s="1531">
        <f t="shared" si="14"/>
        <v>100</v>
      </c>
    </row>
    <row r="108" spans="1:11" ht="25.5" x14ac:dyDescent="0.2">
      <c r="A108" s="1520" t="s">
        <v>1649</v>
      </c>
      <c r="B108" s="1533" t="s">
        <v>1650</v>
      </c>
      <c r="C108" s="1534">
        <f>SUM(C105:C107)</f>
        <v>779393</v>
      </c>
      <c r="D108" s="1534">
        <f t="shared" ref="D108:F108" si="24">SUM(D105:D107)</f>
        <v>779393</v>
      </c>
      <c r="E108" s="1534">
        <f t="shared" si="24"/>
        <v>567</v>
      </c>
      <c r="F108" s="1534">
        <f t="shared" si="24"/>
        <v>567</v>
      </c>
      <c r="G108" s="1534">
        <f>SUM(G105:G107)</f>
        <v>4474</v>
      </c>
      <c r="H108" s="1534">
        <f>SUM(H105:H107)</f>
        <v>4474</v>
      </c>
      <c r="I108" s="1535">
        <f t="shared" si="13"/>
        <v>784434</v>
      </c>
      <c r="J108" s="1535">
        <f t="shared" si="13"/>
        <v>784434</v>
      </c>
      <c r="K108" s="1534">
        <f t="shared" si="14"/>
        <v>100</v>
      </c>
    </row>
    <row r="109" spans="1:11" x14ac:dyDescent="0.2">
      <c r="A109" s="1520" t="s">
        <v>1651</v>
      </c>
      <c r="B109" s="1551" t="s">
        <v>1652</v>
      </c>
      <c r="C109" s="1552">
        <v>-1124403</v>
      </c>
      <c r="D109" s="1552">
        <v>-1420604</v>
      </c>
      <c r="E109" s="1552">
        <v>-9445</v>
      </c>
      <c r="F109" s="1552">
        <v>-10643</v>
      </c>
      <c r="G109" s="1552">
        <v>-228726</v>
      </c>
      <c r="H109" s="1552">
        <v>-234767</v>
      </c>
      <c r="I109" s="1532">
        <f t="shared" si="13"/>
        <v>-1362574</v>
      </c>
      <c r="J109" s="1532">
        <f t="shared" si="13"/>
        <v>-1666014</v>
      </c>
      <c r="K109" s="1531">
        <f t="shared" si="14"/>
        <v>122.26961618231378</v>
      </c>
    </row>
    <row r="110" spans="1:11" x14ac:dyDescent="0.2">
      <c r="A110" s="1520" t="s">
        <v>1653</v>
      </c>
      <c r="B110" s="1551" t="s">
        <v>1654</v>
      </c>
      <c r="C110" s="1552"/>
      <c r="D110" s="1552"/>
      <c r="E110" s="1552"/>
      <c r="F110" s="1552"/>
      <c r="G110" s="1552"/>
      <c r="H110" s="1552"/>
      <c r="I110" s="1532">
        <f t="shared" si="13"/>
        <v>0</v>
      </c>
      <c r="J110" s="1532">
        <f t="shared" si="13"/>
        <v>0</v>
      </c>
      <c r="K110" s="1531"/>
    </row>
    <row r="111" spans="1:11" x14ac:dyDescent="0.2">
      <c r="A111" s="1520" t="s">
        <v>1655</v>
      </c>
      <c r="B111" s="1551" t="s">
        <v>1656</v>
      </c>
      <c r="C111" s="1552">
        <v>-296201</v>
      </c>
      <c r="D111" s="1552">
        <v>-318679</v>
      </c>
      <c r="E111" s="1552">
        <v>-1198</v>
      </c>
      <c r="F111" s="1552">
        <v>-7148</v>
      </c>
      <c r="G111" s="1531">
        <v>-6041</v>
      </c>
      <c r="H111" s="1531">
        <v>5073</v>
      </c>
      <c r="I111" s="1532">
        <f t="shared" si="13"/>
        <v>-303440</v>
      </c>
      <c r="J111" s="1532">
        <f t="shared" si="13"/>
        <v>-320754</v>
      </c>
      <c r="K111" s="1531">
        <f>J111/I111*100</f>
        <v>105.7059056156077</v>
      </c>
    </row>
    <row r="112" spans="1:11" ht="13.5" x14ac:dyDescent="0.25">
      <c r="A112" s="1520" t="s">
        <v>1657</v>
      </c>
      <c r="B112" s="1539" t="s">
        <v>1658</v>
      </c>
      <c r="C112" s="1540">
        <f>C103+C104+C108+C109+C110+C111</f>
        <v>18529209</v>
      </c>
      <c r="D112" s="1540">
        <f t="shared" ref="D112:H112" si="25">D103+D104+D108+D109+D110+D111</f>
        <v>18290805</v>
      </c>
      <c r="E112" s="1540">
        <f t="shared" si="25"/>
        <v>11382</v>
      </c>
      <c r="F112" s="1540">
        <f t="shared" si="25"/>
        <v>4234</v>
      </c>
      <c r="G112" s="1540">
        <f t="shared" si="25"/>
        <v>19445</v>
      </c>
      <c r="H112" s="1540">
        <f t="shared" si="25"/>
        <v>24518</v>
      </c>
      <c r="I112" s="1541">
        <f t="shared" si="13"/>
        <v>18560036</v>
      </c>
      <c r="J112" s="1541">
        <f t="shared" si="13"/>
        <v>18319557</v>
      </c>
      <c r="K112" s="1540">
        <f t="shared" si="14"/>
        <v>98.704318245934445</v>
      </c>
    </row>
    <row r="113" spans="1:11" x14ac:dyDescent="0.2">
      <c r="A113" s="1520" t="s">
        <v>1659</v>
      </c>
      <c r="B113" s="1530" t="s">
        <v>1660</v>
      </c>
      <c r="C113" s="1531">
        <v>373</v>
      </c>
      <c r="D113" s="1531">
        <v>34</v>
      </c>
      <c r="E113" s="1531"/>
      <c r="F113" s="1531">
        <v>43</v>
      </c>
      <c r="G113" s="1531">
        <v>34</v>
      </c>
      <c r="H113" s="1531"/>
      <c r="I113" s="1532">
        <f t="shared" si="13"/>
        <v>407</v>
      </c>
      <c r="J113" s="1532">
        <f t="shared" si="13"/>
        <v>77</v>
      </c>
      <c r="K113" s="1531"/>
    </row>
    <row r="114" spans="1:11" ht="25.5" x14ac:dyDescent="0.2">
      <c r="A114" s="1520" t="s">
        <v>1661</v>
      </c>
      <c r="B114" s="1530" t="s">
        <v>1662</v>
      </c>
      <c r="C114" s="1531"/>
      <c r="D114" s="1531"/>
      <c r="E114" s="1531"/>
      <c r="F114" s="1531"/>
      <c r="G114" s="1531"/>
      <c r="H114" s="1531"/>
      <c r="I114" s="1532">
        <f t="shared" si="13"/>
        <v>0</v>
      </c>
      <c r="J114" s="1532">
        <f t="shared" si="13"/>
        <v>0</v>
      </c>
      <c r="K114" s="1531"/>
    </row>
    <row r="115" spans="1:11" x14ac:dyDescent="0.2">
      <c r="A115" s="1520" t="s">
        <v>1663</v>
      </c>
      <c r="B115" s="1530" t="s">
        <v>1664</v>
      </c>
      <c r="C115" s="1531">
        <v>6871</v>
      </c>
      <c r="D115" s="1531">
        <v>428</v>
      </c>
      <c r="E115" s="1531">
        <v>908</v>
      </c>
      <c r="F115" s="1531">
        <v>21</v>
      </c>
      <c r="G115" s="1531">
        <v>10608</v>
      </c>
      <c r="H115" s="1531"/>
      <c r="I115" s="1532">
        <f t="shared" si="13"/>
        <v>18387</v>
      </c>
      <c r="J115" s="1532">
        <f t="shared" si="13"/>
        <v>449</v>
      </c>
      <c r="K115" s="1531">
        <f t="shared" si="14"/>
        <v>2.4419426768912822</v>
      </c>
    </row>
    <row r="116" spans="1:11" ht="25.5" x14ac:dyDescent="0.2">
      <c r="A116" s="1520" t="s">
        <v>1665</v>
      </c>
      <c r="B116" s="1530" t="s">
        <v>1666</v>
      </c>
      <c r="C116" s="1531"/>
      <c r="D116" s="1531">
        <v>27</v>
      </c>
      <c r="E116" s="1531"/>
      <c r="F116" s="1531"/>
      <c r="G116" s="1531"/>
      <c r="H116" s="1531"/>
      <c r="I116" s="1532">
        <f t="shared" si="13"/>
        <v>0</v>
      </c>
      <c r="J116" s="1532">
        <f t="shared" si="13"/>
        <v>27</v>
      </c>
      <c r="K116" s="1531"/>
    </row>
    <row r="117" spans="1:11" ht="25.5" x14ac:dyDescent="0.2">
      <c r="A117" s="1520" t="s">
        <v>1667</v>
      </c>
      <c r="B117" s="1530" t="s">
        <v>1668</v>
      </c>
      <c r="C117" s="1531">
        <v>1262</v>
      </c>
      <c r="D117" s="1531"/>
      <c r="E117" s="1531"/>
      <c r="F117" s="1531"/>
      <c r="G117" s="1531"/>
      <c r="H117" s="1531"/>
      <c r="I117" s="1532">
        <f t="shared" si="13"/>
        <v>1262</v>
      </c>
      <c r="J117" s="1532">
        <f t="shared" si="13"/>
        <v>0</v>
      </c>
      <c r="K117" s="1531"/>
    </row>
    <row r="118" spans="1:11" x14ac:dyDescent="0.2">
      <c r="A118" s="1520" t="s">
        <v>1669</v>
      </c>
      <c r="B118" s="1530" t="s">
        <v>1670</v>
      </c>
      <c r="C118" s="1531">
        <v>3655</v>
      </c>
      <c r="D118" s="1531">
        <v>33701</v>
      </c>
      <c r="E118" s="1531"/>
      <c r="F118" s="1531"/>
      <c r="G118" s="1531"/>
      <c r="H118" s="1531"/>
      <c r="I118" s="1532">
        <f t="shared" si="13"/>
        <v>3655</v>
      </c>
      <c r="J118" s="1532">
        <f t="shared" si="13"/>
        <v>33701</v>
      </c>
      <c r="K118" s="1531"/>
    </row>
    <row r="119" spans="1:11" x14ac:dyDescent="0.2">
      <c r="A119" s="1520" t="s">
        <v>1671</v>
      </c>
      <c r="B119" s="1530" t="s">
        <v>1672</v>
      </c>
      <c r="C119" s="1531"/>
      <c r="D119" s="1531"/>
      <c r="E119" s="1531"/>
      <c r="F119" s="1531"/>
      <c r="G119" s="1531"/>
      <c r="H119" s="1531"/>
      <c r="I119" s="1532">
        <f t="shared" si="13"/>
        <v>0</v>
      </c>
      <c r="J119" s="1532">
        <f t="shared" si="13"/>
        <v>0</v>
      </c>
      <c r="K119" s="1531"/>
    </row>
    <row r="120" spans="1:11" ht="25.5" x14ac:dyDescent="0.2">
      <c r="A120" s="1520" t="s">
        <v>1673</v>
      </c>
      <c r="B120" s="1530" t="s">
        <v>1674</v>
      </c>
      <c r="C120" s="1531"/>
      <c r="D120" s="1531"/>
      <c r="E120" s="1531"/>
      <c r="F120" s="1531"/>
      <c r="G120" s="1531"/>
      <c r="H120" s="1531"/>
      <c r="I120" s="1532">
        <f t="shared" si="13"/>
        <v>0</v>
      </c>
      <c r="J120" s="1532">
        <f t="shared" si="13"/>
        <v>0</v>
      </c>
      <c r="K120" s="1531"/>
    </row>
    <row r="121" spans="1:11" ht="12.75" customHeight="1" x14ac:dyDescent="0.2">
      <c r="A121" s="1520" t="s">
        <v>1675</v>
      </c>
      <c r="B121" s="1530" t="s">
        <v>1676</v>
      </c>
      <c r="C121" s="1531"/>
      <c r="D121" s="1531"/>
      <c r="E121" s="1531"/>
      <c r="F121" s="1531"/>
      <c r="G121" s="1531"/>
      <c r="H121" s="1531"/>
      <c r="I121" s="1532">
        <f t="shared" si="13"/>
        <v>0</v>
      </c>
      <c r="J121" s="1532">
        <f t="shared" si="13"/>
        <v>0</v>
      </c>
      <c r="K121" s="1531"/>
    </row>
    <row r="122" spans="1:11" x14ac:dyDescent="0.2">
      <c r="A122" s="1520" t="s">
        <v>1677</v>
      </c>
      <c r="B122" s="1533" t="s">
        <v>1678</v>
      </c>
      <c r="C122" s="1534">
        <f>SUM(C113:C121)</f>
        <v>12161</v>
      </c>
      <c r="D122" s="1534">
        <f>SUM(D113:D121)</f>
        <v>34190</v>
      </c>
      <c r="E122" s="1534">
        <f>SUM(E113:E121)</f>
        <v>908</v>
      </c>
      <c r="F122" s="1534">
        <f>SUM(F113:F121)</f>
        <v>64</v>
      </c>
      <c r="G122" s="1534">
        <f t="shared" ref="G122:H122" si="26">SUM(G113:G121)</f>
        <v>10642</v>
      </c>
      <c r="H122" s="1534">
        <f t="shared" si="26"/>
        <v>0</v>
      </c>
      <c r="I122" s="1535">
        <f t="shared" si="13"/>
        <v>23711</v>
      </c>
      <c r="J122" s="1535">
        <f t="shared" si="13"/>
        <v>34254</v>
      </c>
      <c r="K122" s="1534">
        <f t="shared" si="14"/>
        <v>144.46459449200793</v>
      </c>
    </row>
    <row r="123" spans="1:11" ht="25.5" x14ac:dyDescent="0.2">
      <c r="A123" s="1520" t="s">
        <v>1679</v>
      </c>
      <c r="B123" s="1530" t="s">
        <v>1680</v>
      </c>
      <c r="C123" s="1531"/>
      <c r="D123" s="1531"/>
      <c r="E123" s="1531"/>
      <c r="F123" s="1531"/>
      <c r="G123" s="1531"/>
      <c r="H123" s="1531"/>
      <c r="I123" s="1532">
        <f t="shared" si="13"/>
        <v>0</v>
      </c>
      <c r="J123" s="1532">
        <f t="shared" si="13"/>
        <v>0</v>
      </c>
      <c r="K123" s="1531"/>
    </row>
    <row r="124" spans="1:11" ht="25.5" x14ac:dyDescent="0.2">
      <c r="A124" s="1520" t="s">
        <v>1681</v>
      </c>
      <c r="B124" s="1530" t="s">
        <v>1682</v>
      </c>
      <c r="C124" s="1531"/>
      <c r="D124" s="1531"/>
      <c r="E124" s="1531"/>
      <c r="F124" s="1531"/>
      <c r="G124" s="1531"/>
      <c r="H124" s="1531"/>
      <c r="I124" s="1532">
        <f t="shared" si="13"/>
        <v>0</v>
      </c>
      <c r="J124" s="1532">
        <f t="shared" si="13"/>
        <v>0</v>
      </c>
      <c r="K124" s="1531"/>
    </row>
    <row r="125" spans="1:11" ht="25.5" x14ac:dyDescent="0.2">
      <c r="A125" s="1520" t="s">
        <v>1683</v>
      </c>
      <c r="B125" s="1530" t="s">
        <v>1684</v>
      </c>
      <c r="C125" s="1531"/>
      <c r="D125" s="1531"/>
      <c r="E125" s="1531"/>
      <c r="F125" s="1531"/>
      <c r="G125" s="1531"/>
      <c r="H125" s="1531"/>
      <c r="I125" s="1532">
        <f t="shared" si="13"/>
        <v>0</v>
      </c>
      <c r="J125" s="1532">
        <f t="shared" si="13"/>
        <v>0</v>
      </c>
      <c r="K125" s="1531"/>
    </row>
    <row r="126" spans="1:11" ht="25.5" x14ac:dyDescent="0.2">
      <c r="A126" s="1520" t="s">
        <v>1685</v>
      </c>
      <c r="B126" s="1530" t="s">
        <v>1686</v>
      </c>
      <c r="C126" s="1531"/>
      <c r="D126" s="1531"/>
      <c r="E126" s="1531"/>
      <c r="F126" s="1531"/>
      <c r="G126" s="1531"/>
      <c r="H126" s="1531"/>
      <c r="I126" s="1532">
        <f t="shared" si="13"/>
        <v>0</v>
      </c>
      <c r="J126" s="1532">
        <f t="shared" si="13"/>
        <v>0</v>
      </c>
      <c r="K126" s="1531"/>
    </row>
    <row r="127" spans="1:11" ht="25.5" x14ac:dyDescent="0.2">
      <c r="A127" s="1520" t="s">
        <v>1687</v>
      </c>
      <c r="B127" s="1530" t="s">
        <v>1688</v>
      </c>
      <c r="C127" s="1531"/>
      <c r="D127" s="1531"/>
      <c r="E127" s="1531"/>
      <c r="F127" s="1531"/>
      <c r="G127" s="1531"/>
      <c r="H127" s="1531"/>
      <c r="I127" s="1532">
        <f t="shared" si="13"/>
        <v>0</v>
      </c>
      <c r="J127" s="1532">
        <f t="shared" si="13"/>
        <v>0</v>
      </c>
      <c r="K127" s="1531"/>
    </row>
    <row r="128" spans="1:11" ht="12.75" customHeight="1" x14ac:dyDescent="0.2">
      <c r="A128" s="1520" t="s">
        <v>1689</v>
      </c>
      <c r="B128" s="1530" t="s">
        <v>1690</v>
      </c>
      <c r="C128" s="1531"/>
      <c r="D128" s="1531"/>
      <c r="E128" s="1531"/>
      <c r="F128" s="1531"/>
      <c r="G128" s="1531"/>
      <c r="H128" s="1531"/>
      <c r="I128" s="1532">
        <f t="shared" si="13"/>
        <v>0</v>
      </c>
      <c r="J128" s="1532">
        <f t="shared" si="13"/>
        <v>0</v>
      </c>
      <c r="K128" s="1531"/>
    </row>
    <row r="129" spans="1:11" x14ac:dyDescent="0.2">
      <c r="A129" s="1520" t="s">
        <v>1691</v>
      </c>
      <c r="B129" s="1530" t="s">
        <v>1692</v>
      </c>
      <c r="C129" s="1531"/>
      <c r="D129" s="1531"/>
      <c r="E129" s="1531"/>
      <c r="F129" s="1531"/>
      <c r="G129" s="1531"/>
      <c r="H129" s="1531"/>
      <c r="I129" s="1532">
        <f t="shared" si="13"/>
        <v>0</v>
      </c>
      <c r="J129" s="1532">
        <f t="shared" si="13"/>
        <v>0</v>
      </c>
      <c r="K129" s="1531"/>
    </row>
    <row r="130" spans="1:11" ht="25.5" x14ac:dyDescent="0.2">
      <c r="A130" s="1520" t="s">
        <v>1693</v>
      </c>
      <c r="B130" s="1530" t="s">
        <v>1694</v>
      </c>
      <c r="C130" s="1531"/>
      <c r="D130" s="1531"/>
      <c r="E130" s="1531"/>
      <c r="F130" s="1531"/>
      <c r="G130" s="1531"/>
      <c r="H130" s="1531"/>
      <c r="I130" s="1532">
        <f t="shared" si="13"/>
        <v>0</v>
      </c>
      <c r="J130" s="1532">
        <f t="shared" si="13"/>
        <v>0</v>
      </c>
      <c r="K130" s="1531"/>
    </row>
    <row r="131" spans="1:11" ht="25.5" x14ac:dyDescent="0.2">
      <c r="A131" s="1520" t="s">
        <v>1695</v>
      </c>
      <c r="B131" s="1530" t="s">
        <v>1696</v>
      </c>
      <c r="C131" s="1531">
        <v>31444</v>
      </c>
      <c r="D131" s="1531">
        <v>643062</v>
      </c>
      <c r="E131" s="1531"/>
      <c r="F131" s="1531"/>
      <c r="G131" s="1531"/>
      <c r="H131" s="1531"/>
      <c r="I131" s="1532">
        <f t="shared" ref="I131:J150" si="27">C131+E131+G131</f>
        <v>31444</v>
      </c>
      <c r="J131" s="1532">
        <f t="shared" si="27"/>
        <v>643062</v>
      </c>
      <c r="K131" s="1531">
        <f t="shared" si="14"/>
        <v>2045.1024042742652</v>
      </c>
    </row>
    <row r="132" spans="1:11" ht="25.5" x14ac:dyDescent="0.2">
      <c r="A132" s="1520" t="s">
        <v>1697</v>
      </c>
      <c r="B132" s="1533" t="s">
        <v>1698</v>
      </c>
      <c r="C132" s="1534">
        <f>SUM(C123:C131)</f>
        <v>31444</v>
      </c>
      <c r="D132" s="1534">
        <f>D125+D131</f>
        <v>643062</v>
      </c>
      <c r="E132" s="1534">
        <f>SUM(E123:E131)</f>
        <v>0</v>
      </c>
      <c r="F132" s="1534">
        <f>SUM(F123:F131)</f>
        <v>0</v>
      </c>
      <c r="G132" s="1534">
        <f t="shared" ref="G132:H132" si="28">SUM(G123:G131)</f>
        <v>0</v>
      </c>
      <c r="H132" s="1534">
        <f t="shared" si="28"/>
        <v>0</v>
      </c>
      <c r="I132" s="1535">
        <f t="shared" si="27"/>
        <v>31444</v>
      </c>
      <c r="J132" s="1535">
        <f t="shared" si="27"/>
        <v>643062</v>
      </c>
      <c r="K132" s="1534">
        <f t="shared" si="14"/>
        <v>2045.1024042742652</v>
      </c>
    </row>
    <row r="133" spans="1:11" x14ac:dyDescent="0.2">
      <c r="A133" s="1520" t="s">
        <v>1699</v>
      </c>
      <c r="B133" s="1530" t="s">
        <v>1700</v>
      </c>
      <c r="C133" s="1531">
        <v>53650</v>
      </c>
      <c r="D133" s="1531">
        <v>49252</v>
      </c>
      <c r="E133" s="1531"/>
      <c r="F133" s="1531"/>
      <c r="G133" s="1531">
        <v>13</v>
      </c>
      <c r="H133" s="1531"/>
      <c r="I133" s="1532">
        <f t="shared" si="27"/>
        <v>53663</v>
      </c>
      <c r="J133" s="1532">
        <f t="shared" si="27"/>
        <v>49252</v>
      </c>
      <c r="K133" s="1531">
        <f t="shared" si="14"/>
        <v>91.780183739261687</v>
      </c>
    </row>
    <row r="134" spans="1:11" x14ac:dyDescent="0.2">
      <c r="A134" s="1520" t="s">
        <v>1701</v>
      </c>
      <c r="B134" s="1530" t="s">
        <v>1702</v>
      </c>
      <c r="C134" s="1531"/>
      <c r="D134" s="1531"/>
      <c r="E134" s="1531"/>
      <c r="F134" s="1531"/>
      <c r="G134" s="1531"/>
      <c r="H134" s="1531"/>
      <c r="I134" s="1532">
        <f t="shared" si="27"/>
        <v>0</v>
      </c>
      <c r="J134" s="1532">
        <f t="shared" si="27"/>
        <v>0</v>
      </c>
      <c r="K134" s="1531"/>
    </row>
    <row r="135" spans="1:11" x14ac:dyDescent="0.2">
      <c r="A135" s="1520" t="s">
        <v>1703</v>
      </c>
      <c r="B135" s="1530" t="s">
        <v>1704</v>
      </c>
      <c r="C135" s="1531">
        <v>277</v>
      </c>
      <c r="D135" s="1531">
        <v>641</v>
      </c>
      <c r="E135" s="1531"/>
      <c r="F135" s="1531"/>
      <c r="G135" s="1531">
        <v>150</v>
      </c>
      <c r="H135" s="1531"/>
      <c r="I135" s="1532">
        <f t="shared" si="27"/>
        <v>427</v>
      </c>
      <c r="J135" s="1532">
        <f t="shared" si="27"/>
        <v>641</v>
      </c>
      <c r="K135" s="1531">
        <f t="shared" ref="K135:K150" si="29">J135/I135*100</f>
        <v>150.11709601873534</v>
      </c>
    </row>
    <row r="136" spans="1:11" x14ac:dyDescent="0.2">
      <c r="A136" s="1520" t="s">
        <v>1705</v>
      </c>
      <c r="B136" s="1530" t="s">
        <v>1706</v>
      </c>
      <c r="C136" s="1531"/>
      <c r="D136" s="1531"/>
      <c r="E136" s="1531"/>
      <c r="F136" s="1531"/>
      <c r="G136" s="1531"/>
      <c r="H136" s="1531"/>
      <c r="I136" s="1532">
        <f t="shared" si="27"/>
        <v>0</v>
      </c>
      <c r="J136" s="1532">
        <f t="shared" si="27"/>
        <v>0</v>
      </c>
      <c r="K136" s="1531"/>
    </row>
    <row r="137" spans="1:11" ht="25.5" x14ac:dyDescent="0.2">
      <c r="A137" s="1520" t="s">
        <v>1707</v>
      </c>
      <c r="B137" s="1530" t="s">
        <v>1708</v>
      </c>
      <c r="C137" s="1531"/>
      <c r="D137" s="1531"/>
      <c r="E137" s="1531"/>
      <c r="F137" s="1531"/>
      <c r="G137" s="1531"/>
      <c r="H137" s="1531"/>
      <c r="I137" s="1532">
        <f t="shared" si="27"/>
        <v>0</v>
      </c>
      <c r="J137" s="1532">
        <f t="shared" si="27"/>
        <v>0</v>
      </c>
      <c r="K137" s="1531"/>
    </row>
    <row r="138" spans="1:11" ht="25.5" x14ac:dyDescent="0.2">
      <c r="A138" s="1520" t="s">
        <v>1709</v>
      </c>
      <c r="B138" s="1530" t="s">
        <v>1710</v>
      </c>
      <c r="C138" s="1531"/>
      <c r="D138" s="1531"/>
      <c r="E138" s="1531"/>
      <c r="F138" s="1531"/>
      <c r="G138" s="1531"/>
      <c r="H138" s="1531"/>
      <c r="I138" s="1532">
        <f t="shared" si="27"/>
        <v>0</v>
      </c>
      <c r="J138" s="1532">
        <f t="shared" si="27"/>
        <v>0</v>
      </c>
      <c r="K138" s="1531"/>
    </row>
    <row r="139" spans="1:11" ht="25.5" x14ac:dyDescent="0.2">
      <c r="A139" s="1520" t="s">
        <v>1711</v>
      </c>
      <c r="B139" s="1530" t="s">
        <v>1712</v>
      </c>
      <c r="C139" s="1531"/>
      <c r="D139" s="1531"/>
      <c r="E139" s="1531"/>
      <c r="F139" s="1531"/>
      <c r="G139" s="1531"/>
      <c r="H139" s="1531"/>
      <c r="I139" s="1532">
        <f t="shared" si="27"/>
        <v>0</v>
      </c>
      <c r="J139" s="1532">
        <f t="shared" si="27"/>
        <v>0</v>
      </c>
      <c r="K139" s="1531"/>
    </row>
    <row r="140" spans="1:11" ht="12.75" customHeight="1" x14ac:dyDescent="0.2">
      <c r="A140" s="1520" t="s">
        <v>1713</v>
      </c>
      <c r="B140" s="1530" t="s">
        <v>1714</v>
      </c>
      <c r="C140" s="1531">
        <v>12432</v>
      </c>
      <c r="D140" s="1531">
        <v>3384</v>
      </c>
      <c r="E140" s="1531"/>
      <c r="F140" s="1531"/>
      <c r="G140" s="1531"/>
      <c r="H140" s="1531">
        <v>150</v>
      </c>
      <c r="I140" s="1532">
        <f t="shared" si="27"/>
        <v>12432</v>
      </c>
      <c r="J140" s="1532">
        <f t="shared" si="27"/>
        <v>3534</v>
      </c>
      <c r="K140" s="1531">
        <f t="shared" si="29"/>
        <v>28.426640926640928</v>
      </c>
    </row>
    <row r="141" spans="1:11" x14ac:dyDescent="0.2">
      <c r="A141" s="1520" t="s">
        <v>1715</v>
      </c>
      <c r="B141" s="1530" t="s">
        <v>1716</v>
      </c>
      <c r="C141" s="1531">
        <v>19683</v>
      </c>
      <c r="D141" s="1531"/>
      <c r="E141" s="1531"/>
      <c r="F141" s="1531"/>
      <c r="G141" s="1531"/>
      <c r="H141" s="1531"/>
      <c r="I141" s="1532">
        <f t="shared" si="27"/>
        <v>19683</v>
      </c>
      <c r="J141" s="1532">
        <f t="shared" si="27"/>
        <v>0</v>
      </c>
      <c r="K141" s="1531"/>
    </row>
    <row r="142" spans="1:11" x14ac:dyDescent="0.2">
      <c r="A142" s="1520" t="s">
        <v>1717</v>
      </c>
      <c r="B142" s="1530" t="s">
        <v>1718</v>
      </c>
      <c r="C142" s="1531"/>
      <c r="D142" s="1531"/>
      <c r="E142" s="1531"/>
      <c r="F142" s="1531"/>
      <c r="G142" s="1531"/>
      <c r="H142" s="1531"/>
      <c r="I142" s="1532">
        <f t="shared" si="27"/>
        <v>0</v>
      </c>
      <c r="J142" s="1532">
        <f t="shared" si="27"/>
        <v>0</v>
      </c>
      <c r="K142" s="1531"/>
    </row>
    <row r="143" spans="1:11" x14ac:dyDescent="0.2">
      <c r="A143" s="1520" t="s">
        <v>1719</v>
      </c>
      <c r="B143" s="1533" t="s">
        <v>1720</v>
      </c>
      <c r="C143" s="1534">
        <f>SUM(C133:C142)</f>
        <v>86042</v>
      </c>
      <c r="D143" s="1534">
        <f t="shared" ref="D143:H143" si="30">SUM(D133:D142)</f>
        <v>53277</v>
      </c>
      <c r="E143" s="1534"/>
      <c r="F143" s="1534"/>
      <c r="G143" s="1534">
        <f t="shared" ref="G143" si="31">SUM(G133:G142)</f>
        <v>163</v>
      </c>
      <c r="H143" s="1534">
        <f t="shared" si="30"/>
        <v>150</v>
      </c>
      <c r="I143" s="1535">
        <f t="shared" si="27"/>
        <v>86205</v>
      </c>
      <c r="J143" s="1535">
        <f t="shared" si="27"/>
        <v>53427</v>
      </c>
      <c r="K143" s="1534">
        <f t="shared" si="29"/>
        <v>61.976683487036709</v>
      </c>
    </row>
    <row r="144" spans="1:11" ht="13.5" x14ac:dyDescent="0.25">
      <c r="A144" s="1520" t="s">
        <v>1721</v>
      </c>
      <c r="B144" s="1539" t="s">
        <v>1722</v>
      </c>
      <c r="C144" s="1540">
        <f t="shared" ref="C144:F144" si="32">C132+C122+C143</f>
        <v>129647</v>
      </c>
      <c r="D144" s="1540">
        <f t="shared" si="32"/>
        <v>730529</v>
      </c>
      <c r="E144" s="1540">
        <f t="shared" si="32"/>
        <v>908</v>
      </c>
      <c r="F144" s="1540">
        <f t="shared" si="32"/>
        <v>64</v>
      </c>
      <c r="G144" s="1540">
        <f>G132+G122+G143</f>
        <v>10805</v>
      </c>
      <c r="H144" s="1540">
        <f>H132+H122+H143</f>
        <v>150</v>
      </c>
      <c r="I144" s="1541">
        <f t="shared" si="27"/>
        <v>141360</v>
      </c>
      <c r="J144" s="1541">
        <f t="shared" si="27"/>
        <v>730743</v>
      </c>
      <c r="K144" s="1540">
        <f t="shared" si="29"/>
        <v>516.93760611205425</v>
      </c>
    </row>
    <row r="145" spans="1:11" ht="27" x14ac:dyDescent="0.25">
      <c r="A145" s="1520" t="s">
        <v>1723</v>
      </c>
      <c r="B145" s="1539" t="s">
        <v>1724</v>
      </c>
      <c r="C145" s="1540"/>
      <c r="D145" s="1540"/>
      <c r="E145" s="1540"/>
      <c r="F145" s="1540"/>
      <c r="G145" s="1540"/>
      <c r="H145" s="1540"/>
      <c r="I145" s="1541">
        <f t="shared" si="27"/>
        <v>0</v>
      </c>
      <c r="J145" s="1541">
        <f t="shared" si="27"/>
        <v>0</v>
      </c>
      <c r="K145" s="1540"/>
    </row>
    <row r="146" spans="1:11" x14ac:dyDescent="0.2">
      <c r="A146" s="1520" t="s">
        <v>1725</v>
      </c>
      <c r="B146" s="1530" t="s">
        <v>1726</v>
      </c>
      <c r="C146" s="1531"/>
      <c r="D146" s="1531"/>
      <c r="E146" s="1531"/>
      <c r="F146" s="1531"/>
      <c r="G146" s="1531"/>
      <c r="H146" s="1531"/>
      <c r="I146" s="1532">
        <f t="shared" si="27"/>
        <v>0</v>
      </c>
      <c r="J146" s="1532">
        <f t="shared" si="27"/>
        <v>0</v>
      </c>
      <c r="K146" s="1531"/>
    </row>
    <row r="147" spans="1:11" x14ac:dyDescent="0.2">
      <c r="A147" s="1520" t="s">
        <v>1727</v>
      </c>
      <c r="B147" s="1530" t="s">
        <v>1728</v>
      </c>
      <c r="C147" s="1531">
        <v>4753</v>
      </c>
      <c r="D147" s="1531">
        <v>5621</v>
      </c>
      <c r="E147" s="1531">
        <v>13026</v>
      </c>
      <c r="F147" s="1514">
        <v>15073</v>
      </c>
      <c r="G147" s="1531">
        <v>52642</v>
      </c>
      <c r="H147" s="1531">
        <v>61311</v>
      </c>
      <c r="I147" s="1532">
        <f>C147+E147+G147</f>
        <v>70421</v>
      </c>
      <c r="J147" s="1532">
        <f>D147+E147+H147</f>
        <v>79958</v>
      </c>
      <c r="K147" s="1531">
        <f t="shared" si="29"/>
        <v>113.54283523380811</v>
      </c>
    </row>
    <row r="148" spans="1:11" x14ac:dyDescent="0.2">
      <c r="A148" s="1520" t="s">
        <v>1729</v>
      </c>
      <c r="B148" s="1530" t="s">
        <v>1730</v>
      </c>
      <c r="C148" s="1531">
        <v>808118</v>
      </c>
      <c r="D148" s="1531">
        <v>205990</v>
      </c>
      <c r="E148" s="1531"/>
      <c r="F148" s="1531"/>
      <c r="G148" s="1531">
        <v>270</v>
      </c>
      <c r="H148" s="1531">
        <v>176</v>
      </c>
      <c r="I148" s="1532">
        <f t="shared" si="27"/>
        <v>808388</v>
      </c>
      <c r="J148" s="1532">
        <f t="shared" si="27"/>
        <v>206166</v>
      </c>
      <c r="K148" s="1531">
        <f t="shared" si="29"/>
        <v>25.503347402484945</v>
      </c>
    </row>
    <row r="149" spans="1:11" s="1524" customFormat="1" ht="13.5" x14ac:dyDescent="0.25">
      <c r="A149" s="1520" t="s">
        <v>1731</v>
      </c>
      <c r="B149" s="1539" t="s">
        <v>1732</v>
      </c>
      <c r="C149" s="1540">
        <f t="shared" ref="C149:D149" si="33">SUM(C147:C148)</f>
        <v>812871</v>
      </c>
      <c r="D149" s="1540">
        <f t="shared" si="33"/>
        <v>211611</v>
      </c>
      <c r="E149" s="1540">
        <f>SUM(E147:E148)</f>
        <v>13026</v>
      </c>
      <c r="F149" s="1540">
        <f>SUM(F147:F148)</f>
        <v>15073</v>
      </c>
      <c r="G149" s="1540">
        <f t="shared" ref="G149:H149" si="34">SUM(G147:G148)</f>
        <v>52912</v>
      </c>
      <c r="H149" s="1540">
        <f t="shared" si="34"/>
        <v>61487</v>
      </c>
      <c r="I149" s="1541">
        <f>C149+E149+G149</f>
        <v>878809</v>
      </c>
      <c r="J149" s="1541">
        <f t="shared" si="27"/>
        <v>288171</v>
      </c>
      <c r="K149" s="1540">
        <f t="shared" si="29"/>
        <v>32.791084297042929</v>
      </c>
    </row>
    <row r="150" spans="1:11" x14ac:dyDescent="0.2">
      <c r="A150" s="1558" t="s">
        <v>1733</v>
      </c>
      <c r="B150" s="1559" t="s">
        <v>1734</v>
      </c>
      <c r="C150" s="1556">
        <f>C112+C144+C145+C149</f>
        <v>19471727</v>
      </c>
      <c r="D150" s="1556">
        <f t="shared" ref="D150:H150" si="35">D112+D144+D145+D149</f>
        <v>19232945</v>
      </c>
      <c r="E150" s="1556">
        <f t="shared" si="35"/>
        <v>25316</v>
      </c>
      <c r="F150" s="1556">
        <f t="shared" si="35"/>
        <v>19371</v>
      </c>
      <c r="G150" s="1556">
        <f t="shared" si="35"/>
        <v>83162</v>
      </c>
      <c r="H150" s="1556">
        <f t="shared" si="35"/>
        <v>86155</v>
      </c>
      <c r="I150" s="1555">
        <f t="shared" si="27"/>
        <v>19580205</v>
      </c>
      <c r="J150" s="1555">
        <f t="shared" si="27"/>
        <v>19338471</v>
      </c>
      <c r="K150" s="1556">
        <f t="shared" si="29"/>
        <v>98.765416398857937</v>
      </c>
    </row>
    <row r="151" spans="1:11" x14ac:dyDescent="0.2">
      <c r="C151" s="1531"/>
      <c r="D151" s="1531"/>
      <c r="E151" s="1531"/>
      <c r="F151" s="1531"/>
      <c r="G151" s="1531"/>
      <c r="H151" s="1531"/>
      <c r="I151" s="1531"/>
      <c r="J151" s="1531"/>
      <c r="K151" s="1531"/>
    </row>
    <row r="152" spans="1:11" x14ac:dyDescent="0.2">
      <c r="C152" s="1531"/>
      <c r="D152" s="1531"/>
      <c r="E152" s="1531"/>
      <c r="F152" s="1531"/>
      <c r="G152" s="1531"/>
      <c r="H152" s="1531"/>
      <c r="I152" s="1531"/>
      <c r="J152" s="1531"/>
      <c r="K152" s="1531"/>
    </row>
    <row r="153" spans="1:11" x14ac:dyDescent="0.2">
      <c r="C153" s="1531"/>
      <c r="D153" s="1531"/>
      <c r="E153" s="1531"/>
      <c r="F153" s="1531"/>
      <c r="G153" s="1531"/>
      <c r="H153" s="1531"/>
      <c r="I153" s="1531"/>
      <c r="J153" s="1531"/>
      <c r="K153" s="1531"/>
    </row>
    <row r="154" spans="1:11" x14ac:dyDescent="0.2">
      <c r="C154" s="1531"/>
      <c r="D154" s="1531"/>
      <c r="E154" s="1531"/>
      <c r="F154" s="1531"/>
      <c r="G154" s="1531"/>
      <c r="H154" s="1531"/>
      <c r="I154" s="1531"/>
      <c r="J154" s="1531"/>
      <c r="K154" s="1531"/>
    </row>
    <row r="155" spans="1:11" x14ac:dyDescent="0.2">
      <c r="C155" s="1531"/>
      <c r="D155" s="1531"/>
      <c r="E155" s="1531"/>
      <c r="F155" s="1531"/>
      <c r="G155" s="1531"/>
      <c r="H155" s="1531"/>
      <c r="I155" s="1531"/>
      <c r="J155" s="1531"/>
      <c r="K155" s="1531"/>
    </row>
    <row r="156" spans="1:11" x14ac:dyDescent="0.2">
      <c r="C156" s="1531"/>
      <c r="D156" s="1531"/>
      <c r="E156" s="1531"/>
      <c r="F156" s="1531"/>
      <c r="G156" s="1531"/>
      <c r="H156" s="1531"/>
      <c r="I156" s="1531"/>
      <c r="J156" s="1531"/>
      <c r="K156" s="1531"/>
    </row>
    <row r="157" spans="1:11" x14ac:dyDescent="0.2">
      <c r="C157" s="1531"/>
      <c r="D157" s="1531"/>
      <c r="E157" s="1531"/>
      <c r="F157" s="1531"/>
      <c r="G157" s="1531"/>
      <c r="H157" s="1531"/>
      <c r="I157" s="1531"/>
      <c r="J157" s="1531"/>
      <c r="K157" s="1531"/>
    </row>
    <row r="158" spans="1:11" x14ac:dyDescent="0.2">
      <c r="C158" s="1531"/>
      <c r="D158" s="1531"/>
      <c r="E158" s="1531"/>
      <c r="F158" s="1531"/>
      <c r="G158" s="1531"/>
      <c r="H158" s="1531"/>
      <c r="I158" s="1531"/>
      <c r="J158" s="1531"/>
      <c r="K158" s="1531"/>
    </row>
    <row r="159" spans="1:11" x14ac:dyDescent="0.2">
      <c r="C159" s="1531"/>
      <c r="D159" s="1531"/>
      <c r="E159" s="1531"/>
      <c r="F159" s="1531"/>
      <c r="G159" s="1531"/>
      <c r="H159" s="1531"/>
      <c r="I159" s="1531"/>
      <c r="J159" s="1531"/>
      <c r="K159" s="1531"/>
    </row>
    <row r="160" spans="1:11" x14ac:dyDescent="0.2">
      <c r="C160" s="1531"/>
      <c r="D160" s="1531"/>
      <c r="E160" s="1531"/>
      <c r="F160" s="1531"/>
      <c r="G160" s="1531"/>
      <c r="H160" s="1531"/>
      <c r="I160" s="1531"/>
      <c r="J160" s="1531"/>
      <c r="K160" s="1531"/>
    </row>
    <row r="161" spans="3:11" x14ac:dyDescent="0.2">
      <c r="C161" s="1531"/>
      <c r="D161" s="1531"/>
      <c r="E161" s="1531"/>
      <c r="F161" s="1531"/>
      <c r="G161" s="1531"/>
      <c r="H161" s="1531"/>
      <c r="I161" s="1531"/>
      <c r="J161" s="1531"/>
      <c r="K161" s="1531"/>
    </row>
    <row r="162" spans="3:11" x14ac:dyDescent="0.2">
      <c r="C162" s="1531"/>
      <c r="D162" s="1531"/>
      <c r="E162" s="1531"/>
      <c r="F162" s="1531"/>
      <c r="G162" s="1531"/>
      <c r="H162" s="1531"/>
      <c r="I162" s="1531"/>
      <c r="J162" s="1531"/>
      <c r="K162" s="1531"/>
    </row>
    <row r="163" spans="3:11" x14ac:dyDescent="0.2">
      <c r="C163" s="1531"/>
      <c r="D163" s="1531"/>
      <c r="E163" s="1531"/>
      <c r="F163" s="1531"/>
      <c r="G163" s="1531"/>
      <c r="H163" s="1531"/>
      <c r="I163" s="1531"/>
      <c r="J163" s="1531"/>
      <c r="K163" s="1531"/>
    </row>
    <row r="164" spans="3:11" x14ac:dyDescent="0.2">
      <c r="C164" s="1531"/>
      <c r="D164" s="1531"/>
      <c r="E164" s="1531"/>
      <c r="F164" s="1531"/>
      <c r="G164" s="1531"/>
      <c r="H164" s="1531"/>
      <c r="I164" s="1531"/>
      <c r="J164" s="1531"/>
      <c r="K164" s="1531"/>
    </row>
    <row r="165" spans="3:11" x14ac:dyDescent="0.2">
      <c r="C165" s="1531"/>
      <c r="D165" s="1531"/>
      <c r="E165" s="1531"/>
      <c r="F165" s="1531"/>
      <c r="G165" s="1531"/>
      <c r="H165" s="1531"/>
      <c r="I165" s="1531"/>
      <c r="J165" s="1531"/>
      <c r="K165" s="1531"/>
    </row>
    <row r="166" spans="3:11" x14ac:dyDescent="0.2">
      <c r="C166" s="1531"/>
      <c r="D166" s="1531"/>
      <c r="E166" s="1531"/>
      <c r="F166" s="1531"/>
      <c r="G166" s="1531"/>
      <c r="H166" s="1531"/>
      <c r="I166" s="1531"/>
      <c r="J166" s="1531"/>
      <c r="K166" s="1531"/>
    </row>
    <row r="167" spans="3:11" x14ac:dyDescent="0.2">
      <c r="C167" s="1531"/>
      <c r="D167" s="1531"/>
      <c r="E167" s="1531"/>
      <c r="F167" s="1531"/>
      <c r="G167" s="1531"/>
      <c r="H167" s="1531"/>
      <c r="I167" s="1531"/>
      <c r="J167" s="1531"/>
      <c r="K167" s="1531"/>
    </row>
    <row r="168" spans="3:11" x14ac:dyDescent="0.2">
      <c r="C168" s="1531"/>
      <c r="D168" s="1531"/>
      <c r="E168" s="1531"/>
      <c r="F168" s="1531"/>
      <c r="G168" s="1531"/>
      <c r="H168" s="1531"/>
      <c r="I168" s="1531"/>
      <c r="J168" s="1531"/>
      <c r="K168" s="1531"/>
    </row>
    <row r="169" spans="3:11" x14ac:dyDescent="0.2">
      <c r="C169" s="1531"/>
      <c r="D169" s="1531"/>
      <c r="E169" s="1531"/>
      <c r="F169" s="1531"/>
      <c r="G169" s="1531"/>
      <c r="H169" s="1531"/>
      <c r="I169" s="1531"/>
      <c r="J169" s="1531"/>
      <c r="K169" s="1531"/>
    </row>
    <row r="170" spans="3:11" x14ac:dyDescent="0.2">
      <c r="C170" s="1531"/>
      <c r="D170" s="1531"/>
      <c r="E170" s="1531"/>
      <c r="F170" s="1531"/>
      <c r="G170" s="1531"/>
      <c r="H170" s="1531"/>
      <c r="I170" s="1531"/>
      <c r="J170" s="1531"/>
      <c r="K170" s="1531"/>
    </row>
    <row r="171" spans="3:11" x14ac:dyDescent="0.2">
      <c r="C171" s="1531"/>
      <c r="D171" s="1531"/>
      <c r="E171" s="1531"/>
      <c r="F171" s="1531"/>
      <c r="G171" s="1531"/>
      <c r="H171" s="1531"/>
      <c r="I171" s="1531"/>
      <c r="J171" s="1531"/>
      <c r="K171" s="1531"/>
    </row>
    <row r="172" spans="3:11" x14ac:dyDescent="0.2">
      <c r="C172" s="1531"/>
      <c r="D172" s="1531"/>
      <c r="E172" s="1531"/>
      <c r="F172" s="1531"/>
      <c r="G172" s="1531"/>
      <c r="H172" s="1531"/>
      <c r="I172" s="1531"/>
      <c r="J172" s="1531"/>
      <c r="K172" s="1531"/>
    </row>
    <row r="173" spans="3:11" x14ac:dyDescent="0.2">
      <c r="C173" s="1531"/>
      <c r="D173" s="1531"/>
      <c r="E173" s="1531"/>
      <c r="F173" s="1531"/>
      <c r="G173" s="1531"/>
      <c r="H173" s="1531"/>
      <c r="I173" s="1531"/>
      <c r="J173" s="1531"/>
      <c r="K173" s="1531"/>
    </row>
    <row r="174" spans="3:11" x14ac:dyDescent="0.2">
      <c r="C174" s="1531"/>
      <c r="D174" s="1531"/>
      <c r="E174" s="1531"/>
      <c r="F174" s="1531"/>
      <c r="G174" s="1531"/>
      <c r="H174" s="1531"/>
      <c r="I174" s="1531"/>
      <c r="J174" s="1531"/>
      <c r="K174" s="1531"/>
    </row>
    <row r="175" spans="3:11" x14ac:dyDescent="0.2">
      <c r="C175" s="1531"/>
      <c r="D175" s="1531"/>
      <c r="E175" s="1531"/>
      <c r="F175" s="1531"/>
      <c r="G175" s="1531"/>
      <c r="H175" s="1531"/>
      <c r="I175" s="1531"/>
      <c r="J175" s="1531"/>
      <c r="K175" s="1531"/>
    </row>
    <row r="176" spans="3:11" x14ac:dyDescent="0.2">
      <c r="C176" s="1531"/>
      <c r="D176" s="1531"/>
      <c r="E176" s="1531"/>
      <c r="F176" s="1531"/>
      <c r="G176" s="1531"/>
      <c r="H176" s="1531"/>
      <c r="I176" s="1531"/>
      <c r="J176" s="1531"/>
      <c r="K176" s="1531"/>
    </row>
    <row r="177" spans="3:11" x14ac:dyDescent="0.2">
      <c r="C177" s="1531"/>
      <c r="D177" s="1531"/>
      <c r="E177" s="1531"/>
      <c r="F177" s="1531"/>
      <c r="G177" s="1531"/>
      <c r="H177" s="1531"/>
      <c r="I177" s="1531"/>
      <c r="J177" s="1531"/>
      <c r="K177" s="1531"/>
    </row>
    <row r="178" spans="3:11" x14ac:dyDescent="0.2">
      <c r="C178" s="1531"/>
      <c r="D178" s="1531"/>
      <c r="E178" s="1531"/>
      <c r="F178" s="1531"/>
      <c r="G178" s="1531"/>
      <c r="H178" s="1531"/>
      <c r="I178" s="1531"/>
      <c r="J178" s="1531"/>
      <c r="K178" s="1531"/>
    </row>
    <row r="179" spans="3:11" x14ac:dyDescent="0.2">
      <c r="C179" s="1531"/>
      <c r="D179" s="1531"/>
      <c r="E179" s="1531"/>
      <c r="F179" s="1531"/>
      <c r="G179" s="1531"/>
      <c r="H179" s="1531"/>
      <c r="I179" s="1531"/>
      <c r="J179" s="1531"/>
      <c r="K179" s="1531"/>
    </row>
    <row r="180" spans="3:11" x14ac:dyDescent="0.2">
      <c r="C180" s="1531"/>
      <c r="D180" s="1531"/>
      <c r="E180" s="1531"/>
      <c r="F180" s="1531"/>
      <c r="G180" s="1531"/>
      <c r="H180" s="1531"/>
      <c r="I180" s="1531"/>
      <c r="J180" s="1531"/>
      <c r="K180" s="1531"/>
    </row>
    <row r="181" spans="3:11" x14ac:dyDescent="0.2">
      <c r="C181" s="1531"/>
      <c r="D181" s="1531"/>
      <c r="E181" s="1531"/>
      <c r="F181" s="1531"/>
      <c r="G181" s="1531"/>
      <c r="H181" s="1531"/>
      <c r="I181" s="1531"/>
      <c r="J181" s="1531"/>
      <c r="K181" s="1531"/>
    </row>
    <row r="182" spans="3:11" x14ac:dyDescent="0.2">
      <c r="C182" s="1531"/>
      <c r="D182" s="1531"/>
      <c r="E182" s="1531"/>
      <c r="F182" s="1531"/>
      <c r="G182" s="1531"/>
      <c r="H182" s="1531"/>
      <c r="I182" s="1531"/>
      <c r="J182" s="1531"/>
      <c r="K182" s="1531"/>
    </row>
    <row r="183" spans="3:11" x14ac:dyDescent="0.2">
      <c r="C183" s="1531"/>
      <c r="D183" s="1531"/>
      <c r="E183" s="1531"/>
      <c r="F183" s="1531"/>
      <c r="G183" s="1531"/>
      <c r="H183" s="1531"/>
      <c r="I183" s="1531"/>
      <c r="J183" s="1531"/>
      <c r="K183" s="1531"/>
    </row>
    <row r="184" spans="3:11" x14ac:dyDescent="0.2">
      <c r="C184" s="1531"/>
      <c r="D184" s="1531"/>
      <c r="E184" s="1531"/>
      <c r="F184" s="1531"/>
      <c r="G184" s="1531"/>
      <c r="H184" s="1531"/>
      <c r="I184" s="1531"/>
      <c r="J184" s="1531"/>
      <c r="K184" s="1531"/>
    </row>
    <row r="185" spans="3:11" x14ac:dyDescent="0.2">
      <c r="C185" s="1531"/>
      <c r="D185" s="1531"/>
      <c r="E185" s="1531"/>
      <c r="F185" s="1531"/>
      <c r="G185" s="1531"/>
      <c r="H185" s="1531"/>
      <c r="I185" s="1531"/>
      <c r="J185" s="1531"/>
      <c r="K185" s="1531"/>
    </row>
    <row r="186" spans="3:11" x14ac:dyDescent="0.2">
      <c r="C186" s="1531"/>
      <c r="D186" s="1531"/>
      <c r="E186" s="1531"/>
      <c r="F186" s="1531"/>
      <c r="G186" s="1531"/>
      <c r="H186" s="1531"/>
      <c r="I186" s="1531"/>
      <c r="J186" s="1531"/>
      <c r="K186" s="1531"/>
    </row>
    <row r="187" spans="3:11" x14ac:dyDescent="0.2">
      <c r="C187" s="1531"/>
      <c r="D187" s="1531"/>
      <c r="E187" s="1531"/>
      <c r="F187" s="1531"/>
      <c r="G187" s="1531"/>
      <c r="H187" s="1531"/>
      <c r="I187" s="1531"/>
      <c r="J187" s="1531"/>
      <c r="K187" s="1531"/>
    </row>
    <row r="188" spans="3:11" x14ac:dyDescent="0.2">
      <c r="C188" s="1531"/>
      <c r="D188" s="1531"/>
      <c r="E188" s="1531"/>
      <c r="F188" s="1531"/>
      <c r="G188" s="1531"/>
      <c r="H188" s="1531"/>
      <c r="I188" s="1531"/>
      <c r="J188" s="1531"/>
      <c r="K188" s="1531"/>
    </row>
    <row r="189" spans="3:11" x14ac:dyDescent="0.2">
      <c r="C189" s="1531"/>
      <c r="D189" s="1531"/>
      <c r="E189" s="1531"/>
      <c r="F189" s="1531"/>
      <c r="G189" s="1531"/>
      <c r="H189" s="1531"/>
      <c r="I189" s="1531"/>
      <c r="J189" s="1531"/>
      <c r="K189" s="1531"/>
    </row>
    <row r="190" spans="3:11" x14ac:dyDescent="0.2">
      <c r="C190" s="1531"/>
      <c r="D190" s="1531"/>
      <c r="E190" s="1531"/>
      <c r="F190" s="1531"/>
      <c r="G190" s="1531"/>
      <c r="H190" s="1531"/>
      <c r="I190" s="1531"/>
      <c r="J190" s="1531"/>
      <c r="K190" s="1531"/>
    </row>
    <row r="191" spans="3:11" x14ac:dyDescent="0.2">
      <c r="C191" s="1531"/>
      <c r="D191" s="1531"/>
      <c r="E191" s="1531"/>
      <c r="F191" s="1531"/>
      <c r="G191" s="1531"/>
      <c r="H191" s="1531"/>
      <c r="I191" s="1531"/>
      <c r="J191" s="1531"/>
      <c r="K191" s="1531"/>
    </row>
    <row r="192" spans="3:11" x14ac:dyDescent="0.2">
      <c r="C192" s="1531"/>
      <c r="D192" s="1531"/>
      <c r="E192" s="1531"/>
      <c r="F192" s="1531"/>
      <c r="G192" s="1531"/>
      <c r="H192" s="1531"/>
      <c r="I192" s="1531"/>
      <c r="J192" s="1531"/>
      <c r="K192" s="1531"/>
    </row>
    <row r="193" spans="3:11" x14ac:dyDescent="0.2">
      <c r="C193" s="1531"/>
      <c r="D193" s="1531"/>
      <c r="E193" s="1531"/>
      <c r="F193" s="1531"/>
      <c r="G193" s="1531"/>
      <c r="H193" s="1531"/>
      <c r="I193" s="1531"/>
      <c r="J193" s="1531"/>
      <c r="K193" s="1531"/>
    </row>
    <row r="194" spans="3:11" x14ac:dyDescent="0.2">
      <c r="C194" s="1531"/>
      <c r="D194" s="1531"/>
      <c r="E194" s="1531"/>
      <c r="F194" s="1531"/>
      <c r="G194" s="1531"/>
      <c r="H194" s="1531"/>
      <c r="I194" s="1531"/>
      <c r="J194" s="1531"/>
      <c r="K194" s="1531"/>
    </row>
    <row r="195" spans="3:11" x14ac:dyDescent="0.2">
      <c r="C195" s="1531"/>
      <c r="D195" s="1531"/>
      <c r="E195" s="1531"/>
      <c r="F195" s="1531"/>
      <c r="G195" s="1531"/>
      <c r="H195" s="1531"/>
      <c r="I195" s="1531"/>
      <c r="J195" s="1531"/>
      <c r="K195" s="1531"/>
    </row>
    <row r="196" spans="3:11" x14ac:dyDescent="0.2">
      <c r="C196" s="1531"/>
      <c r="D196" s="1531"/>
      <c r="E196" s="1531"/>
      <c r="F196" s="1531"/>
      <c r="G196" s="1531"/>
      <c r="H196" s="1531"/>
      <c r="I196" s="1531"/>
      <c r="J196" s="1531"/>
      <c r="K196" s="1531"/>
    </row>
    <row r="197" spans="3:11" x14ac:dyDescent="0.2">
      <c r="C197" s="1531"/>
      <c r="D197" s="1531"/>
      <c r="E197" s="1531"/>
      <c r="F197" s="1531"/>
      <c r="G197" s="1531"/>
      <c r="H197" s="1531"/>
      <c r="I197" s="1531"/>
      <c r="J197" s="1531"/>
      <c r="K197" s="1531"/>
    </row>
    <row r="198" spans="3:11" x14ac:dyDescent="0.2">
      <c r="C198" s="1531"/>
      <c r="D198" s="1531"/>
      <c r="E198" s="1531"/>
      <c r="F198" s="1531"/>
      <c r="G198" s="1531"/>
      <c r="H198" s="1531"/>
      <c r="I198" s="1531"/>
      <c r="J198" s="1531"/>
      <c r="K198" s="1531"/>
    </row>
    <row r="199" spans="3:11" x14ac:dyDescent="0.2">
      <c r="C199" s="1531"/>
      <c r="D199" s="1531"/>
      <c r="E199" s="1531"/>
      <c r="F199" s="1531"/>
      <c r="G199" s="1531"/>
      <c r="H199" s="1531"/>
      <c r="I199" s="1531"/>
      <c r="J199" s="1531"/>
      <c r="K199" s="1531"/>
    </row>
    <row r="200" spans="3:11" x14ac:dyDescent="0.2">
      <c r="C200" s="1531"/>
      <c r="D200" s="1531"/>
      <c r="E200" s="1531"/>
      <c r="F200" s="1531"/>
      <c r="G200" s="1531"/>
      <c r="H200" s="1531"/>
      <c r="I200" s="1531"/>
      <c r="J200" s="1531"/>
      <c r="K200" s="1531"/>
    </row>
    <row r="201" spans="3:11" x14ac:dyDescent="0.2">
      <c r="C201" s="1531"/>
      <c r="D201" s="1531"/>
      <c r="E201" s="1531"/>
      <c r="F201" s="1531"/>
      <c r="G201" s="1531"/>
      <c r="H201" s="1531"/>
      <c r="I201" s="1531"/>
      <c r="J201" s="1531"/>
      <c r="K201" s="1531"/>
    </row>
    <row r="202" spans="3:11" x14ac:dyDescent="0.2">
      <c r="C202" s="1531"/>
      <c r="D202" s="1531"/>
      <c r="E202" s="1531"/>
      <c r="F202" s="1531"/>
      <c r="G202" s="1531"/>
      <c r="H202" s="1531"/>
      <c r="I202" s="1531"/>
      <c r="J202" s="1531"/>
      <c r="K202" s="1531"/>
    </row>
    <row r="203" spans="3:11" x14ac:dyDescent="0.2">
      <c r="C203" s="1531"/>
      <c r="D203" s="1531"/>
      <c r="E203" s="1531"/>
      <c r="F203" s="1531"/>
      <c r="G203" s="1531"/>
      <c r="H203" s="1531"/>
      <c r="I203" s="1531"/>
      <c r="J203" s="1531"/>
      <c r="K203" s="1531"/>
    </row>
    <row r="204" spans="3:11" x14ac:dyDescent="0.2">
      <c r="C204" s="1531"/>
      <c r="D204" s="1531"/>
      <c r="E204" s="1531"/>
      <c r="F204" s="1531"/>
      <c r="G204" s="1531"/>
      <c r="H204" s="1531"/>
      <c r="I204" s="1531"/>
      <c r="J204" s="1531"/>
      <c r="K204" s="1531"/>
    </row>
    <row r="205" spans="3:11" x14ac:dyDescent="0.2">
      <c r="C205" s="1531"/>
      <c r="D205" s="1531"/>
      <c r="E205" s="1531"/>
      <c r="F205" s="1531"/>
      <c r="G205" s="1531"/>
      <c r="H205" s="1531"/>
      <c r="I205" s="1531"/>
      <c r="J205" s="1531"/>
      <c r="K205" s="1531"/>
    </row>
    <row r="206" spans="3:11" x14ac:dyDescent="0.2">
      <c r="C206" s="1531"/>
      <c r="D206" s="1531"/>
      <c r="E206" s="1531"/>
      <c r="F206" s="1531"/>
      <c r="G206" s="1531"/>
      <c r="H206" s="1531"/>
      <c r="I206" s="1531"/>
      <c r="J206" s="1531"/>
      <c r="K206" s="1531"/>
    </row>
    <row r="207" spans="3:11" x14ac:dyDescent="0.2">
      <c r="C207" s="1531"/>
      <c r="D207" s="1531"/>
      <c r="E207" s="1531"/>
      <c r="F207" s="1531"/>
      <c r="G207" s="1531"/>
      <c r="H207" s="1531"/>
      <c r="I207" s="1531"/>
      <c r="J207" s="1531"/>
      <c r="K207" s="1531"/>
    </row>
    <row r="208" spans="3:11" x14ac:dyDescent="0.2">
      <c r="C208" s="1531"/>
      <c r="D208" s="1531"/>
      <c r="E208" s="1531"/>
      <c r="F208" s="1531"/>
      <c r="G208" s="1531"/>
      <c r="H208" s="1531"/>
      <c r="I208" s="1531"/>
      <c r="J208" s="1531"/>
      <c r="K208" s="1531"/>
    </row>
    <row r="209" spans="3:11" x14ac:dyDescent="0.2">
      <c r="C209" s="1531"/>
      <c r="D209" s="1531"/>
      <c r="E209" s="1531"/>
      <c r="F209" s="1531"/>
      <c r="G209" s="1531"/>
      <c r="H209" s="1531"/>
      <c r="I209" s="1531"/>
      <c r="J209" s="1531"/>
      <c r="K209" s="1531"/>
    </row>
    <row r="210" spans="3:11" x14ac:dyDescent="0.2">
      <c r="C210" s="1531"/>
      <c r="D210" s="1531"/>
      <c r="E210" s="1531"/>
      <c r="F210" s="1531"/>
      <c r="G210" s="1531"/>
      <c r="H210" s="1531"/>
      <c r="I210" s="1531"/>
      <c r="J210" s="1531"/>
      <c r="K210" s="1531"/>
    </row>
    <row r="211" spans="3:11" x14ac:dyDescent="0.2">
      <c r="C211" s="1531"/>
      <c r="D211" s="1531"/>
      <c r="E211" s="1531"/>
      <c r="F211" s="1531"/>
      <c r="G211" s="1531"/>
      <c r="H211" s="1531"/>
      <c r="I211" s="1531"/>
      <c r="J211" s="1531"/>
      <c r="K211" s="1531"/>
    </row>
    <row r="212" spans="3:11" x14ac:dyDescent="0.2">
      <c r="C212" s="1531"/>
      <c r="D212" s="1531"/>
      <c r="E212" s="1531"/>
      <c r="F212" s="1531"/>
      <c r="G212" s="1531"/>
      <c r="H212" s="1531"/>
      <c r="I212" s="1531"/>
      <c r="J212" s="1531"/>
      <c r="K212" s="1531"/>
    </row>
    <row r="213" spans="3:11" x14ac:dyDescent="0.2">
      <c r="C213" s="1531"/>
      <c r="D213" s="1531"/>
      <c r="E213" s="1531"/>
      <c r="F213" s="1531"/>
      <c r="G213" s="1531"/>
      <c r="H213" s="1531"/>
      <c r="I213" s="1531"/>
      <c r="J213" s="1531"/>
      <c r="K213" s="1531"/>
    </row>
    <row r="214" spans="3:11" x14ac:dyDescent="0.2">
      <c r="C214" s="1531"/>
      <c r="D214" s="1531"/>
      <c r="E214" s="1531"/>
      <c r="F214" s="1531"/>
      <c r="G214" s="1531"/>
      <c r="H214" s="1531"/>
      <c r="I214" s="1531"/>
      <c r="J214" s="1531"/>
      <c r="K214" s="1531"/>
    </row>
    <row r="215" spans="3:11" x14ac:dyDescent="0.2">
      <c r="C215" s="1531"/>
      <c r="D215" s="1531"/>
      <c r="E215" s="1531"/>
      <c r="F215" s="1531"/>
      <c r="G215" s="1531"/>
      <c r="H215" s="1531"/>
      <c r="I215" s="1531"/>
      <c r="J215" s="1531"/>
      <c r="K215" s="1531"/>
    </row>
    <row r="216" spans="3:11" x14ac:dyDescent="0.2">
      <c r="C216" s="1531"/>
      <c r="D216" s="1531"/>
      <c r="E216" s="1531"/>
      <c r="F216" s="1531"/>
      <c r="G216" s="1531"/>
      <c r="H216" s="1531"/>
      <c r="I216" s="1531"/>
      <c r="J216" s="1531"/>
      <c r="K216" s="1531"/>
    </row>
    <row r="217" spans="3:11" x14ac:dyDescent="0.2">
      <c r="C217" s="1531"/>
      <c r="D217" s="1531"/>
      <c r="E217" s="1531"/>
      <c r="F217" s="1531"/>
      <c r="G217" s="1531"/>
      <c r="H217" s="1531"/>
      <c r="I217" s="1531"/>
      <c r="J217" s="1531"/>
      <c r="K217" s="1531"/>
    </row>
    <row r="218" spans="3:11" x14ac:dyDescent="0.2">
      <c r="C218" s="1531"/>
      <c r="D218" s="1531"/>
      <c r="E218" s="1531"/>
      <c r="F218" s="1531"/>
      <c r="I218" s="1531"/>
      <c r="J218" s="1531"/>
      <c r="K218" s="1531"/>
    </row>
    <row r="219" spans="3:11" x14ac:dyDescent="0.2">
      <c r="C219" s="1531"/>
      <c r="D219" s="1531"/>
      <c r="E219" s="1531"/>
      <c r="F219" s="1531"/>
      <c r="I219" s="1531"/>
      <c r="J219" s="1531"/>
      <c r="K219" s="1531"/>
    </row>
  </sheetData>
  <mergeCells count="13">
    <mergeCell ref="B7:K7"/>
    <mergeCell ref="C1:K1"/>
    <mergeCell ref="B3:K3"/>
    <mergeCell ref="B4:K4"/>
    <mergeCell ref="B5:K5"/>
    <mergeCell ref="B6:K6"/>
    <mergeCell ref="K10:K12"/>
    <mergeCell ref="A9:A12"/>
    <mergeCell ref="B10:B12"/>
    <mergeCell ref="C10:D11"/>
    <mergeCell ref="E10:F11"/>
    <mergeCell ref="G10:H11"/>
    <mergeCell ref="I10:J11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65"/>
  <sheetViews>
    <sheetView topLeftCell="B1" workbookViewId="0">
      <selection activeCell="B1" sqref="B1:E1"/>
    </sheetView>
  </sheetViews>
  <sheetFormatPr defaultRowHeight="12.75" x14ac:dyDescent="0.2"/>
  <cols>
    <col min="1" max="1" width="13.140625" style="294" hidden="1" customWidth="1"/>
    <col min="2" max="2" width="5" style="294" bestFit="1" customWidth="1"/>
    <col min="3" max="3" width="63.42578125" style="294" customWidth="1"/>
    <col min="4" max="4" width="15.5703125" style="294" customWidth="1"/>
    <col min="5" max="5" width="14.28515625" style="294" customWidth="1"/>
    <col min="6" max="6" width="15.140625" style="294" bestFit="1" customWidth="1"/>
    <col min="7" max="7" width="16.28515625" style="294" bestFit="1" customWidth="1"/>
    <col min="8" max="8" width="9.5703125" style="294" bestFit="1" customWidth="1"/>
    <col min="9" max="16384" width="9.140625" style="294"/>
  </cols>
  <sheetData>
    <row r="1" spans="1:6" s="4" customFormat="1" ht="12.75" customHeight="1" x14ac:dyDescent="0.2">
      <c r="B1" s="2043" t="s">
        <v>2076</v>
      </c>
      <c r="C1" s="2043"/>
      <c r="D1" s="2043"/>
      <c r="E1" s="2043"/>
      <c r="F1" s="1560"/>
    </row>
    <row r="2" spans="1:6" s="1562" customFormat="1" ht="12.75" customHeight="1" x14ac:dyDescent="0.2">
      <c r="A2" s="1561"/>
      <c r="B2" s="1771" t="s">
        <v>78</v>
      </c>
      <c r="C2" s="1771"/>
      <c r="D2" s="1771"/>
      <c r="E2" s="1771"/>
    </row>
    <row r="3" spans="1:6" s="1562" customFormat="1" ht="12.75" customHeight="1" x14ac:dyDescent="0.2">
      <c r="A3" s="1561"/>
      <c r="B3" s="1771" t="s">
        <v>1427</v>
      </c>
      <c r="C3" s="1771"/>
      <c r="D3" s="1771"/>
      <c r="E3" s="1771"/>
    </row>
    <row r="4" spans="1:6" s="4" customFormat="1" x14ac:dyDescent="0.2">
      <c r="A4" s="1771" t="s">
        <v>1735</v>
      </c>
      <c r="B4" s="1771"/>
      <c r="C4" s="1771"/>
      <c r="D4" s="1771"/>
      <c r="E4" s="1771"/>
    </row>
    <row r="5" spans="1:6" s="1562" customFormat="1" ht="12.75" customHeight="1" x14ac:dyDescent="0.2">
      <c r="A5" s="1458"/>
      <c r="B5" s="1771" t="s">
        <v>1428</v>
      </c>
      <c r="C5" s="1771"/>
      <c r="D5" s="1771"/>
      <c r="E5" s="1771"/>
    </row>
    <row r="6" spans="1:6" s="4" customFormat="1" ht="13.5" x14ac:dyDescent="0.25">
      <c r="A6" s="2044"/>
      <c r="B6" s="2044"/>
      <c r="C6" s="2045"/>
      <c r="D6" s="2045"/>
      <c r="E6" s="2045"/>
    </row>
    <row r="7" spans="1:6" s="4" customFormat="1" ht="13.5" x14ac:dyDescent="0.25">
      <c r="A7" s="1323"/>
      <c r="B7" s="2042"/>
      <c r="C7" s="1330" t="s">
        <v>57</v>
      </c>
      <c r="D7" s="1330" t="s">
        <v>58</v>
      </c>
      <c r="E7" s="1330" t="s">
        <v>60</v>
      </c>
    </row>
    <row r="8" spans="1:6" s="1564" customFormat="1" ht="27" x14ac:dyDescent="0.2">
      <c r="A8" s="1563" t="s">
        <v>1736</v>
      </c>
      <c r="B8" s="2042"/>
      <c r="C8" s="1231" t="s">
        <v>86</v>
      </c>
      <c r="D8" s="1231" t="s">
        <v>1737</v>
      </c>
      <c r="E8" s="1231" t="s">
        <v>1738</v>
      </c>
    </row>
    <row r="9" spans="1:6" s="1564" customFormat="1" ht="13.5" x14ac:dyDescent="0.2">
      <c r="A9" s="1565"/>
      <c r="B9" s="1565"/>
      <c r="C9" s="1566"/>
      <c r="D9" s="1566"/>
      <c r="E9" s="1566"/>
    </row>
    <row r="10" spans="1:6" s="1564" customFormat="1" ht="13.5" x14ac:dyDescent="0.2">
      <c r="A10" s="1565"/>
      <c r="B10" s="1333" t="s">
        <v>491</v>
      </c>
      <c r="C10" s="1567" t="s">
        <v>1430</v>
      </c>
      <c r="D10" s="1566"/>
      <c r="E10" s="1566"/>
    </row>
    <row r="11" spans="1:6" s="1564" customFormat="1" ht="13.5" x14ac:dyDescent="0.2">
      <c r="A11" s="1565"/>
      <c r="B11" s="1333"/>
      <c r="C11" s="1568" t="s">
        <v>1739</v>
      </c>
      <c r="D11" s="1566"/>
      <c r="E11" s="1566"/>
    </row>
    <row r="12" spans="1:6" s="4" customFormat="1" x14ac:dyDescent="0.2">
      <c r="A12" s="4">
        <v>12111</v>
      </c>
      <c r="B12" s="1333" t="s">
        <v>499</v>
      </c>
      <c r="C12" s="4" t="s">
        <v>1740</v>
      </c>
      <c r="D12" s="253">
        <v>332492420</v>
      </c>
      <c r="E12" s="1377"/>
    </row>
    <row r="13" spans="1:6" s="4" customFormat="1" x14ac:dyDescent="0.2">
      <c r="A13" s="4">
        <v>12121</v>
      </c>
      <c r="B13" s="1333" t="s">
        <v>500</v>
      </c>
      <c r="C13" s="4" t="s">
        <v>1741</v>
      </c>
      <c r="D13" s="253">
        <v>7513516053</v>
      </c>
      <c r="E13" s="1377"/>
    </row>
    <row r="14" spans="1:6" s="4" customFormat="1" x14ac:dyDescent="0.2">
      <c r="A14" s="4">
        <v>121311</v>
      </c>
      <c r="B14" s="1333" t="s">
        <v>501</v>
      </c>
      <c r="C14" s="4" t="s">
        <v>1742</v>
      </c>
      <c r="D14" s="253">
        <v>17640844</v>
      </c>
      <c r="E14" s="1377"/>
    </row>
    <row r="15" spans="1:6" s="4" customFormat="1" x14ac:dyDescent="0.2">
      <c r="A15" s="4">
        <v>121491</v>
      </c>
      <c r="B15" s="1333" t="s">
        <v>502</v>
      </c>
      <c r="C15" s="4" t="s">
        <v>1743</v>
      </c>
      <c r="D15" s="253">
        <v>2400468884</v>
      </c>
      <c r="E15" s="1377"/>
      <c r="F15" s="253"/>
    </row>
    <row r="16" spans="1:6" s="4" customFormat="1" x14ac:dyDescent="0.2">
      <c r="A16" s="4">
        <v>121321</v>
      </c>
      <c r="B16" s="1333" t="s">
        <v>503</v>
      </c>
      <c r="C16" s="4" t="s">
        <v>1744</v>
      </c>
      <c r="D16" s="253">
        <v>2640000</v>
      </c>
      <c r="E16" s="1377"/>
    </row>
    <row r="17" spans="1:8" s="4" customFormat="1" x14ac:dyDescent="0.2">
      <c r="B17" s="1333" t="s">
        <v>504</v>
      </c>
      <c r="C17" s="4" t="s">
        <v>1745</v>
      </c>
      <c r="D17" s="253">
        <v>303240</v>
      </c>
      <c r="E17" s="1377"/>
    </row>
    <row r="18" spans="1:8" s="1081" customFormat="1" x14ac:dyDescent="0.2">
      <c r="B18" s="1333"/>
      <c r="C18" s="1569" t="s">
        <v>1746</v>
      </c>
      <c r="D18" s="254"/>
      <c r="E18" s="1377"/>
    </row>
    <row r="19" spans="1:8" s="1081" customFormat="1" x14ac:dyDescent="0.2">
      <c r="B19" s="1333" t="s">
        <v>505</v>
      </c>
      <c r="C19" s="4" t="s">
        <v>1741</v>
      </c>
      <c r="D19" s="254">
        <v>1024831200</v>
      </c>
      <c r="E19" s="1377"/>
    </row>
    <row r="20" spans="1:8" s="1081" customFormat="1" x14ac:dyDescent="0.2">
      <c r="B20" s="1333" t="s">
        <v>506</v>
      </c>
      <c r="C20" s="4" t="s">
        <v>1743</v>
      </c>
      <c r="D20" s="254">
        <v>983637602</v>
      </c>
      <c r="E20" s="1377"/>
    </row>
    <row r="21" spans="1:8" s="1564" customFormat="1" ht="13.5" x14ac:dyDescent="0.2">
      <c r="A21" s="1565"/>
      <c r="B21" s="1333" t="s">
        <v>547</v>
      </c>
      <c r="C21" s="1570" t="s">
        <v>1747</v>
      </c>
      <c r="D21" s="1571">
        <f>D12+D13+D14+D15+D16+D17+D19+D20</f>
        <v>12275530243</v>
      </c>
      <c r="E21" s="1571"/>
    </row>
    <row r="22" spans="1:8" s="1564" customFormat="1" ht="13.5" x14ac:dyDescent="0.2">
      <c r="A22" s="1565"/>
      <c r="B22" s="1333" t="s">
        <v>548</v>
      </c>
      <c r="C22" s="1570" t="s">
        <v>1748</v>
      </c>
      <c r="D22" s="1571">
        <v>12591289310</v>
      </c>
      <c r="E22" s="1572"/>
    </row>
    <row r="23" spans="1:8" s="1564" customFormat="1" ht="13.5" x14ac:dyDescent="0.2">
      <c r="A23" s="1565"/>
      <c r="B23" s="1333" t="s">
        <v>549</v>
      </c>
      <c r="C23" s="1570" t="s">
        <v>1749</v>
      </c>
      <c r="D23" s="1571">
        <f>D21-D22</f>
        <v>-315759067</v>
      </c>
      <c r="E23" s="1573"/>
    </row>
    <row r="24" spans="1:8" s="1230" customFormat="1" x14ac:dyDescent="0.2">
      <c r="A24" s="1333"/>
      <c r="B24" s="1333"/>
      <c r="C24" s="1574"/>
      <c r="D24" s="1575"/>
      <c r="E24" s="1576"/>
    </row>
    <row r="25" spans="1:8" s="1579" customFormat="1" x14ac:dyDescent="0.2">
      <c r="A25" s="1577"/>
      <c r="B25" s="1333" t="s">
        <v>550</v>
      </c>
      <c r="C25" s="4" t="s">
        <v>1750</v>
      </c>
      <c r="D25" s="253">
        <v>2662324</v>
      </c>
      <c r="E25" s="253"/>
      <c r="F25" s="1578"/>
      <c r="G25" s="1578"/>
    </row>
    <row r="26" spans="1:8" s="1579" customFormat="1" x14ac:dyDescent="0.2">
      <c r="A26" s="1577"/>
      <c r="B26" s="1333" t="s">
        <v>551</v>
      </c>
      <c r="C26" s="4" t="s">
        <v>1751</v>
      </c>
      <c r="D26" s="253">
        <v>1638280181</v>
      </c>
      <c r="E26" s="253"/>
      <c r="F26" s="253"/>
      <c r="G26" s="253"/>
    </row>
    <row r="27" spans="1:8" s="4" customFormat="1" x14ac:dyDescent="0.2">
      <c r="A27" s="4">
        <v>12112</v>
      </c>
      <c r="B27" s="1333" t="s">
        <v>552</v>
      </c>
      <c r="C27" s="4" t="s">
        <v>1752</v>
      </c>
      <c r="D27" s="253">
        <v>1845200718</v>
      </c>
      <c r="E27" s="253"/>
      <c r="F27" s="253"/>
      <c r="G27" s="253"/>
    </row>
    <row r="28" spans="1:8" s="4" customFormat="1" x14ac:dyDescent="0.2">
      <c r="A28" s="4">
        <v>12122</v>
      </c>
      <c r="B28" s="1333" t="s">
        <v>553</v>
      </c>
      <c r="C28" s="4" t="s">
        <v>1753</v>
      </c>
      <c r="D28" s="253">
        <v>519597076</v>
      </c>
      <c r="E28" s="253"/>
      <c r="F28" s="253"/>
      <c r="G28" s="253"/>
    </row>
    <row r="29" spans="1:8" s="4" customFormat="1" x14ac:dyDescent="0.2">
      <c r="A29" s="4">
        <v>121312</v>
      </c>
      <c r="B29" s="1333" t="s">
        <v>554</v>
      </c>
      <c r="C29" s="4" t="s">
        <v>1754</v>
      </c>
      <c r="D29" s="253">
        <v>22514540</v>
      </c>
      <c r="E29" s="253"/>
      <c r="F29" s="253"/>
    </row>
    <row r="30" spans="1:8" s="4" customFormat="1" x14ac:dyDescent="0.2">
      <c r="A30" s="4">
        <v>121492</v>
      </c>
      <c r="B30" s="1333" t="s">
        <v>556</v>
      </c>
      <c r="C30" s="137" t="s">
        <v>1755</v>
      </c>
      <c r="D30" s="255">
        <f>SUM(D25:D29)</f>
        <v>4028254839</v>
      </c>
      <c r="E30" s="1580"/>
      <c r="F30" s="253"/>
      <c r="G30" s="253"/>
      <c r="H30" s="253"/>
    </row>
    <row r="31" spans="1:8" s="1581" customFormat="1" x14ac:dyDescent="0.2">
      <c r="B31" s="1333" t="s">
        <v>557</v>
      </c>
      <c r="C31" s="1570" t="s">
        <v>1748</v>
      </c>
      <c r="D31" s="1571">
        <v>4086065932</v>
      </c>
      <c r="E31" s="1572"/>
    </row>
    <row r="32" spans="1:8" s="1582" customFormat="1" ht="13.5" x14ac:dyDescent="0.25">
      <c r="B32" s="1333" t="s">
        <v>558</v>
      </c>
      <c r="C32" s="1570" t="s">
        <v>1749</v>
      </c>
      <c r="D32" s="1571">
        <f>D30-D31</f>
        <v>-57811093</v>
      </c>
      <c r="E32" s="1572"/>
      <c r="F32" s="1583"/>
    </row>
    <row r="33" spans="1:6" s="4" customFormat="1" x14ac:dyDescent="0.2">
      <c r="A33" s="1081"/>
      <c r="B33" s="1333"/>
      <c r="C33" s="1081"/>
      <c r="D33" s="254"/>
      <c r="E33" s="1584"/>
    </row>
    <row r="34" spans="1:6" s="4" customFormat="1" x14ac:dyDescent="0.2">
      <c r="A34" s="4">
        <v>121131</v>
      </c>
      <c r="B34" s="1333" t="s">
        <v>559</v>
      </c>
      <c r="C34" s="4" t="s">
        <v>1756</v>
      </c>
      <c r="D34" s="253">
        <v>70547938</v>
      </c>
      <c r="E34" s="253"/>
    </row>
    <row r="35" spans="1:6" s="4" customFormat="1" x14ac:dyDescent="0.2">
      <c r="A35" s="4">
        <v>121231</v>
      </c>
      <c r="B35" s="1333" t="s">
        <v>560</v>
      </c>
      <c r="C35" s="4" t="s">
        <v>1757</v>
      </c>
      <c r="D35" s="253">
        <v>74006060</v>
      </c>
      <c r="E35" s="253"/>
    </row>
    <row r="36" spans="1:6" s="4" customFormat="1" x14ac:dyDescent="0.2">
      <c r="A36" s="4">
        <v>1213131</v>
      </c>
      <c r="B36" s="1333" t="s">
        <v>561</v>
      </c>
      <c r="C36" s="4" t="s">
        <v>1758</v>
      </c>
      <c r="D36" s="253">
        <v>17727365</v>
      </c>
      <c r="E36" s="253"/>
    </row>
    <row r="37" spans="1:6" s="4" customFormat="1" x14ac:dyDescent="0.2">
      <c r="B37" s="1333" t="s">
        <v>562</v>
      </c>
      <c r="C37" s="4" t="s">
        <v>1759</v>
      </c>
      <c r="D37" s="253">
        <v>127539177</v>
      </c>
      <c r="E37" s="253"/>
    </row>
    <row r="38" spans="1:6" s="4" customFormat="1" x14ac:dyDescent="0.2">
      <c r="A38" s="4">
        <v>121423</v>
      </c>
      <c r="B38" s="1333" t="s">
        <v>563</v>
      </c>
      <c r="C38" s="4" t="s">
        <v>1760</v>
      </c>
      <c r="D38" s="253">
        <v>210532</v>
      </c>
      <c r="E38" s="253"/>
    </row>
    <row r="39" spans="1:6" s="4" customFormat="1" x14ac:dyDescent="0.2">
      <c r="A39" s="4">
        <v>1213133</v>
      </c>
      <c r="B39" s="1333" t="s">
        <v>582</v>
      </c>
      <c r="C39" s="4" t="s">
        <v>1761</v>
      </c>
      <c r="D39" s="253">
        <v>18991114</v>
      </c>
      <c r="E39" s="253"/>
    </row>
    <row r="40" spans="1:6" s="4" customFormat="1" x14ac:dyDescent="0.2">
      <c r="A40" s="4">
        <v>1214933</v>
      </c>
      <c r="B40" s="1333" t="s">
        <v>583</v>
      </c>
      <c r="C40" s="4" t="s">
        <v>1762</v>
      </c>
      <c r="D40" s="253">
        <v>125206027</v>
      </c>
      <c r="E40" s="253"/>
    </row>
    <row r="41" spans="1:6" s="1581" customFormat="1" x14ac:dyDescent="0.2">
      <c r="B41" s="1333" t="s">
        <v>584</v>
      </c>
      <c r="C41" s="1581" t="s">
        <v>1763</v>
      </c>
      <c r="D41" s="1580">
        <f>SUM(D34:D40)</f>
        <v>434228213</v>
      </c>
      <c r="E41" s="1580"/>
      <c r="F41" s="1580"/>
    </row>
    <row r="42" spans="1:6" s="4" customFormat="1" x14ac:dyDescent="0.2">
      <c r="A42" s="4">
        <v>121132</v>
      </c>
      <c r="B42" s="1333" t="s">
        <v>585</v>
      </c>
      <c r="C42" s="4" t="s">
        <v>1764</v>
      </c>
      <c r="D42" s="253">
        <v>7680631</v>
      </c>
      <c r="E42" s="253"/>
    </row>
    <row r="43" spans="1:6" s="4" customFormat="1" x14ac:dyDescent="0.2">
      <c r="A43" s="4">
        <v>121311</v>
      </c>
      <c r="B43" s="1333" t="s">
        <v>586</v>
      </c>
      <c r="C43" s="4" t="s">
        <v>1765</v>
      </c>
      <c r="D43" s="253">
        <v>788728660</v>
      </c>
      <c r="E43" s="253"/>
    </row>
    <row r="44" spans="1:6" s="4" customFormat="1" x14ac:dyDescent="0.2">
      <c r="A44" s="4">
        <v>1213132</v>
      </c>
      <c r="B44" s="1333" t="s">
        <v>587</v>
      </c>
      <c r="C44" s="4" t="s">
        <v>1766</v>
      </c>
      <c r="D44" s="253">
        <v>359821962</v>
      </c>
      <c r="E44" s="253"/>
    </row>
    <row r="45" spans="1:6" s="4" customFormat="1" x14ac:dyDescent="0.2">
      <c r="A45" s="4">
        <v>1214932</v>
      </c>
      <c r="B45" s="1333" t="s">
        <v>588</v>
      </c>
      <c r="C45" s="4" t="s">
        <v>1767</v>
      </c>
      <c r="D45" s="253">
        <v>677817169</v>
      </c>
      <c r="E45" s="253"/>
    </row>
    <row r="46" spans="1:6" s="4" customFormat="1" x14ac:dyDescent="0.2">
      <c r="B46" s="1333" t="s">
        <v>589</v>
      </c>
      <c r="C46" s="4" t="s">
        <v>1768</v>
      </c>
      <c r="D46" s="253">
        <v>1511674</v>
      </c>
      <c r="E46" s="253"/>
    </row>
    <row r="47" spans="1:6" s="1581" customFormat="1" x14ac:dyDescent="0.2">
      <c r="B47" s="1333" t="s">
        <v>590</v>
      </c>
      <c r="C47" s="1581" t="s">
        <v>1769</v>
      </c>
      <c r="D47" s="1580">
        <f>SUM(D42:D46)</f>
        <v>1835560096</v>
      </c>
      <c r="E47" s="1580"/>
      <c r="F47" s="1580"/>
    </row>
    <row r="48" spans="1:6" s="1582" customFormat="1" ht="13.5" x14ac:dyDescent="0.25">
      <c r="B48" s="1333" t="s">
        <v>644</v>
      </c>
      <c r="C48" s="137" t="s">
        <v>1770</v>
      </c>
      <c r="D48" s="255">
        <f>D41+D47</f>
        <v>2269788309</v>
      </c>
      <c r="E48" s="255"/>
      <c r="F48" s="1583"/>
    </row>
    <row r="49" spans="1:8" s="1564" customFormat="1" ht="13.5" x14ac:dyDescent="0.2">
      <c r="A49" s="1565"/>
      <c r="B49" s="1333" t="s">
        <v>645</v>
      </c>
      <c r="C49" s="1570" t="s">
        <v>1748</v>
      </c>
      <c r="D49" s="1571">
        <v>1896218149</v>
      </c>
      <c r="E49" s="1572"/>
    </row>
    <row r="50" spans="1:8" s="1564" customFormat="1" ht="13.5" x14ac:dyDescent="0.2">
      <c r="A50" s="1565"/>
      <c r="B50" s="1333" t="s">
        <v>646</v>
      </c>
      <c r="C50" s="1570" t="s">
        <v>1749</v>
      </c>
      <c r="D50" s="1571">
        <f>D48-D49</f>
        <v>373570160</v>
      </c>
      <c r="E50" s="1572"/>
    </row>
    <row r="51" spans="1:8" s="1585" customFormat="1" ht="13.5" x14ac:dyDescent="0.25">
      <c r="C51" s="1344"/>
      <c r="D51" s="254"/>
      <c r="E51" s="349"/>
    </row>
    <row r="52" spans="1:8" s="1585" customFormat="1" ht="27.75" customHeight="1" x14ac:dyDescent="0.25">
      <c r="B52" s="1586" t="s">
        <v>647</v>
      </c>
      <c r="C52" s="1587" t="s">
        <v>1771</v>
      </c>
      <c r="D52" s="255">
        <f>D48+D30+D21</f>
        <v>18573573391</v>
      </c>
      <c r="E52" s="255">
        <v>16384308008</v>
      </c>
      <c r="F52" s="253"/>
      <c r="G52" s="1583"/>
      <c r="H52" s="1582"/>
    </row>
    <row r="53" spans="1:8" s="1582" customFormat="1" ht="12" customHeight="1" x14ac:dyDescent="0.25">
      <c r="B53" s="1586" t="s">
        <v>121</v>
      </c>
      <c r="C53" s="1570" t="s">
        <v>1748</v>
      </c>
      <c r="D53" s="255">
        <f>D49+D31+D22</f>
        <v>18573573391</v>
      </c>
      <c r="E53" s="255"/>
    </row>
    <row r="54" spans="1:8" s="1582" customFormat="1" ht="12" customHeight="1" x14ac:dyDescent="0.25">
      <c r="B54" s="1586" t="s">
        <v>672</v>
      </c>
      <c r="C54" s="1570" t="s">
        <v>1749</v>
      </c>
      <c r="D54" s="255">
        <f>D52-D53</f>
        <v>0</v>
      </c>
      <c r="E54" s="255"/>
    </row>
    <row r="55" spans="1:8" s="1582" customFormat="1" ht="12" customHeight="1" x14ac:dyDescent="0.25">
      <c r="B55" s="1586"/>
      <c r="C55" s="1570"/>
      <c r="D55" s="255"/>
      <c r="E55" s="255"/>
    </row>
    <row r="56" spans="1:8" s="1582" customFormat="1" ht="13.5" x14ac:dyDescent="0.25">
      <c r="B56" s="1586" t="s">
        <v>673</v>
      </c>
      <c r="C56" s="1588" t="s">
        <v>687</v>
      </c>
      <c r="D56" s="1583"/>
      <c r="E56" s="1583"/>
    </row>
    <row r="57" spans="1:8" s="1582" customFormat="1" ht="13.5" x14ac:dyDescent="0.25">
      <c r="B57" s="1586" t="s">
        <v>124</v>
      </c>
      <c r="C57" s="4" t="s">
        <v>1772</v>
      </c>
      <c r="D57" s="253">
        <v>780000</v>
      </c>
      <c r="E57" s="253">
        <v>439677</v>
      </c>
    </row>
    <row r="58" spans="1:8" s="1582" customFormat="1" ht="13.5" x14ac:dyDescent="0.25">
      <c r="B58" s="1586" t="s">
        <v>125</v>
      </c>
      <c r="C58" s="4" t="s">
        <v>1773</v>
      </c>
      <c r="D58" s="253"/>
      <c r="E58" s="253"/>
    </row>
    <row r="59" spans="1:8" s="1585" customFormat="1" ht="13.5" x14ac:dyDescent="0.25">
      <c r="B59" s="1586"/>
      <c r="C59" s="4"/>
      <c r="D59" s="253"/>
      <c r="E59" s="253"/>
      <c r="F59" s="1582"/>
    </row>
    <row r="60" spans="1:8" s="4" customFormat="1" ht="24" customHeight="1" x14ac:dyDescent="0.2">
      <c r="B60" s="1586" t="s">
        <v>126</v>
      </c>
      <c r="C60" s="1587" t="s">
        <v>1774</v>
      </c>
      <c r="D60" s="256">
        <f>D52+D57</f>
        <v>18574353391</v>
      </c>
      <c r="E60" s="256">
        <f>E52+E57</f>
        <v>16384747685</v>
      </c>
    </row>
    <row r="61" spans="1:8" x14ac:dyDescent="0.2">
      <c r="B61" s="4"/>
      <c r="C61" s="4"/>
      <c r="D61" s="4"/>
      <c r="E61" s="4"/>
    </row>
    <row r="62" spans="1:8" x14ac:dyDescent="0.2">
      <c r="E62" s="1344"/>
    </row>
    <row r="63" spans="1:8" x14ac:dyDescent="0.2">
      <c r="E63" s="1344"/>
    </row>
    <row r="64" spans="1:8" ht="13.5" x14ac:dyDescent="0.25">
      <c r="C64" s="1589"/>
      <c r="D64" s="1590"/>
      <c r="E64" s="1590"/>
    </row>
    <row r="65" spans="2:5" x14ac:dyDescent="0.2">
      <c r="B65" s="1591"/>
      <c r="C65" s="1592"/>
      <c r="D65" s="1592"/>
      <c r="E65" s="1592"/>
    </row>
  </sheetData>
  <mergeCells count="7">
    <mergeCell ref="B7:B8"/>
    <mergeCell ref="B1:E1"/>
    <mergeCell ref="B2:E2"/>
    <mergeCell ref="B3:E3"/>
    <mergeCell ref="A4:E4"/>
    <mergeCell ref="B5:E5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V99"/>
  <sheetViews>
    <sheetView workbookViewId="0">
      <selection activeCell="C44" sqref="C44"/>
    </sheetView>
  </sheetViews>
  <sheetFormatPr defaultRowHeight="12.75" x14ac:dyDescent="0.2"/>
  <cols>
    <col min="1" max="1" width="5" style="4" bestFit="1" customWidth="1"/>
    <col min="2" max="2" width="11.140625" style="294" bestFit="1" customWidth="1"/>
    <col min="3" max="3" width="35.7109375" style="294" customWidth="1"/>
    <col min="4" max="4" width="17.42578125" style="294" customWidth="1"/>
    <col min="5" max="5" width="10" style="294" customWidth="1"/>
    <col min="6" max="6" width="9.140625" style="294" customWidth="1"/>
    <col min="7" max="16384" width="9.140625" style="294"/>
  </cols>
  <sheetData>
    <row r="1" spans="1:7" s="4" customFormat="1" x14ac:dyDescent="0.2">
      <c r="A1" s="1560"/>
      <c r="B1" s="2043" t="s">
        <v>2077</v>
      </c>
      <c r="C1" s="2043"/>
      <c r="D1" s="2043"/>
      <c r="E1" s="2043"/>
      <c r="F1" s="2043"/>
      <c r="G1" s="1560"/>
    </row>
    <row r="2" spans="1:7" s="4" customFormat="1" x14ac:dyDescent="0.2">
      <c r="A2" s="1771" t="s">
        <v>78</v>
      </c>
      <c r="B2" s="1771"/>
      <c r="C2" s="1771"/>
      <c r="D2" s="1771"/>
      <c r="E2" s="1771"/>
      <c r="F2" s="1771"/>
    </row>
    <row r="3" spans="1:7" s="4" customFormat="1" x14ac:dyDescent="0.2">
      <c r="A3" s="1771" t="s">
        <v>1427</v>
      </c>
      <c r="B3" s="1771"/>
      <c r="C3" s="1771"/>
      <c r="D3" s="1771"/>
      <c r="E3" s="1771"/>
      <c r="F3" s="1771"/>
    </row>
    <row r="4" spans="1:7" s="4" customFormat="1" x14ac:dyDescent="0.2">
      <c r="A4" s="1771" t="s">
        <v>1775</v>
      </c>
      <c r="B4" s="1771"/>
      <c r="C4" s="1771"/>
      <c r="D4" s="1771"/>
      <c r="E4" s="1771"/>
      <c r="F4" s="1771"/>
    </row>
    <row r="5" spans="1:7" s="4" customFormat="1" x14ac:dyDescent="0.2">
      <c r="A5" s="1771" t="s">
        <v>1428</v>
      </c>
      <c r="B5" s="1771"/>
      <c r="C5" s="1771"/>
      <c r="D5" s="1771"/>
      <c r="E5" s="1771"/>
      <c r="F5" s="1771"/>
    </row>
    <row r="6" spans="1:7" s="4" customFormat="1" x14ac:dyDescent="0.2">
      <c r="A6" s="1771" t="s">
        <v>1776</v>
      </c>
      <c r="B6" s="1771"/>
      <c r="C6" s="1771"/>
      <c r="D6" s="1771"/>
      <c r="E6" s="1771"/>
      <c r="F6" s="1771"/>
    </row>
    <row r="7" spans="1:7" s="4" customFormat="1" ht="15.75" customHeight="1" x14ac:dyDescent="0.2">
      <c r="A7" s="2050" t="s">
        <v>481</v>
      </c>
      <c r="B7" s="1330" t="s">
        <v>57</v>
      </c>
      <c r="C7" s="1330" t="s">
        <v>58</v>
      </c>
      <c r="D7" s="1330" t="s">
        <v>59</v>
      </c>
      <c r="E7" s="1330" t="s">
        <v>60</v>
      </c>
      <c r="F7" s="1330" t="s">
        <v>482</v>
      </c>
    </row>
    <row r="8" spans="1:7" s="1586" customFormat="1" ht="25.5" x14ac:dyDescent="0.2">
      <c r="A8" s="2051"/>
      <c r="B8" s="1459" t="s">
        <v>1777</v>
      </c>
      <c r="C8" s="1231" t="s">
        <v>86</v>
      </c>
      <c r="D8" s="1231" t="s">
        <v>1778</v>
      </c>
      <c r="E8" s="1459" t="s">
        <v>1779</v>
      </c>
      <c r="F8" s="1459" t="s">
        <v>1780</v>
      </c>
    </row>
    <row r="9" spans="1:7" s="1586" customFormat="1" x14ac:dyDescent="0.2">
      <c r="A9" s="1594" t="s">
        <v>491</v>
      </c>
      <c r="B9" s="2052" t="s">
        <v>1430</v>
      </c>
      <c r="C9" s="2052"/>
      <c r="D9" s="1595"/>
      <c r="E9" s="1577"/>
      <c r="F9" s="1577"/>
    </row>
    <row r="10" spans="1:7" s="1586" customFormat="1" x14ac:dyDescent="0.2">
      <c r="A10" s="1594" t="s">
        <v>499</v>
      </c>
      <c r="B10" s="2053" t="s">
        <v>1781</v>
      </c>
      <c r="C10" s="2053"/>
      <c r="D10" s="1596"/>
      <c r="E10" s="1596"/>
      <c r="F10" s="1596"/>
    </row>
    <row r="11" spans="1:7" s="4" customFormat="1" x14ac:dyDescent="0.2">
      <c r="A11" s="1594" t="s">
        <v>500</v>
      </c>
      <c r="B11" s="1593" t="s">
        <v>1782</v>
      </c>
      <c r="C11" s="4" t="s">
        <v>1783</v>
      </c>
      <c r="D11" s="4" t="s">
        <v>1784</v>
      </c>
      <c r="E11" s="253">
        <v>81</v>
      </c>
      <c r="F11" s="253">
        <f>E11</f>
        <v>81</v>
      </c>
    </row>
    <row r="12" spans="1:7" s="4" customFormat="1" x14ac:dyDescent="0.2">
      <c r="A12" s="1594" t="s">
        <v>501</v>
      </c>
      <c r="B12" s="1593" t="s">
        <v>1785</v>
      </c>
      <c r="C12" s="4" t="s">
        <v>1783</v>
      </c>
      <c r="D12" s="4" t="s">
        <v>1784</v>
      </c>
      <c r="E12" s="253">
        <v>3</v>
      </c>
      <c r="F12" s="253">
        <f>E12</f>
        <v>3</v>
      </c>
    </row>
    <row r="13" spans="1:7" s="4" customFormat="1" x14ac:dyDescent="0.2">
      <c r="A13" s="1594" t="s">
        <v>502</v>
      </c>
      <c r="B13" s="1593" t="s">
        <v>1786</v>
      </c>
      <c r="C13" s="4" t="s">
        <v>1783</v>
      </c>
      <c r="D13" s="4" t="s">
        <v>1784</v>
      </c>
      <c r="E13" s="253">
        <v>7</v>
      </c>
      <c r="F13" s="253">
        <f>E13</f>
        <v>7</v>
      </c>
    </row>
    <row r="14" spans="1:7" s="4" customFormat="1" x14ac:dyDescent="0.2">
      <c r="A14" s="1594" t="s">
        <v>503</v>
      </c>
      <c r="B14" s="1593" t="s">
        <v>1787</v>
      </c>
      <c r="C14" s="4" t="s">
        <v>1783</v>
      </c>
      <c r="D14" s="4" t="s">
        <v>1784</v>
      </c>
      <c r="E14" s="253">
        <v>33</v>
      </c>
      <c r="F14" s="253">
        <v>33</v>
      </c>
    </row>
    <row r="15" spans="1:7" s="4" customFormat="1" x14ac:dyDescent="0.2">
      <c r="A15" s="1594" t="s">
        <v>504</v>
      </c>
      <c r="B15" s="1593" t="s">
        <v>1788</v>
      </c>
      <c r="C15" s="4" t="s">
        <v>1783</v>
      </c>
      <c r="D15" s="4" t="s">
        <v>1784</v>
      </c>
      <c r="E15" s="253">
        <v>13500</v>
      </c>
      <c r="F15" s="253">
        <v>13500</v>
      </c>
    </row>
    <row r="16" spans="1:7" s="4" customFormat="1" x14ac:dyDescent="0.2">
      <c r="A16" s="1594" t="s">
        <v>505</v>
      </c>
      <c r="B16" s="1593" t="s">
        <v>1789</v>
      </c>
      <c r="C16" s="4" t="s">
        <v>1783</v>
      </c>
      <c r="D16" s="4" t="s">
        <v>1784</v>
      </c>
      <c r="E16" s="253">
        <v>31</v>
      </c>
      <c r="F16" s="253">
        <v>31</v>
      </c>
    </row>
    <row r="17" spans="1:256" ht="13.5" x14ac:dyDescent="0.25">
      <c r="A17" s="1594" t="s">
        <v>506</v>
      </c>
      <c r="B17" s="1597" t="s">
        <v>1790</v>
      </c>
      <c r="C17" s="4" t="s">
        <v>1783</v>
      </c>
      <c r="D17" s="4" t="s">
        <v>1784</v>
      </c>
      <c r="E17" s="1325">
        <v>16726</v>
      </c>
      <c r="F17" s="253">
        <v>16726</v>
      </c>
      <c r="G17" s="1585"/>
      <c r="H17" s="1585"/>
      <c r="I17" s="1585"/>
      <c r="J17" s="1585"/>
      <c r="K17" s="1585"/>
      <c r="L17" s="1585"/>
      <c r="M17" s="1585"/>
      <c r="N17" s="1585"/>
      <c r="O17" s="1585"/>
      <c r="P17" s="1585"/>
      <c r="Q17" s="1585"/>
      <c r="R17" s="1585"/>
      <c r="S17" s="1585"/>
      <c r="T17" s="1585"/>
      <c r="U17" s="1585"/>
      <c r="V17" s="1585"/>
      <c r="W17" s="1585"/>
      <c r="X17" s="1585"/>
      <c r="Y17" s="1585"/>
      <c r="Z17" s="1585"/>
      <c r="AA17" s="1585"/>
      <c r="AB17" s="1585"/>
      <c r="AC17" s="1585"/>
      <c r="AD17" s="1585"/>
      <c r="AE17" s="1585"/>
      <c r="AF17" s="1585"/>
      <c r="AG17" s="1585"/>
      <c r="AH17" s="1585"/>
      <c r="AI17" s="1585"/>
      <c r="AJ17" s="1585"/>
      <c r="AK17" s="1585"/>
      <c r="AL17" s="1585"/>
      <c r="AM17" s="1585"/>
      <c r="AN17" s="1585"/>
      <c r="AO17" s="1585"/>
      <c r="AP17" s="1585"/>
      <c r="AQ17" s="1585"/>
      <c r="AR17" s="1585"/>
      <c r="AS17" s="1585"/>
      <c r="AT17" s="1585"/>
      <c r="AU17" s="1585"/>
      <c r="AV17" s="1585"/>
      <c r="AW17" s="1585"/>
      <c r="AX17" s="1585"/>
      <c r="AY17" s="1585"/>
      <c r="AZ17" s="1585"/>
      <c r="BA17" s="1585"/>
      <c r="BB17" s="1585"/>
      <c r="BC17" s="1585"/>
      <c r="BD17" s="1585"/>
      <c r="BE17" s="1585"/>
      <c r="BF17" s="1585"/>
      <c r="BG17" s="1585"/>
      <c r="BH17" s="1585"/>
      <c r="BI17" s="1585"/>
      <c r="BJ17" s="1585"/>
      <c r="BK17" s="1585"/>
      <c r="BL17" s="1585"/>
      <c r="BM17" s="1585"/>
      <c r="BN17" s="1585"/>
      <c r="BO17" s="1585"/>
      <c r="BP17" s="1585"/>
      <c r="BQ17" s="1585"/>
      <c r="BR17" s="1585"/>
      <c r="BS17" s="1585"/>
      <c r="BT17" s="1585"/>
      <c r="BU17" s="1585"/>
      <c r="BV17" s="1585"/>
      <c r="BW17" s="1585"/>
      <c r="BX17" s="1585"/>
      <c r="BY17" s="1585"/>
      <c r="BZ17" s="1585"/>
      <c r="CA17" s="1585"/>
      <c r="CB17" s="1585"/>
      <c r="CC17" s="1585"/>
      <c r="CD17" s="1585"/>
      <c r="CE17" s="1585"/>
      <c r="CF17" s="1585"/>
      <c r="CG17" s="1585"/>
      <c r="CH17" s="1585"/>
      <c r="CI17" s="1585"/>
      <c r="CJ17" s="1585"/>
      <c r="CK17" s="1585"/>
      <c r="CL17" s="1585"/>
      <c r="CM17" s="1585"/>
      <c r="CN17" s="1585"/>
      <c r="CO17" s="1585"/>
      <c r="CP17" s="1585"/>
      <c r="CQ17" s="1585"/>
      <c r="CR17" s="1585"/>
      <c r="CS17" s="1585"/>
      <c r="CT17" s="1585"/>
      <c r="CU17" s="1585"/>
      <c r="CV17" s="1585"/>
      <c r="CW17" s="1585"/>
      <c r="CX17" s="1585"/>
      <c r="CY17" s="1585"/>
      <c r="CZ17" s="1585"/>
      <c r="DA17" s="1585"/>
      <c r="DB17" s="1585"/>
      <c r="DC17" s="1585"/>
      <c r="DD17" s="1585"/>
      <c r="DE17" s="1585"/>
      <c r="DF17" s="1585"/>
      <c r="DG17" s="1585"/>
      <c r="DH17" s="1585"/>
      <c r="DI17" s="1585"/>
      <c r="DJ17" s="1585"/>
      <c r="DK17" s="1585"/>
      <c r="DL17" s="1585"/>
      <c r="DM17" s="1585"/>
      <c r="DN17" s="1585"/>
      <c r="DO17" s="1585"/>
      <c r="DP17" s="1585"/>
      <c r="DQ17" s="1585"/>
      <c r="DR17" s="1585"/>
      <c r="DS17" s="1585"/>
      <c r="DT17" s="1585"/>
      <c r="DU17" s="1585"/>
      <c r="DV17" s="1585"/>
      <c r="DW17" s="1585"/>
      <c r="DX17" s="1585"/>
      <c r="DY17" s="1585"/>
      <c r="DZ17" s="1585"/>
      <c r="EA17" s="1585"/>
      <c r="EB17" s="1585"/>
      <c r="EC17" s="1585"/>
      <c r="ED17" s="1585"/>
      <c r="EE17" s="1585"/>
      <c r="EF17" s="1585"/>
      <c r="EG17" s="1585"/>
      <c r="EH17" s="1585"/>
      <c r="EI17" s="1585"/>
      <c r="EJ17" s="1585"/>
      <c r="EK17" s="1585"/>
      <c r="EL17" s="1585"/>
      <c r="EM17" s="1585"/>
      <c r="EN17" s="1585"/>
      <c r="EO17" s="1585"/>
      <c r="EP17" s="1585"/>
      <c r="EQ17" s="1585"/>
      <c r="ER17" s="1585"/>
      <c r="ES17" s="1585"/>
      <c r="ET17" s="1585"/>
      <c r="EU17" s="1585"/>
      <c r="EV17" s="1585"/>
      <c r="EW17" s="1585"/>
      <c r="EX17" s="1585"/>
      <c r="EY17" s="1585"/>
      <c r="EZ17" s="1585"/>
      <c r="FA17" s="1585"/>
      <c r="FB17" s="1585"/>
      <c r="FC17" s="1585"/>
      <c r="FD17" s="1585"/>
      <c r="FE17" s="1585"/>
      <c r="FF17" s="1585"/>
      <c r="FG17" s="1585"/>
      <c r="FH17" s="1585"/>
      <c r="FI17" s="1585"/>
      <c r="FJ17" s="1585"/>
      <c r="FK17" s="1585"/>
      <c r="FL17" s="1585"/>
      <c r="FM17" s="1585"/>
      <c r="FN17" s="1585"/>
      <c r="FO17" s="1585"/>
      <c r="FP17" s="1585"/>
      <c r="FQ17" s="1585"/>
      <c r="FR17" s="1585"/>
      <c r="FS17" s="1585"/>
      <c r="FT17" s="1585"/>
      <c r="FU17" s="1585"/>
      <c r="FV17" s="1585"/>
      <c r="FW17" s="1585"/>
      <c r="FX17" s="1585"/>
      <c r="FY17" s="1585"/>
      <c r="FZ17" s="1585"/>
      <c r="GA17" s="1585"/>
      <c r="GB17" s="1585"/>
      <c r="GC17" s="1585"/>
      <c r="GD17" s="1585"/>
      <c r="GE17" s="1585"/>
      <c r="GF17" s="1585"/>
      <c r="GG17" s="1585"/>
      <c r="GH17" s="1585"/>
      <c r="GI17" s="1585"/>
      <c r="GJ17" s="1585"/>
      <c r="GK17" s="1585"/>
      <c r="GL17" s="1585"/>
      <c r="GM17" s="1585"/>
      <c r="GN17" s="1585"/>
      <c r="GO17" s="1585"/>
      <c r="GP17" s="1585"/>
      <c r="GQ17" s="1585"/>
      <c r="GR17" s="1585"/>
      <c r="GS17" s="1585"/>
      <c r="GT17" s="1585"/>
      <c r="GU17" s="1585"/>
      <c r="GV17" s="1585"/>
      <c r="GW17" s="1585"/>
      <c r="GX17" s="1585"/>
      <c r="GY17" s="1585"/>
      <c r="GZ17" s="1585"/>
      <c r="HA17" s="1585"/>
      <c r="HB17" s="1585"/>
      <c r="HC17" s="1585"/>
      <c r="HD17" s="1585"/>
      <c r="HE17" s="1585"/>
      <c r="HF17" s="1585"/>
      <c r="HG17" s="1585"/>
      <c r="HH17" s="1585"/>
      <c r="HI17" s="1585"/>
      <c r="HJ17" s="1585"/>
      <c r="HK17" s="1585"/>
      <c r="HL17" s="1585"/>
      <c r="HM17" s="1585"/>
      <c r="HN17" s="1585"/>
      <c r="HO17" s="1585"/>
      <c r="HP17" s="1585"/>
      <c r="HQ17" s="1585"/>
      <c r="HR17" s="1585"/>
      <c r="HS17" s="1585"/>
      <c r="HT17" s="1585"/>
      <c r="HU17" s="1585"/>
      <c r="HV17" s="1585"/>
      <c r="HW17" s="1585"/>
      <c r="HX17" s="1585"/>
      <c r="HY17" s="1585"/>
      <c r="HZ17" s="1585"/>
      <c r="IA17" s="1585"/>
      <c r="IB17" s="1585"/>
      <c r="IC17" s="1585"/>
      <c r="ID17" s="1585"/>
      <c r="IE17" s="1585"/>
      <c r="IF17" s="1585"/>
      <c r="IG17" s="1585"/>
      <c r="IH17" s="1585"/>
      <c r="II17" s="1585"/>
      <c r="IJ17" s="1585"/>
      <c r="IK17" s="1585"/>
      <c r="IL17" s="1585"/>
      <c r="IM17" s="1585"/>
      <c r="IN17" s="1585"/>
      <c r="IO17" s="1585"/>
      <c r="IP17" s="1585"/>
      <c r="IQ17" s="1585"/>
      <c r="IR17" s="1585"/>
      <c r="IS17" s="1585"/>
      <c r="IT17" s="1585"/>
      <c r="IU17" s="1585"/>
      <c r="IV17" s="1585"/>
    </row>
    <row r="18" spans="1:256" s="4" customFormat="1" x14ac:dyDescent="0.2">
      <c r="A18" s="1594" t="s">
        <v>547</v>
      </c>
      <c r="B18" s="1593" t="s">
        <v>1791</v>
      </c>
      <c r="C18" s="4" t="s">
        <v>1783</v>
      </c>
      <c r="D18" s="4" t="s">
        <v>1784</v>
      </c>
      <c r="E18" s="253">
        <v>45092</v>
      </c>
      <c r="F18" s="253">
        <v>45092</v>
      </c>
    </row>
    <row r="19" spans="1:256" s="4" customFormat="1" x14ac:dyDescent="0.2">
      <c r="A19" s="1594" t="s">
        <v>548</v>
      </c>
      <c r="B19" s="1593" t="s">
        <v>1792</v>
      </c>
      <c r="C19" s="4" t="s">
        <v>1783</v>
      </c>
      <c r="D19" s="4" t="s">
        <v>1784</v>
      </c>
      <c r="E19" s="253">
        <v>13</v>
      </c>
      <c r="F19" s="253">
        <f>E19</f>
        <v>13</v>
      </c>
    </row>
    <row r="20" spans="1:256" s="4" customFormat="1" x14ac:dyDescent="0.2">
      <c r="A20" s="1594" t="s">
        <v>549</v>
      </c>
      <c r="B20" s="1597" t="s">
        <v>1793</v>
      </c>
      <c r="C20" s="4" t="s">
        <v>1783</v>
      </c>
      <c r="D20" s="4" t="s">
        <v>1784</v>
      </c>
      <c r="E20" s="253">
        <v>17</v>
      </c>
      <c r="F20" s="253">
        <f>E20</f>
        <v>17</v>
      </c>
    </row>
    <row r="21" spans="1:256" s="4" customFormat="1" x14ac:dyDescent="0.2">
      <c r="A21" s="1594" t="s">
        <v>550</v>
      </c>
      <c r="B21" s="1597" t="s">
        <v>1794</v>
      </c>
      <c r="C21" s="4" t="s">
        <v>1783</v>
      </c>
      <c r="D21" s="4" t="s">
        <v>1784</v>
      </c>
      <c r="E21" s="253">
        <v>41</v>
      </c>
      <c r="F21" s="253">
        <f>E21</f>
        <v>41</v>
      </c>
    </row>
    <row r="22" spans="1:256" s="4" customFormat="1" x14ac:dyDescent="0.2">
      <c r="A22" s="1594" t="s">
        <v>551</v>
      </c>
      <c r="B22" s="1597" t="s">
        <v>1795</v>
      </c>
      <c r="C22" s="4" t="s">
        <v>1796</v>
      </c>
      <c r="D22" s="4" t="s">
        <v>1784</v>
      </c>
      <c r="E22" s="253">
        <v>20</v>
      </c>
      <c r="F22" s="253">
        <v>20</v>
      </c>
    </row>
    <row r="23" spans="1:256" s="4" customFormat="1" x14ac:dyDescent="0.2">
      <c r="A23" s="1594" t="s">
        <v>552</v>
      </c>
      <c r="B23" s="1593" t="s">
        <v>1797</v>
      </c>
      <c r="C23" s="4" t="s">
        <v>1783</v>
      </c>
      <c r="D23" s="4" t="s">
        <v>1784</v>
      </c>
      <c r="E23" s="253">
        <v>22</v>
      </c>
      <c r="F23" s="253">
        <f>E23</f>
        <v>22</v>
      </c>
    </row>
    <row r="24" spans="1:256" s="4" customFormat="1" x14ac:dyDescent="0.2">
      <c r="A24" s="1594" t="s">
        <v>553</v>
      </c>
      <c r="B24" s="1597" t="s">
        <v>1798</v>
      </c>
      <c r="C24" s="4" t="s">
        <v>1796</v>
      </c>
      <c r="D24" s="4" t="s">
        <v>1799</v>
      </c>
      <c r="E24" s="253">
        <v>191</v>
      </c>
      <c r="F24" s="253">
        <f>E24</f>
        <v>191</v>
      </c>
    </row>
    <row r="25" spans="1:256" s="4" customFormat="1" x14ac:dyDescent="0.2">
      <c r="A25" s="1594" t="s">
        <v>554</v>
      </c>
      <c r="B25" s="1597" t="s">
        <v>1800</v>
      </c>
      <c r="C25" s="4" t="s">
        <v>1801</v>
      </c>
      <c r="D25" s="4" t="s">
        <v>1784</v>
      </c>
      <c r="E25" s="253">
        <v>1200</v>
      </c>
      <c r="F25" s="253">
        <f>E25</f>
        <v>1200</v>
      </c>
    </row>
    <row r="26" spans="1:256" s="4" customFormat="1" x14ac:dyDescent="0.2">
      <c r="A26" s="1594" t="s">
        <v>556</v>
      </c>
      <c r="B26" s="1597" t="s">
        <v>1802</v>
      </c>
      <c r="C26" s="4" t="s">
        <v>1783</v>
      </c>
      <c r="D26" s="4" t="s">
        <v>1784</v>
      </c>
      <c r="E26" s="253">
        <v>43</v>
      </c>
      <c r="F26" s="253">
        <f>E26</f>
        <v>43</v>
      </c>
    </row>
    <row r="27" spans="1:256" s="4" customFormat="1" x14ac:dyDescent="0.2">
      <c r="A27" s="1594" t="s">
        <v>557</v>
      </c>
      <c r="B27" s="1597" t="s">
        <v>1803</v>
      </c>
      <c r="C27" s="4" t="s">
        <v>1783</v>
      </c>
      <c r="D27" s="4" t="s">
        <v>1784</v>
      </c>
      <c r="E27" s="253">
        <v>13</v>
      </c>
      <c r="F27" s="253">
        <v>13</v>
      </c>
    </row>
    <row r="28" spans="1:256" s="4" customFormat="1" x14ac:dyDescent="0.2">
      <c r="A28" s="1594" t="s">
        <v>558</v>
      </c>
      <c r="B28" s="1597" t="s">
        <v>1804</v>
      </c>
      <c r="C28" s="4" t="s">
        <v>1805</v>
      </c>
      <c r="D28" s="4" t="s">
        <v>1806</v>
      </c>
      <c r="E28" s="253">
        <v>1339</v>
      </c>
      <c r="F28" s="253">
        <f>E28</f>
        <v>1339</v>
      </c>
    </row>
    <row r="29" spans="1:256" s="4" customFormat="1" x14ac:dyDescent="0.2">
      <c r="A29" s="1594" t="s">
        <v>559</v>
      </c>
      <c r="B29" s="1597" t="s">
        <v>1807</v>
      </c>
      <c r="C29" s="4" t="s">
        <v>1808</v>
      </c>
      <c r="D29" s="4" t="s">
        <v>1809</v>
      </c>
      <c r="E29" s="253">
        <v>4945</v>
      </c>
      <c r="F29" s="253">
        <v>4189</v>
      </c>
    </row>
    <row r="30" spans="1:256" s="4" customFormat="1" x14ac:dyDescent="0.2">
      <c r="A30" s="1594" t="s">
        <v>560</v>
      </c>
      <c r="B30" s="1597" t="s">
        <v>1810</v>
      </c>
      <c r="C30" s="4" t="s">
        <v>1811</v>
      </c>
      <c r="D30" s="4" t="s">
        <v>1812</v>
      </c>
      <c r="E30" s="253">
        <v>4217</v>
      </c>
      <c r="F30" s="253">
        <v>3152</v>
      </c>
    </row>
    <row r="31" spans="1:256" s="4" customFormat="1" x14ac:dyDescent="0.2">
      <c r="A31" s="1594" t="s">
        <v>561</v>
      </c>
      <c r="B31" s="1597" t="s">
        <v>1813</v>
      </c>
      <c r="C31" s="4" t="s">
        <v>1814</v>
      </c>
      <c r="D31" s="4" t="s">
        <v>1812</v>
      </c>
      <c r="E31" s="253">
        <v>3220</v>
      </c>
      <c r="F31" s="253">
        <v>2408</v>
      </c>
    </row>
    <row r="32" spans="1:256" s="4" customFormat="1" x14ac:dyDescent="0.2">
      <c r="A32" s="1594" t="s">
        <v>562</v>
      </c>
      <c r="B32" s="1597" t="s">
        <v>1815</v>
      </c>
      <c r="C32" s="4" t="s">
        <v>1814</v>
      </c>
      <c r="D32" s="4" t="s">
        <v>1812</v>
      </c>
      <c r="E32" s="253">
        <v>9623</v>
      </c>
      <c r="F32" s="253">
        <v>7202</v>
      </c>
    </row>
    <row r="33" spans="1:256" x14ac:dyDescent="0.2">
      <c r="A33" s="1594" t="s">
        <v>563</v>
      </c>
      <c r="B33" s="1597" t="s">
        <v>1816</v>
      </c>
      <c r="C33" s="4" t="s">
        <v>1817</v>
      </c>
      <c r="D33" s="4" t="s">
        <v>1818</v>
      </c>
      <c r="E33" s="253">
        <v>67692</v>
      </c>
      <c r="F33" s="253">
        <v>67425</v>
      </c>
      <c r="G33" s="4"/>
      <c r="H33" s="4"/>
      <c r="I33" s="4"/>
      <c r="J33" s="137"/>
      <c r="K33" s="4"/>
      <c r="L33" s="137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</row>
    <row r="34" spans="1:256" s="4" customFormat="1" x14ac:dyDescent="0.2">
      <c r="A34" s="1594" t="s">
        <v>582</v>
      </c>
      <c r="B34" s="1597" t="s">
        <v>1819</v>
      </c>
      <c r="C34" s="4" t="s">
        <v>1820</v>
      </c>
      <c r="D34" s="4" t="s">
        <v>1821</v>
      </c>
      <c r="E34" s="253">
        <v>1663</v>
      </c>
      <c r="F34" s="253">
        <f t="shared" ref="F34:F52" si="0">E34</f>
        <v>1663</v>
      </c>
    </row>
    <row r="35" spans="1:256" s="4" customFormat="1" x14ac:dyDescent="0.2">
      <c r="A35" s="1594" t="s">
        <v>583</v>
      </c>
      <c r="B35" s="1597" t="s">
        <v>1822</v>
      </c>
      <c r="C35" s="4" t="s">
        <v>1820</v>
      </c>
      <c r="D35" s="4" t="s">
        <v>1823</v>
      </c>
      <c r="E35" s="253">
        <v>14882</v>
      </c>
      <c r="F35" s="253">
        <f t="shared" si="0"/>
        <v>14882</v>
      </c>
    </row>
    <row r="36" spans="1:256" s="4" customFormat="1" x14ac:dyDescent="0.2">
      <c r="A36" s="1594" t="s">
        <v>584</v>
      </c>
      <c r="B36" s="1597" t="s">
        <v>1824</v>
      </c>
      <c r="C36" s="4" t="s">
        <v>1820</v>
      </c>
      <c r="D36" s="4" t="s">
        <v>1825</v>
      </c>
      <c r="E36" s="253">
        <v>583</v>
      </c>
      <c r="F36" s="253">
        <f t="shared" si="0"/>
        <v>583</v>
      </c>
    </row>
    <row r="37" spans="1:256" s="4" customFormat="1" x14ac:dyDescent="0.2">
      <c r="A37" s="1594" t="s">
        <v>585</v>
      </c>
      <c r="B37" s="1597" t="s">
        <v>1826</v>
      </c>
      <c r="C37" s="4" t="s">
        <v>1820</v>
      </c>
      <c r="D37" s="4" t="s">
        <v>1825</v>
      </c>
      <c r="E37" s="253">
        <v>583</v>
      </c>
      <c r="F37" s="253">
        <f t="shared" si="0"/>
        <v>583</v>
      </c>
    </row>
    <row r="38" spans="1:256" s="4" customFormat="1" x14ac:dyDescent="0.2">
      <c r="A38" s="1594" t="s">
        <v>586</v>
      </c>
      <c r="B38" s="1597" t="s">
        <v>1827</v>
      </c>
      <c r="C38" s="4" t="s">
        <v>1820</v>
      </c>
      <c r="D38" s="4" t="s">
        <v>1828</v>
      </c>
      <c r="E38" s="253">
        <v>657</v>
      </c>
      <c r="F38" s="253">
        <f t="shared" si="0"/>
        <v>657</v>
      </c>
    </row>
    <row r="39" spans="1:256" s="4" customFormat="1" x14ac:dyDescent="0.2">
      <c r="A39" s="1594" t="s">
        <v>587</v>
      </c>
      <c r="B39" s="1597" t="s">
        <v>1829</v>
      </c>
      <c r="C39" s="4" t="s">
        <v>1830</v>
      </c>
      <c r="D39" s="4" t="s">
        <v>1831</v>
      </c>
      <c r="E39" s="253">
        <v>151</v>
      </c>
      <c r="F39" s="253">
        <f t="shared" si="0"/>
        <v>151</v>
      </c>
    </row>
    <row r="40" spans="1:256" s="4" customFormat="1" x14ac:dyDescent="0.2">
      <c r="A40" s="1594" t="s">
        <v>588</v>
      </c>
      <c r="B40" s="1597" t="s">
        <v>1832</v>
      </c>
      <c r="C40" s="4" t="s">
        <v>1820</v>
      </c>
      <c r="D40" s="4" t="s">
        <v>1828</v>
      </c>
      <c r="E40" s="253">
        <v>632</v>
      </c>
      <c r="F40" s="253">
        <f t="shared" si="0"/>
        <v>632</v>
      </c>
    </row>
    <row r="41" spans="1:256" s="4" customFormat="1" x14ac:dyDescent="0.2">
      <c r="A41" s="1594" t="s">
        <v>589</v>
      </c>
      <c r="B41" s="1597" t="s">
        <v>1833</v>
      </c>
      <c r="C41" s="4" t="s">
        <v>1820</v>
      </c>
      <c r="D41" s="4" t="s">
        <v>1828</v>
      </c>
      <c r="E41" s="253">
        <v>632</v>
      </c>
      <c r="F41" s="253">
        <f t="shared" si="0"/>
        <v>632</v>
      </c>
    </row>
    <row r="42" spans="1:256" s="4" customFormat="1" x14ac:dyDescent="0.2">
      <c r="A42" s="1594" t="s">
        <v>590</v>
      </c>
      <c r="B42" s="1597" t="s">
        <v>1834</v>
      </c>
      <c r="C42" s="4" t="s">
        <v>1820</v>
      </c>
      <c r="D42" s="4" t="s">
        <v>1828</v>
      </c>
      <c r="E42" s="253">
        <v>657</v>
      </c>
      <c r="F42" s="253">
        <f t="shared" si="0"/>
        <v>657</v>
      </c>
    </row>
    <row r="43" spans="1:256" s="4" customFormat="1" x14ac:dyDescent="0.2">
      <c r="A43" s="1594" t="s">
        <v>644</v>
      </c>
      <c r="B43" s="1597" t="s">
        <v>1835</v>
      </c>
      <c r="C43" s="4" t="s">
        <v>1820</v>
      </c>
      <c r="D43" s="4" t="s">
        <v>1828</v>
      </c>
      <c r="E43" s="253">
        <v>632</v>
      </c>
      <c r="F43" s="253">
        <f t="shared" si="0"/>
        <v>632</v>
      </c>
    </row>
    <row r="44" spans="1:256" s="4" customFormat="1" x14ac:dyDescent="0.2">
      <c r="A44" s="1594" t="s">
        <v>645</v>
      </c>
      <c r="B44" s="1597" t="s">
        <v>1836</v>
      </c>
      <c r="C44" s="4" t="s">
        <v>1820</v>
      </c>
      <c r="D44" s="4" t="s">
        <v>1828</v>
      </c>
      <c r="E44" s="253">
        <v>632</v>
      </c>
      <c r="F44" s="253">
        <f t="shared" si="0"/>
        <v>632</v>
      </c>
    </row>
    <row r="45" spans="1:256" s="4" customFormat="1" x14ac:dyDescent="0.2">
      <c r="A45" s="1594" t="s">
        <v>646</v>
      </c>
      <c r="B45" s="1597" t="s">
        <v>1837</v>
      </c>
      <c r="C45" s="4" t="s">
        <v>1820</v>
      </c>
      <c r="D45" s="4" t="s">
        <v>1784</v>
      </c>
      <c r="E45" s="253">
        <v>10000</v>
      </c>
      <c r="F45" s="253">
        <f t="shared" si="0"/>
        <v>10000</v>
      </c>
    </row>
    <row r="46" spans="1:256" s="4" customFormat="1" x14ac:dyDescent="0.2">
      <c r="A46" s="1594" t="s">
        <v>647</v>
      </c>
      <c r="B46" s="1597" t="s">
        <v>1838</v>
      </c>
      <c r="C46" s="4" t="s">
        <v>1839</v>
      </c>
      <c r="D46" s="4" t="s">
        <v>1784</v>
      </c>
      <c r="E46" s="253">
        <v>1</v>
      </c>
      <c r="F46" s="253">
        <f t="shared" si="0"/>
        <v>1</v>
      </c>
    </row>
    <row r="47" spans="1:256" s="4" customFormat="1" x14ac:dyDescent="0.2">
      <c r="A47" s="1594" t="s">
        <v>121</v>
      </c>
      <c r="B47" s="1597" t="s">
        <v>1840</v>
      </c>
      <c r="C47" s="4" t="s">
        <v>1820</v>
      </c>
      <c r="D47" s="4" t="s">
        <v>1841</v>
      </c>
      <c r="E47" s="253">
        <v>173</v>
      </c>
      <c r="F47" s="253">
        <f t="shared" si="0"/>
        <v>173</v>
      </c>
    </row>
    <row r="48" spans="1:256" s="4" customFormat="1" x14ac:dyDescent="0.2">
      <c r="A48" s="1594" t="s">
        <v>672</v>
      </c>
      <c r="B48" s="1597" t="s">
        <v>1842</v>
      </c>
      <c r="C48" s="4" t="s">
        <v>1820</v>
      </c>
      <c r="D48" s="4" t="s">
        <v>1843</v>
      </c>
      <c r="E48" s="253">
        <v>24005</v>
      </c>
      <c r="F48" s="253">
        <v>22988</v>
      </c>
    </row>
    <row r="49" spans="1:256" s="4" customFormat="1" x14ac:dyDescent="0.2">
      <c r="A49" s="1594" t="s">
        <v>673</v>
      </c>
      <c r="B49" s="1597" t="s">
        <v>1844</v>
      </c>
      <c r="C49" s="4" t="s">
        <v>1820</v>
      </c>
      <c r="D49" s="4" t="s">
        <v>1845</v>
      </c>
      <c r="E49" s="253">
        <v>8943</v>
      </c>
      <c r="F49" s="253">
        <f t="shared" si="0"/>
        <v>8943</v>
      </c>
    </row>
    <row r="50" spans="1:256" s="4" customFormat="1" x14ac:dyDescent="0.2">
      <c r="A50" s="1594" t="s">
        <v>124</v>
      </c>
      <c r="B50" s="1597" t="s">
        <v>1846</v>
      </c>
      <c r="C50" s="4" t="s">
        <v>1820</v>
      </c>
      <c r="D50" s="4" t="s">
        <v>1847</v>
      </c>
      <c r="E50" s="253">
        <v>3862</v>
      </c>
      <c r="F50" s="253">
        <f t="shared" si="0"/>
        <v>3862</v>
      </c>
    </row>
    <row r="51" spans="1:256" s="4" customFormat="1" x14ac:dyDescent="0.2">
      <c r="A51" s="1594" t="s">
        <v>125</v>
      </c>
      <c r="B51" s="1597" t="s">
        <v>1848</v>
      </c>
      <c r="C51" s="4" t="s">
        <v>1820</v>
      </c>
      <c r="D51" s="4" t="s">
        <v>1849</v>
      </c>
      <c r="E51" s="253">
        <v>1577</v>
      </c>
      <c r="F51" s="253">
        <f t="shared" si="0"/>
        <v>1577</v>
      </c>
    </row>
    <row r="52" spans="1:256" s="4" customFormat="1" x14ac:dyDescent="0.2">
      <c r="A52" s="1594" t="s">
        <v>126</v>
      </c>
      <c r="B52" s="1597" t="s">
        <v>1850</v>
      </c>
      <c r="C52" s="4" t="s">
        <v>1820</v>
      </c>
      <c r="D52" s="4" t="s">
        <v>1851</v>
      </c>
      <c r="E52" s="253">
        <v>1296</v>
      </c>
      <c r="F52" s="253">
        <f t="shared" si="0"/>
        <v>1296</v>
      </c>
    </row>
    <row r="53" spans="1:256" s="4" customFormat="1" x14ac:dyDescent="0.2">
      <c r="A53" s="1594" t="s">
        <v>129</v>
      </c>
      <c r="B53" s="1597" t="s">
        <v>1852</v>
      </c>
      <c r="C53" s="4" t="s">
        <v>1853</v>
      </c>
      <c r="D53" s="4" t="s">
        <v>1854</v>
      </c>
      <c r="E53" s="1325">
        <v>8166</v>
      </c>
      <c r="F53" s="253">
        <v>3027</v>
      </c>
    </row>
    <row r="54" spans="1:256" s="4" customFormat="1" x14ac:dyDescent="0.2">
      <c r="A54" s="1594" t="s">
        <v>132</v>
      </c>
      <c r="B54" s="1597" t="s">
        <v>1855</v>
      </c>
      <c r="C54" s="4" t="s">
        <v>1856</v>
      </c>
      <c r="D54" s="4" t="s">
        <v>1857</v>
      </c>
      <c r="E54" s="1325">
        <v>78551</v>
      </c>
      <c r="F54" s="253">
        <v>78345</v>
      </c>
    </row>
    <row r="55" spans="1:256" s="4" customFormat="1" x14ac:dyDescent="0.2">
      <c r="A55" s="1594" t="s">
        <v>133</v>
      </c>
      <c r="B55" s="1593" t="s">
        <v>1858</v>
      </c>
      <c r="C55" s="4" t="s">
        <v>1859</v>
      </c>
      <c r="E55" s="1325">
        <v>26531</v>
      </c>
      <c r="F55" s="253">
        <v>16179</v>
      </c>
      <c r="G55" s="294"/>
    </row>
    <row r="56" spans="1:256" s="1582" customFormat="1" ht="13.5" x14ac:dyDescent="0.25">
      <c r="A56" s="1594" t="s">
        <v>134</v>
      </c>
      <c r="B56" s="1597" t="s">
        <v>1860</v>
      </c>
      <c r="C56" s="4" t="s">
        <v>1861</v>
      </c>
      <c r="D56" s="4" t="s">
        <v>1862</v>
      </c>
      <c r="E56" s="1325">
        <v>5337</v>
      </c>
      <c r="F56" s="253">
        <v>2669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</row>
    <row r="57" spans="1:256" s="4" customFormat="1" x14ac:dyDescent="0.2">
      <c r="A57" s="1594" t="s">
        <v>135</v>
      </c>
      <c r="B57" s="1598"/>
      <c r="C57" s="4" t="s">
        <v>1863</v>
      </c>
      <c r="D57" s="4" t="s">
        <v>1823</v>
      </c>
      <c r="E57" s="1325">
        <v>1570</v>
      </c>
      <c r="F57" s="253">
        <v>1051</v>
      </c>
      <c r="G57" s="294"/>
      <c r="I57" s="253"/>
    </row>
    <row r="58" spans="1:256" s="4" customFormat="1" x14ac:dyDescent="0.2">
      <c r="A58" s="1594" t="s">
        <v>138</v>
      </c>
      <c r="B58" s="1598"/>
      <c r="C58" s="4" t="s">
        <v>1864</v>
      </c>
      <c r="D58" s="4" t="s">
        <v>1823</v>
      </c>
      <c r="E58" s="1325">
        <v>368</v>
      </c>
      <c r="F58" s="253">
        <v>299</v>
      </c>
      <c r="G58" s="294"/>
    </row>
    <row r="59" spans="1:256" s="1585" customFormat="1" ht="15" customHeight="1" x14ac:dyDescent="0.25">
      <c r="A59" s="1594" t="s">
        <v>141</v>
      </c>
      <c r="B59" s="1598"/>
      <c r="C59" s="4" t="s">
        <v>1865</v>
      </c>
      <c r="D59" s="4"/>
      <c r="E59" s="1325">
        <v>10440</v>
      </c>
      <c r="F59" s="253">
        <v>8700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</row>
    <row r="60" spans="1:256" s="4" customFormat="1" ht="13.5" x14ac:dyDescent="0.25">
      <c r="A60" s="1594" t="s">
        <v>144</v>
      </c>
      <c r="B60" s="1598"/>
      <c r="C60" s="4" t="s">
        <v>1866</v>
      </c>
      <c r="E60" s="1325">
        <v>212</v>
      </c>
      <c r="F60" s="253">
        <v>161</v>
      </c>
      <c r="G60" s="1599"/>
      <c r="H60" s="1582"/>
      <c r="I60" s="1582"/>
      <c r="J60" s="1582"/>
      <c r="K60" s="1582"/>
      <c r="L60" s="1582"/>
      <c r="M60" s="1582"/>
      <c r="N60" s="1582"/>
      <c r="O60" s="1582"/>
      <c r="P60" s="1582"/>
      <c r="Q60" s="1582"/>
      <c r="R60" s="1582"/>
      <c r="S60" s="1582"/>
      <c r="T60" s="1582"/>
      <c r="U60" s="1582"/>
      <c r="V60" s="1582"/>
      <c r="W60" s="1582"/>
      <c r="X60" s="1582"/>
      <c r="Y60" s="1582"/>
      <c r="Z60" s="1582"/>
      <c r="AA60" s="1582"/>
      <c r="AB60" s="1582"/>
      <c r="AC60" s="1582"/>
      <c r="AD60" s="1582"/>
      <c r="AE60" s="1582"/>
      <c r="AF60" s="1582"/>
      <c r="AG60" s="1582"/>
      <c r="AH60" s="1582"/>
      <c r="AI60" s="1582"/>
      <c r="AJ60" s="1582"/>
      <c r="AK60" s="1582"/>
      <c r="AL60" s="1582"/>
      <c r="AM60" s="1582"/>
      <c r="AN60" s="1582"/>
      <c r="AO60" s="1582"/>
      <c r="AP60" s="1582"/>
      <c r="AQ60" s="1582"/>
      <c r="AR60" s="1582"/>
      <c r="AS60" s="1582"/>
      <c r="AT60" s="1582"/>
      <c r="AU60" s="1582"/>
      <c r="AV60" s="1582"/>
      <c r="AW60" s="1582"/>
      <c r="AX60" s="1582"/>
      <c r="AY60" s="1582"/>
      <c r="AZ60" s="1582"/>
      <c r="BA60" s="1582"/>
      <c r="BB60" s="1582"/>
      <c r="BC60" s="1582"/>
      <c r="BD60" s="1582"/>
      <c r="BE60" s="1582"/>
      <c r="BF60" s="1582"/>
      <c r="BG60" s="1582"/>
      <c r="BH60" s="1582"/>
      <c r="BI60" s="1582"/>
      <c r="BJ60" s="1582"/>
      <c r="BK60" s="1582"/>
      <c r="BL60" s="1582"/>
      <c r="BM60" s="1582"/>
      <c r="BN60" s="1582"/>
      <c r="BO60" s="1582"/>
      <c r="BP60" s="1582"/>
      <c r="BQ60" s="1582"/>
      <c r="BR60" s="1582"/>
      <c r="BS60" s="1582"/>
      <c r="BT60" s="1582"/>
      <c r="BU60" s="1582"/>
      <c r="BV60" s="1582"/>
      <c r="BW60" s="1582"/>
      <c r="BX60" s="1582"/>
      <c r="BY60" s="1582"/>
      <c r="BZ60" s="1582"/>
      <c r="CA60" s="1582"/>
      <c r="CB60" s="1582"/>
      <c r="CC60" s="1582"/>
      <c r="CD60" s="1582"/>
      <c r="CE60" s="1582"/>
      <c r="CF60" s="1582"/>
      <c r="CG60" s="1582"/>
      <c r="CH60" s="1582"/>
      <c r="CI60" s="1582"/>
      <c r="CJ60" s="1582"/>
      <c r="CK60" s="1582"/>
      <c r="CL60" s="1582"/>
      <c r="CM60" s="1582"/>
      <c r="CN60" s="1582"/>
      <c r="CO60" s="1582"/>
      <c r="CP60" s="1582"/>
      <c r="CQ60" s="1582"/>
      <c r="CR60" s="1582"/>
      <c r="CS60" s="1582"/>
      <c r="CT60" s="1582"/>
      <c r="CU60" s="1582"/>
      <c r="CV60" s="1582"/>
      <c r="CW60" s="1582"/>
      <c r="CX60" s="1582"/>
      <c r="CY60" s="1582"/>
      <c r="CZ60" s="1582"/>
      <c r="DA60" s="1582"/>
      <c r="DB60" s="1582"/>
      <c r="DC60" s="1582"/>
      <c r="DD60" s="1582"/>
      <c r="DE60" s="1582"/>
      <c r="DF60" s="1582"/>
      <c r="DG60" s="1582"/>
      <c r="DH60" s="1582"/>
      <c r="DI60" s="1582"/>
      <c r="DJ60" s="1582"/>
      <c r="DK60" s="1582"/>
      <c r="DL60" s="1582"/>
      <c r="DM60" s="1582"/>
      <c r="DN60" s="1582"/>
      <c r="DO60" s="1582"/>
      <c r="DP60" s="1582"/>
      <c r="DQ60" s="1582"/>
      <c r="DR60" s="1582"/>
      <c r="DS60" s="1582"/>
      <c r="DT60" s="1582"/>
      <c r="DU60" s="1582"/>
      <c r="DV60" s="1582"/>
      <c r="DW60" s="1582"/>
      <c r="DX60" s="1582"/>
      <c r="DY60" s="1582"/>
      <c r="DZ60" s="1582"/>
      <c r="EA60" s="1582"/>
      <c r="EB60" s="1582"/>
      <c r="EC60" s="1582"/>
      <c r="ED60" s="1582"/>
      <c r="EE60" s="1582"/>
      <c r="EF60" s="1582"/>
      <c r="EG60" s="1582"/>
      <c r="EH60" s="1582"/>
      <c r="EI60" s="1582"/>
      <c r="EJ60" s="1582"/>
      <c r="EK60" s="1582"/>
      <c r="EL60" s="1582"/>
      <c r="EM60" s="1582"/>
      <c r="EN60" s="1582"/>
      <c r="EO60" s="1582"/>
      <c r="EP60" s="1582"/>
      <c r="EQ60" s="1582"/>
      <c r="ER60" s="1582"/>
      <c r="ES60" s="1582"/>
      <c r="ET60" s="1582"/>
      <c r="EU60" s="1582"/>
      <c r="EV60" s="1582"/>
      <c r="EW60" s="1582"/>
      <c r="EX60" s="1582"/>
      <c r="EY60" s="1582"/>
      <c r="EZ60" s="1582"/>
      <c r="FA60" s="1582"/>
      <c r="FB60" s="1582"/>
      <c r="FC60" s="1582"/>
      <c r="FD60" s="1582"/>
      <c r="FE60" s="1582"/>
      <c r="FF60" s="1582"/>
      <c r="FG60" s="1582"/>
      <c r="FH60" s="1582"/>
      <c r="FI60" s="1582"/>
      <c r="FJ60" s="1582"/>
      <c r="FK60" s="1582"/>
      <c r="FL60" s="1582"/>
      <c r="FM60" s="1582"/>
      <c r="FN60" s="1582"/>
      <c r="FO60" s="1582"/>
      <c r="FP60" s="1582"/>
      <c r="FQ60" s="1582"/>
      <c r="FR60" s="1582"/>
      <c r="FS60" s="1582"/>
      <c r="FT60" s="1582"/>
      <c r="FU60" s="1582"/>
      <c r="FV60" s="1582"/>
      <c r="FW60" s="1582"/>
      <c r="FX60" s="1582"/>
      <c r="FY60" s="1582"/>
      <c r="FZ60" s="1582"/>
      <c r="GA60" s="1582"/>
      <c r="GB60" s="1582"/>
      <c r="GC60" s="1582"/>
      <c r="GD60" s="1582"/>
      <c r="GE60" s="1582"/>
      <c r="GF60" s="1582"/>
      <c r="GG60" s="1582"/>
      <c r="GH60" s="1582"/>
      <c r="GI60" s="1582"/>
      <c r="GJ60" s="1582"/>
      <c r="GK60" s="1582"/>
      <c r="GL60" s="1582"/>
      <c r="GM60" s="1582"/>
      <c r="GN60" s="1582"/>
      <c r="GO60" s="1582"/>
      <c r="GP60" s="1582"/>
      <c r="GQ60" s="1582"/>
      <c r="GR60" s="1582"/>
      <c r="GS60" s="1582"/>
      <c r="GT60" s="1582"/>
      <c r="GU60" s="1582"/>
      <c r="GV60" s="1582"/>
      <c r="GW60" s="1582"/>
      <c r="GX60" s="1582"/>
      <c r="GY60" s="1582"/>
      <c r="GZ60" s="1582"/>
      <c r="HA60" s="1582"/>
      <c r="HB60" s="1582"/>
      <c r="HC60" s="1582"/>
      <c r="HD60" s="1582"/>
      <c r="HE60" s="1582"/>
      <c r="HF60" s="1582"/>
      <c r="HG60" s="1582"/>
      <c r="HH60" s="1582"/>
      <c r="HI60" s="1582"/>
      <c r="HJ60" s="1582"/>
      <c r="HK60" s="1582"/>
      <c r="HL60" s="1582"/>
      <c r="HM60" s="1582"/>
      <c r="HN60" s="1582"/>
      <c r="HO60" s="1582"/>
      <c r="HP60" s="1582"/>
      <c r="HQ60" s="1582"/>
      <c r="HR60" s="1582"/>
      <c r="HS60" s="1582"/>
      <c r="HT60" s="1582"/>
      <c r="HU60" s="1582"/>
      <c r="HV60" s="1582"/>
      <c r="HW60" s="1582"/>
      <c r="HX60" s="1582"/>
      <c r="HY60" s="1582"/>
      <c r="HZ60" s="1582"/>
      <c r="IA60" s="1582"/>
      <c r="IB60" s="1582"/>
      <c r="IC60" s="1582"/>
      <c r="ID60" s="1582"/>
      <c r="IE60" s="1582"/>
      <c r="IF60" s="1582"/>
      <c r="IG60" s="1582"/>
      <c r="IH60" s="1582"/>
      <c r="II60" s="1582"/>
      <c r="IJ60" s="1582"/>
      <c r="IK60" s="1582"/>
      <c r="IL60" s="1582"/>
      <c r="IM60" s="1582"/>
      <c r="IN60" s="1582"/>
      <c r="IO60" s="1582"/>
      <c r="IP60" s="1582"/>
      <c r="IQ60" s="1582"/>
      <c r="IR60" s="1582"/>
      <c r="IS60" s="1582"/>
      <c r="IT60" s="1582"/>
      <c r="IU60" s="1582"/>
      <c r="IV60" s="1582"/>
    </row>
    <row r="61" spans="1:256" s="4" customFormat="1" ht="13.5" x14ac:dyDescent="0.25">
      <c r="A61" s="1594" t="s">
        <v>145</v>
      </c>
      <c r="B61" s="1598"/>
      <c r="C61" s="4" t="s">
        <v>1867</v>
      </c>
      <c r="E61" s="1325">
        <v>3190</v>
      </c>
      <c r="F61" s="253">
        <v>2871</v>
      </c>
      <c r="H61" s="1582"/>
      <c r="I61" s="1582"/>
      <c r="J61" s="1582"/>
      <c r="K61" s="1582"/>
      <c r="L61" s="1582"/>
      <c r="M61" s="1582"/>
      <c r="N61" s="1582"/>
      <c r="O61" s="1582"/>
      <c r="P61" s="1582"/>
      <c r="Q61" s="1582"/>
      <c r="R61" s="1582"/>
      <c r="S61" s="1582"/>
      <c r="T61" s="1582"/>
      <c r="U61" s="1582"/>
      <c r="V61" s="1582"/>
      <c r="W61" s="1582"/>
      <c r="X61" s="1582"/>
      <c r="Y61" s="1582"/>
      <c r="Z61" s="1582"/>
      <c r="AA61" s="1582"/>
      <c r="AB61" s="1582"/>
      <c r="AC61" s="1582"/>
      <c r="AD61" s="1582"/>
      <c r="AE61" s="1582"/>
      <c r="AF61" s="1582"/>
      <c r="AG61" s="1582"/>
      <c r="AH61" s="1582"/>
      <c r="AI61" s="1582"/>
      <c r="AJ61" s="1582"/>
      <c r="AK61" s="1582"/>
      <c r="AL61" s="1582"/>
      <c r="AM61" s="1582"/>
      <c r="AN61" s="1582"/>
      <c r="AO61" s="1582"/>
      <c r="AP61" s="1582"/>
      <c r="AQ61" s="1582"/>
      <c r="AR61" s="1582"/>
      <c r="AS61" s="1582"/>
      <c r="AT61" s="1582"/>
      <c r="AU61" s="1582"/>
      <c r="AV61" s="1582"/>
      <c r="AW61" s="1582"/>
      <c r="AX61" s="1582"/>
      <c r="AY61" s="1582"/>
      <c r="AZ61" s="1582"/>
      <c r="BA61" s="1582"/>
      <c r="BB61" s="1582"/>
      <c r="BC61" s="1582"/>
      <c r="BD61" s="1582"/>
      <c r="BE61" s="1582"/>
      <c r="BF61" s="1582"/>
      <c r="BG61" s="1582"/>
      <c r="BH61" s="1582"/>
      <c r="BI61" s="1582"/>
      <c r="BJ61" s="1582"/>
      <c r="BK61" s="1582"/>
      <c r="BL61" s="1582"/>
      <c r="BM61" s="1582"/>
      <c r="BN61" s="1582"/>
      <c r="BO61" s="1582"/>
      <c r="BP61" s="1582"/>
      <c r="BQ61" s="1582"/>
      <c r="BR61" s="1582"/>
      <c r="BS61" s="1582"/>
      <c r="BT61" s="1582"/>
      <c r="BU61" s="1582"/>
      <c r="BV61" s="1582"/>
      <c r="BW61" s="1582"/>
      <c r="BX61" s="1582"/>
      <c r="BY61" s="1582"/>
      <c r="BZ61" s="1582"/>
      <c r="CA61" s="1582"/>
      <c r="CB61" s="1582"/>
      <c r="CC61" s="1582"/>
      <c r="CD61" s="1582"/>
      <c r="CE61" s="1582"/>
      <c r="CF61" s="1582"/>
      <c r="CG61" s="1582"/>
      <c r="CH61" s="1582"/>
      <c r="CI61" s="1582"/>
      <c r="CJ61" s="1582"/>
      <c r="CK61" s="1582"/>
      <c r="CL61" s="1582"/>
      <c r="CM61" s="1582"/>
      <c r="CN61" s="1582"/>
      <c r="CO61" s="1582"/>
      <c r="CP61" s="1582"/>
      <c r="CQ61" s="1582"/>
      <c r="CR61" s="1582"/>
      <c r="CS61" s="1582"/>
      <c r="CT61" s="1582"/>
      <c r="CU61" s="1582"/>
      <c r="CV61" s="1582"/>
      <c r="CW61" s="1582"/>
      <c r="CX61" s="1582"/>
      <c r="CY61" s="1582"/>
      <c r="CZ61" s="1582"/>
      <c r="DA61" s="1582"/>
      <c r="DB61" s="1582"/>
      <c r="DC61" s="1582"/>
      <c r="DD61" s="1582"/>
      <c r="DE61" s="1582"/>
      <c r="DF61" s="1582"/>
      <c r="DG61" s="1582"/>
      <c r="DH61" s="1582"/>
      <c r="DI61" s="1582"/>
      <c r="DJ61" s="1582"/>
      <c r="DK61" s="1582"/>
      <c r="DL61" s="1582"/>
      <c r="DM61" s="1582"/>
      <c r="DN61" s="1582"/>
      <c r="DO61" s="1582"/>
      <c r="DP61" s="1582"/>
      <c r="DQ61" s="1582"/>
      <c r="DR61" s="1582"/>
      <c r="DS61" s="1582"/>
      <c r="DT61" s="1582"/>
      <c r="DU61" s="1582"/>
      <c r="DV61" s="1582"/>
      <c r="DW61" s="1582"/>
      <c r="DX61" s="1582"/>
      <c r="DY61" s="1582"/>
      <c r="DZ61" s="1582"/>
      <c r="EA61" s="1582"/>
      <c r="EB61" s="1582"/>
      <c r="EC61" s="1582"/>
      <c r="ED61" s="1582"/>
      <c r="EE61" s="1582"/>
      <c r="EF61" s="1582"/>
      <c r="EG61" s="1582"/>
      <c r="EH61" s="1582"/>
      <c r="EI61" s="1582"/>
      <c r="EJ61" s="1582"/>
      <c r="EK61" s="1582"/>
      <c r="EL61" s="1582"/>
      <c r="EM61" s="1582"/>
      <c r="EN61" s="1582"/>
      <c r="EO61" s="1582"/>
      <c r="EP61" s="1582"/>
      <c r="EQ61" s="1582"/>
      <c r="ER61" s="1582"/>
      <c r="ES61" s="1582"/>
      <c r="ET61" s="1582"/>
      <c r="EU61" s="1582"/>
      <c r="EV61" s="1582"/>
      <c r="EW61" s="1582"/>
      <c r="EX61" s="1582"/>
      <c r="EY61" s="1582"/>
      <c r="EZ61" s="1582"/>
      <c r="FA61" s="1582"/>
      <c r="FB61" s="1582"/>
      <c r="FC61" s="1582"/>
      <c r="FD61" s="1582"/>
      <c r="FE61" s="1582"/>
      <c r="FF61" s="1582"/>
      <c r="FG61" s="1582"/>
      <c r="FH61" s="1582"/>
      <c r="FI61" s="1582"/>
      <c r="FJ61" s="1582"/>
      <c r="FK61" s="1582"/>
      <c r="FL61" s="1582"/>
      <c r="FM61" s="1582"/>
      <c r="FN61" s="1582"/>
      <c r="FO61" s="1582"/>
      <c r="FP61" s="1582"/>
      <c r="FQ61" s="1582"/>
      <c r="FR61" s="1582"/>
      <c r="FS61" s="1582"/>
      <c r="FT61" s="1582"/>
      <c r="FU61" s="1582"/>
      <c r="FV61" s="1582"/>
      <c r="FW61" s="1582"/>
      <c r="FX61" s="1582"/>
      <c r="FY61" s="1582"/>
      <c r="FZ61" s="1582"/>
      <c r="GA61" s="1582"/>
      <c r="GB61" s="1582"/>
      <c r="GC61" s="1582"/>
      <c r="GD61" s="1582"/>
      <c r="GE61" s="1582"/>
      <c r="GF61" s="1582"/>
      <c r="GG61" s="1582"/>
      <c r="GH61" s="1582"/>
      <c r="GI61" s="1582"/>
      <c r="GJ61" s="1582"/>
      <c r="GK61" s="1582"/>
      <c r="GL61" s="1582"/>
      <c r="GM61" s="1582"/>
      <c r="GN61" s="1582"/>
      <c r="GO61" s="1582"/>
      <c r="GP61" s="1582"/>
      <c r="GQ61" s="1582"/>
      <c r="GR61" s="1582"/>
      <c r="GS61" s="1582"/>
      <c r="GT61" s="1582"/>
      <c r="GU61" s="1582"/>
      <c r="GV61" s="1582"/>
      <c r="GW61" s="1582"/>
      <c r="GX61" s="1582"/>
      <c r="GY61" s="1582"/>
      <c r="GZ61" s="1582"/>
      <c r="HA61" s="1582"/>
      <c r="HB61" s="1582"/>
      <c r="HC61" s="1582"/>
      <c r="HD61" s="1582"/>
      <c r="HE61" s="1582"/>
      <c r="HF61" s="1582"/>
      <c r="HG61" s="1582"/>
      <c r="HH61" s="1582"/>
      <c r="HI61" s="1582"/>
      <c r="HJ61" s="1582"/>
      <c r="HK61" s="1582"/>
      <c r="HL61" s="1582"/>
      <c r="HM61" s="1582"/>
      <c r="HN61" s="1582"/>
      <c r="HO61" s="1582"/>
      <c r="HP61" s="1582"/>
      <c r="HQ61" s="1582"/>
      <c r="HR61" s="1582"/>
      <c r="HS61" s="1582"/>
      <c r="HT61" s="1582"/>
      <c r="HU61" s="1582"/>
      <c r="HV61" s="1582"/>
      <c r="HW61" s="1582"/>
      <c r="HX61" s="1582"/>
      <c r="HY61" s="1582"/>
      <c r="HZ61" s="1582"/>
      <c r="IA61" s="1582"/>
      <c r="IB61" s="1582"/>
      <c r="IC61" s="1582"/>
      <c r="ID61" s="1582"/>
      <c r="IE61" s="1582"/>
      <c r="IF61" s="1582"/>
      <c r="IG61" s="1582"/>
      <c r="IH61" s="1582"/>
      <c r="II61" s="1582"/>
      <c r="IJ61" s="1582"/>
      <c r="IK61" s="1582"/>
      <c r="IL61" s="1582"/>
      <c r="IM61" s="1582"/>
      <c r="IN61" s="1582"/>
      <c r="IO61" s="1582"/>
      <c r="IP61" s="1582"/>
      <c r="IQ61" s="1582"/>
      <c r="IR61" s="1582"/>
      <c r="IS61" s="1582"/>
      <c r="IT61" s="1582"/>
      <c r="IU61" s="1582"/>
      <c r="IV61" s="1582"/>
    </row>
    <row r="62" spans="1:256" s="4" customFormat="1" ht="13.5" x14ac:dyDescent="0.25">
      <c r="A62" s="1594" t="s">
        <v>148</v>
      </c>
      <c r="B62" s="1598"/>
      <c r="C62" s="4" t="s">
        <v>1868</v>
      </c>
      <c r="E62" s="1325">
        <v>7038</v>
      </c>
      <c r="F62" s="253">
        <v>6336</v>
      </c>
      <c r="H62" s="1582"/>
      <c r="I62" s="1582"/>
      <c r="J62" s="1582"/>
      <c r="K62" s="1582"/>
      <c r="L62" s="1582"/>
      <c r="M62" s="1582"/>
      <c r="N62" s="1582"/>
      <c r="O62" s="1582"/>
      <c r="P62" s="1582"/>
      <c r="Q62" s="1582"/>
      <c r="R62" s="1582"/>
      <c r="S62" s="1582"/>
      <c r="T62" s="1582"/>
      <c r="U62" s="1582"/>
      <c r="V62" s="1582"/>
      <c r="W62" s="1582"/>
      <c r="X62" s="1582"/>
      <c r="Y62" s="1582"/>
      <c r="Z62" s="1582"/>
      <c r="AA62" s="1582"/>
      <c r="AB62" s="1582"/>
      <c r="AC62" s="1582"/>
      <c r="AD62" s="1582"/>
      <c r="AE62" s="1582"/>
      <c r="AF62" s="1582"/>
      <c r="AG62" s="1582"/>
      <c r="AH62" s="1582"/>
      <c r="AI62" s="1582"/>
      <c r="AJ62" s="1582"/>
      <c r="AK62" s="1582"/>
      <c r="AL62" s="1582"/>
      <c r="AM62" s="1582"/>
      <c r="AN62" s="1582"/>
      <c r="AO62" s="1582"/>
      <c r="AP62" s="1582"/>
      <c r="AQ62" s="1582"/>
      <c r="AR62" s="1582"/>
      <c r="AS62" s="1582"/>
      <c r="AT62" s="1582"/>
      <c r="AU62" s="1582"/>
      <c r="AV62" s="1582"/>
      <c r="AW62" s="1582"/>
      <c r="AX62" s="1582"/>
      <c r="AY62" s="1582"/>
      <c r="AZ62" s="1582"/>
      <c r="BA62" s="1582"/>
      <c r="BB62" s="1582"/>
      <c r="BC62" s="1582"/>
      <c r="BD62" s="1582"/>
      <c r="BE62" s="1582"/>
      <c r="BF62" s="1582"/>
      <c r="BG62" s="1582"/>
      <c r="BH62" s="1582"/>
      <c r="BI62" s="1582"/>
      <c r="BJ62" s="1582"/>
      <c r="BK62" s="1582"/>
      <c r="BL62" s="1582"/>
      <c r="BM62" s="1582"/>
      <c r="BN62" s="1582"/>
      <c r="BO62" s="1582"/>
      <c r="BP62" s="1582"/>
      <c r="BQ62" s="1582"/>
      <c r="BR62" s="1582"/>
      <c r="BS62" s="1582"/>
      <c r="BT62" s="1582"/>
      <c r="BU62" s="1582"/>
      <c r="BV62" s="1582"/>
      <c r="BW62" s="1582"/>
      <c r="BX62" s="1582"/>
      <c r="BY62" s="1582"/>
      <c r="BZ62" s="1582"/>
      <c r="CA62" s="1582"/>
      <c r="CB62" s="1582"/>
      <c r="CC62" s="1582"/>
      <c r="CD62" s="1582"/>
      <c r="CE62" s="1582"/>
      <c r="CF62" s="1582"/>
      <c r="CG62" s="1582"/>
      <c r="CH62" s="1582"/>
      <c r="CI62" s="1582"/>
      <c r="CJ62" s="1582"/>
      <c r="CK62" s="1582"/>
      <c r="CL62" s="1582"/>
      <c r="CM62" s="1582"/>
      <c r="CN62" s="1582"/>
      <c r="CO62" s="1582"/>
      <c r="CP62" s="1582"/>
      <c r="CQ62" s="1582"/>
      <c r="CR62" s="1582"/>
      <c r="CS62" s="1582"/>
      <c r="CT62" s="1582"/>
      <c r="CU62" s="1582"/>
      <c r="CV62" s="1582"/>
      <c r="CW62" s="1582"/>
      <c r="CX62" s="1582"/>
      <c r="CY62" s="1582"/>
      <c r="CZ62" s="1582"/>
      <c r="DA62" s="1582"/>
      <c r="DB62" s="1582"/>
      <c r="DC62" s="1582"/>
      <c r="DD62" s="1582"/>
      <c r="DE62" s="1582"/>
      <c r="DF62" s="1582"/>
      <c r="DG62" s="1582"/>
      <c r="DH62" s="1582"/>
      <c r="DI62" s="1582"/>
      <c r="DJ62" s="1582"/>
      <c r="DK62" s="1582"/>
      <c r="DL62" s="1582"/>
      <c r="DM62" s="1582"/>
      <c r="DN62" s="1582"/>
      <c r="DO62" s="1582"/>
      <c r="DP62" s="1582"/>
      <c r="DQ62" s="1582"/>
      <c r="DR62" s="1582"/>
      <c r="DS62" s="1582"/>
      <c r="DT62" s="1582"/>
      <c r="DU62" s="1582"/>
      <c r="DV62" s="1582"/>
      <c r="DW62" s="1582"/>
      <c r="DX62" s="1582"/>
      <c r="DY62" s="1582"/>
      <c r="DZ62" s="1582"/>
      <c r="EA62" s="1582"/>
      <c r="EB62" s="1582"/>
      <c r="EC62" s="1582"/>
      <c r="ED62" s="1582"/>
      <c r="EE62" s="1582"/>
      <c r="EF62" s="1582"/>
      <c r="EG62" s="1582"/>
      <c r="EH62" s="1582"/>
      <c r="EI62" s="1582"/>
      <c r="EJ62" s="1582"/>
      <c r="EK62" s="1582"/>
      <c r="EL62" s="1582"/>
      <c r="EM62" s="1582"/>
      <c r="EN62" s="1582"/>
      <c r="EO62" s="1582"/>
      <c r="EP62" s="1582"/>
      <c r="EQ62" s="1582"/>
      <c r="ER62" s="1582"/>
      <c r="ES62" s="1582"/>
      <c r="ET62" s="1582"/>
      <c r="EU62" s="1582"/>
      <c r="EV62" s="1582"/>
      <c r="EW62" s="1582"/>
      <c r="EX62" s="1582"/>
      <c r="EY62" s="1582"/>
      <c r="EZ62" s="1582"/>
      <c r="FA62" s="1582"/>
      <c r="FB62" s="1582"/>
      <c r="FC62" s="1582"/>
      <c r="FD62" s="1582"/>
      <c r="FE62" s="1582"/>
      <c r="FF62" s="1582"/>
      <c r="FG62" s="1582"/>
      <c r="FH62" s="1582"/>
      <c r="FI62" s="1582"/>
      <c r="FJ62" s="1582"/>
      <c r="FK62" s="1582"/>
      <c r="FL62" s="1582"/>
      <c r="FM62" s="1582"/>
      <c r="FN62" s="1582"/>
      <c r="FO62" s="1582"/>
      <c r="FP62" s="1582"/>
      <c r="FQ62" s="1582"/>
      <c r="FR62" s="1582"/>
      <c r="FS62" s="1582"/>
      <c r="FT62" s="1582"/>
      <c r="FU62" s="1582"/>
      <c r="FV62" s="1582"/>
      <c r="FW62" s="1582"/>
      <c r="FX62" s="1582"/>
      <c r="FY62" s="1582"/>
      <c r="FZ62" s="1582"/>
      <c r="GA62" s="1582"/>
      <c r="GB62" s="1582"/>
      <c r="GC62" s="1582"/>
      <c r="GD62" s="1582"/>
      <c r="GE62" s="1582"/>
      <c r="GF62" s="1582"/>
      <c r="GG62" s="1582"/>
      <c r="GH62" s="1582"/>
      <c r="GI62" s="1582"/>
      <c r="GJ62" s="1582"/>
      <c r="GK62" s="1582"/>
      <c r="GL62" s="1582"/>
      <c r="GM62" s="1582"/>
      <c r="GN62" s="1582"/>
      <c r="GO62" s="1582"/>
      <c r="GP62" s="1582"/>
      <c r="GQ62" s="1582"/>
      <c r="GR62" s="1582"/>
      <c r="GS62" s="1582"/>
      <c r="GT62" s="1582"/>
      <c r="GU62" s="1582"/>
      <c r="GV62" s="1582"/>
      <c r="GW62" s="1582"/>
      <c r="GX62" s="1582"/>
      <c r="GY62" s="1582"/>
      <c r="GZ62" s="1582"/>
      <c r="HA62" s="1582"/>
      <c r="HB62" s="1582"/>
      <c r="HC62" s="1582"/>
      <c r="HD62" s="1582"/>
      <c r="HE62" s="1582"/>
      <c r="HF62" s="1582"/>
      <c r="HG62" s="1582"/>
      <c r="HH62" s="1582"/>
      <c r="HI62" s="1582"/>
      <c r="HJ62" s="1582"/>
      <c r="HK62" s="1582"/>
      <c r="HL62" s="1582"/>
      <c r="HM62" s="1582"/>
      <c r="HN62" s="1582"/>
      <c r="HO62" s="1582"/>
      <c r="HP62" s="1582"/>
      <c r="HQ62" s="1582"/>
      <c r="HR62" s="1582"/>
      <c r="HS62" s="1582"/>
      <c r="HT62" s="1582"/>
      <c r="HU62" s="1582"/>
      <c r="HV62" s="1582"/>
      <c r="HW62" s="1582"/>
      <c r="HX62" s="1582"/>
      <c r="HY62" s="1582"/>
      <c r="HZ62" s="1582"/>
      <c r="IA62" s="1582"/>
      <c r="IB62" s="1582"/>
      <c r="IC62" s="1582"/>
      <c r="ID62" s="1582"/>
      <c r="IE62" s="1582"/>
      <c r="IF62" s="1582"/>
      <c r="IG62" s="1582"/>
      <c r="IH62" s="1582"/>
      <c r="II62" s="1582"/>
      <c r="IJ62" s="1582"/>
      <c r="IK62" s="1582"/>
      <c r="IL62" s="1582"/>
      <c r="IM62" s="1582"/>
      <c r="IN62" s="1582"/>
      <c r="IO62" s="1582"/>
      <c r="IP62" s="1582"/>
      <c r="IQ62" s="1582"/>
      <c r="IR62" s="1582"/>
      <c r="IS62" s="1582"/>
      <c r="IT62" s="1582"/>
      <c r="IU62" s="1582"/>
      <c r="IV62" s="1582"/>
    </row>
    <row r="63" spans="1:256" s="4" customFormat="1" ht="13.5" x14ac:dyDescent="0.25">
      <c r="A63" s="1594" t="s">
        <v>149</v>
      </c>
      <c r="B63" s="1600"/>
      <c r="C63" s="4" t="s">
        <v>1869</v>
      </c>
      <c r="E63" s="1325">
        <v>11546</v>
      </c>
      <c r="F63" s="253">
        <v>9799</v>
      </c>
      <c r="H63" s="1585"/>
      <c r="I63" s="1585"/>
      <c r="J63" s="1585"/>
      <c r="K63" s="1585"/>
      <c r="L63" s="1585"/>
      <c r="M63" s="1585"/>
      <c r="N63" s="1585"/>
      <c r="O63" s="1585"/>
      <c r="P63" s="1585"/>
      <c r="Q63" s="1585"/>
      <c r="R63" s="1585"/>
      <c r="S63" s="1585"/>
      <c r="T63" s="1585"/>
      <c r="U63" s="1585"/>
      <c r="V63" s="1585"/>
      <c r="W63" s="1585"/>
      <c r="X63" s="1585"/>
      <c r="Y63" s="1585"/>
      <c r="Z63" s="1585"/>
      <c r="AA63" s="1585"/>
      <c r="AB63" s="1585"/>
      <c r="AC63" s="1585"/>
      <c r="AD63" s="1585"/>
      <c r="AE63" s="1585"/>
      <c r="AF63" s="1585"/>
      <c r="AG63" s="1585"/>
      <c r="AH63" s="1585"/>
      <c r="AI63" s="1585"/>
      <c r="AJ63" s="1585"/>
      <c r="AK63" s="1585"/>
      <c r="AL63" s="1585"/>
      <c r="AM63" s="1585"/>
      <c r="AN63" s="1585"/>
      <c r="AO63" s="1585"/>
      <c r="AP63" s="1585"/>
      <c r="AQ63" s="1585"/>
      <c r="AR63" s="1585"/>
      <c r="AS63" s="1585"/>
      <c r="AT63" s="1585"/>
      <c r="AU63" s="1585"/>
      <c r="AV63" s="1585"/>
      <c r="AW63" s="1585"/>
      <c r="AX63" s="1585"/>
      <c r="AY63" s="1585"/>
      <c r="AZ63" s="1585"/>
      <c r="BA63" s="1585"/>
      <c r="BB63" s="1585"/>
      <c r="BC63" s="1585"/>
      <c r="BD63" s="1585"/>
      <c r="BE63" s="1585"/>
      <c r="BF63" s="1585"/>
      <c r="BG63" s="1585"/>
      <c r="BH63" s="1585"/>
      <c r="BI63" s="1585"/>
      <c r="BJ63" s="1585"/>
      <c r="BK63" s="1585"/>
      <c r="BL63" s="1585"/>
      <c r="BM63" s="1585"/>
      <c r="BN63" s="1585"/>
      <c r="BO63" s="1585"/>
      <c r="BP63" s="1585"/>
      <c r="BQ63" s="1585"/>
      <c r="BR63" s="1585"/>
      <c r="BS63" s="1585"/>
      <c r="BT63" s="1585"/>
      <c r="BU63" s="1585"/>
      <c r="BV63" s="1585"/>
      <c r="BW63" s="1585"/>
      <c r="BX63" s="1585"/>
      <c r="BY63" s="1585"/>
      <c r="BZ63" s="1585"/>
      <c r="CA63" s="1585"/>
      <c r="CB63" s="1585"/>
      <c r="CC63" s="1585"/>
      <c r="CD63" s="1585"/>
      <c r="CE63" s="1585"/>
      <c r="CF63" s="1585"/>
      <c r="CG63" s="1585"/>
      <c r="CH63" s="1585"/>
      <c r="CI63" s="1585"/>
      <c r="CJ63" s="1585"/>
      <c r="CK63" s="1585"/>
      <c r="CL63" s="1585"/>
      <c r="CM63" s="1585"/>
      <c r="CN63" s="1585"/>
      <c r="CO63" s="1585"/>
      <c r="CP63" s="1585"/>
      <c r="CQ63" s="1585"/>
      <c r="CR63" s="1585"/>
      <c r="CS63" s="1585"/>
      <c r="CT63" s="1585"/>
      <c r="CU63" s="1585"/>
      <c r="CV63" s="1585"/>
      <c r="CW63" s="1585"/>
      <c r="CX63" s="1585"/>
      <c r="CY63" s="1585"/>
      <c r="CZ63" s="1585"/>
      <c r="DA63" s="1585"/>
      <c r="DB63" s="1585"/>
      <c r="DC63" s="1585"/>
      <c r="DD63" s="1585"/>
      <c r="DE63" s="1585"/>
      <c r="DF63" s="1585"/>
      <c r="DG63" s="1585"/>
      <c r="DH63" s="1585"/>
      <c r="DI63" s="1585"/>
      <c r="DJ63" s="1585"/>
      <c r="DK63" s="1585"/>
      <c r="DL63" s="1585"/>
      <c r="DM63" s="1585"/>
      <c r="DN63" s="1585"/>
      <c r="DO63" s="1585"/>
      <c r="DP63" s="1585"/>
      <c r="DQ63" s="1585"/>
      <c r="DR63" s="1585"/>
      <c r="DS63" s="1585"/>
      <c r="DT63" s="1585"/>
      <c r="DU63" s="1585"/>
      <c r="DV63" s="1585"/>
      <c r="DW63" s="1585"/>
      <c r="DX63" s="1585"/>
      <c r="DY63" s="1585"/>
      <c r="DZ63" s="1585"/>
      <c r="EA63" s="1585"/>
      <c r="EB63" s="1585"/>
      <c r="EC63" s="1585"/>
      <c r="ED63" s="1585"/>
      <c r="EE63" s="1585"/>
      <c r="EF63" s="1585"/>
      <c r="EG63" s="1585"/>
      <c r="EH63" s="1585"/>
      <c r="EI63" s="1585"/>
      <c r="EJ63" s="1585"/>
      <c r="EK63" s="1585"/>
      <c r="EL63" s="1585"/>
      <c r="EM63" s="1585"/>
      <c r="EN63" s="1585"/>
      <c r="EO63" s="1585"/>
      <c r="EP63" s="1585"/>
      <c r="EQ63" s="1585"/>
      <c r="ER63" s="1585"/>
      <c r="ES63" s="1585"/>
      <c r="ET63" s="1585"/>
      <c r="EU63" s="1585"/>
      <c r="EV63" s="1585"/>
      <c r="EW63" s="1585"/>
      <c r="EX63" s="1585"/>
      <c r="EY63" s="1585"/>
      <c r="EZ63" s="1585"/>
      <c r="FA63" s="1585"/>
      <c r="FB63" s="1585"/>
      <c r="FC63" s="1585"/>
      <c r="FD63" s="1585"/>
      <c r="FE63" s="1585"/>
      <c r="FF63" s="1585"/>
      <c r="FG63" s="1585"/>
      <c r="FH63" s="1585"/>
      <c r="FI63" s="1585"/>
      <c r="FJ63" s="1585"/>
      <c r="FK63" s="1585"/>
      <c r="FL63" s="1585"/>
      <c r="FM63" s="1585"/>
      <c r="FN63" s="1585"/>
      <c r="FO63" s="1585"/>
      <c r="FP63" s="1585"/>
      <c r="FQ63" s="1585"/>
      <c r="FR63" s="1585"/>
      <c r="FS63" s="1585"/>
      <c r="FT63" s="1585"/>
      <c r="FU63" s="1585"/>
      <c r="FV63" s="1585"/>
      <c r="FW63" s="1585"/>
      <c r="FX63" s="1585"/>
      <c r="FY63" s="1585"/>
      <c r="FZ63" s="1585"/>
      <c r="GA63" s="1585"/>
      <c r="GB63" s="1585"/>
      <c r="GC63" s="1585"/>
      <c r="GD63" s="1585"/>
      <c r="GE63" s="1585"/>
      <c r="GF63" s="1585"/>
      <c r="GG63" s="1585"/>
      <c r="GH63" s="1585"/>
      <c r="GI63" s="1585"/>
      <c r="GJ63" s="1585"/>
      <c r="GK63" s="1585"/>
      <c r="GL63" s="1585"/>
      <c r="GM63" s="1585"/>
      <c r="GN63" s="1585"/>
      <c r="GO63" s="1585"/>
      <c r="GP63" s="1585"/>
      <c r="GQ63" s="1585"/>
      <c r="GR63" s="1585"/>
      <c r="GS63" s="1585"/>
      <c r="GT63" s="1585"/>
      <c r="GU63" s="1585"/>
      <c r="GV63" s="1585"/>
      <c r="GW63" s="1585"/>
      <c r="GX63" s="1585"/>
      <c r="GY63" s="1585"/>
      <c r="GZ63" s="1585"/>
      <c r="HA63" s="1585"/>
      <c r="HB63" s="1585"/>
      <c r="HC63" s="1585"/>
      <c r="HD63" s="1585"/>
      <c r="HE63" s="1585"/>
      <c r="HF63" s="1585"/>
      <c r="HG63" s="1585"/>
      <c r="HH63" s="1585"/>
      <c r="HI63" s="1585"/>
      <c r="HJ63" s="1585"/>
      <c r="HK63" s="1585"/>
      <c r="HL63" s="1585"/>
      <c r="HM63" s="1585"/>
      <c r="HN63" s="1585"/>
      <c r="HO63" s="1585"/>
      <c r="HP63" s="1585"/>
      <c r="HQ63" s="1585"/>
      <c r="HR63" s="1585"/>
      <c r="HS63" s="1585"/>
      <c r="HT63" s="1585"/>
      <c r="HU63" s="1585"/>
      <c r="HV63" s="1585"/>
      <c r="HW63" s="1585"/>
      <c r="HX63" s="1585"/>
      <c r="HY63" s="1585"/>
      <c r="HZ63" s="1585"/>
      <c r="IA63" s="1585"/>
      <c r="IB63" s="1585"/>
      <c r="IC63" s="1585"/>
      <c r="ID63" s="1585"/>
      <c r="IE63" s="1585"/>
      <c r="IF63" s="1585"/>
      <c r="IG63" s="1585"/>
      <c r="IH63" s="1585"/>
      <c r="II63" s="1585"/>
      <c r="IJ63" s="1585"/>
      <c r="IK63" s="1585"/>
      <c r="IL63" s="1585"/>
      <c r="IM63" s="1585"/>
      <c r="IN63" s="1585"/>
      <c r="IO63" s="1585"/>
      <c r="IP63" s="1585"/>
      <c r="IQ63" s="1585"/>
      <c r="IR63" s="1585"/>
      <c r="IS63" s="1585"/>
      <c r="IT63" s="1585"/>
      <c r="IU63" s="1585"/>
      <c r="IV63" s="1585"/>
    </row>
    <row r="64" spans="1:256" ht="13.5" x14ac:dyDescent="0.25">
      <c r="A64" s="1594" t="s">
        <v>150</v>
      </c>
      <c r="B64" s="1597"/>
      <c r="C64" s="4" t="s">
        <v>1870</v>
      </c>
      <c r="D64" s="4"/>
      <c r="E64" s="1325">
        <v>2108</v>
      </c>
      <c r="F64" s="253">
        <v>1897</v>
      </c>
      <c r="G64" s="1585"/>
      <c r="H64" s="1585"/>
      <c r="I64" s="1585"/>
      <c r="J64" s="1585"/>
      <c r="K64" s="1585"/>
      <c r="L64" s="1585"/>
      <c r="M64" s="1585"/>
      <c r="N64" s="1585"/>
      <c r="O64" s="1585"/>
      <c r="P64" s="1585"/>
      <c r="Q64" s="1585"/>
      <c r="R64" s="1585"/>
      <c r="S64" s="1585"/>
      <c r="T64" s="1585"/>
      <c r="U64" s="1585"/>
      <c r="V64" s="1585"/>
      <c r="W64" s="1585"/>
      <c r="X64" s="1585"/>
      <c r="Y64" s="1585"/>
      <c r="Z64" s="1585"/>
      <c r="AA64" s="1585"/>
      <c r="AB64" s="1585"/>
      <c r="AC64" s="1585"/>
      <c r="AD64" s="1585"/>
      <c r="AE64" s="1585"/>
      <c r="AF64" s="1585"/>
      <c r="AG64" s="1585"/>
      <c r="AH64" s="1585"/>
      <c r="AI64" s="1585"/>
      <c r="AJ64" s="1585"/>
      <c r="AK64" s="1585"/>
      <c r="AL64" s="1585"/>
      <c r="AM64" s="1585"/>
      <c r="AN64" s="1585"/>
      <c r="AO64" s="1585"/>
      <c r="AP64" s="1585"/>
      <c r="AQ64" s="1585"/>
      <c r="AR64" s="1585"/>
      <c r="AS64" s="1585"/>
      <c r="AT64" s="1585"/>
      <c r="AU64" s="1585"/>
      <c r="AV64" s="1585"/>
      <c r="AW64" s="1585"/>
      <c r="AX64" s="1585"/>
      <c r="AY64" s="1585"/>
      <c r="AZ64" s="1585"/>
      <c r="BA64" s="1585"/>
      <c r="BB64" s="1585"/>
      <c r="BC64" s="1585"/>
      <c r="BD64" s="1585"/>
      <c r="BE64" s="1585"/>
      <c r="BF64" s="1585"/>
      <c r="BG64" s="1585"/>
      <c r="BH64" s="1585"/>
      <c r="BI64" s="1585"/>
      <c r="BJ64" s="1585"/>
      <c r="BK64" s="1585"/>
      <c r="BL64" s="1585"/>
      <c r="BM64" s="1585"/>
      <c r="BN64" s="1585"/>
      <c r="BO64" s="1585"/>
      <c r="BP64" s="1585"/>
      <c r="BQ64" s="1585"/>
      <c r="BR64" s="1585"/>
      <c r="BS64" s="1585"/>
      <c r="BT64" s="1585"/>
      <c r="BU64" s="1585"/>
      <c r="BV64" s="1585"/>
      <c r="BW64" s="1585"/>
      <c r="BX64" s="1585"/>
      <c r="BY64" s="1585"/>
      <c r="BZ64" s="1585"/>
      <c r="CA64" s="1585"/>
      <c r="CB64" s="1585"/>
      <c r="CC64" s="1585"/>
      <c r="CD64" s="1585"/>
      <c r="CE64" s="1585"/>
      <c r="CF64" s="1585"/>
      <c r="CG64" s="1585"/>
      <c r="CH64" s="1585"/>
      <c r="CI64" s="1585"/>
      <c r="CJ64" s="1585"/>
      <c r="CK64" s="1585"/>
      <c r="CL64" s="1585"/>
      <c r="CM64" s="1585"/>
      <c r="CN64" s="1585"/>
      <c r="CO64" s="1585"/>
      <c r="CP64" s="1585"/>
      <c r="CQ64" s="1585"/>
      <c r="CR64" s="1585"/>
      <c r="CS64" s="1585"/>
      <c r="CT64" s="1585"/>
      <c r="CU64" s="1585"/>
      <c r="CV64" s="1585"/>
      <c r="CW64" s="1585"/>
      <c r="CX64" s="1585"/>
      <c r="CY64" s="1585"/>
      <c r="CZ64" s="1585"/>
      <c r="DA64" s="1585"/>
      <c r="DB64" s="1585"/>
      <c r="DC64" s="1585"/>
      <c r="DD64" s="1585"/>
      <c r="DE64" s="1585"/>
      <c r="DF64" s="1585"/>
      <c r="DG64" s="1585"/>
      <c r="DH64" s="1585"/>
      <c r="DI64" s="1585"/>
      <c r="DJ64" s="1585"/>
      <c r="DK64" s="1585"/>
      <c r="DL64" s="1585"/>
      <c r="DM64" s="1585"/>
      <c r="DN64" s="1585"/>
      <c r="DO64" s="1585"/>
      <c r="DP64" s="1585"/>
      <c r="DQ64" s="1585"/>
      <c r="DR64" s="1585"/>
      <c r="DS64" s="1585"/>
      <c r="DT64" s="1585"/>
      <c r="DU64" s="1585"/>
      <c r="DV64" s="1585"/>
      <c r="DW64" s="1585"/>
      <c r="DX64" s="1585"/>
      <c r="DY64" s="1585"/>
      <c r="DZ64" s="1585"/>
      <c r="EA64" s="1585"/>
      <c r="EB64" s="1585"/>
      <c r="EC64" s="1585"/>
      <c r="ED64" s="1585"/>
      <c r="EE64" s="1585"/>
      <c r="EF64" s="1585"/>
      <c r="EG64" s="1585"/>
      <c r="EH64" s="1585"/>
      <c r="EI64" s="1585"/>
      <c r="EJ64" s="1585"/>
      <c r="EK64" s="1585"/>
      <c r="EL64" s="1585"/>
      <c r="EM64" s="1585"/>
      <c r="EN64" s="1585"/>
      <c r="EO64" s="1585"/>
      <c r="EP64" s="1585"/>
      <c r="EQ64" s="1585"/>
      <c r="ER64" s="1585"/>
      <c r="ES64" s="1585"/>
      <c r="ET64" s="1585"/>
      <c r="EU64" s="1585"/>
      <c r="EV64" s="1585"/>
      <c r="EW64" s="1585"/>
      <c r="EX64" s="1585"/>
      <c r="EY64" s="1585"/>
      <c r="EZ64" s="1585"/>
      <c r="FA64" s="1585"/>
      <c r="FB64" s="1585"/>
      <c r="FC64" s="1585"/>
      <c r="FD64" s="1585"/>
      <c r="FE64" s="1585"/>
      <c r="FF64" s="1585"/>
      <c r="FG64" s="1585"/>
      <c r="FH64" s="1585"/>
      <c r="FI64" s="1585"/>
      <c r="FJ64" s="1585"/>
      <c r="FK64" s="1585"/>
      <c r="FL64" s="1585"/>
      <c r="FM64" s="1585"/>
      <c r="FN64" s="1585"/>
      <c r="FO64" s="1585"/>
      <c r="FP64" s="1585"/>
      <c r="FQ64" s="1585"/>
      <c r="FR64" s="1585"/>
      <c r="FS64" s="1585"/>
      <c r="FT64" s="1585"/>
      <c r="FU64" s="1585"/>
      <c r="FV64" s="1585"/>
      <c r="FW64" s="1585"/>
      <c r="FX64" s="1585"/>
      <c r="FY64" s="1585"/>
      <c r="FZ64" s="1585"/>
      <c r="GA64" s="1585"/>
      <c r="GB64" s="1585"/>
      <c r="GC64" s="1585"/>
      <c r="GD64" s="1585"/>
      <c r="GE64" s="1585"/>
      <c r="GF64" s="1585"/>
      <c r="GG64" s="1585"/>
      <c r="GH64" s="1585"/>
      <c r="GI64" s="1585"/>
      <c r="GJ64" s="1585"/>
      <c r="GK64" s="1585"/>
      <c r="GL64" s="1585"/>
      <c r="GM64" s="1585"/>
      <c r="GN64" s="1585"/>
      <c r="GO64" s="1585"/>
      <c r="GP64" s="1585"/>
      <c r="GQ64" s="1585"/>
      <c r="GR64" s="1585"/>
      <c r="GS64" s="1585"/>
      <c r="GT64" s="1585"/>
      <c r="GU64" s="1585"/>
      <c r="GV64" s="1585"/>
      <c r="GW64" s="1585"/>
      <c r="GX64" s="1585"/>
      <c r="GY64" s="1585"/>
      <c r="GZ64" s="1585"/>
      <c r="HA64" s="1585"/>
      <c r="HB64" s="1585"/>
      <c r="HC64" s="1585"/>
      <c r="HD64" s="1585"/>
      <c r="HE64" s="1585"/>
      <c r="HF64" s="1585"/>
      <c r="HG64" s="1585"/>
      <c r="HH64" s="1585"/>
      <c r="HI64" s="1585"/>
      <c r="HJ64" s="1585"/>
      <c r="HK64" s="1585"/>
      <c r="HL64" s="1585"/>
      <c r="HM64" s="1585"/>
      <c r="HN64" s="1585"/>
      <c r="HO64" s="1585"/>
      <c r="HP64" s="1585"/>
      <c r="HQ64" s="1585"/>
      <c r="HR64" s="1585"/>
      <c r="HS64" s="1585"/>
      <c r="HT64" s="1585"/>
      <c r="HU64" s="1585"/>
      <c r="HV64" s="1585"/>
      <c r="HW64" s="1585"/>
      <c r="HX64" s="1585"/>
      <c r="HY64" s="1585"/>
      <c r="HZ64" s="1585"/>
      <c r="IA64" s="1585"/>
      <c r="IB64" s="1585"/>
      <c r="IC64" s="1585"/>
      <c r="ID64" s="1585"/>
      <c r="IE64" s="1585"/>
      <c r="IF64" s="1585"/>
      <c r="IG64" s="1585"/>
      <c r="IH64" s="1585"/>
      <c r="II64" s="1585"/>
      <c r="IJ64" s="1585"/>
      <c r="IK64" s="1585"/>
      <c r="IL64" s="1585"/>
      <c r="IM64" s="1585"/>
      <c r="IN64" s="1585"/>
      <c r="IO64" s="1585"/>
      <c r="IP64" s="1585"/>
      <c r="IQ64" s="1585"/>
      <c r="IR64" s="1585"/>
      <c r="IS64" s="1585"/>
      <c r="IT64" s="1585"/>
      <c r="IU64" s="1585"/>
      <c r="IV64" s="1585"/>
    </row>
    <row r="65" spans="1:256" ht="13.5" x14ac:dyDescent="0.25">
      <c r="A65" s="1594" t="s">
        <v>151</v>
      </c>
      <c r="B65" s="1597"/>
      <c r="C65" s="4" t="s">
        <v>1871</v>
      </c>
      <c r="D65" s="4"/>
      <c r="E65" s="1325">
        <v>39541</v>
      </c>
      <c r="F65" s="253">
        <v>34253</v>
      </c>
      <c r="G65" s="1585"/>
      <c r="H65" s="1585"/>
      <c r="I65" s="1585"/>
      <c r="J65" s="1585"/>
      <c r="K65" s="1585"/>
      <c r="L65" s="1585"/>
      <c r="M65" s="1585"/>
      <c r="N65" s="1585"/>
      <c r="O65" s="1585"/>
      <c r="P65" s="1585"/>
      <c r="Q65" s="1585"/>
      <c r="R65" s="1585"/>
      <c r="S65" s="1585"/>
      <c r="T65" s="1585"/>
      <c r="U65" s="1585"/>
      <c r="V65" s="1585"/>
      <c r="W65" s="1585"/>
      <c r="X65" s="1585"/>
      <c r="Y65" s="1585"/>
      <c r="Z65" s="1585"/>
      <c r="AA65" s="1585"/>
      <c r="AB65" s="1585"/>
      <c r="AC65" s="1585"/>
      <c r="AD65" s="1585"/>
      <c r="AE65" s="1585"/>
      <c r="AF65" s="1585"/>
      <c r="AG65" s="1585"/>
      <c r="AH65" s="1585"/>
      <c r="AI65" s="1585"/>
      <c r="AJ65" s="1585"/>
      <c r="AK65" s="1585"/>
      <c r="AL65" s="1585"/>
      <c r="AM65" s="1585"/>
      <c r="AN65" s="1585"/>
      <c r="AO65" s="1585"/>
      <c r="AP65" s="1585"/>
      <c r="AQ65" s="1585"/>
      <c r="AR65" s="1585"/>
      <c r="AS65" s="1585"/>
      <c r="AT65" s="1585"/>
      <c r="AU65" s="1585"/>
      <c r="AV65" s="1585"/>
      <c r="AW65" s="1585"/>
      <c r="AX65" s="1585"/>
      <c r="AY65" s="1585"/>
      <c r="AZ65" s="1585"/>
      <c r="BA65" s="1585"/>
      <c r="BB65" s="1585"/>
      <c r="BC65" s="1585"/>
      <c r="BD65" s="1585"/>
      <c r="BE65" s="1585"/>
      <c r="BF65" s="1585"/>
      <c r="BG65" s="1585"/>
      <c r="BH65" s="1585"/>
      <c r="BI65" s="1585"/>
      <c r="BJ65" s="1585"/>
      <c r="BK65" s="1585"/>
      <c r="BL65" s="1585"/>
      <c r="BM65" s="1585"/>
      <c r="BN65" s="1585"/>
      <c r="BO65" s="1585"/>
      <c r="BP65" s="1585"/>
      <c r="BQ65" s="1585"/>
      <c r="BR65" s="1585"/>
      <c r="BS65" s="1585"/>
      <c r="BT65" s="1585"/>
      <c r="BU65" s="1585"/>
      <c r="BV65" s="1585"/>
      <c r="BW65" s="1585"/>
      <c r="BX65" s="1585"/>
      <c r="BY65" s="1585"/>
      <c r="BZ65" s="1585"/>
      <c r="CA65" s="1585"/>
      <c r="CB65" s="1585"/>
      <c r="CC65" s="1585"/>
      <c r="CD65" s="1585"/>
      <c r="CE65" s="1585"/>
      <c r="CF65" s="1585"/>
      <c r="CG65" s="1585"/>
      <c r="CH65" s="1585"/>
      <c r="CI65" s="1585"/>
      <c r="CJ65" s="1585"/>
      <c r="CK65" s="1585"/>
      <c r="CL65" s="1585"/>
      <c r="CM65" s="1585"/>
      <c r="CN65" s="1585"/>
      <c r="CO65" s="1585"/>
      <c r="CP65" s="1585"/>
      <c r="CQ65" s="1585"/>
      <c r="CR65" s="1585"/>
      <c r="CS65" s="1585"/>
      <c r="CT65" s="1585"/>
      <c r="CU65" s="1585"/>
      <c r="CV65" s="1585"/>
      <c r="CW65" s="1585"/>
      <c r="CX65" s="1585"/>
      <c r="CY65" s="1585"/>
      <c r="CZ65" s="1585"/>
      <c r="DA65" s="1585"/>
      <c r="DB65" s="1585"/>
      <c r="DC65" s="1585"/>
      <c r="DD65" s="1585"/>
      <c r="DE65" s="1585"/>
      <c r="DF65" s="1585"/>
      <c r="DG65" s="1585"/>
      <c r="DH65" s="1585"/>
      <c r="DI65" s="1585"/>
      <c r="DJ65" s="1585"/>
      <c r="DK65" s="1585"/>
      <c r="DL65" s="1585"/>
      <c r="DM65" s="1585"/>
      <c r="DN65" s="1585"/>
      <c r="DO65" s="1585"/>
      <c r="DP65" s="1585"/>
      <c r="DQ65" s="1585"/>
      <c r="DR65" s="1585"/>
      <c r="DS65" s="1585"/>
      <c r="DT65" s="1585"/>
      <c r="DU65" s="1585"/>
      <c r="DV65" s="1585"/>
      <c r="DW65" s="1585"/>
      <c r="DX65" s="1585"/>
      <c r="DY65" s="1585"/>
      <c r="DZ65" s="1585"/>
      <c r="EA65" s="1585"/>
      <c r="EB65" s="1585"/>
      <c r="EC65" s="1585"/>
      <c r="ED65" s="1585"/>
      <c r="EE65" s="1585"/>
      <c r="EF65" s="1585"/>
      <c r="EG65" s="1585"/>
      <c r="EH65" s="1585"/>
      <c r="EI65" s="1585"/>
      <c r="EJ65" s="1585"/>
      <c r="EK65" s="1585"/>
      <c r="EL65" s="1585"/>
      <c r="EM65" s="1585"/>
      <c r="EN65" s="1585"/>
      <c r="EO65" s="1585"/>
      <c r="EP65" s="1585"/>
      <c r="EQ65" s="1585"/>
      <c r="ER65" s="1585"/>
      <c r="ES65" s="1585"/>
      <c r="ET65" s="1585"/>
      <c r="EU65" s="1585"/>
      <c r="EV65" s="1585"/>
      <c r="EW65" s="1585"/>
      <c r="EX65" s="1585"/>
      <c r="EY65" s="1585"/>
      <c r="EZ65" s="1585"/>
      <c r="FA65" s="1585"/>
      <c r="FB65" s="1585"/>
      <c r="FC65" s="1585"/>
      <c r="FD65" s="1585"/>
      <c r="FE65" s="1585"/>
      <c r="FF65" s="1585"/>
      <c r="FG65" s="1585"/>
      <c r="FH65" s="1585"/>
      <c r="FI65" s="1585"/>
      <c r="FJ65" s="1585"/>
      <c r="FK65" s="1585"/>
      <c r="FL65" s="1585"/>
      <c r="FM65" s="1585"/>
      <c r="FN65" s="1585"/>
      <c r="FO65" s="1585"/>
      <c r="FP65" s="1585"/>
      <c r="FQ65" s="1585"/>
      <c r="FR65" s="1585"/>
      <c r="FS65" s="1585"/>
      <c r="FT65" s="1585"/>
      <c r="FU65" s="1585"/>
      <c r="FV65" s="1585"/>
      <c r="FW65" s="1585"/>
      <c r="FX65" s="1585"/>
      <c r="FY65" s="1585"/>
      <c r="FZ65" s="1585"/>
      <c r="GA65" s="1585"/>
      <c r="GB65" s="1585"/>
      <c r="GC65" s="1585"/>
      <c r="GD65" s="1585"/>
      <c r="GE65" s="1585"/>
      <c r="GF65" s="1585"/>
      <c r="GG65" s="1585"/>
      <c r="GH65" s="1585"/>
      <c r="GI65" s="1585"/>
      <c r="GJ65" s="1585"/>
      <c r="GK65" s="1585"/>
      <c r="GL65" s="1585"/>
      <c r="GM65" s="1585"/>
      <c r="GN65" s="1585"/>
      <c r="GO65" s="1585"/>
      <c r="GP65" s="1585"/>
      <c r="GQ65" s="1585"/>
      <c r="GR65" s="1585"/>
      <c r="GS65" s="1585"/>
      <c r="GT65" s="1585"/>
      <c r="GU65" s="1585"/>
      <c r="GV65" s="1585"/>
      <c r="GW65" s="1585"/>
      <c r="GX65" s="1585"/>
      <c r="GY65" s="1585"/>
      <c r="GZ65" s="1585"/>
      <c r="HA65" s="1585"/>
      <c r="HB65" s="1585"/>
      <c r="HC65" s="1585"/>
      <c r="HD65" s="1585"/>
      <c r="HE65" s="1585"/>
      <c r="HF65" s="1585"/>
      <c r="HG65" s="1585"/>
      <c r="HH65" s="1585"/>
      <c r="HI65" s="1585"/>
      <c r="HJ65" s="1585"/>
      <c r="HK65" s="1585"/>
      <c r="HL65" s="1585"/>
      <c r="HM65" s="1585"/>
      <c r="HN65" s="1585"/>
      <c r="HO65" s="1585"/>
      <c r="HP65" s="1585"/>
      <c r="HQ65" s="1585"/>
      <c r="HR65" s="1585"/>
      <c r="HS65" s="1585"/>
      <c r="HT65" s="1585"/>
      <c r="HU65" s="1585"/>
      <c r="HV65" s="1585"/>
      <c r="HW65" s="1585"/>
      <c r="HX65" s="1585"/>
      <c r="HY65" s="1585"/>
      <c r="HZ65" s="1585"/>
      <c r="IA65" s="1585"/>
      <c r="IB65" s="1585"/>
      <c r="IC65" s="1585"/>
      <c r="ID65" s="1585"/>
      <c r="IE65" s="1585"/>
      <c r="IF65" s="1585"/>
      <c r="IG65" s="1585"/>
      <c r="IH65" s="1585"/>
      <c r="II65" s="1585"/>
      <c r="IJ65" s="1585"/>
      <c r="IK65" s="1585"/>
      <c r="IL65" s="1585"/>
      <c r="IM65" s="1585"/>
      <c r="IN65" s="1585"/>
      <c r="IO65" s="1585"/>
      <c r="IP65" s="1585"/>
      <c r="IQ65" s="1585"/>
      <c r="IR65" s="1585"/>
      <c r="IS65" s="1585"/>
      <c r="IT65" s="1585"/>
      <c r="IU65" s="1585"/>
      <c r="IV65" s="1585"/>
    </row>
    <row r="66" spans="1:256" s="4" customFormat="1" ht="13.5" x14ac:dyDescent="0.25">
      <c r="A66" s="1594" t="s">
        <v>152</v>
      </c>
      <c r="B66" s="2049" t="s">
        <v>1872</v>
      </c>
      <c r="C66" s="2049"/>
      <c r="D66" s="1601"/>
      <c r="E66" s="1602">
        <f>SUM(E11:E65)</f>
        <v>434228</v>
      </c>
      <c r="F66" s="1602">
        <f>SUM(F11:F65)</f>
        <v>398879</v>
      </c>
    </row>
    <row r="67" spans="1:256" x14ac:dyDescent="0.2">
      <c r="A67" s="1594" t="s">
        <v>154</v>
      </c>
      <c r="B67" s="2046" t="s">
        <v>1769</v>
      </c>
      <c r="C67" s="2046"/>
      <c r="D67" s="1562"/>
      <c r="E67" s="1562"/>
      <c r="F67" s="160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</row>
    <row r="68" spans="1:256" x14ac:dyDescent="0.2">
      <c r="A68" s="1594" t="s">
        <v>157</v>
      </c>
      <c r="B68" s="1597" t="s">
        <v>1873</v>
      </c>
      <c r="C68" s="4" t="s">
        <v>1874</v>
      </c>
      <c r="D68" s="4" t="s">
        <v>1821</v>
      </c>
      <c r="E68" s="253">
        <v>64028</v>
      </c>
      <c r="F68" s="253">
        <v>40177</v>
      </c>
      <c r="G68" s="4"/>
      <c r="H68" s="4"/>
      <c r="I68" s="4"/>
      <c r="J68" s="137"/>
      <c r="K68" s="4"/>
      <c r="L68" s="137"/>
      <c r="M68" s="4"/>
      <c r="N68" s="137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</row>
    <row r="69" spans="1:256" s="1586" customFormat="1" ht="13.5" x14ac:dyDescent="0.25">
      <c r="A69" s="1594" t="s">
        <v>159</v>
      </c>
      <c r="B69" s="1597" t="s">
        <v>1875</v>
      </c>
      <c r="C69" s="4" t="s">
        <v>1876</v>
      </c>
      <c r="D69" s="4" t="s">
        <v>1877</v>
      </c>
      <c r="E69" s="253">
        <v>42012</v>
      </c>
      <c r="F69" s="253">
        <v>28933</v>
      </c>
      <c r="G69" s="1585"/>
      <c r="H69" s="4"/>
      <c r="I69" s="4"/>
      <c r="J69" s="137"/>
      <c r="K69" s="4"/>
      <c r="L69" s="4"/>
      <c r="M69" s="1582"/>
      <c r="N69" s="1585"/>
      <c r="O69" s="1585"/>
      <c r="P69" s="1585"/>
      <c r="Q69" s="1585"/>
      <c r="R69" s="1585"/>
      <c r="S69" s="1585"/>
      <c r="T69" s="1585"/>
      <c r="U69" s="1585"/>
      <c r="V69" s="1585"/>
      <c r="W69" s="1585"/>
      <c r="X69" s="1585"/>
      <c r="Y69" s="1585"/>
      <c r="Z69" s="1585"/>
      <c r="AA69" s="1585"/>
      <c r="AB69" s="1585"/>
      <c r="AC69" s="1585"/>
      <c r="AD69" s="1585"/>
      <c r="AE69" s="1585"/>
      <c r="AF69" s="1585"/>
      <c r="AG69" s="1585"/>
      <c r="AH69" s="1585"/>
      <c r="AI69" s="1585"/>
      <c r="AJ69" s="1585"/>
      <c r="AK69" s="1585"/>
      <c r="AL69" s="1585"/>
      <c r="AM69" s="1585"/>
      <c r="AN69" s="1585"/>
      <c r="AO69" s="1585"/>
      <c r="AP69" s="1585"/>
      <c r="AQ69" s="1585"/>
      <c r="AR69" s="1585"/>
      <c r="AS69" s="1585"/>
      <c r="AT69" s="1585"/>
      <c r="AU69" s="1585"/>
      <c r="AV69" s="1585"/>
      <c r="AW69" s="1585"/>
      <c r="AX69" s="1585"/>
      <c r="AY69" s="1585"/>
      <c r="AZ69" s="1585"/>
      <c r="BA69" s="1585"/>
      <c r="BB69" s="1585"/>
      <c r="BC69" s="1585"/>
      <c r="BD69" s="1585"/>
      <c r="BE69" s="1585"/>
      <c r="BF69" s="1585"/>
      <c r="BG69" s="1585"/>
      <c r="BH69" s="1585"/>
      <c r="BI69" s="1585"/>
      <c r="BJ69" s="1585"/>
      <c r="BK69" s="1585"/>
      <c r="BL69" s="1585"/>
      <c r="BM69" s="1585"/>
      <c r="BN69" s="1585"/>
      <c r="BO69" s="1585"/>
      <c r="BP69" s="1585"/>
      <c r="BQ69" s="1585"/>
      <c r="BR69" s="1585"/>
      <c r="BS69" s="1585"/>
      <c r="BT69" s="1585"/>
      <c r="BU69" s="1585"/>
      <c r="BV69" s="1585"/>
      <c r="BW69" s="1585"/>
      <c r="BX69" s="1585"/>
      <c r="BY69" s="1585"/>
      <c r="BZ69" s="1585"/>
      <c r="CA69" s="1585"/>
      <c r="CB69" s="1585"/>
      <c r="CC69" s="1585"/>
      <c r="CD69" s="1585"/>
      <c r="CE69" s="1585"/>
      <c r="CF69" s="1585"/>
      <c r="CG69" s="1585"/>
      <c r="CH69" s="1585"/>
      <c r="CI69" s="1585"/>
      <c r="CJ69" s="1585"/>
      <c r="CK69" s="1585"/>
      <c r="CL69" s="1585"/>
      <c r="CM69" s="1585"/>
      <c r="CN69" s="1585"/>
      <c r="CO69" s="1585"/>
      <c r="CP69" s="1585"/>
      <c r="CQ69" s="1585"/>
      <c r="CR69" s="1585"/>
      <c r="CS69" s="1585"/>
      <c r="CT69" s="1585"/>
      <c r="CU69" s="1585"/>
      <c r="CV69" s="1585"/>
      <c r="CW69" s="1585"/>
      <c r="CX69" s="1585"/>
      <c r="CY69" s="1585"/>
      <c r="CZ69" s="1585"/>
      <c r="DA69" s="1585"/>
      <c r="DB69" s="1585"/>
      <c r="DC69" s="1585"/>
      <c r="DD69" s="1585"/>
      <c r="DE69" s="1585"/>
      <c r="DF69" s="1585"/>
      <c r="DG69" s="1585"/>
      <c r="DH69" s="1585"/>
      <c r="DI69" s="1585"/>
      <c r="DJ69" s="1585"/>
      <c r="DK69" s="1585"/>
      <c r="DL69" s="1585"/>
      <c r="DM69" s="1585"/>
      <c r="DN69" s="1585"/>
      <c r="DO69" s="1585"/>
      <c r="DP69" s="1585"/>
      <c r="DQ69" s="1585"/>
      <c r="DR69" s="1585"/>
      <c r="DS69" s="1585"/>
      <c r="DT69" s="1585"/>
      <c r="DU69" s="1585"/>
      <c r="DV69" s="1585"/>
      <c r="DW69" s="1585"/>
      <c r="DX69" s="1585"/>
      <c r="DY69" s="1585"/>
      <c r="DZ69" s="1585"/>
      <c r="EA69" s="1585"/>
      <c r="EB69" s="1585"/>
      <c r="EC69" s="1585"/>
      <c r="ED69" s="1585"/>
      <c r="EE69" s="1585"/>
      <c r="EF69" s="1585"/>
      <c r="EG69" s="1585"/>
      <c r="EH69" s="1585"/>
      <c r="EI69" s="1585"/>
      <c r="EJ69" s="1585"/>
      <c r="EK69" s="1585"/>
      <c r="EL69" s="1585"/>
      <c r="EM69" s="1585"/>
      <c r="EN69" s="1585"/>
      <c r="EO69" s="1585"/>
      <c r="EP69" s="1585"/>
      <c r="EQ69" s="1585"/>
      <c r="ER69" s="1585"/>
      <c r="ES69" s="1585"/>
      <c r="ET69" s="1585"/>
      <c r="EU69" s="1585"/>
      <c r="EV69" s="1585"/>
      <c r="EW69" s="1585"/>
      <c r="EX69" s="1585"/>
      <c r="EY69" s="1585"/>
      <c r="EZ69" s="1585"/>
      <c r="FA69" s="1585"/>
      <c r="FB69" s="1585"/>
      <c r="FC69" s="1585"/>
      <c r="FD69" s="1585"/>
      <c r="FE69" s="1585"/>
      <c r="FF69" s="1585"/>
      <c r="FG69" s="1585"/>
      <c r="FH69" s="1585"/>
      <c r="FI69" s="1585"/>
      <c r="FJ69" s="1585"/>
      <c r="FK69" s="1585"/>
      <c r="FL69" s="1585"/>
      <c r="FM69" s="1585"/>
      <c r="FN69" s="1585"/>
      <c r="FO69" s="1585"/>
      <c r="FP69" s="1585"/>
      <c r="FQ69" s="1585"/>
      <c r="FR69" s="1585"/>
      <c r="FS69" s="1585"/>
      <c r="FT69" s="1585"/>
      <c r="FU69" s="1585"/>
      <c r="FV69" s="1585"/>
      <c r="FW69" s="1585"/>
      <c r="FX69" s="1585"/>
      <c r="FY69" s="1585"/>
      <c r="FZ69" s="1585"/>
      <c r="GA69" s="1585"/>
      <c r="GB69" s="1585"/>
      <c r="GC69" s="1585"/>
      <c r="GD69" s="1585"/>
      <c r="GE69" s="1585"/>
      <c r="GF69" s="1585"/>
      <c r="GG69" s="1585"/>
      <c r="GH69" s="1585"/>
      <c r="GI69" s="1585"/>
      <c r="GJ69" s="1585"/>
      <c r="GK69" s="1585"/>
      <c r="GL69" s="1585"/>
      <c r="GM69" s="1585"/>
      <c r="GN69" s="1585"/>
      <c r="GO69" s="1585"/>
      <c r="GP69" s="1585"/>
      <c r="GQ69" s="1585"/>
      <c r="GR69" s="1585"/>
      <c r="GS69" s="1585"/>
      <c r="GT69" s="1585"/>
      <c r="GU69" s="1585"/>
      <c r="GV69" s="1585"/>
      <c r="GW69" s="1585"/>
      <c r="GX69" s="1585"/>
      <c r="GY69" s="1585"/>
      <c r="GZ69" s="1585"/>
      <c r="HA69" s="1585"/>
      <c r="HB69" s="1585"/>
      <c r="HC69" s="1585"/>
      <c r="HD69" s="1585"/>
      <c r="HE69" s="1585"/>
      <c r="HF69" s="1585"/>
      <c r="HG69" s="1585"/>
      <c r="HH69" s="1585"/>
      <c r="HI69" s="1585"/>
      <c r="HJ69" s="1585"/>
      <c r="HK69" s="1585"/>
      <c r="HL69" s="1585"/>
      <c r="HM69" s="1585"/>
      <c r="HN69" s="1585"/>
      <c r="HO69" s="1585"/>
      <c r="HP69" s="1585"/>
      <c r="HQ69" s="1585"/>
      <c r="HR69" s="1585"/>
      <c r="HS69" s="1585"/>
      <c r="HT69" s="1585"/>
      <c r="HU69" s="1585"/>
      <c r="HV69" s="1585"/>
      <c r="HW69" s="1585"/>
      <c r="HX69" s="1585"/>
      <c r="HY69" s="1585"/>
      <c r="HZ69" s="1585"/>
      <c r="IA69" s="1585"/>
      <c r="IB69" s="1585"/>
      <c r="IC69" s="1585"/>
      <c r="ID69" s="1585"/>
      <c r="IE69" s="1585"/>
      <c r="IF69" s="1585"/>
      <c r="IG69" s="1585"/>
      <c r="IH69" s="1585"/>
      <c r="II69" s="1585"/>
      <c r="IJ69" s="1585"/>
      <c r="IK69" s="1585"/>
      <c r="IL69" s="1585"/>
      <c r="IM69" s="1585"/>
      <c r="IN69" s="1585"/>
      <c r="IO69" s="1585"/>
      <c r="IP69" s="1585"/>
      <c r="IQ69" s="1585"/>
      <c r="IR69" s="1585"/>
      <c r="IS69" s="1585"/>
      <c r="IT69" s="1585"/>
      <c r="IU69" s="1585"/>
      <c r="IV69" s="1585"/>
    </row>
    <row r="70" spans="1:256" x14ac:dyDescent="0.2">
      <c r="A70" s="1594" t="s">
        <v>160</v>
      </c>
      <c r="B70" s="1597" t="s">
        <v>1878</v>
      </c>
      <c r="C70" s="4" t="s">
        <v>1879</v>
      </c>
      <c r="D70" s="4" t="s">
        <v>1880</v>
      </c>
      <c r="E70" s="253">
        <v>15114</v>
      </c>
      <c r="F70" s="253">
        <v>12074</v>
      </c>
      <c r="G70" s="4"/>
      <c r="H70" s="4"/>
      <c r="I70" s="4"/>
      <c r="J70" s="137"/>
      <c r="K70" s="4"/>
      <c r="L70" s="137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</row>
    <row r="71" spans="1:256" x14ac:dyDescent="0.2">
      <c r="A71" s="1594" t="s">
        <v>161</v>
      </c>
      <c r="B71" s="1597" t="s">
        <v>1881</v>
      </c>
      <c r="C71" s="4" t="s">
        <v>1882</v>
      </c>
      <c r="D71" s="4" t="s">
        <v>1818</v>
      </c>
      <c r="E71" s="253">
        <v>4000</v>
      </c>
      <c r="F71" s="253">
        <v>3741</v>
      </c>
      <c r="H71" s="4"/>
      <c r="I71" s="4"/>
      <c r="J71" s="137"/>
      <c r="K71" s="4"/>
      <c r="L71" s="4"/>
      <c r="M71" s="4"/>
    </row>
    <row r="72" spans="1:256" s="1586" customFormat="1" ht="13.5" x14ac:dyDescent="0.25">
      <c r="A72" s="1594" t="s">
        <v>1167</v>
      </c>
      <c r="B72" s="1597" t="s">
        <v>1883</v>
      </c>
      <c r="C72" s="4" t="s">
        <v>1884</v>
      </c>
      <c r="D72" s="4" t="s">
        <v>1885</v>
      </c>
      <c r="E72" s="253">
        <v>20081</v>
      </c>
      <c r="F72" s="253">
        <v>18424</v>
      </c>
      <c r="G72" s="1585"/>
      <c r="H72" s="4"/>
      <c r="I72" s="4"/>
      <c r="J72" s="137"/>
      <c r="K72" s="4"/>
      <c r="L72" s="4"/>
      <c r="M72" s="1582"/>
      <c r="N72" s="1585"/>
      <c r="O72" s="1585"/>
      <c r="P72" s="1585"/>
      <c r="Q72" s="1585"/>
      <c r="R72" s="1585"/>
      <c r="S72" s="1585"/>
      <c r="T72" s="1585"/>
      <c r="U72" s="1585"/>
      <c r="V72" s="1585"/>
      <c r="W72" s="1585"/>
      <c r="X72" s="1585"/>
      <c r="Y72" s="1585"/>
      <c r="Z72" s="1585"/>
      <c r="AA72" s="1585"/>
      <c r="AB72" s="1585"/>
      <c r="AC72" s="1585"/>
      <c r="AD72" s="1585"/>
      <c r="AE72" s="1585"/>
      <c r="AF72" s="1585"/>
      <c r="AG72" s="1585"/>
      <c r="AH72" s="1585"/>
      <c r="AI72" s="1585"/>
      <c r="AJ72" s="1585"/>
      <c r="AK72" s="1585"/>
      <c r="AL72" s="1585"/>
      <c r="AM72" s="1585"/>
      <c r="AN72" s="1585"/>
      <c r="AO72" s="1585"/>
      <c r="AP72" s="1585"/>
      <c r="AQ72" s="1585"/>
      <c r="AR72" s="1585"/>
      <c r="AS72" s="1585"/>
      <c r="AT72" s="1585"/>
      <c r="AU72" s="1585"/>
      <c r="AV72" s="1585"/>
      <c r="AW72" s="1585"/>
      <c r="AX72" s="1585"/>
      <c r="AY72" s="1585"/>
      <c r="AZ72" s="1585"/>
      <c r="BA72" s="1585"/>
      <c r="BB72" s="1585"/>
      <c r="BC72" s="1585"/>
      <c r="BD72" s="1585"/>
      <c r="BE72" s="1585"/>
      <c r="BF72" s="1585"/>
      <c r="BG72" s="1585"/>
      <c r="BH72" s="1585"/>
      <c r="BI72" s="1585"/>
      <c r="BJ72" s="1585"/>
      <c r="BK72" s="1585"/>
      <c r="BL72" s="1585"/>
      <c r="BM72" s="1585"/>
      <c r="BN72" s="1585"/>
      <c r="BO72" s="1585"/>
      <c r="BP72" s="1585"/>
      <c r="BQ72" s="1585"/>
      <c r="BR72" s="1585"/>
      <c r="BS72" s="1585"/>
      <c r="BT72" s="1585"/>
      <c r="BU72" s="1585"/>
      <c r="BV72" s="1585"/>
      <c r="BW72" s="1585"/>
      <c r="BX72" s="1585"/>
      <c r="BY72" s="1585"/>
      <c r="BZ72" s="1585"/>
      <c r="CA72" s="1585"/>
      <c r="CB72" s="1585"/>
      <c r="CC72" s="1585"/>
      <c r="CD72" s="1585"/>
      <c r="CE72" s="1585"/>
      <c r="CF72" s="1585"/>
      <c r="CG72" s="1585"/>
      <c r="CH72" s="1585"/>
      <c r="CI72" s="1585"/>
      <c r="CJ72" s="1585"/>
      <c r="CK72" s="1585"/>
      <c r="CL72" s="1585"/>
      <c r="CM72" s="1585"/>
      <c r="CN72" s="1585"/>
      <c r="CO72" s="1585"/>
      <c r="CP72" s="1585"/>
      <c r="CQ72" s="1585"/>
      <c r="CR72" s="1585"/>
      <c r="CS72" s="1585"/>
      <c r="CT72" s="1585"/>
      <c r="CU72" s="1585"/>
      <c r="CV72" s="1585"/>
      <c r="CW72" s="1585"/>
      <c r="CX72" s="1585"/>
      <c r="CY72" s="1585"/>
      <c r="CZ72" s="1585"/>
      <c r="DA72" s="1585"/>
      <c r="DB72" s="1585"/>
      <c r="DC72" s="1585"/>
      <c r="DD72" s="1585"/>
      <c r="DE72" s="1585"/>
      <c r="DF72" s="1585"/>
      <c r="DG72" s="1585"/>
      <c r="DH72" s="1585"/>
      <c r="DI72" s="1585"/>
      <c r="DJ72" s="1585"/>
      <c r="DK72" s="1585"/>
      <c r="DL72" s="1585"/>
      <c r="DM72" s="1585"/>
      <c r="DN72" s="1585"/>
      <c r="DO72" s="1585"/>
      <c r="DP72" s="1585"/>
      <c r="DQ72" s="1585"/>
      <c r="DR72" s="1585"/>
      <c r="DS72" s="1585"/>
      <c r="DT72" s="1585"/>
      <c r="DU72" s="1585"/>
      <c r="DV72" s="1585"/>
      <c r="DW72" s="1585"/>
      <c r="DX72" s="1585"/>
      <c r="DY72" s="1585"/>
      <c r="DZ72" s="1585"/>
      <c r="EA72" s="1585"/>
      <c r="EB72" s="1585"/>
      <c r="EC72" s="1585"/>
      <c r="ED72" s="1585"/>
      <c r="EE72" s="1585"/>
      <c r="EF72" s="1585"/>
      <c r="EG72" s="1585"/>
      <c r="EH72" s="1585"/>
      <c r="EI72" s="1585"/>
      <c r="EJ72" s="1585"/>
      <c r="EK72" s="1585"/>
      <c r="EL72" s="1585"/>
      <c r="EM72" s="1585"/>
      <c r="EN72" s="1585"/>
      <c r="EO72" s="1585"/>
      <c r="EP72" s="1585"/>
      <c r="EQ72" s="1585"/>
      <c r="ER72" s="1585"/>
      <c r="ES72" s="1585"/>
      <c r="ET72" s="1585"/>
      <c r="EU72" s="1585"/>
      <c r="EV72" s="1585"/>
      <c r="EW72" s="1585"/>
      <c r="EX72" s="1585"/>
      <c r="EY72" s="1585"/>
      <c r="EZ72" s="1585"/>
      <c r="FA72" s="1585"/>
      <c r="FB72" s="1585"/>
      <c r="FC72" s="1585"/>
      <c r="FD72" s="1585"/>
      <c r="FE72" s="1585"/>
      <c r="FF72" s="1585"/>
      <c r="FG72" s="1585"/>
      <c r="FH72" s="1585"/>
      <c r="FI72" s="1585"/>
      <c r="FJ72" s="1585"/>
      <c r="FK72" s="1585"/>
      <c r="FL72" s="1585"/>
      <c r="FM72" s="1585"/>
      <c r="FN72" s="1585"/>
      <c r="FO72" s="1585"/>
      <c r="FP72" s="1585"/>
      <c r="FQ72" s="1585"/>
      <c r="FR72" s="1585"/>
      <c r="FS72" s="1585"/>
      <c r="FT72" s="1585"/>
      <c r="FU72" s="1585"/>
      <c r="FV72" s="1585"/>
      <c r="FW72" s="1585"/>
      <c r="FX72" s="1585"/>
      <c r="FY72" s="1585"/>
      <c r="FZ72" s="1585"/>
      <c r="GA72" s="1585"/>
      <c r="GB72" s="1585"/>
      <c r="GC72" s="1585"/>
      <c r="GD72" s="1585"/>
      <c r="GE72" s="1585"/>
      <c r="GF72" s="1585"/>
      <c r="GG72" s="1585"/>
      <c r="GH72" s="1585"/>
      <c r="GI72" s="1585"/>
      <c r="GJ72" s="1585"/>
      <c r="GK72" s="1585"/>
      <c r="GL72" s="1585"/>
      <c r="GM72" s="1585"/>
      <c r="GN72" s="1585"/>
      <c r="GO72" s="1585"/>
      <c r="GP72" s="1585"/>
      <c r="GQ72" s="1585"/>
      <c r="GR72" s="1585"/>
      <c r="GS72" s="1585"/>
      <c r="GT72" s="1585"/>
      <c r="GU72" s="1585"/>
      <c r="GV72" s="1585"/>
      <c r="GW72" s="1585"/>
      <c r="GX72" s="1585"/>
      <c r="GY72" s="1585"/>
      <c r="GZ72" s="1585"/>
      <c r="HA72" s="1585"/>
      <c r="HB72" s="1585"/>
      <c r="HC72" s="1585"/>
      <c r="HD72" s="1585"/>
      <c r="HE72" s="1585"/>
      <c r="HF72" s="1585"/>
      <c r="HG72" s="1585"/>
      <c r="HH72" s="1585"/>
      <c r="HI72" s="1585"/>
      <c r="HJ72" s="1585"/>
      <c r="HK72" s="1585"/>
      <c r="HL72" s="1585"/>
      <c r="HM72" s="1585"/>
      <c r="HN72" s="1585"/>
      <c r="HO72" s="1585"/>
      <c r="HP72" s="1585"/>
      <c r="HQ72" s="1585"/>
      <c r="HR72" s="1585"/>
      <c r="HS72" s="1585"/>
      <c r="HT72" s="1585"/>
      <c r="HU72" s="1585"/>
      <c r="HV72" s="1585"/>
      <c r="HW72" s="1585"/>
      <c r="HX72" s="1585"/>
      <c r="HY72" s="1585"/>
      <c r="HZ72" s="1585"/>
      <c r="IA72" s="1585"/>
      <c r="IB72" s="1585"/>
      <c r="IC72" s="1585"/>
      <c r="ID72" s="1585"/>
      <c r="IE72" s="1585"/>
      <c r="IF72" s="1585"/>
      <c r="IG72" s="1585"/>
      <c r="IH72" s="1585"/>
      <c r="II72" s="1585"/>
      <c r="IJ72" s="1585"/>
      <c r="IK72" s="1585"/>
      <c r="IL72" s="1585"/>
      <c r="IM72" s="1585"/>
      <c r="IN72" s="1585"/>
      <c r="IO72" s="1585"/>
      <c r="IP72" s="1585"/>
      <c r="IQ72" s="1585"/>
      <c r="IR72" s="1585"/>
      <c r="IS72" s="1585"/>
      <c r="IT72" s="1585"/>
      <c r="IU72" s="1585"/>
      <c r="IV72" s="1585"/>
    </row>
    <row r="73" spans="1:256" x14ac:dyDescent="0.2">
      <c r="A73" s="1594" t="s">
        <v>1168</v>
      </c>
      <c r="B73" s="1597" t="s">
        <v>1886</v>
      </c>
      <c r="C73" s="4" t="s">
        <v>1820</v>
      </c>
      <c r="D73" s="4" t="s">
        <v>1887</v>
      </c>
      <c r="E73" s="253">
        <v>54783</v>
      </c>
      <c r="F73" s="253">
        <v>54487</v>
      </c>
      <c r="G73" s="4"/>
      <c r="H73" s="4"/>
      <c r="I73" s="4"/>
      <c r="J73" s="137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</row>
    <row r="74" spans="1:256" x14ac:dyDescent="0.2">
      <c r="A74" s="1594" t="s">
        <v>1169</v>
      </c>
      <c r="B74" s="1597" t="s">
        <v>1888</v>
      </c>
      <c r="C74" s="4" t="s">
        <v>1889</v>
      </c>
      <c r="D74" s="4" t="s">
        <v>1890</v>
      </c>
      <c r="E74" s="253">
        <v>62677</v>
      </c>
      <c r="F74" s="253">
        <v>57950</v>
      </c>
      <c r="H74" s="4"/>
      <c r="I74" s="4"/>
      <c r="J74" s="137"/>
      <c r="K74" s="4"/>
      <c r="L74" s="137"/>
      <c r="M74" s="4"/>
      <c r="N74" s="4"/>
      <c r="O74" s="4"/>
      <c r="P74" s="4"/>
    </row>
    <row r="75" spans="1:256" x14ac:dyDescent="0.2">
      <c r="A75" s="1594" t="s">
        <v>1204</v>
      </c>
      <c r="B75" s="1597" t="s">
        <v>1891</v>
      </c>
      <c r="C75" s="4" t="s">
        <v>1892</v>
      </c>
      <c r="D75" s="4" t="s">
        <v>1893</v>
      </c>
      <c r="E75" s="253">
        <v>87305</v>
      </c>
      <c r="F75" s="253">
        <v>85742</v>
      </c>
      <c r="H75" s="4"/>
      <c r="I75" s="4"/>
      <c r="J75" s="4"/>
      <c r="K75" s="4"/>
      <c r="L75" s="4"/>
      <c r="M75" s="4"/>
    </row>
    <row r="76" spans="1:256" x14ac:dyDescent="0.2">
      <c r="A76" s="1594" t="s">
        <v>1243</v>
      </c>
      <c r="B76" s="1597" t="s">
        <v>1894</v>
      </c>
      <c r="C76" s="4" t="s">
        <v>1820</v>
      </c>
      <c r="D76" s="4" t="s">
        <v>1895</v>
      </c>
      <c r="E76" s="253">
        <v>84052</v>
      </c>
      <c r="F76" s="253">
        <v>81744</v>
      </c>
      <c r="H76" s="4"/>
      <c r="I76" s="4"/>
      <c r="J76" s="137"/>
      <c r="K76" s="4"/>
      <c r="L76" s="4"/>
      <c r="M76" s="4"/>
    </row>
    <row r="77" spans="1:256" x14ac:dyDescent="0.2">
      <c r="A77" s="1594" t="s">
        <v>1244</v>
      </c>
      <c r="B77" s="1597" t="s">
        <v>1896</v>
      </c>
      <c r="C77" s="4" t="s">
        <v>1897</v>
      </c>
      <c r="D77" s="4" t="s">
        <v>1898</v>
      </c>
      <c r="E77" s="253">
        <v>5905</v>
      </c>
      <c r="F77" s="253">
        <v>5905</v>
      </c>
      <c r="H77" s="4"/>
      <c r="I77" s="4"/>
      <c r="J77" s="4"/>
      <c r="K77" s="4"/>
      <c r="L77" s="4"/>
      <c r="M77" s="4"/>
    </row>
    <row r="78" spans="1:256" s="1585" customFormat="1" ht="13.5" x14ac:dyDescent="0.25">
      <c r="A78" s="1594" t="s">
        <v>1247</v>
      </c>
      <c r="B78" s="1597" t="s">
        <v>1899</v>
      </c>
      <c r="C78" s="4" t="s">
        <v>1839</v>
      </c>
      <c r="D78" s="4" t="s">
        <v>1900</v>
      </c>
      <c r="E78" s="253">
        <v>871</v>
      </c>
      <c r="F78" s="253">
        <v>871</v>
      </c>
      <c r="G78" s="294"/>
      <c r="H78" s="4"/>
      <c r="I78" s="4"/>
      <c r="J78" s="4"/>
      <c r="K78" s="4"/>
      <c r="L78" s="4"/>
      <c r="M78" s="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4"/>
      <c r="CC78" s="294"/>
      <c r="CD78" s="294"/>
      <c r="CE78" s="294"/>
      <c r="CF78" s="294"/>
      <c r="CG78" s="294"/>
      <c r="CH78" s="294"/>
      <c r="CI78" s="294"/>
      <c r="CJ78" s="294"/>
      <c r="CK78" s="294"/>
      <c r="CL78" s="294"/>
      <c r="CM78" s="294"/>
      <c r="CN78" s="294"/>
      <c r="CO78" s="294"/>
      <c r="CP78" s="294"/>
      <c r="CQ78" s="294"/>
      <c r="CR78" s="294"/>
      <c r="CS78" s="294"/>
      <c r="CT78" s="294"/>
      <c r="CU78" s="294"/>
      <c r="CV78" s="294"/>
      <c r="CW78" s="294"/>
      <c r="CX78" s="294"/>
      <c r="CY78" s="294"/>
      <c r="CZ78" s="294"/>
      <c r="DA78" s="294"/>
      <c r="DB78" s="294"/>
      <c r="DC78" s="294"/>
      <c r="DD78" s="294"/>
      <c r="DE78" s="294"/>
      <c r="DF78" s="294"/>
      <c r="DG78" s="294"/>
      <c r="DH78" s="294"/>
      <c r="DI78" s="294"/>
      <c r="DJ78" s="294"/>
      <c r="DK78" s="294"/>
      <c r="DL78" s="294"/>
      <c r="DM78" s="294"/>
      <c r="DN78" s="294"/>
      <c r="DO78" s="294"/>
      <c r="DP78" s="294"/>
      <c r="DQ78" s="294"/>
      <c r="DR78" s="294"/>
      <c r="DS78" s="294"/>
      <c r="DT78" s="294"/>
      <c r="DU78" s="294"/>
      <c r="DV78" s="294"/>
      <c r="DW78" s="294"/>
      <c r="DX78" s="294"/>
      <c r="DY78" s="294"/>
      <c r="DZ78" s="294"/>
      <c r="EA78" s="294"/>
      <c r="EB78" s="294"/>
      <c r="EC78" s="294"/>
      <c r="ED78" s="294"/>
      <c r="EE78" s="294"/>
      <c r="EF78" s="294"/>
      <c r="EG78" s="294"/>
      <c r="EH78" s="294"/>
      <c r="EI78" s="294"/>
      <c r="EJ78" s="294"/>
      <c r="EK78" s="294"/>
      <c r="EL78" s="294"/>
      <c r="EM78" s="294"/>
      <c r="EN78" s="294"/>
      <c r="EO78" s="294"/>
      <c r="EP78" s="294"/>
      <c r="EQ78" s="294"/>
      <c r="ER78" s="294"/>
      <c r="ES78" s="294"/>
      <c r="ET78" s="294"/>
      <c r="EU78" s="294"/>
      <c r="EV78" s="294"/>
      <c r="EW78" s="294"/>
      <c r="EX78" s="294"/>
      <c r="EY78" s="294"/>
      <c r="EZ78" s="294"/>
      <c r="FA78" s="294"/>
      <c r="FB78" s="294"/>
      <c r="FC78" s="294"/>
      <c r="FD78" s="294"/>
      <c r="FE78" s="294"/>
      <c r="FF78" s="294"/>
      <c r="FG78" s="294"/>
      <c r="FH78" s="294"/>
      <c r="FI78" s="294"/>
      <c r="FJ78" s="294"/>
      <c r="FK78" s="294"/>
      <c r="FL78" s="294"/>
      <c r="FM78" s="294"/>
      <c r="FN78" s="294"/>
      <c r="FO78" s="294"/>
      <c r="FP78" s="294"/>
      <c r="FQ78" s="294"/>
      <c r="FR78" s="294"/>
      <c r="FS78" s="294"/>
      <c r="FT78" s="294"/>
      <c r="FU78" s="294"/>
      <c r="FV78" s="294"/>
      <c r="FW78" s="294"/>
      <c r="FX78" s="294"/>
      <c r="FY78" s="294"/>
      <c r="FZ78" s="294"/>
      <c r="GA78" s="294"/>
      <c r="GB78" s="294"/>
      <c r="GC78" s="294"/>
      <c r="GD78" s="294"/>
      <c r="GE78" s="294"/>
      <c r="GF78" s="294"/>
      <c r="GG78" s="294"/>
      <c r="GH78" s="294"/>
      <c r="GI78" s="294"/>
      <c r="GJ78" s="294"/>
      <c r="GK78" s="294"/>
      <c r="GL78" s="294"/>
      <c r="GM78" s="294"/>
      <c r="GN78" s="294"/>
      <c r="GO78" s="294"/>
      <c r="GP78" s="294"/>
      <c r="GQ78" s="294"/>
      <c r="GR78" s="294"/>
      <c r="GS78" s="294"/>
      <c r="GT78" s="294"/>
      <c r="GU78" s="294"/>
      <c r="GV78" s="294"/>
      <c r="GW78" s="294"/>
      <c r="GX78" s="294"/>
      <c r="GY78" s="294"/>
      <c r="GZ78" s="294"/>
      <c r="HA78" s="294"/>
      <c r="HB78" s="294"/>
      <c r="HC78" s="294"/>
      <c r="HD78" s="294"/>
      <c r="HE78" s="294"/>
      <c r="HF78" s="294"/>
      <c r="HG78" s="294"/>
      <c r="HH78" s="294"/>
      <c r="HI78" s="294"/>
      <c r="HJ78" s="294"/>
      <c r="HK78" s="294"/>
      <c r="HL78" s="294"/>
      <c r="HM78" s="294"/>
      <c r="HN78" s="294"/>
      <c r="HO78" s="294"/>
      <c r="HP78" s="294"/>
      <c r="HQ78" s="294"/>
      <c r="HR78" s="294"/>
      <c r="HS78" s="294"/>
      <c r="HT78" s="294"/>
      <c r="HU78" s="294"/>
      <c r="HV78" s="294"/>
      <c r="HW78" s="294"/>
      <c r="HX78" s="294"/>
      <c r="HY78" s="294"/>
      <c r="HZ78" s="294"/>
      <c r="IA78" s="294"/>
      <c r="IB78" s="294"/>
      <c r="IC78" s="294"/>
      <c r="ID78" s="294"/>
      <c r="IE78" s="294"/>
      <c r="IF78" s="294"/>
      <c r="IG78" s="294"/>
      <c r="IH78" s="294"/>
      <c r="II78" s="294"/>
      <c r="IJ78" s="294"/>
      <c r="IK78" s="294"/>
      <c r="IL78" s="294"/>
      <c r="IM78" s="294"/>
      <c r="IN78" s="294"/>
      <c r="IO78" s="294"/>
      <c r="IP78" s="294"/>
      <c r="IQ78" s="294"/>
      <c r="IR78" s="294"/>
      <c r="IS78" s="294"/>
      <c r="IT78" s="294"/>
      <c r="IU78" s="294"/>
      <c r="IV78" s="294"/>
    </row>
    <row r="79" spans="1:256" x14ac:dyDescent="0.2">
      <c r="A79" s="1594" t="s">
        <v>1248</v>
      </c>
      <c r="B79" s="1597" t="s">
        <v>1901</v>
      </c>
      <c r="C79" s="4" t="s">
        <v>1820</v>
      </c>
      <c r="D79" s="4" t="s">
        <v>1887</v>
      </c>
      <c r="E79" s="253">
        <v>412340</v>
      </c>
      <c r="F79" s="253">
        <v>386795</v>
      </c>
    </row>
    <row r="80" spans="1:256" x14ac:dyDescent="0.2">
      <c r="A80" s="1594" t="s">
        <v>1249</v>
      </c>
      <c r="B80" s="1597" t="s">
        <v>1902</v>
      </c>
      <c r="C80" s="4" t="s">
        <v>1820</v>
      </c>
      <c r="D80" s="4" t="s">
        <v>1887</v>
      </c>
      <c r="E80" s="253">
        <v>150336</v>
      </c>
      <c r="F80" s="253">
        <v>150336</v>
      </c>
    </row>
    <row r="81" spans="1:256" x14ac:dyDescent="0.2">
      <c r="A81" s="1594" t="s">
        <v>1254</v>
      </c>
      <c r="B81" s="1597" t="s">
        <v>1903</v>
      </c>
      <c r="C81" s="4" t="s">
        <v>1904</v>
      </c>
      <c r="D81" s="4" t="s">
        <v>1905</v>
      </c>
      <c r="E81" s="253">
        <v>189924</v>
      </c>
      <c r="F81" s="253">
        <v>171698</v>
      </c>
      <c r="G81" s="4"/>
    </row>
    <row r="82" spans="1:256" x14ac:dyDescent="0.2">
      <c r="A82" s="1594" t="s">
        <v>1255</v>
      </c>
      <c r="B82" s="1597" t="s">
        <v>1906</v>
      </c>
      <c r="C82" s="4" t="s">
        <v>1907</v>
      </c>
      <c r="D82" s="4" t="s">
        <v>1821</v>
      </c>
      <c r="E82" s="253">
        <v>194425</v>
      </c>
      <c r="F82" s="253">
        <v>164447</v>
      </c>
    </row>
    <row r="83" spans="1:256" x14ac:dyDescent="0.2">
      <c r="A83" s="1594" t="s">
        <v>1256</v>
      </c>
      <c r="B83" s="1597" t="s">
        <v>1908</v>
      </c>
      <c r="C83" s="4" t="s">
        <v>1909</v>
      </c>
      <c r="D83" s="4" t="s">
        <v>1910</v>
      </c>
      <c r="E83" s="253">
        <v>102770</v>
      </c>
      <c r="F83" s="253">
        <v>94062</v>
      </c>
    </row>
    <row r="84" spans="1:256" x14ac:dyDescent="0.2">
      <c r="A84" s="1594" t="s">
        <v>1257</v>
      </c>
      <c r="B84" s="1597" t="s">
        <v>1911</v>
      </c>
      <c r="C84" s="4" t="s">
        <v>1912</v>
      </c>
      <c r="D84" s="4" t="s">
        <v>1910</v>
      </c>
      <c r="E84" s="253">
        <v>23195</v>
      </c>
      <c r="F84" s="253">
        <v>21680</v>
      </c>
    </row>
    <row r="85" spans="1:256" x14ac:dyDescent="0.2">
      <c r="A85" s="1594" t="s">
        <v>1258</v>
      </c>
      <c r="B85" s="1597" t="s">
        <v>1913</v>
      </c>
      <c r="C85" s="4" t="s">
        <v>1914</v>
      </c>
      <c r="D85" s="4" t="s">
        <v>1915</v>
      </c>
      <c r="E85" s="253">
        <v>14309</v>
      </c>
      <c r="F85" s="253">
        <v>11586</v>
      </c>
    </row>
    <row r="86" spans="1:256" x14ac:dyDescent="0.2">
      <c r="A86" s="1594" t="s">
        <v>1259</v>
      </c>
      <c r="B86" s="1597" t="s">
        <v>1916</v>
      </c>
      <c r="C86" s="4" t="s">
        <v>1917</v>
      </c>
      <c r="D86" s="4" t="s">
        <v>1918</v>
      </c>
      <c r="E86" s="253">
        <v>217812</v>
      </c>
      <c r="F86" s="253">
        <v>178362</v>
      </c>
    </row>
    <row r="87" spans="1:256" s="1586" customFormat="1" x14ac:dyDescent="0.2">
      <c r="A87" s="1594" t="s">
        <v>1260</v>
      </c>
      <c r="B87" s="1597" t="s">
        <v>1919</v>
      </c>
      <c r="C87" s="4" t="s">
        <v>1920</v>
      </c>
      <c r="D87" s="4" t="s">
        <v>1921</v>
      </c>
      <c r="E87" s="253">
        <v>89621</v>
      </c>
      <c r="F87" s="254">
        <v>62983</v>
      </c>
      <c r="G87" s="294"/>
      <c r="H87" s="4"/>
      <c r="I87" s="4"/>
      <c r="J87" s="137"/>
      <c r="K87" s="4"/>
      <c r="L87" s="4"/>
      <c r="M87" s="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4"/>
      <c r="CC87" s="294"/>
      <c r="CD87" s="294"/>
      <c r="CE87" s="294"/>
      <c r="CF87" s="294"/>
      <c r="CG87" s="294"/>
      <c r="CH87" s="294"/>
      <c r="CI87" s="294"/>
      <c r="CJ87" s="294"/>
      <c r="CK87" s="294"/>
      <c r="CL87" s="294"/>
      <c r="CM87" s="294"/>
      <c r="CN87" s="294"/>
      <c r="CO87" s="294"/>
      <c r="CP87" s="294"/>
      <c r="CQ87" s="294"/>
      <c r="CR87" s="294"/>
      <c r="CS87" s="294"/>
      <c r="CT87" s="294"/>
      <c r="CU87" s="294"/>
      <c r="CV87" s="294"/>
      <c r="CW87" s="294"/>
      <c r="CX87" s="294"/>
      <c r="CY87" s="294"/>
      <c r="CZ87" s="294"/>
      <c r="DA87" s="294"/>
      <c r="DB87" s="294"/>
      <c r="DC87" s="294"/>
      <c r="DD87" s="294"/>
      <c r="DE87" s="294"/>
      <c r="DF87" s="294"/>
      <c r="DG87" s="294"/>
      <c r="DH87" s="294"/>
      <c r="DI87" s="294"/>
      <c r="DJ87" s="294"/>
      <c r="DK87" s="294"/>
      <c r="DL87" s="294"/>
      <c r="DM87" s="294"/>
      <c r="DN87" s="294"/>
      <c r="DO87" s="294"/>
      <c r="DP87" s="294"/>
      <c r="DQ87" s="294"/>
      <c r="DR87" s="294"/>
      <c r="DS87" s="294"/>
      <c r="DT87" s="294"/>
      <c r="DU87" s="294"/>
      <c r="DV87" s="294"/>
      <c r="DW87" s="294"/>
      <c r="DX87" s="294"/>
      <c r="DY87" s="294"/>
      <c r="DZ87" s="294"/>
      <c r="EA87" s="294"/>
      <c r="EB87" s="294"/>
      <c r="EC87" s="294"/>
      <c r="ED87" s="294"/>
      <c r="EE87" s="294"/>
      <c r="EF87" s="294"/>
      <c r="EG87" s="294"/>
      <c r="EH87" s="294"/>
      <c r="EI87" s="294"/>
      <c r="EJ87" s="294"/>
      <c r="EK87" s="294"/>
      <c r="EL87" s="294"/>
      <c r="EM87" s="294"/>
      <c r="EN87" s="294"/>
      <c r="EO87" s="294"/>
      <c r="EP87" s="294"/>
      <c r="EQ87" s="294"/>
      <c r="ER87" s="294"/>
      <c r="ES87" s="294"/>
      <c r="ET87" s="294"/>
      <c r="EU87" s="294"/>
      <c r="EV87" s="294"/>
      <c r="EW87" s="294"/>
      <c r="EX87" s="294"/>
      <c r="EY87" s="294"/>
      <c r="EZ87" s="294"/>
      <c r="FA87" s="294"/>
      <c r="FB87" s="294"/>
      <c r="FC87" s="294"/>
      <c r="FD87" s="294"/>
      <c r="FE87" s="294"/>
      <c r="FF87" s="294"/>
      <c r="FG87" s="294"/>
      <c r="FH87" s="294"/>
      <c r="FI87" s="294"/>
      <c r="FJ87" s="294"/>
      <c r="FK87" s="294"/>
      <c r="FL87" s="294"/>
      <c r="FM87" s="294"/>
      <c r="FN87" s="294"/>
      <c r="FO87" s="294"/>
      <c r="FP87" s="294"/>
      <c r="FQ87" s="294"/>
      <c r="FR87" s="294"/>
      <c r="FS87" s="294"/>
      <c r="FT87" s="294"/>
      <c r="FU87" s="294"/>
      <c r="FV87" s="294"/>
      <c r="FW87" s="294"/>
      <c r="FX87" s="294"/>
      <c r="FY87" s="294"/>
      <c r="FZ87" s="294"/>
      <c r="GA87" s="294"/>
      <c r="GB87" s="294"/>
      <c r="GC87" s="294"/>
      <c r="GD87" s="294"/>
      <c r="GE87" s="294"/>
      <c r="GF87" s="294"/>
      <c r="GG87" s="294"/>
      <c r="GH87" s="294"/>
      <c r="GI87" s="294"/>
      <c r="GJ87" s="294"/>
      <c r="GK87" s="294"/>
      <c r="GL87" s="294"/>
      <c r="GM87" s="294"/>
      <c r="GN87" s="294"/>
      <c r="GO87" s="294"/>
      <c r="GP87" s="294"/>
      <c r="GQ87" s="294"/>
      <c r="GR87" s="294"/>
      <c r="GS87" s="294"/>
      <c r="GT87" s="294"/>
      <c r="GU87" s="294"/>
      <c r="GV87" s="294"/>
      <c r="GW87" s="294"/>
      <c r="GX87" s="294"/>
      <c r="GY87" s="294"/>
      <c r="GZ87" s="294"/>
      <c r="HA87" s="294"/>
      <c r="HB87" s="294"/>
      <c r="HC87" s="294"/>
      <c r="HD87" s="294"/>
      <c r="HE87" s="294"/>
      <c r="HF87" s="294"/>
      <c r="HG87" s="294"/>
      <c r="HH87" s="294"/>
      <c r="HI87" s="294"/>
      <c r="HJ87" s="294"/>
      <c r="HK87" s="294"/>
      <c r="HL87" s="294"/>
      <c r="HM87" s="294"/>
      <c r="HN87" s="294"/>
      <c r="HO87" s="294"/>
      <c r="HP87" s="294"/>
      <c r="HQ87" s="294"/>
      <c r="HR87" s="294"/>
      <c r="HS87" s="294"/>
      <c r="HT87" s="294"/>
      <c r="HU87" s="294"/>
      <c r="HV87" s="294"/>
      <c r="HW87" s="294"/>
      <c r="HX87" s="294"/>
      <c r="HY87" s="294"/>
      <c r="HZ87" s="294"/>
      <c r="IA87" s="294"/>
      <c r="IB87" s="294"/>
      <c r="IC87" s="294"/>
      <c r="ID87" s="294"/>
      <c r="IE87" s="294"/>
      <c r="IF87" s="294"/>
      <c r="IG87" s="294"/>
      <c r="IH87" s="294"/>
      <c r="II87" s="294"/>
      <c r="IJ87" s="294"/>
      <c r="IK87" s="294"/>
      <c r="IL87" s="294"/>
      <c r="IM87" s="294"/>
      <c r="IN87" s="294"/>
      <c r="IO87" s="294"/>
      <c r="IP87" s="294"/>
      <c r="IQ87" s="294"/>
      <c r="IR87" s="294"/>
      <c r="IS87" s="294"/>
      <c r="IT87" s="294"/>
      <c r="IU87" s="294"/>
      <c r="IV87" s="294"/>
    </row>
    <row r="88" spans="1:256" s="4" customFormat="1" ht="13.5" x14ac:dyDescent="0.25">
      <c r="A88" s="1594" t="s">
        <v>1305</v>
      </c>
      <c r="B88" s="2049" t="s">
        <v>1922</v>
      </c>
      <c r="C88" s="2049"/>
      <c r="D88" s="1604"/>
      <c r="E88" s="1602">
        <f>SUM(E68:E87)</f>
        <v>1835560</v>
      </c>
      <c r="F88" s="1602">
        <f>SUM(F68:F87)</f>
        <v>1631997</v>
      </c>
      <c r="G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4"/>
      <c r="CC88" s="294"/>
      <c r="CD88" s="294"/>
      <c r="CE88" s="294"/>
      <c r="CF88" s="294"/>
      <c r="CG88" s="294"/>
      <c r="CH88" s="294"/>
      <c r="CI88" s="294"/>
      <c r="CJ88" s="294"/>
      <c r="CK88" s="294"/>
      <c r="CL88" s="294"/>
      <c r="CM88" s="294"/>
      <c r="CN88" s="294"/>
      <c r="CO88" s="294"/>
      <c r="CP88" s="294"/>
      <c r="CQ88" s="294"/>
      <c r="CR88" s="294"/>
      <c r="CS88" s="294"/>
      <c r="CT88" s="294"/>
      <c r="CU88" s="294"/>
      <c r="CV88" s="294"/>
      <c r="CW88" s="294"/>
      <c r="CX88" s="294"/>
      <c r="CY88" s="294"/>
      <c r="CZ88" s="294"/>
      <c r="DA88" s="294"/>
      <c r="DB88" s="294"/>
      <c r="DC88" s="294"/>
      <c r="DD88" s="294"/>
      <c r="DE88" s="294"/>
      <c r="DF88" s="294"/>
      <c r="DG88" s="294"/>
      <c r="DH88" s="294"/>
      <c r="DI88" s="294"/>
      <c r="DJ88" s="294"/>
      <c r="DK88" s="294"/>
      <c r="DL88" s="294"/>
      <c r="DM88" s="294"/>
      <c r="DN88" s="294"/>
      <c r="DO88" s="294"/>
      <c r="DP88" s="294"/>
      <c r="DQ88" s="294"/>
      <c r="DR88" s="294"/>
      <c r="DS88" s="294"/>
      <c r="DT88" s="294"/>
      <c r="DU88" s="294"/>
      <c r="DV88" s="294"/>
      <c r="DW88" s="294"/>
      <c r="DX88" s="294"/>
      <c r="DY88" s="294"/>
      <c r="DZ88" s="294"/>
      <c r="EA88" s="294"/>
      <c r="EB88" s="294"/>
      <c r="EC88" s="294"/>
      <c r="ED88" s="294"/>
      <c r="EE88" s="294"/>
      <c r="EF88" s="294"/>
      <c r="EG88" s="294"/>
      <c r="EH88" s="294"/>
      <c r="EI88" s="294"/>
      <c r="EJ88" s="294"/>
      <c r="EK88" s="294"/>
      <c r="EL88" s="294"/>
      <c r="EM88" s="294"/>
      <c r="EN88" s="294"/>
      <c r="EO88" s="294"/>
      <c r="EP88" s="294"/>
      <c r="EQ88" s="294"/>
      <c r="ER88" s="294"/>
      <c r="ES88" s="294"/>
      <c r="ET88" s="294"/>
      <c r="EU88" s="294"/>
      <c r="EV88" s="294"/>
      <c r="EW88" s="294"/>
      <c r="EX88" s="294"/>
      <c r="EY88" s="294"/>
      <c r="EZ88" s="294"/>
      <c r="FA88" s="294"/>
      <c r="FB88" s="294"/>
      <c r="FC88" s="294"/>
      <c r="FD88" s="294"/>
      <c r="FE88" s="294"/>
      <c r="FF88" s="294"/>
      <c r="FG88" s="294"/>
      <c r="FH88" s="294"/>
      <c r="FI88" s="294"/>
      <c r="FJ88" s="294"/>
      <c r="FK88" s="294"/>
      <c r="FL88" s="294"/>
      <c r="FM88" s="294"/>
      <c r="FN88" s="294"/>
      <c r="FO88" s="294"/>
      <c r="FP88" s="294"/>
      <c r="FQ88" s="294"/>
      <c r="FR88" s="294"/>
      <c r="FS88" s="294"/>
      <c r="FT88" s="294"/>
      <c r="FU88" s="294"/>
      <c r="FV88" s="294"/>
      <c r="FW88" s="294"/>
      <c r="FX88" s="294"/>
      <c r="FY88" s="294"/>
      <c r="FZ88" s="294"/>
      <c r="GA88" s="294"/>
      <c r="GB88" s="294"/>
      <c r="GC88" s="294"/>
      <c r="GD88" s="294"/>
      <c r="GE88" s="294"/>
      <c r="GF88" s="294"/>
      <c r="GG88" s="294"/>
      <c r="GH88" s="294"/>
      <c r="GI88" s="294"/>
      <c r="GJ88" s="294"/>
      <c r="GK88" s="294"/>
      <c r="GL88" s="294"/>
      <c r="GM88" s="294"/>
      <c r="GN88" s="294"/>
      <c r="GO88" s="294"/>
      <c r="GP88" s="294"/>
      <c r="GQ88" s="294"/>
      <c r="GR88" s="294"/>
      <c r="GS88" s="294"/>
      <c r="GT88" s="294"/>
      <c r="GU88" s="294"/>
      <c r="GV88" s="294"/>
      <c r="GW88" s="294"/>
      <c r="GX88" s="294"/>
      <c r="GY88" s="294"/>
      <c r="GZ88" s="294"/>
      <c r="HA88" s="294"/>
      <c r="HB88" s="294"/>
      <c r="HC88" s="294"/>
      <c r="HD88" s="294"/>
      <c r="HE88" s="294"/>
      <c r="HF88" s="294"/>
      <c r="HG88" s="294"/>
      <c r="HH88" s="294"/>
      <c r="HI88" s="294"/>
      <c r="HJ88" s="294"/>
      <c r="HK88" s="294"/>
      <c r="HL88" s="294"/>
      <c r="HM88" s="294"/>
      <c r="HN88" s="294"/>
      <c r="HO88" s="294"/>
      <c r="HP88" s="294"/>
      <c r="HQ88" s="294"/>
      <c r="HR88" s="294"/>
      <c r="HS88" s="294"/>
      <c r="HT88" s="294"/>
      <c r="HU88" s="294"/>
      <c r="HV88" s="294"/>
      <c r="HW88" s="294"/>
      <c r="HX88" s="294"/>
      <c r="HY88" s="294"/>
      <c r="HZ88" s="294"/>
      <c r="IA88" s="294"/>
      <c r="IB88" s="294"/>
      <c r="IC88" s="294"/>
      <c r="ID88" s="294"/>
      <c r="IE88" s="294"/>
      <c r="IF88" s="294"/>
      <c r="IG88" s="294"/>
      <c r="IH88" s="294"/>
      <c r="II88" s="294"/>
      <c r="IJ88" s="294"/>
      <c r="IK88" s="294"/>
      <c r="IL88" s="294"/>
      <c r="IM88" s="294"/>
      <c r="IN88" s="294"/>
      <c r="IO88" s="294"/>
      <c r="IP88" s="294"/>
      <c r="IQ88" s="294"/>
      <c r="IR88" s="294"/>
      <c r="IS88" s="294"/>
      <c r="IT88" s="294"/>
      <c r="IU88" s="294"/>
      <c r="IV88" s="294"/>
    </row>
    <row r="89" spans="1:256" s="4" customFormat="1" ht="13.5" x14ac:dyDescent="0.25">
      <c r="A89" s="1594"/>
      <c r="B89" s="1605"/>
      <c r="C89" s="294"/>
      <c r="D89" s="294"/>
      <c r="E89" s="253"/>
      <c r="F89" s="1583"/>
      <c r="G89" s="1582"/>
      <c r="H89" s="1606"/>
      <c r="I89" s="1606"/>
      <c r="J89" s="1606"/>
      <c r="K89" s="1606"/>
      <c r="L89" s="1582"/>
      <c r="M89" s="1582"/>
      <c r="N89" s="1582"/>
      <c r="O89" s="1582"/>
      <c r="P89" s="1582"/>
      <c r="Q89" s="1582"/>
      <c r="R89" s="1582"/>
      <c r="S89" s="1582"/>
      <c r="T89" s="1582"/>
      <c r="U89" s="1582"/>
      <c r="V89" s="1582"/>
      <c r="W89" s="1582"/>
      <c r="X89" s="1582"/>
      <c r="Y89" s="1582"/>
      <c r="Z89" s="1582"/>
      <c r="AA89" s="1582"/>
      <c r="AB89" s="1582"/>
      <c r="AC89" s="1582"/>
      <c r="AD89" s="1582"/>
      <c r="AE89" s="1582"/>
      <c r="AF89" s="1582"/>
      <c r="AG89" s="1582"/>
      <c r="AH89" s="1582"/>
      <c r="AI89" s="1582"/>
      <c r="AJ89" s="1582"/>
      <c r="AK89" s="1582"/>
      <c r="AL89" s="1582"/>
      <c r="AM89" s="1582"/>
      <c r="AN89" s="1582"/>
      <c r="AO89" s="1582"/>
      <c r="AP89" s="1582"/>
      <c r="AQ89" s="1582"/>
      <c r="AR89" s="1582"/>
      <c r="AS89" s="1582"/>
      <c r="AT89" s="1582"/>
      <c r="AU89" s="1582"/>
      <c r="AV89" s="1582"/>
      <c r="AW89" s="1582"/>
      <c r="AX89" s="1582"/>
      <c r="AY89" s="1582"/>
      <c r="AZ89" s="1582"/>
      <c r="BA89" s="1582"/>
      <c r="BB89" s="1582"/>
      <c r="BC89" s="1582"/>
      <c r="BD89" s="1582"/>
      <c r="BE89" s="1582"/>
      <c r="BF89" s="1582"/>
      <c r="BG89" s="1582"/>
      <c r="BH89" s="1582"/>
      <c r="BI89" s="1582"/>
      <c r="BJ89" s="1582"/>
      <c r="BK89" s="1582"/>
      <c r="BL89" s="1582"/>
      <c r="BM89" s="1582"/>
      <c r="BN89" s="1582"/>
      <c r="BO89" s="1582"/>
      <c r="BP89" s="1582"/>
      <c r="BQ89" s="1582"/>
      <c r="BR89" s="1582"/>
      <c r="BS89" s="1582"/>
      <c r="BT89" s="1582"/>
      <c r="BU89" s="1582"/>
      <c r="BV89" s="1582"/>
      <c r="BW89" s="1582"/>
      <c r="BX89" s="1582"/>
      <c r="BY89" s="1582"/>
      <c r="BZ89" s="1582"/>
      <c r="CA89" s="1582"/>
      <c r="CB89" s="1582"/>
      <c r="CC89" s="1582"/>
      <c r="CD89" s="1582"/>
      <c r="CE89" s="1582"/>
      <c r="CF89" s="1582"/>
      <c r="CG89" s="1582"/>
      <c r="CH89" s="1582"/>
      <c r="CI89" s="1582"/>
      <c r="CJ89" s="1582"/>
      <c r="CK89" s="1582"/>
      <c r="CL89" s="1582"/>
      <c r="CM89" s="1582"/>
      <c r="CN89" s="1582"/>
      <c r="CO89" s="1582"/>
      <c r="CP89" s="1582"/>
      <c r="CQ89" s="1582"/>
      <c r="CR89" s="1582"/>
      <c r="CS89" s="1582"/>
      <c r="CT89" s="1582"/>
      <c r="CU89" s="1582"/>
      <c r="CV89" s="1582"/>
      <c r="CW89" s="1582"/>
      <c r="CX89" s="1582"/>
      <c r="CY89" s="1582"/>
      <c r="CZ89" s="1582"/>
      <c r="DA89" s="1582"/>
      <c r="DB89" s="1582"/>
      <c r="DC89" s="1582"/>
      <c r="DD89" s="1582"/>
      <c r="DE89" s="1582"/>
      <c r="DF89" s="1582"/>
      <c r="DG89" s="1582"/>
      <c r="DH89" s="1582"/>
      <c r="DI89" s="1582"/>
      <c r="DJ89" s="1582"/>
      <c r="DK89" s="1582"/>
      <c r="DL89" s="1582"/>
      <c r="DM89" s="1582"/>
      <c r="DN89" s="1582"/>
      <c r="DO89" s="1582"/>
      <c r="DP89" s="1582"/>
      <c r="DQ89" s="1582"/>
      <c r="DR89" s="1582"/>
      <c r="DS89" s="1582"/>
      <c r="DT89" s="1582"/>
      <c r="DU89" s="1582"/>
      <c r="DV89" s="1582"/>
      <c r="DW89" s="1582"/>
      <c r="DX89" s="1582"/>
      <c r="DY89" s="1582"/>
      <c r="DZ89" s="1582"/>
      <c r="EA89" s="1582"/>
      <c r="EB89" s="1582"/>
      <c r="EC89" s="1582"/>
      <c r="ED89" s="1582"/>
      <c r="EE89" s="1582"/>
      <c r="EF89" s="1582"/>
      <c r="EG89" s="1582"/>
      <c r="EH89" s="1582"/>
      <c r="EI89" s="1582"/>
      <c r="EJ89" s="1582"/>
      <c r="EK89" s="1582"/>
      <c r="EL89" s="1582"/>
      <c r="EM89" s="1582"/>
      <c r="EN89" s="1582"/>
      <c r="EO89" s="1582"/>
      <c r="EP89" s="1582"/>
      <c r="EQ89" s="1582"/>
      <c r="ER89" s="1582"/>
      <c r="ES89" s="1582"/>
      <c r="ET89" s="1582"/>
      <c r="EU89" s="1582"/>
      <c r="EV89" s="1582"/>
      <c r="EW89" s="1582"/>
      <c r="EX89" s="1582"/>
      <c r="EY89" s="1582"/>
      <c r="EZ89" s="1582"/>
      <c r="FA89" s="1582"/>
      <c r="FB89" s="1582"/>
      <c r="FC89" s="1582"/>
      <c r="FD89" s="1582"/>
      <c r="FE89" s="1582"/>
      <c r="FF89" s="1582"/>
      <c r="FG89" s="1582"/>
      <c r="FH89" s="1582"/>
      <c r="FI89" s="1582"/>
      <c r="FJ89" s="1582"/>
      <c r="FK89" s="1582"/>
      <c r="FL89" s="1582"/>
      <c r="FM89" s="1582"/>
      <c r="FN89" s="1582"/>
      <c r="FO89" s="1582"/>
      <c r="FP89" s="1582"/>
      <c r="FQ89" s="1582"/>
      <c r="FR89" s="1582"/>
      <c r="FS89" s="1582"/>
      <c r="FT89" s="1582"/>
      <c r="FU89" s="1582"/>
      <c r="FV89" s="1582"/>
      <c r="FW89" s="1582"/>
      <c r="FX89" s="1582"/>
      <c r="FY89" s="1582"/>
      <c r="FZ89" s="1582"/>
      <c r="GA89" s="1582"/>
      <c r="GB89" s="1582"/>
      <c r="GC89" s="1582"/>
      <c r="GD89" s="1582"/>
      <c r="GE89" s="1582"/>
      <c r="GF89" s="1582"/>
      <c r="GG89" s="1582"/>
      <c r="GH89" s="1582"/>
      <c r="GI89" s="1582"/>
      <c r="GJ89" s="1582"/>
      <c r="GK89" s="1582"/>
      <c r="GL89" s="1582"/>
      <c r="GM89" s="1582"/>
      <c r="GN89" s="1582"/>
      <c r="GO89" s="1582"/>
      <c r="GP89" s="1582"/>
      <c r="GQ89" s="1582"/>
      <c r="GR89" s="1582"/>
      <c r="GS89" s="1582"/>
      <c r="GT89" s="1582"/>
      <c r="GU89" s="1582"/>
      <c r="GV89" s="1582"/>
      <c r="GW89" s="1582"/>
      <c r="GX89" s="1582"/>
      <c r="GY89" s="1582"/>
      <c r="GZ89" s="1582"/>
      <c r="HA89" s="1582"/>
      <c r="HB89" s="1582"/>
      <c r="HC89" s="1582"/>
      <c r="HD89" s="1582"/>
      <c r="HE89" s="1582"/>
      <c r="HF89" s="1582"/>
      <c r="HG89" s="1582"/>
      <c r="HH89" s="1582"/>
      <c r="HI89" s="1582"/>
      <c r="HJ89" s="1582"/>
      <c r="HK89" s="1582"/>
      <c r="HL89" s="1582"/>
      <c r="HM89" s="1582"/>
      <c r="HN89" s="1582"/>
      <c r="HO89" s="1582"/>
      <c r="HP89" s="1582"/>
      <c r="HQ89" s="1582"/>
      <c r="HR89" s="1582"/>
      <c r="HS89" s="1582"/>
      <c r="HT89" s="1582"/>
      <c r="HU89" s="1582"/>
      <c r="HV89" s="1582"/>
      <c r="HW89" s="1582"/>
      <c r="HX89" s="1582"/>
      <c r="HY89" s="1582"/>
      <c r="HZ89" s="1582"/>
      <c r="IA89" s="1582"/>
      <c r="IB89" s="1582"/>
      <c r="IC89" s="1582"/>
      <c r="ID89" s="1582"/>
      <c r="IE89" s="1582"/>
      <c r="IF89" s="1582"/>
      <c r="IG89" s="1582"/>
      <c r="IH89" s="1582"/>
      <c r="II89" s="1582"/>
      <c r="IJ89" s="1582"/>
      <c r="IK89" s="1582"/>
      <c r="IL89" s="1582"/>
      <c r="IM89" s="1582"/>
      <c r="IN89" s="1582"/>
      <c r="IO89" s="1582"/>
      <c r="IP89" s="1582"/>
      <c r="IQ89" s="1582"/>
      <c r="IR89" s="1582"/>
      <c r="IS89" s="1582"/>
      <c r="IT89" s="1582"/>
      <c r="IU89" s="1582"/>
      <c r="IV89" s="1582"/>
    </row>
    <row r="90" spans="1:256" s="4" customFormat="1" x14ac:dyDescent="0.2">
      <c r="A90" s="1594" t="s">
        <v>1306</v>
      </c>
      <c r="B90" s="2046" t="s">
        <v>1923</v>
      </c>
      <c r="C90" s="2046"/>
      <c r="D90" s="2046"/>
      <c r="E90" s="255">
        <f>E66+E88</f>
        <v>2269788</v>
      </c>
      <c r="F90" s="255">
        <f>F66+F88</f>
        <v>2030876</v>
      </c>
      <c r="G90" s="1586"/>
      <c r="H90" s="1607"/>
      <c r="I90" s="1228"/>
      <c r="J90" s="1228"/>
      <c r="K90" s="1228"/>
      <c r="L90" s="1586"/>
      <c r="M90" s="1586"/>
      <c r="N90" s="1586"/>
      <c r="O90" s="1586"/>
      <c r="P90" s="1586"/>
      <c r="Q90" s="1586"/>
      <c r="R90" s="1586"/>
      <c r="S90" s="1586"/>
      <c r="T90" s="1586"/>
      <c r="U90" s="1586"/>
      <c r="V90" s="1586"/>
      <c r="W90" s="1586"/>
      <c r="X90" s="1586"/>
      <c r="Y90" s="1586"/>
      <c r="Z90" s="1586"/>
      <c r="AA90" s="1586"/>
      <c r="AB90" s="1586"/>
      <c r="AC90" s="1586"/>
      <c r="AD90" s="1586"/>
      <c r="AE90" s="1586"/>
      <c r="AF90" s="1586"/>
      <c r="AG90" s="1586"/>
      <c r="AH90" s="1586"/>
      <c r="AI90" s="1586"/>
      <c r="AJ90" s="1586"/>
      <c r="AK90" s="1586"/>
      <c r="AL90" s="1586"/>
      <c r="AM90" s="1586"/>
      <c r="AN90" s="1586"/>
      <c r="AO90" s="1586"/>
      <c r="AP90" s="1586"/>
      <c r="AQ90" s="1586"/>
      <c r="AR90" s="1586"/>
      <c r="AS90" s="1586"/>
      <c r="AT90" s="1586"/>
      <c r="AU90" s="1586"/>
      <c r="AV90" s="1586"/>
      <c r="AW90" s="1586"/>
      <c r="AX90" s="1586"/>
      <c r="AY90" s="1586"/>
      <c r="AZ90" s="1586"/>
      <c r="BA90" s="1586"/>
      <c r="BB90" s="1586"/>
      <c r="BC90" s="1586"/>
      <c r="BD90" s="1586"/>
      <c r="BE90" s="1586"/>
      <c r="BF90" s="1586"/>
      <c r="BG90" s="1586"/>
      <c r="BH90" s="1586"/>
      <c r="BI90" s="1586"/>
      <c r="BJ90" s="1586"/>
      <c r="BK90" s="1586"/>
      <c r="BL90" s="1586"/>
      <c r="BM90" s="1586"/>
      <c r="BN90" s="1586"/>
      <c r="BO90" s="1586"/>
      <c r="BP90" s="1586"/>
      <c r="BQ90" s="1586"/>
      <c r="BR90" s="1586"/>
      <c r="BS90" s="1586"/>
      <c r="BT90" s="1586"/>
      <c r="BU90" s="1586"/>
      <c r="BV90" s="1586"/>
      <c r="BW90" s="1586"/>
      <c r="BX90" s="1586"/>
      <c r="BY90" s="1586"/>
      <c r="BZ90" s="1586"/>
      <c r="CA90" s="1586"/>
      <c r="CB90" s="1586"/>
      <c r="CC90" s="1586"/>
      <c r="CD90" s="1586"/>
      <c r="CE90" s="1586"/>
      <c r="CF90" s="1586"/>
      <c r="CG90" s="1586"/>
      <c r="CH90" s="1586"/>
      <c r="CI90" s="1586"/>
      <c r="CJ90" s="1586"/>
      <c r="CK90" s="1586"/>
      <c r="CL90" s="1586"/>
      <c r="CM90" s="1586"/>
      <c r="CN90" s="1586"/>
      <c r="CO90" s="1586"/>
      <c r="CP90" s="1586"/>
      <c r="CQ90" s="1586"/>
      <c r="CR90" s="1586"/>
      <c r="CS90" s="1586"/>
      <c r="CT90" s="1586"/>
      <c r="CU90" s="1586"/>
      <c r="CV90" s="1586"/>
      <c r="CW90" s="1586"/>
      <c r="CX90" s="1586"/>
      <c r="CY90" s="1586"/>
      <c r="CZ90" s="1586"/>
      <c r="DA90" s="1586"/>
      <c r="DB90" s="1586"/>
      <c r="DC90" s="1586"/>
      <c r="DD90" s="1586"/>
      <c r="DE90" s="1586"/>
      <c r="DF90" s="1586"/>
      <c r="DG90" s="1586"/>
      <c r="DH90" s="1586"/>
      <c r="DI90" s="1586"/>
      <c r="DJ90" s="1586"/>
      <c r="DK90" s="1586"/>
      <c r="DL90" s="1586"/>
      <c r="DM90" s="1586"/>
      <c r="DN90" s="1586"/>
      <c r="DO90" s="1586"/>
      <c r="DP90" s="1586"/>
      <c r="DQ90" s="1586"/>
      <c r="DR90" s="1586"/>
      <c r="DS90" s="1586"/>
      <c r="DT90" s="1586"/>
      <c r="DU90" s="1586"/>
      <c r="DV90" s="1586"/>
      <c r="DW90" s="1586"/>
      <c r="DX90" s="1586"/>
      <c r="DY90" s="1586"/>
      <c r="DZ90" s="1586"/>
      <c r="EA90" s="1586"/>
      <c r="EB90" s="1586"/>
      <c r="EC90" s="1586"/>
      <c r="ED90" s="1586"/>
      <c r="EE90" s="1586"/>
      <c r="EF90" s="1586"/>
      <c r="EG90" s="1586"/>
      <c r="EH90" s="1586"/>
      <c r="EI90" s="1586"/>
      <c r="EJ90" s="1586"/>
      <c r="EK90" s="1586"/>
      <c r="EL90" s="1586"/>
      <c r="EM90" s="1586"/>
      <c r="EN90" s="1586"/>
      <c r="EO90" s="1586"/>
      <c r="EP90" s="1586"/>
      <c r="EQ90" s="1586"/>
      <c r="ER90" s="1586"/>
      <c r="ES90" s="1586"/>
      <c r="ET90" s="1586"/>
      <c r="EU90" s="1586"/>
      <c r="EV90" s="1586"/>
      <c r="EW90" s="1586"/>
      <c r="EX90" s="1586"/>
      <c r="EY90" s="1586"/>
      <c r="EZ90" s="1586"/>
      <c r="FA90" s="1586"/>
      <c r="FB90" s="1586"/>
      <c r="FC90" s="1586"/>
      <c r="FD90" s="1586"/>
      <c r="FE90" s="1586"/>
      <c r="FF90" s="1586"/>
      <c r="FG90" s="1586"/>
      <c r="FH90" s="1586"/>
      <c r="FI90" s="1586"/>
      <c r="FJ90" s="1586"/>
      <c r="FK90" s="1586"/>
      <c r="FL90" s="1586"/>
      <c r="FM90" s="1586"/>
      <c r="FN90" s="1586"/>
      <c r="FO90" s="1586"/>
      <c r="FP90" s="1586"/>
      <c r="FQ90" s="1586"/>
      <c r="FR90" s="1586"/>
      <c r="FS90" s="1586"/>
      <c r="FT90" s="1586"/>
      <c r="FU90" s="1586"/>
      <c r="FV90" s="1586"/>
      <c r="FW90" s="1586"/>
      <c r="FX90" s="1586"/>
      <c r="FY90" s="1586"/>
      <c r="FZ90" s="1586"/>
      <c r="GA90" s="1586"/>
      <c r="GB90" s="1586"/>
      <c r="GC90" s="1586"/>
      <c r="GD90" s="1586"/>
      <c r="GE90" s="1586"/>
      <c r="GF90" s="1586"/>
      <c r="GG90" s="1586"/>
      <c r="GH90" s="1586"/>
      <c r="GI90" s="1586"/>
      <c r="GJ90" s="1586"/>
      <c r="GK90" s="1586"/>
      <c r="GL90" s="1586"/>
      <c r="GM90" s="1586"/>
      <c r="GN90" s="1586"/>
      <c r="GO90" s="1586"/>
      <c r="GP90" s="1586"/>
      <c r="GQ90" s="1586"/>
      <c r="GR90" s="1586"/>
      <c r="GS90" s="1586"/>
      <c r="GT90" s="1586"/>
      <c r="GU90" s="1586"/>
      <c r="GV90" s="1586"/>
      <c r="GW90" s="1586"/>
      <c r="GX90" s="1586"/>
      <c r="GY90" s="1586"/>
      <c r="GZ90" s="1586"/>
      <c r="HA90" s="1586"/>
      <c r="HB90" s="1586"/>
      <c r="HC90" s="1586"/>
      <c r="HD90" s="1586"/>
      <c r="HE90" s="1586"/>
      <c r="HF90" s="1586"/>
      <c r="HG90" s="1586"/>
      <c r="HH90" s="1586"/>
      <c r="HI90" s="1586"/>
      <c r="HJ90" s="1586"/>
      <c r="HK90" s="1586"/>
      <c r="HL90" s="1586"/>
      <c r="HM90" s="1586"/>
      <c r="HN90" s="1586"/>
      <c r="HO90" s="1586"/>
      <c r="HP90" s="1586"/>
      <c r="HQ90" s="1586"/>
      <c r="HR90" s="1586"/>
      <c r="HS90" s="1586"/>
      <c r="HT90" s="1586"/>
      <c r="HU90" s="1586"/>
      <c r="HV90" s="1586"/>
      <c r="HW90" s="1586"/>
      <c r="HX90" s="1586"/>
      <c r="HY90" s="1586"/>
      <c r="HZ90" s="1586"/>
      <c r="IA90" s="1586"/>
      <c r="IB90" s="1586"/>
      <c r="IC90" s="1586"/>
      <c r="ID90" s="1586"/>
      <c r="IE90" s="1586"/>
      <c r="IF90" s="1586"/>
      <c r="IG90" s="1586"/>
      <c r="IH90" s="1586"/>
      <c r="II90" s="1586"/>
      <c r="IJ90" s="1586"/>
      <c r="IK90" s="1586"/>
      <c r="IL90" s="1586"/>
      <c r="IM90" s="1586"/>
      <c r="IN90" s="1586"/>
      <c r="IO90" s="1586"/>
      <c r="IP90" s="1586"/>
      <c r="IQ90" s="1586"/>
      <c r="IR90" s="1586"/>
      <c r="IS90" s="1586"/>
      <c r="IT90" s="1586"/>
      <c r="IU90" s="1586"/>
      <c r="IV90" s="1586"/>
    </row>
    <row r="91" spans="1:256" s="4" customFormat="1" x14ac:dyDescent="0.2">
      <c r="A91" s="1594" t="s">
        <v>1308</v>
      </c>
      <c r="B91" s="2047" t="s">
        <v>1924</v>
      </c>
      <c r="C91" s="2047"/>
      <c r="D91" s="2047"/>
      <c r="E91" s="1608">
        <v>1896218</v>
      </c>
      <c r="F91" s="1608"/>
      <c r="G91" s="1586"/>
      <c r="H91" s="1607"/>
      <c r="I91" s="1228"/>
      <c r="J91" s="1228"/>
      <c r="K91" s="1228"/>
      <c r="L91" s="1586"/>
      <c r="M91" s="1586"/>
      <c r="N91" s="1586"/>
      <c r="O91" s="1586"/>
      <c r="P91" s="1586"/>
      <c r="Q91" s="1586"/>
      <c r="R91" s="1586"/>
      <c r="S91" s="1586"/>
      <c r="T91" s="1586"/>
      <c r="U91" s="1586"/>
      <c r="V91" s="1586"/>
      <c r="W91" s="1586"/>
      <c r="X91" s="1586"/>
      <c r="Y91" s="1586"/>
      <c r="Z91" s="1586"/>
      <c r="AA91" s="1586"/>
      <c r="AB91" s="1586"/>
      <c r="AC91" s="1586"/>
      <c r="AD91" s="1586"/>
      <c r="AE91" s="1586"/>
      <c r="AF91" s="1586"/>
      <c r="AG91" s="1586"/>
      <c r="AH91" s="1586"/>
      <c r="AI91" s="1586"/>
      <c r="AJ91" s="1586"/>
      <c r="AK91" s="1586"/>
      <c r="AL91" s="1586"/>
      <c r="AM91" s="1586"/>
      <c r="AN91" s="1586"/>
      <c r="AO91" s="1586"/>
      <c r="AP91" s="1586"/>
      <c r="AQ91" s="1586"/>
      <c r="AR91" s="1586"/>
      <c r="AS91" s="1586"/>
      <c r="AT91" s="1586"/>
      <c r="AU91" s="1586"/>
      <c r="AV91" s="1586"/>
      <c r="AW91" s="1586"/>
      <c r="AX91" s="1586"/>
      <c r="AY91" s="1586"/>
      <c r="AZ91" s="1586"/>
      <c r="BA91" s="1586"/>
      <c r="BB91" s="1586"/>
      <c r="BC91" s="1586"/>
      <c r="BD91" s="1586"/>
      <c r="BE91" s="1586"/>
      <c r="BF91" s="1586"/>
      <c r="BG91" s="1586"/>
      <c r="BH91" s="1586"/>
      <c r="BI91" s="1586"/>
      <c r="BJ91" s="1586"/>
      <c r="BK91" s="1586"/>
      <c r="BL91" s="1586"/>
      <c r="BM91" s="1586"/>
      <c r="BN91" s="1586"/>
      <c r="BO91" s="1586"/>
      <c r="BP91" s="1586"/>
      <c r="BQ91" s="1586"/>
      <c r="BR91" s="1586"/>
      <c r="BS91" s="1586"/>
      <c r="BT91" s="1586"/>
      <c r="BU91" s="1586"/>
      <c r="BV91" s="1586"/>
      <c r="BW91" s="1586"/>
      <c r="BX91" s="1586"/>
      <c r="BY91" s="1586"/>
      <c r="BZ91" s="1586"/>
      <c r="CA91" s="1586"/>
      <c r="CB91" s="1586"/>
      <c r="CC91" s="1586"/>
      <c r="CD91" s="1586"/>
      <c r="CE91" s="1586"/>
      <c r="CF91" s="1586"/>
      <c r="CG91" s="1586"/>
      <c r="CH91" s="1586"/>
      <c r="CI91" s="1586"/>
      <c r="CJ91" s="1586"/>
      <c r="CK91" s="1586"/>
      <c r="CL91" s="1586"/>
      <c r="CM91" s="1586"/>
      <c r="CN91" s="1586"/>
      <c r="CO91" s="1586"/>
      <c r="CP91" s="1586"/>
      <c r="CQ91" s="1586"/>
      <c r="CR91" s="1586"/>
      <c r="CS91" s="1586"/>
      <c r="CT91" s="1586"/>
      <c r="CU91" s="1586"/>
      <c r="CV91" s="1586"/>
      <c r="CW91" s="1586"/>
      <c r="CX91" s="1586"/>
      <c r="CY91" s="1586"/>
      <c r="CZ91" s="1586"/>
      <c r="DA91" s="1586"/>
      <c r="DB91" s="1586"/>
      <c r="DC91" s="1586"/>
      <c r="DD91" s="1586"/>
      <c r="DE91" s="1586"/>
      <c r="DF91" s="1586"/>
      <c r="DG91" s="1586"/>
      <c r="DH91" s="1586"/>
      <c r="DI91" s="1586"/>
      <c r="DJ91" s="1586"/>
      <c r="DK91" s="1586"/>
      <c r="DL91" s="1586"/>
      <c r="DM91" s="1586"/>
      <c r="DN91" s="1586"/>
      <c r="DO91" s="1586"/>
      <c r="DP91" s="1586"/>
      <c r="DQ91" s="1586"/>
      <c r="DR91" s="1586"/>
      <c r="DS91" s="1586"/>
      <c r="DT91" s="1586"/>
      <c r="DU91" s="1586"/>
      <c r="DV91" s="1586"/>
      <c r="DW91" s="1586"/>
      <c r="DX91" s="1586"/>
      <c r="DY91" s="1586"/>
      <c r="DZ91" s="1586"/>
      <c r="EA91" s="1586"/>
      <c r="EB91" s="1586"/>
      <c r="EC91" s="1586"/>
      <c r="ED91" s="1586"/>
      <c r="EE91" s="1586"/>
      <c r="EF91" s="1586"/>
      <c r="EG91" s="1586"/>
      <c r="EH91" s="1586"/>
      <c r="EI91" s="1586"/>
      <c r="EJ91" s="1586"/>
      <c r="EK91" s="1586"/>
      <c r="EL91" s="1586"/>
      <c r="EM91" s="1586"/>
      <c r="EN91" s="1586"/>
      <c r="EO91" s="1586"/>
      <c r="EP91" s="1586"/>
      <c r="EQ91" s="1586"/>
      <c r="ER91" s="1586"/>
      <c r="ES91" s="1586"/>
      <c r="ET91" s="1586"/>
      <c r="EU91" s="1586"/>
      <c r="EV91" s="1586"/>
      <c r="EW91" s="1586"/>
      <c r="EX91" s="1586"/>
      <c r="EY91" s="1586"/>
      <c r="EZ91" s="1586"/>
      <c r="FA91" s="1586"/>
      <c r="FB91" s="1586"/>
      <c r="FC91" s="1586"/>
      <c r="FD91" s="1586"/>
      <c r="FE91" s="1586"/>
      <c r="FF91" s="1586"/>
      <c r="FG91" s="1586"/>
      <c r="FH91" s="1586"/>
      <c r="FI91" s="1586"/>
      <c r="FJ91" s="1586"/>
      <c r="FK91" s="1586"/>
      <c r="FL91" s="1586"/>
      <c r="FM91" s="1586"/>
      <c r="FN91" s="1586"/>
      <c r="FO91" s="1586"/>
      <c r="FP91" s="1586"/>
      <c r="FQ91" s="1586"/>
      <c r="FR91" s="1586"/>
      <c r="FS91" s="1586"/>
      <c r="FT91" s="1586"/>
      <c r="FU91" s="1586"/>
      <c r="FV91" s="1586"/>
      <c r="FW91" s="1586"/>
      <c r="FX91" s="1586"/>
      <c r="FY91" s="1586"/>
      <c r="FZ91" s="1586"/>
      <c r="GA91" s="1586"/>
      <c r="GB91" s="1586"/>
      <c r="GC91" s="1586"/>
      <c r="GD91" s="1586"/>
      <c r="GE91" s="1586"/>
      <c r="GF91" s="1586"/>
      <c r="GG91" s="1586"/>
      <c r="GH91" s="1586"/>
      <c r="GI91" s="1586"/>
      <c r="GJ91" s="1586"/>
      <c r="GK91" s="1586"/>
      <c r="GL91" s="1586"/>
      <c r="GM91" s="1586"/>
      <c r="GN91" s="1586"/>
      <c r="GO91" s="1586"/>
      <c r="GP91" s="1586"/>
      <c r="GQ91" s="1586"/>
      <c r="GR91" s="1586"/>
      <c r="GS91" s="1586"/>
      <c r="GT91" s="1586"/>
      <c r="GU91" s="1586"/>
      <c r="GV91" s="1586"/>
      <c r="GW91" s="1586"/>
      <c r="GX91" s="1586"/>
      <c r="GY91" s="1586"/>
      <c r="GZ91" s="1586"/>
      <c r="HA91" s="1586"/>
      <c r="HB91" s="1586"/>
      <c r="HC91" s="1586"/>
      <c r="HD91" s="1586"/>
      <c r="HE91" s="1586"/>
      <c r="HF91" s="1586"/>
      <c r="HG91" s="1586"/>
      <c r="HH91" s="1586"/>
      <c r="HI91" s="1586"/>
      <c r="HJ91" s="1586"/>
      <c r="HK91" s="1586"/>
      <c r="HL91" s="1586"/>
      <c r="HM91" s="1586"/>
      <c r="HN91" s="1586"/>
      <c r="HO91" s="1586"/>
      <c r="HP91" s="1586"/>
      <c r="HQ91" s="1586"/>
      <c r="HR91" s="1586"/>
      <c r="HS91" s="1586"/>
      <c r="HT91" s="1586"/>
      <c r="HU91" s="1586"/>
      <c r="HV91" s="1586"/>
      <c r="HW91" s="1586"/>
      <c r="HX91" s="1586"/>
      <c r="HY91" s="1586"/>
      <c r="HZ91" s="1586"/>
      <c r="IA91" s="1586"/>
      <c r="IB91" s="1586"/>
      <c r="IC91" s="1586"/>
      <c r="ID91" s="1586"/>
      <c r="IE91" s="1586"/>
      <c r="IF91" s="1586"/>
      <c r="IG91" s="1586"/>
      <c r="IH91" s="1586"/>
      <c r="II91" s="1586"/>
      <c r="IJ91" s="1586"/>
      <c r="IK91" s="1586"/>
      <c r="IL91" s="1586"/>
      <c r="IM91" s="1586"/>
      <c r="IN91" s="1586"/>
      <c r="IO91" s="1586"/>
      <c r="IP91" s="1586"/>
      <c r="IQ91" s="1586"/>
      <c r="IR91" s="1586"/>
      <c r="IS91" s="1586"/>
      <c r="IT91" s="1586"/>
      <c r="IU91" s="1586"/>
      <c r="IV91" s="1586"/>
    </row>
    <row r="92" spans="1:256" s="4" customFormat="1" x14ac:dyDescent="0.2">
      <c r="A92" s="1594" t="s">
        <v>1623</v>
      </c>
      <c r="B92" s="2047" t="s">
        <v>1925</v>
      </c>
      <c r="C92" s="2047"/>
      <c r="D92" s="2047"/>
      <c r="E92" s="1608">
        <f>E90-E91</f>
        <v>373570</v>
      </c>
      <c r="F92" s="1608"/>
      <c r="G92" s="1586"/>
      <c r="H92" s="1586"/>
      <c r="I92" s="1586"/>
      <c r="J92" s="1586"/>
      <c r="K92" s="1586"/>
      <c r="L92" s="1586"/>
      <c r="M92" s="1586"/>
      <c r="N92" s="1586"/>
      <c r="O92" s="1586"/>
      <c r="P92" s="1586"/>
      <c r="Q92" s="1586"/>
      <c r="R92" s="1586"/>
      <c r="S92" s="1586"/>
      <c r="T92" s="1586"/>
      <c r="U92" s="1586"/>
      <c r="V92" s="1586"/>
      <c r="W92" s="1586"/>
      <c r="X92" s="1586"/>
      <c r="Y92" s="1586"/>
      <c r="Z92" s="1586"/>
      <c r="AA92" s="1586"/>
      <c r="AB92" s="1586"/>
      <c r="AC92" s="1586"/>
      <c r="AD92" s="1586"/>
      <c r="AE92" s="1586"/>
      <c r="AF92" s="1586"/>
      <c r="AG92" s="1586"/>
      <c r="AH92" s="1586"/>
      <c r="AI92" s="1586"/>
      <c r="AJ92" s="1586"/>
      <c r="AK92" s="1586"/>
      <c r="AL92" s="1586"/>
      <c r="AM92" s="1586"/>
      <c r="AN92" s="1586"/>
      <c r="AO92" s="1586"/>
      <c r="AP92" s="1586"/>
      <c r="AQ92" s="1586"/>
      <c r="AR92" s="1586"/>
      <c r="AS92" s="1586"/>
      <c r="AT92" s="1586"/>
      <c r="AU92" s="1586"/>
      <c r="AV92" s="1586"/>
      <c r="AW92" s="1586"/>
      <c r="AX92" s="1586"/>
      <c r="AY92" s="1586"/>
      <c r="AZ92" s="1586"/>
      <c r="BA92" s="1586"/>
      <c r="BB92" s="1586"/>
      <c r="BC92" s="1586"/>
      <c r="BD92" s="1586"/>
      <c r="BE92" s="1586"/>
      <c r="BF92" s="1586"/>
      <c r="BG92" s="1586"/>
      <c r="BH92" s="1586"/>
      <c r="BI92" s="1586"/>
      <c r="BJ92" s="1586"/>
      <c r="BK92" s="1586"/>
      <c r="BL92" s="1586"/>
      <c r="BM92" s="1586"/>
      <c r="BN92" s="1586"/>
      <c r="BO92" s="1586"/>
      <c r="BP92" s="1586"/>
      <c r="BQ92" s="1586"/>
      <c r="BR92" s="1586"/>
      <c r="BS92" s="1586"/>
      <c r="BT92" s="1586"/>
      <c r="BU92" s="1586"/>
      <c r="BV92" s="1586"/>
      <c r="BW92" s="1586"/>
      <c r="BX92" s="1586"/>
      <c r="BY92" s="1586"/>
      <c r="BZ92" s="1586"/>
      <c r="CA92" s="1586"/>
      <c r="CB92" s="1586"/>
      <c r="CC92" s="1586"/>
      <c r="CD92" s="1586"/>
      <c r="CE92" s="1586"/>
      <c r="CF92" s="1586"/>
      <c r="CG92" s="1586"/>
      <c r="CH92" s="1586"/>
      <c r="CI92" s="1586"/>
      <c r="CJ92" s="1586"/>
      <c r="CK92" s="1586"/>
      <c r="CL92" s="1586"/>
      <c r="CM92" s="1586"/>
      <c r="CN92" s="1586"/>
      <c r="CO92" s="1586"/>
      <c r="CP92" s="1586"/>
      <c r="CQ92" s="1586"/>
      <c r="CR92" s="1586"/>
      <c r="CS92" s="1586"/>
      <c r="CT92" s="1586"/>
      <c r="CU92" s="1586"/>
      <c r="CV92" s="1586"/>
      <c r="CW92" s="1586"/>
      <c r="CX92" s="1586"/>
      <c r="CY92" s="1586"/>
      <c r="CZ92" s="1586"/>
      <c r="DA92" s="1586"/>
      <c r="DB92" s="1586"/>
      <c r="DC92" s="1586"/>
      <c r="DD92" s="1586"/>
      <c r="DE92" s="1586"/>
      <c r="DF92" s="1586"/>
      <c r="DG92" s="1586"/>
      <c r="DH92" s="1586"/>
      <c r="DI92" s="1586"/>
      <c r="DJ92" s="1586"/>
      <c r="DK92" s="1586"/>
      <c r="DL92" s="1586"/>
      <c r="DM92" s="1586"/>
      <c r="DN92" s="1586"/>
      <c r="DO92" s="1586"/>
      <c r="DP92" s="1586"/>
      <c r="DQ92" s="1586"/>
      <c r="DR92" s="1586"/>
      <c r="DS92" s="1586"/>
      <c r="DT92" s="1586"/>
      <c r="DU92" s="1586"/>
      <c r="DV92" s="1586"/>
      <c r="DW92" s="1586"/>
      <c r="DX92" s="1586"/>
      <c r="DY92" s="1586"/>
      <c r="DZ92" s="1586"/>
      <c r="EA92" s="1586"/>
      <c r="EB92" s="1586"/>
      <c r="EC92" s="1586"/>
      <c r="ED92" s="1586"/>
      <c r="EE92" s="1586"/>
      <c r="EF92" s="1586"/>
      <c r="EG92" s="1586"/>
      <c r="EH92" s="1586"/>
      <c r="EI92" s="1586"/>
      <c r="EJ92" s="1586"/>
      <c r="EK92" s="1586"/>
      <c r="EL92" s="1586"/>
      <c r="EM92" s="1586"/>
      <c r="EN92" s="1586"/>
      <c r="EO92" s="1586"/>
      <c r="EP92" s="1586"/>
      <c r="EQ92" s="1586"/>
      <c r="ER92" s="1586"/>
      <c r="ES92" s="1586"/>
      <c r="ET92" s="1586"/>
      <c r="EU92" s="1586"/>
      <c r="EV92" s="1586"/>
      <c r="EW92" s="1586"/>
      <c r="EX92" s="1586"/>
      <c r="EY92" s="1586"/>
      <c r="EZ92" s="1586"/>
      <c r="FA92" s="1586"/>
      <c r="FB92" s="1586"/>
      <c r="FC92" s="1586"/>
      <c r="FD92" s="1586"/>
      <c r="FE92" s="1586"/>
      <c r="FF92" s="1586"/>
      <c r="FG92" s="1586"/>
      <c r="FH92" s="1586"/>
      <c r="FI92" s="1586"/>
      <c r="FJ92" s="1586"/>
      <c r="FK92" s="1586"/>
      <c r="FL92" s="1586"/>
      <c r="FM92" s="1586"/>
      <c r="FN92" s="1586"/>
      <c r="FO92" s="1586"/>
      <c r="FP92" s="1586"/>
      <c r="FQ92" s="1586"/>
      <c r="FR92" s="1586"/>
      <c r="FS92" s="1586"/>
      <c r="FT92" s="1586"/>
      <c r="FU92" s="1586"/>
      <c r="FV92" s="1586"/>
      <c r="FW92" s="1586"/>
      <c r="FX92" s="1586"/>
      <c r="FY92" s="1586"/>
      <c r="FZ92" s="1586"/>
      <c r="GA92" s="1586"/>
      <c r="GB92" s="1586"/>
      <c r="GC92" s="1586"/>
      <c r="GD92" s="1586"/>
      <c r="GE92" s="1586"/>
      <c r="GF92" s="1586"/>
      <c r="GG92" s="1586"/>
      <c r="GH92" s="1586"/>
      <c r="GI92" s="1586"/>
      <c r="GJ92" s="1586"/>
      <c r="GK92" s="1586"/>
      <c r="GL92" s="1586"/>
      <c r="GM92" s="1586"/>
      <c r="GN92" s="1586"/>
      <c r="GO92" s="1586"/>
      <c r="GP92" s="1586"/>
      <c r="GQ92" s="1586"/>
      <c r="GR92" s="1586"/>
      <c r="GS92" s="1586"/>
      <c r="GT92" s="1586"/>
      <c r="GU92" s="1586"/>
      <c r="GV92" s="1586"/>
      <c r="GW92" s="1586"/>
      <c r="GX92" s="1586"/>
      <c r="GY92" s="1586"/>
      <c r="GZ92" s="1586"/>
      <c r="HA92" s="1586"/>
      <c r="HB92" s="1586"/>
      <c r="HC92" s="1586"/>
      <c r="HD92" s="1586"/>
      <c r="HE92" s="1586"/>
      <c r="HF92" s="1586"/>
      <c r="HG92" s="1586"/>
      <c r="HH92" s="1586"/>
      <c r="HI92" s="1586"/>
      <c r="HJ92" s="1586"/>
      <c r="HK92" s="1586"/>
      <c r="HL92" s="1586"/>
      <c r="HM92" s="1586"/>
      <c r="HN92" s="1586"/>
      <c r="HO92" s="1586"/>
      <c r="HP92" s="1586"/>
      <c r="HQ92" s="1586"/>
      <c r="HR92" s="1586"/>
      <c r="HS92" s="1586"/>
      <c r="HT92" s="1586"/>
      <c r="HU92" s="1586"/>
      <c r="HV92" s="1586"/>
      <c r="HW92" s="1586"/>
      <c r="HX92" s="1586"/>
      <c r="HY92" s="1586"/>
      <c r="HZ92" s="1586"/>
      <c r="IA92" s="1586"/>
      <c r="IB92" s="1586"/>
      <c r="IC92" s="1586"/>
      <c r="ID92" s="1586"/>
      <c r="IE92" s="1586"/>
      <c r="IF92" s="1586"/>
      <c r="IG92" s="1586"/>
      <c r="IH92" s="1586"/>
      <c r="II92" s="1586"/>
      <c r="IJ92" s="1586"/>
      <c r="IK92" s="1586"/>
      <c r="IL92" s="1586"/>
      <c r="IM92" s="1586"/>
      <c r="IN92" s="1586"/>
      <c r="IO92" s="1586"/>
      <c r="IP92" s="1586"/>
      <c r="IQ92" s="1586"/>
      <c r="IR92" s="1586"/>
      <c r="IS92" s="1586"/>
      <c r="IT92" s="1586"/>
      <c r="IU92" s="1586"/>
      <c r="IV92" s="1586"/>
    </row>
    <row r="93" spans="1:256" s="4" customFormat="1" ht="15.75" customHeight="1" x14ac:dyDescent="0.2">
      <c r="A93" s="1594"/>
      <c r="B93" s="1326"/>
      <c r="C93" s="1326"/>
      <c r="D93" s="1326"/>
      <c r="E93" s="1609"/>
      <c r="F93" s="1609"/>
    </row>
    <row r="94" spans="1:256" s="4" customFormat="1" ht="13.5" x14ac:dyDescent="0.25">
      <c r="A94" s="1594" t="s">
        <v>1625</v>
      </c>
      <c r="B94" s="1610" t="s">
        <v>687</v>
      </c>
      <c r="C94" s="1604"/>
      <c r="D94" s="1582"/>
      <c r="E94" s="1583"/>
      <c r="F94" s="1583"/>
    </row>
    <row r="95" spans="1:256" s="4" customFormat="1" x14ac:dyDescent="0.2">
      <c r="A95" s="1594" t="s">
        <v>1627</v>
      </c>
      <c r="B95" s="1593">
        <v>1021</v>
      </c>
      <c r="C95" s="4" t="s">
        <v>1926</v>
      </c>
      <c r="D95" s="4" t="s">
        <v>1927</v>
      </c>
      <c r="E95" s="253">
        <v>780</v>
      </c>
      <c r="F95" s="253">
        <v>440</v>
      </c>
      <c r="G95" s="253"/>
    </row>
    <row r="96" spans="1:256" s="4" customFormat="1" ht="15.75" customHeight="1" x14ac:dyDescent="0.2">
      <c r="A96" s="1594" t="s">
        <v>1629</v>
      </c>
      <c r="B96" s="2048" t="s">
        <v>1928</v>
      </c>
      <c r="C96" s="2048"/>
      <c r="D96" s="2048"/>
      <c r="E96" s="255">
        <f>E95</f>
        <v>780</v>
      </c>
      <c r="F96" s="255">
        <f>F95</f>
        <v>440</v>
      </c>
    </row>
    <row r="97" spans="1:6" s="4" customFormat="1" ht="15.75" customHeight="1" x14ac:dyDescent="0.2">
      <c r="A97" s="1594"/>
      <c r="B97" s="1611"/>
      <c r="C97" s="1611"/>
      <c r="D97" s="1611"/>
      <c r="E97" s="255"/>
      <c r="F97" s="255"/>
    </row>
    <row r="98" spans="1:6" s="4" customFormat="1" x14ac:dyDescent="0.2">
      <c r="A98" s="1594" t="s">
        <v>1631</v>
      </c>
      <c r="B98" s="2048" t="s">
        <v>1929</v>
      </c>
      <c r="C98" s="2048"/>
      <c r="D98" s="2048"/>
      <c r="E98" s="255">
        <f>E90+E96</f>
        <v>2270568</v>
      </c>
      <c r="F98" s="255">
        <f>F90+F96</f>
        <v>2031316</v>
      </c>
    </row>
    <row r="99" spans="1:6" ht="11.25" customHeight="1" x14ac:dyDescent="0.2">
      <c r="E99" s="349"/>
      <c r="F99" s="349"/>
    </row>
  </sheetData>
  <mergeCells count="17">
    <mergeCell ref="B88:C88"/>
    <mergeCell ref="B1:F1"/>
    <mergeCell ref="A2:F2"/>
    <mergeCell ref="A3:F3"/>
    <mergeCell ref="A4:F4"/>
    <mergeCell ref="A5:F5"/>
    <mergeCell ref="A6:F6"/>
    <mergeCell ref="A7:A8"/>
    <mergeCell ref="B9:C9"/>
    <mergeCell ref="B10:C10"/>
    <mergeCell ref="B66:C66"/>
    <mergeCell ref="B67:C67"/>
    <mergeCell ref="B90:D90"/>
    <mergeCell ref="B91:D91"/>
    <mergeCell ref="B92:D92"/>
    <mergeCell ref="B96:D96"/>
    <mergeCell ref="B98:D98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71"/>
  <sheetViews>
    <sheetView workbookViewId="0">
      <selection activeCell="D1" sqref="D1:G1"/>
    </sheetView>
  </sheetViews>
  <sheetFormatPr defaultRowHeight="12.75" x14ac:dyDescent="0.2"/>
  <cols>
    <col min="1" max="1" width="4" style="1612" bestFit="1" customWidth="1"/>
    <col min="2" max="2" width="13.28515625" style="1645" bestFit="1" customWidth="1"/>
    <col min="3" max="3" width="54.5703125" style="1645" bestFit="1" customWidth="1"/>
    <col min="4" max="4" width="11.42578125" style="1645" bestFit="1" customWidth="1"/>
    <col min="5" max="7" width="11.5703125" style="1645" bestFit="1" customWidth="1"/>
    <col min="8" max="8" width="11" style="1613" bestFit="1" customWidth="1"/>
    <col min="9" max="9" width="10.7109375" style="1612" bestFit="1" customWidth="1"/>
    <col min="10" max="10" width="11.42578125" style="1612" bestFit="1" customWidth="1"/>
    <col min="11" max="256" width="9.140625" style="1612"/>
    <col min="257" max="257" width="4" style="1612" bestFit="1" customWidth="1"/>
    <col min="258" max="258" width="13.28515625" style="1612" bestFit="1" customWidth="1"/>
    <col min="259" max="259" width="54.5703125" style="1612" bestFit="1" customWidth="1"/>
    <col min="260" max="260" width="11.42578125" style="1612" bestFit="1" customWidth="1"/>
    <col min="261" max="263" width="11.5703125" style="1612" bestFit="1" customWidth="1"/>
    <col min="264" max="264" width="11" style="1612" bestFit="1" customWidth="1"/>
    <col min="265" max="265" width="10.7109375" style="1612" bestFit="1" customWidth="1"/>
    <col min="266" max="266" width="11.42578125" style="1612" bestFit="1" customWidth="1"/>
    <col min="267" max="512" width="9.140625" style="1612"/>
    <col min="513" max="513" width="4" style="1612" bestFit="1" customWidth="1"/>
    <col min="514" max="514" width="13.28515625" style="1612" bestFit="1" customWidth="1"/>
    <col min="515" max="515" width="54.5703125" style="1612" bestFit="1" customWidth="1"/>
    <col min="516" max="516" width="11.42578125" style="1612" bestFit="1" customWidth="1"/>
    <col min="517" max="519" width="11.5703125" style="1612" bestFit="1" customWidth="1"/>
    <col min="520" max="520" width="11" style="1612" bestFit="1" customWidth="1"/>
    <col min="521" max="521" width="10.7109375" style="1612" bestFit="1" customWidth="1"/>
    <col min="522" max="522" width="11.42578125" style="1612" bestFit="1" customWidth="1"/>
    <col min="523" max="768" width="9.140625" style="1612"/>
    <col min="769" max="769" width="4" style="1612" bestFit="1" customWidth="1"/>
    <col min="770" max="770" width="13.28515625" style="1612" bestFit="1" customWidth="1"/>
    <col min="771" max="771" width="54.5703125" style="1612" bestFit="1" customWidth="1"/>
    <col min="772" max="772" width="11.42578125" style="1612" bestFit="1" customWidth="1"/>
    <col min="773" max="775" width="11.5703125" style="1612" bestFit="1" customWidth="1"/>
    <col min="776" max="776" width="11" style="1612" bestFit="1" customWidth="1"/>
    <col min="777" max="777" width="10.7109375" style="1612" bestFit="1" customWidth="1"/>
    <col min="778" max="778" width="11.42578125" style="1612" bestFit="1" customWidth="1"/>
    <col min="779" max="1024" width="9.140625" style="1612"/>
    <col min="1025" max="1025" width="4" style="1612" bestFit="1" customWidth="1"/>
    <col min="1026" max="1026" width="13.28515625" style="1612" bestFit="1" customWidth="1"/>
    <col min="1027" max="1027" width="54.5703125" style="1612" bestFit="1" customWidth="1"/>
    <col min="1028" max="1028" width="11.42578125" style="1612" bestFit="1" customWidth="1"/>
    <col min="1029" max="1031" width="11.5703125" style="1612" bestFit="1" customWidth="1"/>
    <col min="1032" max="1032" width="11" style="1612" bestFit="1" customWidth="1"/>
    <col min="1033" max="1033" width="10.7109375" style="1612" bestFit="1" customWidth="1"/>
    <col min="1034" max="1034" width="11.42578125" style="1612" bestFit="1" customWidth="1"/>
    <col min="1035" max="1280" width="9.140625" style="1612"/>
    <col min="1281" max="1281" width="4" style="1612" bestFit="1" customWidth="1"/>
    <col min="1282" max="1282" width="13.28515625" style="1612" bestFit="1" customWidth="1"/>
    <col min="1283" max="1283" width="54.5703125" style="1612" bestFit="1" customWidth="1"/>
    <col min="1284" max="1284" width="11.42578125" style="1612" bestFit="1" customWidth="1"/>
    <col min="1285" max="1287" width="11.5703125" style="1612" bestFit="1" customWidth="1"/>
    <col min="1288" max="1288" width="11" style="1612" bestFit="1" customWidth="1"/>
    <col min="1289" max="1289" width="10.7109375" style="1612" bestFit="1" customWidth="1"/>
    <col min="1290" max="1290" width="11.42578125" style="1612" bestFit="1" customWidth="1"/>
    <col min="1291" max="1536" width="9.140625" style="1612"/>
    <col min="1537" max="1537" width="4" style="1612" bestFit="1" customWidth="1"/>
    <col min="1538" max="1538" width="13.28515625" style="1612" bestFit="1" customWidth="1"/>
    <col min="1539" max="1539" width="54.5703125" style="1612" bestFit="1" customWidth="1"/>
    <col min="1540" max="1540" width="11.42578125" style="1612" bestFit="1" customWidth="1"/>
    <col min="1541" max="1543" width="11.5703125" style="1612" bestFit="1" customWidth="1"/>
    <col min="1544" max="1544" width="11" style="1612" bestFit="1" customWidth="1"/>
    <col min="1545" max="1545" width="10.7109375" style="1612" bestFit="1" customWidth="1"/>
    <col min="1546" max="1546" width="11.42578125" style="1612" bestFit="1" customWidth="1"/>
    <col min="1547" max="1792" width="9.140625" style="1612"/>
    <col min="1793" max="1793" width="4" style="1612" bestFit="1" customWidth="1"/>
    <col min="1794" max="1794" width="13.28515625" style="1612" bestFit="1" customWidth="1"/>
    <col min="1795" max="1795" width="54.5703125" style="1612" bestFit="1" customWidth="1"/>
    <col min="1796" max="1796" width="11.42578125" style="1612" bestFit="1" customWidth="1"/>
    <col min="1797" max="1799" width="11.5703125" style="1612" bestFit="1" customWidth="1"/>
    <col min="1800" max="1800" width="11" style="1612" bestFit="1" customWidth="1"/>
    <col min="1801" max="1801" width="10.7109375" style="1612" bestFit="1" customWidth="1"/>
    <col min="1802" max="1802" width="11.42578125" style="1612" bestFit="1" customWidth="1"/>
    <col min="1803" max="2048" width="9.140625" style="1612"/>
    <col min="2049" max="2049" width="4" style="1612" bestFit="1" customWidth="1"/>
    <col min="2050" max="2050" width="13.28515625" style="1612" bestFit="1" customWidth="1"/>
    <col min="2051" max="2051" width="54.5703125" style="1612" bestFit="1" customWidth="1"/>
    <col min="2052" max="2052" width="11.42578125" style="1612" bestFit="1" customWidth="1"/>
    <col min="2053" max="2055" width="11.5703125" style="1612" bestFit="1" customWidth="1"/>
    <col min="2056" max="2056" width="11" style="1612" bestFit="1" customWidth="1"/>
    <col min="2057" max="2057" width="10.7109375" style="1612" bestFit="1" customWidth="1"/>
    <col min="2058" max="2058" width="11.42578125" style="1612" bestFit="1" customWidth="1"/>
    <col min="2059" max="2304" width="9.140625" style="1612"/>
    <col min="2305" max="2305" width="4" style="1612" bestFit="1" customWidth="1"/>
    <col min="2306" max="2306" width="13.28515625" style="1612" bestFit="1" customWidth="1"/>
    <col min="2307" max="2307" width="54.5703125" style="1612" bestFit="1" customWidth="1"/>
    <col min="2308" max="2308" width="11.42578125" style="1612" bestFit="1" customWidth="1"/>
    <col min="2309" max="2311" width="11.5703125" style="1612" bestFit="1" customWidth="1"/>
    <col min="2312" max="2312" width="11" style="1612" bestFit="1" customWidth="1"/>
    <col min="2313" max="2313" width="10.7109375" style="1612" bestFit="1" customWidth="1"/>
    <col min="2314" max="2314" width="11.42578125" style="1612" bestFit="1" customWidth="1"/>
    <col min="2315" max="2560" width="9.140625" style="1612"/>
    <col min="2561" max="2561" width="4" style="1612" bestFit="1" customWidth="1"/>
    <col min="2562" max="2562" width="13.28515625" style="1612" bestFit="1" customWidth="1"/>
    <col min="2563" max="2563" width="54.5703125" style="1612" bestFit="1" customWidth="1"/>
    <col min="2564" max="2564" width="11.42578125" style="1612" bestFit="1" customWidth="1"/>
    <col min="2565" max="2567" width="11.5703125" style="1612" bestFit="1" customWidth="1"/>
    <col min="2568" max="2568" width="11" style="1612" bestFit="1" customWidth="1"/>
    <col min="2569" max="2569" width="10.7109375" style="1612" bestFit="1" customWidth="1"/>
    <col min="2570" max="2570" width="11.42578125" style="1612" bestFit="1" customWidth="1"/>
    <col min="2571" max="2816" width="9.140625" style="1612"/>
    <col min="2817" max="2817" width="4" style="1612" bestFit="1" customWidth="1"/>
    <col min="2818" max="2818" width="13.28515625" style="1612" bestFit="1" customWidth="1"/>
    <col min="2819" max="2819" width="54.5703125" style="1612" bestFit="1" customWidth="1"/>
    <col min="2820" max="2820" width="11.42578125" style="1612" bestFit="1" customWidth="1"/>
    <col min="2821" max="2823" width="11.5703125" style="1612" bestFit="1" customWidth="1"/>
    <col min="2824" max="2824" width="11" style="1612" bestFit="1" customWidth="1"/>
    <col min="2825" max="2825" width="10.7109375" style="1612" bestFit="1" customWidth="1"/>
    <col min="2826" max="2826" width="11.42578125" style="1612" bestFit="1" customWidth="1"/>
    <col min="2827" max="3072" width="9.140625" style="1612"/>
    <col min="3073" max="3073" width="4" style="1612" bestFit="1" customWidth="1"/>
    <col min="3074" max="3074" width="13.28515625" style="1612" bestFit="1" customWidth="1"/>
    <col min="3075" max="3075" width="54.5703125" style="1612" bestFit="1" customWidth="1"/>
    <col min="3076" max="3076" width="11.42578125" style="1612" bestFit="1" customWidth="1"/>
    <col min="3077" max="3079" width="11.5703125" style="1612" bestFit="1" customWidth="1"/>
    <col min="3080" max="3080" width="11" style="1612" bestFit="1" customWidth="1"/>
    <col min="3081" max="3081" width="10.7109375" style="1612" bestFit="1" customWidth="1"/>
    <col min="3082" max="3082" width="11.42578125" style="1612" bestFit="1" customWidth="1"/>
    <col min="3083" max="3328" width="9.140625" style="1612"/>
    <col min="3329" max="3329" width="4" style="1612" bestFit="1" customWidth="1"/>
    <col min="3330" max="3330" width="13.28515625" style="1612" bestFit="1" customWidth="1"/>
    <col min="3331" max="3331" width="54.5703125" style="1612" bestFit="1" customWidth="1"/>
    <col min="3332" max="3332" width="11.42578125" style="1612" bestFit="1" customWidth="1"/>
    <col min="3333" max="3335" width="11.5703125" style="1612" bestFit="1" customWidth="1"/>
    <col min="3336" max="3336" width="11" style="1612" bestFit="1" customWidth="1"/>
    <col min="3337" max="3337" width="10.7109375" style="1612" bestFit="1" customWidth="1"/>
    <col min="3338" max="3338" width="11.42578125" style="1612" bestFit="1" customWidth="1"/>
    <col min="3339" max="3584" width="9.140625" style="1612"/>
    <col min="3585" max="3585" width="4" style="1612" bestFit="1" customWidth="1"/>
    <col min="3586" max="3586" width="13.28515625" style="1612" bestFit="1" customWidth="1"/>
    <col min="3587" max="3587" width="54.5703125" style="1612" bestFit="1" customWidth="1"/>
    <col min="3588" max="3588" width="11.42578125" style="1612" bestFit="1" customWidth="1"/>
    <col min="3589" max="3591" width="11.5703125" style="1612" bestFit="1" customWidth="1"/>
    <col min="3592" max="3592" width="11" style="1612" bestFit="1" customWidth="1"/>
    <col min="3593" max="3593" width="10.7109375" style="1612" bestFit="1" customWidth="1"/>
    <col min="3594" max="3594" width="11.42578125" style="1612" bestFit="1" customWidth="1"/>
    <col min="3595" max="3840" width="9.140625" style="1612"/>
    <col min="3841" max="3841" width="4" style="1612" bestFit="1" customWidth="1"/>
    <col min="3842" max="3842" width="13.28515625" style="1612" bestFit="1" customWidth="1"/>
    <col min="3843" max="3843" width="54.5703125" style="1612" bestFit="1" customWidth="1"/>
    <col min="3844" max="3844" width="11.42578125" style="1612" bestFit="1" customWidth="1"/>
    <col min="3845" max="3847" width="11.5703125" style="1612" bestFit="1" customWidth="1"/>
    <col min="3848" max="3848" width="11" style="1612" bestFit="1" customWidth="1"/>
    <col min="3849" max="3849" width="10.7109375" style="1612" bestFit="1" customWidth="1"/>
    <col min="3850" max="3850" width="11.42578125" style="1612" bestFit="1" customWidth="1"/>
    <col min="3851" max="4096" width="9.140625" style="1612"/>
    <col min="4097" max="4097" width="4" style="1612" bestFit="1" customWidth="1"/>
    <col min="4098" max="4098" width="13.28515625" style="1612" bestFit="1" customWidth="1"/>
    <col min="4099" max="4099" width="54.5703125" style="1612" bestFit="1" customWidth="1"/>
    <col min="4100" max="4100" width="11.42578125" style="1612" bestFit="1" customWidth="1"/>
    <col min="4101" max="4103" width="11.5703125" style="1612" bestFit="1" customWidth="1"/>
    <col min="4104" max="4104" width="11" style="1612" bestFit="1" customWidth="1"/>
    <col min="4105" max="4105" width="10.7109375" style="1612" bestFit="1" customWidth="1"/>
    <col min="4106" max="4106" width="11.42578125" style="1612" bestFit="1" customWidth="1"/>
    <col min="4107" max="4352" width="9.140625" style="1612"/>
    <col min="4353" max="4353" width="4" style="1612" bestFit="1" customWidth="1"/>
    <col min="4354" max="4354" width="13.28515625" style="1612" bestFit="1" customWidth="1"/>
    <col min="4355" max="4355" width="54.5703125" style="1612" bestFit="1" customWidth="1"/>
    <col min="4356" max="4356" width="11.42578125" style="1612" bestFit="1" customWidth="1"/>
    <col min="4357" max="4359" width="11.5703125" style="1612" bestFit="1" customWidth="1"/>
    <col min="4360" max="4360" width="11" style="1612" bestFit="1" customWidth="1"/>
    <col min="4361" max="4361" width="10.7109375" style="1612" bestFit="1" customWidth="1"/>
    <col min="4362" max="4362" width="11.42578125" style="1612" bestFit="1" customWidth="1"/>
    <col min="4363" max="4608" width="9.140625" style="1612"/>
    <col min="4609" max="4609" width="4" style="1612" bestFit="1" customWidth="1"/>
    <col min="4610" max="4610" width="13.28515625" style="1612" bestFit="1" customWidth="1"/>
    <col min="4611" max="4611" width="54.5703125" style="1612" bestFit="1" customWidth="1"/>
    <col min="4612" max="4612" width="11.42578125" style="1612" bestFit="1" customWidth="1"/>
    <col min="4613" max="4615" width="11.5703125" style="1612" bestFit="1" customWidth="1"/>
    <col min="4616" max="4616" width="11" style="1612" bestFit="1" customWidth="1"/>
    <col min="4617" max="4617" width="10.7109375" style="1612" bestFit="1" customWidth="1"/>
    <col min="4618" max="4618" width="11.42578125" style="1612" bestFit="1" customWidth="1"/>
    <col min="4619" max="4864" width="9.140625" style="1612"/>
    <col min="4865" max="4865" width="4" style="1612" bestFit="1" customWidth="1"/>
    <col min="4866" max="4866" width="13.28515625" style="1612" bestFit="1" customWidth="1"/>
    <col min="4867" max="4867" width="54.5703125" style="1612" bestFit="1" customWidth="1"/>
    <col min="4868" max="4868" width="11.42578125" style="1612" bestFit="1" customWidth="1"/>
    <col min="4869" max="4871" width="11.5703125" style="1612" bestFit="1" customWidth="1"/>
    <col min="4872" max="4872" width="11" style="1612" bestFit="1" customWidth="1"/>
    <col min="4873" max="4873" width="10.7109375" style="1612" bestFit="1" customWidth="1"/>
    <col min="4874" max="4874" width="11.42578125" style="1612" bestFit="1" customWidth="1"/>
    <col min="4875" max="5120" width="9.140625" style="1612"/>
    <col min="5121" max="5121" width="4" style="1612" bestFit="1" customWidth="1"/>
    <col min="5122" max="5122" width="13.28515625" style="1612" bestFit="1" customWidth="1"/>
    <col min="5123" max="5123" width="54.5703125" style="1612" bestFit="1" customWidth="1"/>
    <col min="5124" max="5124" width="11.42578125" style="1612" bestFit="1" customWidth="1"/>
    <col min="5125" max="5127" width="11.5703125" style="1612" bestFit="1" customWidth="1"/>
    <col min="5128" max="5128" width="11" style="1612" bestFit="1" customWidth="1"/>
    <col min="5129" max="5129" width="10.7109375" style="1612" bestFit="1" customWidth="1"/>
    <col min="5130" max="5130" width="11.42578125" style="1612" bestFit="1" customWidth="1"/>
    <col min="5131" max="5376" width="9.140625" style="1612"/>
    <col min="5377" max="5377" width="4" style="1612" bestFit="1" customWidth="1"/>
    <col min="5378" max="5378" width="13.28515625" style="1612" bestFit="1" customWidth="1"/>
    <col min="5379" max="5379" width="54.5703125" style="1612" bestFit="1" customWidth="1"/>
    <col min="5380" max="5380" width="11.42578125" style="1612" bestFit="1" customWidth="1"/>
    <col min="5381" max="5383" width="11.5703125" style="1612" bestFit="1" customWidth="1"/>
    <col min="5384" max="5384" width="11" style="1612" bestFit="1" customWidth="1"/>
    <col min="5385" max="5385" width="10.7109375" style="1612" bestFit="1" customWidth="1"/>
    <col min="5386" max="5386" width="11.42578125" style="1612" bestFit="1" customWidth="1"/>
    <col min="5387" max="5632" width="9.140625" style="1612"/>
    <col min="5633" max="5633" width="4" style="1612" bestFit="1" customWidth="1"/>
    <col min="5634" max="5634" width="13.28515625" style="1612" bestFit="1" customWidth="1"/>
    <col min="5635" max="5635" width="54.5703125" style="1612" bestFit="1" customWidth="1"/>
    <col min="5636" max="5636" width="11.42578125" style="1612" bestFit="1" customWidth="1"/>
    <col min="5637" max="5639" width="11.5703125" style="1612" bestFit="1" customWidth="1"/>
    <col min="5640" max="5640" width="11" style="1612" bestFit="1" customWidth="1"/>
    <col min="5641" max="5641" width="10.7109375" style="1612" bestFit="1" customWidth="1"/>
    <col min="5642" max="5642" width="11.42578125" style="1612" bestFit="1" customWidth="1"/>
    <col min="5643" max="5888" width="9.140625" style="1612"/>
    <col min="5889" max="5889" width="4" style="1612" bestFit="1" customWidth="1"/>
    <col min="5890" max="5890" width="13.28515625" style="1612" bestFit="1" customWidth="1"/>
    <col min="5891" max="5891" width="54.5703125" style="1612" bestFit="1" customWidth="1"/>
    <col min="5892" max="5892" width="11.42578125" style="1612" bestFit="1" customWidth="1"/>
    <col min="5893" max="5895" width="11.5703125" style="1612" bestFit="1" customWidth="1"/>
    <col min="5896" max="5896" width="11" style="1612" bestFit="1" customWidth="1"/>
    <col min="5897" max="5897" width="10.7109375" style="1612" bestFit="1" customWidth="1"/>
    <col min="5898" max="5898" width="11.42578125" style="1612" bestFit="1" customWidth="1"/>
    <col min="5899" max="6144" width="9.140625" style="1612"/>
    <col min="6145" max="6145" width="4" style="1612" bestFit="1" customWidth="1"/>
    <col min="6146" max="6146" width="13.28515625" style="1612" bestFit="1" customWidth="1"/>
    <col min="6147" max="6147" width="54.5703125" style="1612" bestFit="1" customWidth="1"/>
    <col min="6148" max="6148" width="11.42578125" style="1612" bestFit="1" customWidth="1"/>
    <col min="6149" max="6151" width="11.5703125" style="1612" bestFit="1" customWidth="1"/>
    <col min="6152" max="6152" width="11" style="1612" bestFit="1" customWidth="1"/>
    <col min="6153" max="6153" width="10.7109375" style="1612" bestFit="1" customWidth="1"/>
    <col min="6154" max="6154" width="11.42578125" style="1612" bestFit="1" customWidth="1"/>
    <col min="6155" max="6400" width="9.140625" style="1612"/>
    <col min="6401" max="6401" width="4" style="1612" bestFit="1" customWidth="1"/>
    <col min="6402" max="6402" width="13.28515625" style="1612" bestFit="1" customWidth="1"/>
    <col min="6403" max="6403" width="54.5703125" style="1612" bestFit="1" customWidth="1"/>
    <col min="6404" max="6404" width="11.42578125" style="1612" bestFit="1" customWidth="1"/>
    <col min="6405" max="6407" width="11.5703125" style="1612" bestFit="1" customWidth="1"/>
    <col min="6408" max="6408" width="11" style="1612" bestFit="1" customWidth="1"/>
    <col min="6409" max="6409" width="10.7109375" style="1612" bestFit="1" customWidth="1"/>
    <col min="6410" max="6410" width="11.42578125" style="1612" bestFit="1" customWidth="1"/>
    <col min="6411" max="6656" width="9.140625" style="1612"/>
    <col min="6657" max="6657" width="4" style="1612" bestFit="1" customWidth="1"/>
    <col min="6658" max="6658" width="13.28515625" style="1612" bestFit="1" customWidth="1"/>
    <col min="6659" max="6659" width="54.5703125" style="1612" bestFit="1" customWidth="1"/>
    <col min="6660" max="6660" width="11.42578125" style="1612" bestFit="1" customWidth="1"/>
    <col min="6661" max="6663" width="11.5703125" style="1612" bestFit="1" customWidth="1"/>
    <col min="6664" max="6664" width="11" style="1612" bestFit="1" customWidth="1"/>
    <col min="6665" max="6665" width="10.7109375" style="1612" bestFit="1" customWidth="1"/>
    <col min="6666" max="6666" width="11.42578125" style="1612" bestFit="1" customWidth="1"/>
    <col min="6667" max="6912" width="9.140625" style="1612"/>
    <col min="6913" max="6913" width="4" style="1612" bestFit="1" customWidth="1"/>
    <col min="6914" max="6914" width="13.28515625" style="1612" bestFit="1" customWidth="1"/>
    <col min="6915" max="6915" width="54.5703125" style="1612" bestFit="1" customWidth="1"/>
    <col min="6916" max="6916" width="11.42578125" style="1612" bestFit="1" customWidth="1"/>
    <col min="6917" max="6919" width="11.5703125" style="1612" bestFit="1" customWidth="1"/>
    <col min="6920" max="6920" width="11" style="1612" bestFit="1" customWidth="1"/>
    <col min="6921" max="6921" width="10.7109375" style="1612" bestFit="1" customWidth="1"/>
    <col min="6922" max="6922" width="11.42578125" style="1612" bestFit="1" customWidth="1"/>
    <col min="6923" max="7168" width="9.140625" style="1612"/>
    <col min="7169" max="7169" width="4" style="1612" bestFit="1" customWidth="1"/>
    <col min="7170" max="7170" width="13.28515625" style="1612" bestFit="1" customWidth="1"/>
    <col min="7171" max="7171" width="54.5703125" style="1612" bestFit="1" customWidth="1"/>
    <col min="7172" max="7172" width="11.42578125" style="1612" bestFit="1" customWidth="1"/>
    <col min="7173" max="7175" width="11.5703125" style="1612" bestFit="1" customWidth="1"/>
    <col min="7176" max="7176" width="11" style="1612" bestFit="1" customWidth="1"/>
    <col min="7177" max="7177" width="10.7109375" style="1612" bestFit="1" customWidth="1"/>
    <col min="7178" max="7178" width="11.42578125" style="1612" bestFit="1" customWidth="1"/>
    <col min="7179" max="7424" width="9.140625" style="1612"/>
    <col min="7425" max="7425" width="4" style="1612" bestFit="1" customWidth="1"/>
    <col min="7426" max="7426" width="13.28515625" style="1612" bestFit="1" customWidth="1"/>
    <col min="7427" max="7427" width="54.5703125" style="1612" bestFit="1" customWidth="1"/>
    <col min="7428" max="7428" width="11.42578125" style="1612" bestFit="1" customWidth="1"/>
    <col min="7429" max="7431" width="11.5703125" style="1612" bestFit="1" customWidth="1"/>
    <col min="7432" max="7432" width="11" style="1612" bestFit="1" customWidth="1"/>
    <col min="7433" max="7433" width="10.7109375" style="1612" bestFit="1" customWidth="1"/>
    <col min="7434" max="7434" width="11.42578125" style="1612" bestFit="1" customWidth="1"/>
    <col min="7435" max="7680" width="9.140625" style="1612"/>
    <col min="7681" max="7681" width="4" style="1612" bestFit="1" customWidth="1"/>
    <col min="7682" max="7682" width="13.28515625" style="1612" bestFit="1" customWidth="1"/>
    <col min="7683" max="7683" width="54.5703125" style="1612" bestFit="1" customWidth="1"/>
    <col min="7684" max="7684" width="11.42578125" style="1612" bestFit="1" customWidth="1"/>
    <col min="7685" max="7687" width="11.5703125" style="1612" bestFit="1" customWidth="1"/>
    <col min="7688" max="7688" width="11" style="1612" bestFit="1" customWidth="1"/>
    <col min="7689" max="7689" width="10.7109375" style="1612" bestFit="1" customWidth="1"/>
    <col min="7690" max="7690" width="11.42578125" style="1612" bestFit="1" customWidth="1"/>
    <col min="7691" max="7936" width="9.140625" style="1612"/>
    <col min="7937" max="7937" width="4" style="1612" bestFit="1" customWidth="1"/>
    <col min="7938" max="7938" width="13.28515625" style="1612" bestFit="1" customWidth="1"/>
    <col min="7939" max="7939" width="54.5703125" style="1612" bestFit="1" customWidth="1"/>
    <col min="7940" max="7940" width="11.42578125" style="1612" bestFit="1" customWidth="1"/>
    <col min="7941" max="7943" width="11.5703125" style="1612" bestFit="1" customWidth="1"/>
    <col min="7944" max="7944" width="11" style="1612" bestFit="1" customWidth="1"/>
    <col min="7945" max="7945" width="10.7109375" style="1612" bestFit="1" customWidth="1"/>
    <col min="7946" max="7946" width="11.42578125" style="1612" bestFit="1" customWidth="1"/>
    <col min="7947" max="8192" width="9.140625" style="1612"/>
    <col min="8193" max="8193" width="4" style="1612" bestFit="1" customWidth="1"/>
    <col min="8194" max="8194" width="13.28515625" style="1612" bestFit="1" customWidth="1"/>
    <col min="8195" max="8195" width="54.5703125" style="1612" bestFit="1" customWidth="1"/>
    <col min="8196" max="8196" width="11.42578125" style="1612" bestFit="1" customWidth="1"/>
    <col min="8197" max="8199" width="11.5703125" style="1612" bestFit="1" customWidth="1"/>
    <col min="8200" max="8200" width="11" style="1612" bestFit="1" customWidth="1"/>
    <col min="8201" max="8201" width="10.7109375" style="1612" bestFit="1" customWidth="1"/>
    <col min="8202" max="8202" width="11.42578125" style="1612" bestFit="1" customWidth="1"/>
    <col min="8203" max="8448" width="9.140625" style="1612"/>
    <col min="8449" max="8449" width="4" style="1612" bestFit="1" customWidth="1"/>
    <col min="8450" max="8450" width="13.28515625" style="1612" bestFit="1" customWidth="1"/>
    <col min="8451" max="8451" width="54.5703125" style="1612" bestFit="1" customWidth="1"/>
    <col min="8452" max="8452" width="11.42578125" style="1612" bestFit="1" customWidth="1"/>
    <col min="8453" max="8455" width="11.5703125" style="1612" bestFit="1" customWidth="1"/>
    <col min="8456" max="8456" width="11" style="1612" bestFit="1" customWidth="1"/>
    <col min="8457" max="8457" width="10.7109375" style="1612" bestFit="1" customWidth="1"/>
    <col min="8458" max="8458" width="11.42578125" style="1612" bestFit="1" customWidth="1"/>
    <col min="8459" max="8704" width="9.140625" style="1612"/>
    <col min="8705" max="8705" width="4" style="1612" bestFit="1" customWidth="1"/>
    <col min="8706" max="8706" width="13.28515625" style="1612" bestFit="1" customWidth="1"/>
    <col min="8707" max="8707" width="54.5703125" style="1612" bestFit="1" customWidth="1"/>
    <col min="8708" max="8708" width="11.42578125" style="1612" bestFit="1" customWidth="1"/>
    <col min="8709" max="8711" width="11.5703125" style="1612" bestFit="1" customWidth="1"/>
    <col min="8712" max="8712" width="11" style="1612" bestFit="1" customWidth="1"/>
    <col min="8713" max="8713" width="10.7109375" style="1612" bestFit="1" customWidth="1"/>
    <col min="8714" max="8714" width="11.42578125" style="1612" bestFit="1" customWidth="1"/>
    <col min="8715" max="8960" width="9.140625" style="1612"/>
    <col min="8961" max="8961" width="4" style="1612" bestFit="1" customWidth="1"/>
    <col min="8962" max="8962" width="13.28515625" style="1612" bestFit="1" customWidth="1"/>
    <col min="8963" max="8963" width="54.5703125" style="1612" bestFit="1" customWidth="1"/>
    <col min="8964" max="8964" width="11.42578125" style="1612" bestFit="1" customWidth="1"/>
    <col min="8965" max="8967" width="11.5703125" style="1612" bestFit="1" customWidth="1"/>
    <col min="8968" max="8968" width="11" style="1612" bestFit="1" customWidth="1"/>
    <col min="8969" max="8969" width="10.7109375" style="1612" bestFit="1" customWidth="1"/>
    <col min="8970" max="8970" width="11.42578125" style="1612" bestFit="1" customWidth="1"/>
    <col min="8971" max="9216" width="9.140625" style="1612"/>
    <col min="9217" max="9217" width="4" style="1612" bestFit="1" customWidth="1"/>
    <col min="9218" max="9218" width="13.28515625" style="1612" bestFit="1" customWidth="1"/>
    <col min="9219" max="9219" width="54.5703125" style="1612" bestFit="1" customWidth="1"/>
    <col min="9220" max="9220" width="11.42578125" style="1612" bestFit="1" customWidth="1"/>
    <col min="9221" max="9223" width="11.5703125" style="1612" bestFit="1" customWidth="1"/>
    <col min="9224" max="9224" width="11" style="1612" bestFit="1" customWidth="1"/>
    <col min="9225" max="9225" width="10.7109375" style="1612" bestFit="1" customWidth="1"/>
    <col min="9226" max="9226" width="11.42578125" style="1612" bestFit="1" customWidth="1"/>
    <col min="9227" max="9472" width="9.140625" style="1612"/>
    <col min="9473" max="9473" width="4" style="1612" bestFit="1" customWidth="1"/>
    <col min="9474" max="9474" width="13.28515625" style="1612" bestFit="1" customWidth="1"/>
    <col min="9475" max="9475" width="54.5703125" style="1612" bestFit="1" customWidth="1"/>
    <col min="9476" max="9476" width="11.42578125" style="1612" bestFit="1" customWidth="1"/>
    <col min="9477" max="9479" width="11.5703125" style="1612" bestFit="1" customWidth="1"/>
    <col min="9480" max="9480" width="11" style="1612" bestFit="1" customWidth="1"/>
    <col min="9481" max="9481" width="10.7109375" style="1612" bestFit="1" customWidth="1"/>
    <col min="9482" max="9482" width="11.42578125" style="1612" bestFit="1" customWidth="1"/>
    <col min="9483" max="9728" width="9.140625" style="1612"/>
    <col min="9729" max="9729" width="4" style="1612" bestFit="1" customWidth="1"/>
    <col min="9730" max="9730" width="13.28515625" style="1612" bestFit="1" customWidth="1"/>
    <col min="9731" max="9731" width="54.5703125" style="1612" bestFit="1" customWidth="1"/>
    <col min="9732" max="9732" width="11.42578125" style="1612" bestFit="1" customWidth="1"/>
    <col min="9733" max="9735" width="11.5703125" style="1612" bestFit="1" customWidth="1"/>
    <col min="9736" max="9736" width="11" style="1612" bestFit="1" customWidth="1"/>
    <col min="9737" max="9737" width="10.7109375" style="1612" bestFit="1" customWidth="1"/>
    <col min="9738" max="9738" width="11.42578125" style="1612" bestFit="1" customWidth="1"/>
    <col min="9739" max="9984" width="9.140625" style="1612"/>
    <col min="9985" max="9985" width="4" style="1612" bestFit="1" customWidth="1"/>
    <col min="9986" max="9986" width="13.28515625" style="1612" bestFit="1" customWidth="1"/>
    <col min="9987" max="9987" width="54.5703125" style="1612" bestFit="1" customWidth="1"/>
    <col min="9988" max="9988" width="11.42578125" style="1612" bestFit="1" customWidth="1"/>
    <col min="9989" max="9991" width="11.5703125" style="1612" bestFit="1" customWidth="1"/>
    <col min="9992" max="9992" width="11" style="1612" bestFit="1" customWidth="1"/>
    <col min="9993" max="9993" width="10.7109375" style="1612" bestFit="1" customWidth="1"/>
    <col min="9994" max="9994" width="11.42578125" style="1612" bestFit="1" customWidth="1"/>
    <col min="9995" max="10240" width="9.140625" style="1612"/>
    <col min="10241" max="10241" width="4" style="1612" bestFit="1" customWidth="1"/>
    <col min="10242" max="10242" width="13.28515625" style="1612" bestFit="1" customWidth="1"/>
    <col min="10243" max="10243" width="54.5703125" style="1612" bestFit="1" customWidth="1"/>
    <col min="10244" max="10244" width="11.42578125" style="1612" bestFit="1" customWidth="1"/>
    <col min="10245" max="10247" width="11.5703125" style="1612" bestFit="1" customWidth="1"/>
    <col min="10248" max="10248" width="11" style="1612" bestFit="1" customWidth="1"/>
    <col min="10249" max="10249" width="10.7109375" style="1612" bestFit="1" customWidth="1"/>
    <col min="10250" max="10250" width="11.42578125" style="1612" bestFit="1" customWidth="1"/>
    <col min="10251" max="10496" width="9.140625" style="1612"/>
    <col min="10497" max="10497" width="4" style="1612" bestFit="1" customWidth="1"/>
    <col min="10498" max="10498" width="13.28515625" style="1612" bestFit="1" customWidth="1"/>
    <col min="10499" max="10499" width="54.5703125" style="1612" bestFit="1" customWidth="1"/>
    <col min="10500" max="10500" width="11.42578125" style="1612" bestFit="1" customWidth="1"/>
    <col min="10501" max="10503" width="11.5703125" style="1612" bestFit="1" customWidth="1"/>
    <col min="10504" max="10504" width="11" style="1612" bestFit="1" customWidth="1"/>
    <col min="10505" max="10505" width="10.7109375" style="1612" bestFit="1" customWidth="1"/>
    <col min="10506" max="10506" width="11.42578125" style="1612" bestFit="1" customWidth="1"/>
    <col min="10507" max="10752" width="9.140625" style="1612"/>
    <col min="10753" max="10753" width="4" style="1612" bestFit="1" customWidth="1"/>
    <col min="10754" max="10754" width="13.28515625" style="1612" bestFit="1" customWidth="1"/>
    <col min="10755" max="10755" width="54.5703125" style="1612" bestFit="1" customWidth="1"/>
    <col min="10756" max="10756" width="11.42578125" style="1612" bestFit="1" customWidth="1"/>
    <col min="10757" max="10759" width="11.5703125" style="1612" bestFit="1" customWidth="1"/>
    <col min="10760" max="10760" width="11" style="1612" bestFit="1" customWidth="1"/>
    <col min="10761" max="10761" width="10.7109375" style="1612" bestFit="1" customWidth="1"/>
    <col min="10762" max="10762" width="11.42578125" style="1612" bestFit="1" customWidth="1"/>
    <col min="10763" max="11008" width="9.140625" style="1612"/>
    <col min="11009" max="11009" width="4" style="1612" bestFit="1" customWidth="1"/>
    <col min="11010" max="11010" width="13.28515625" style="1612" bestFit="1" customWidth="1"/>
    <col min="11011" max="11011" width="54.5703125" style="1612" bestFit="1" customWidth="1"/>
    <col min="11012" max="11012" width="11.42578125" style="1612" bestFit="1" customWidth="1"/>
    <col min="11013" max="11015" width="11.5703125" style="1612" bestFit="1" customWidth="1"/>
    <col min="11016" max="11016" width="11" style="1612" bestFit="1" customWidth="1"/>
    <col min="11017" max="11017" width="10.7109375" style="1612" bestFit="1" customWidth="1"/>
    <col min="11018" max="11018" width="11.42578125" style="1612" bestFit="1" customWidth="1"/>
    <col min="11019" max="11264" width="9.140625" style="1612"/>
    <col min="11265" max="11265" width="4" style="1612" bestFit="1" customWidth="1"/>
    <col min="11266" max="11266" width="13.28515625" style="1612" bestFit="1" customWidth="1"/>
    <col min="11267" max="11267" width="54.5703125" style="1612" bestFit="1" customWidth="1"/>
    <col min="11268" max="11268" width="11.42578125" style="1612" bestFit="1" customWidth="1"/>
    <col min="11269" max="11271" width="11.5703125" style="1612" bestFit="1" customWidth="1"/>
    <col min="11272" max="11272" width="11" style="1612" bestFit="1" customWidth="1"/>
    <col min="11273" max="11273" width="10.7109375" style="1612" bestFit="1" customWidth="1"/>
    <col min="11274" max="11274" width="11.42578125" style="1612" bestFit="1" customWidth="1"/>
    <col min="11275" max="11520" width="9.140625" style="1612"/>
    <col min="11521" max="11521" width="4" style="1612" bestFit="1" customWidth="1"/>
    <col min="11522" max="11522" width="13.28515625" style="1612" bestFit="1" customWidth="1"/>
    <col min="11523" max="11523" width="54.5703125" style="1612" bestFit="1" customWidth="1"/>
    <col min="11524" max="11524" width="11.42578125" style="1612" bestFit="1" customWidth="1"/>
    <col min="11525" max="11527" width="11.5703125" style="1612" bestFit="1" customWidth="1"/>
    <col min="11528" max="11528" width="11" style="1612" bestFit="1" customWidth="1"/>
    <col min="11529" max="11529" width="10.7109375" style="1612" bestFit="1" customWidth="1"/>
    <col min="11530" max="11530" width="11.42578125" style="1612" bestFit="1" customWidth="1"/>
    <col min="11531" max="11776" width="9.140625" style="1612"/>
    <col min="11777" max="11777" width="4" style="1612" bestFit="1" customWidth="1"/>
    <col min="11778" max="11778" width="13.28515625" style="1612" bestFit="1" customWidth="1"/>
    <col min="11779" max="11779" width="54.5703125" style="1612" bestFit="1" customWidth="1"/>
    <col min="11780" max="11780" width="11.42578125" style="1612" bestFit="1" customWidth="1"/>
    <col min="11781" max="11783" width="11.5703125" style="1612" bestFit="1" customWidth="1"/>
    <col min="11784" max="11784" width="11" style="1612" bestFit="1" customWidth="1"/>
    <col min="11785" max="11785" width="10.7109375" style="1612" bestFit="1" customWidth="1"/>
    <col min="11786" max="11786" width="11.42578125" style="1612" bestFit="1" customWidth="1"/>
    <col min="11787" max="12032" width="9.140625" style="1612"/>
    <col min="12033" max="12033" width="4" style="1612" bestFit="1" customWidth="1"/>
    <col min="12034" max="12034" width="13.28515625" style="1612" bestFit="1" customWidth="1"/>
    <col min="12035" max="12035" width="54.5703125" style="1612" bestFit="1" customWidth="1"/>
    <col min="12036" max="12036" width="11.42578125" style="1612" bestFit="1" customWidth="1"/>
    <col min="12037" max="12039" width="11.5703125" style="1612" bestFit="1" customWidth="1"/>
    <col min="12040" max="12040" width="11" style="1612" bestFit="1" customWidth="1"/>
    <col min="12041" max="12041" width="10.7109375" style="1612" bestFit="1" customWidth="1"/>
    <col min="12042" max="12042" width="11.42578125" style="1612" bestFit="1" customWidth="1"/>
    <col min="12043" max="12288" width="9.140625" style="1612"/>
    <col min="12289" max="12289" width="4" style="1612" bestFit="1" customWidth="1"/>
    <col min="12290" max="12290" width="13.28515625" style="1612" bestFit="1" customWidth="1"/>
    <col min="12291" max="12291" width="54.5703125" style="1612" bestFit="1" customWidth="1"/>
    <col min="12292" max="12292" width="11.42578125" style="1612" bestFit="1" customWidth="1"/>
    <col min="12293" max="12295" width="11.5703125" style="1612" bestFit="1" customWidth="1"/>
    <col min="12296" max="12296" width="11" style="1612" bestFit="1" customWidth="1"/>
    <col min="12297" max="12297" width="10.7109375" style="1612" bestFit="1" customWidth="1"/>
    <col min="12298" max="12298" width="11.42578125" style="1612" bestFit="1" customWidth="1"/>
    <col min="12299" max="12544" width="9.140625" style="1612"/>
    <col min="12545" max="12545" width="4" style="1612" bestFit="1" customWidth="1"/>
    <col min="12546" max="12546" width="13.28515625" style="1612" bestFit="1" customWidth="1"/>
    <col min="12547" max="12547" width="54.5703125" style="1612" bestFit="1" customWidth="1"/>
    <col min="12548" max="12548" width="11.42578125" style="1612" bestFit="1" customWidth="1"/>
    <col min="12549" max="12551" width="11.5703125" style="1612" bestFit="1" customWidth="1"/>
    <col min="12552" max="12552" width="11" style="1612" bestFit="1" customWidth="1"/>
    <col min="12553" max="12553" width="10.7109375" style="1612" bestFit="1" customWidth="1"/>
    <col min="12554" max="12554" width="11.42578125" style="1612" bestFit="1" customWidth="1"/>
    <col min="12555" max="12800" width="9.140625" style="1612"/>
    <col min="12801" max="12801" width="4" style="1612" bestFit="1" customWidth="1"/>
    <col min="12802" max="12802" width="13.28515625" style="1612" bestFit="1" customWidth="1"/>
    <col min="12803" max="12803" width="54.5703125" style="1612" bestFit="1" customWidth="1"/>
    <col min="12804" max="12804" width="11.42578125" style="1612" bestFit="1" customWidth="1"/>
    <col min="12805" max="12807" width="11.5703125" style="1612" bestFit="1" customWidth="1"/>
    <col min="12808" max="12808" width="11" style="1612" bestFit="1" customWidth="1"/>
    <col min="12809" max="12809" width="10.7109375" style="1612" bestFit="1" customWidth="1"/>
    <col min="12810" max="12810" width="11.42578125" style="1612" bestFit="1" customWidth="1"/>
    <col min="12811" max="13056" width="9.140625" style="1612"/>
    <col min="13057" max="13057" width="4" style="1612" bestFit="1" customWidth="1"/>
    <col min="13058" max="13058" width="13.28515625" style="1612" bestFit="1" customWidth="1"/>
    <col min="13059" max="13059" width="54.5703125" style="1612" bestFit="1" customWidth="1"/>
    <col min="13060" max="13060" width="11.42578125" style="1612" bestFit="1" customWidth="1"/>
    <col min="13061" max="13063" width="11.5703125" style="1612" bestFit="1" customWidth="1"/>
    <col min="13064" max="13064" width="11" style="1612" bestFit="1" customWidth="1"/>
    <col min="13065" max="13065" width="10.7109375" style="1612" bestFit="1" customWidth="1"/>
    <col min="13066" max="13066" width="11.42578125" style="1612" bestFit="1" customWidth="1"/>
    <col min="13067" max="13312" width="9.140625" style="1612"/>
    <col min="13313" max="13313" width="4" style="1612" bestFit="1" customWidth="1"/>
    <col min="13314" max="13314" width="13.28515625" style="1612" bestFit="1" customWidth="1"/>
    <col min="13315" max="13315" width="54.5703125" style="1612" bestFit="1" customWidth="1"/>
    <col min="13316" max="13316" width="11.42578125" style="1612" bestFit="1" customWidth="1"/>
    <col min="13317" max="13319" width="11.5703125" style="1612" bestFit="1" customWidth="1"/>
    <col min="13320" max="13320" width="11" style="1612" bestFit="1" customWidth="1"/>
    <col min="13321" max="13321" width="10.7109375" style="1612" bestFit="1" customWidth="1"/>
    <col min="13322" max="13322" width="11.42578125" style="1612" bestFit="1" customWidth="1"/>
    <col min="13323" max="13568" width="9.140625" style="1612"/>
    <col min="13569" max="13569" width="4" style="1612" bestFit="1" customWidth="1"/>
    <col min="13570" max="13570" width="13.28515625" style="1612" bestFit="1" customWidth="1"/>
    <col min="13571" max="13571" width="54.5703125" style="1612" bestFit="1" customWidth="1"/>
    <col min="13572" max="13572" width="11.42578125" style="1612" bestFit="1" customWidth="1"/>
    <col min="13573" max="13575" width="11.5703125" style="1612" bestFit="1" customWidth="1"/>
    <col min="13576" max="13576" width="11" style="1612" bestFit="1" customWidth="1"/>
    <col min="13577" max="13577" width="10.7109375" style="1612" bestFit="1" customWidth="1"/>
    <col min="13578" max="13578" width="11.42578125" style="1612" bestFit="1" customWidth="1"/>
    <col min="13579" max="13824" width="9.140625" style="1612"/>
    <col min="13825" max="13825" width="4" style="1612" bestFit="1" customWidth="1"/>
    <col min="13826" max="13826" width="13.28515625" style="1612" bestFit="1" customWidth="1"/>
    <col min="13827" max="13827" width="54.5703125" style="1612" bestFit="1" customWidth="1"/>
    <col min="13828" max="13828" width="11.42578125" style="1612" bestFit="1" customWidth="1"/>
    <col min="13829" max="13831" width="11.5703125" style="1612" bestFit="1" customWidth="1"/>
    <col min="13832" max="13832" width="11" style="1612" bestFit="1" customWidth="1"/>
    <col min="13833" max="13833" width="10.7109375" style="1612" bestFit="1" customWidth="1"/>
    <col min="13834" max="13834" width="11.42578125" style="1612" bestFit="1" customWidth="1"/>
    <col min="13835" max="14080" width="9.140625" style="1612"/>
    <col min="14081" max="14081" width="4" style="1612" bestFit="1" customWidth="1"/>
    <col min="14082" max="14082" width="13.28515625" style="1612" bestFit="1" customWidth="1"/>
    <col min="14083" max="14083" width="54.5703125" style="1612" bestFit="1" customWidth="1"/>
    <col min="14084" max="14084" width="11.42578125" style="1612" bestFit="1" customWidth="1"/>
    <col min="14085" max="14087" width="11.5703125" style="1612" bestFit="1" customWidth="1"/>
    <col min="14088" max="14088" width="11" style="1612" bestFit="1" customWidth="1"/>
    <col min="14089" max="14089" width="10.7109375" style="1612" bestFit="1" customWidth="1"/>
    <col min="14090" max="14090" width="11.42578125" style="1612" bestFit="1" customWidth="1"/>
    <col min="14091" max="14336" width="9.140625" style="1612"/>
    <col min="14337" max="14337" width="4" style="1612" bestFit="1" customWidth="1"/>
    <col min="14338" max="14338" width="13.28515625" style="1612" bestFit="1" customWidth="1"/>
    <col min="14339" max="14339" width="54.5703125" style="1612" bestFit="1" customWidth="1"/>
    <col min="14340" max="14340" width="11.42578125" style="1612" bestFit="1" customWidth="1"/>
    <col min="14341" max="14343" width="11.5703125" style="1612" bestFit="1" customWidth="1"/>
    <col min="14344" max="14344" width="11" style="1612" bestFit="1" customWidth="1"/>
    <col min="14345" max="14345" width="10.7109375" style="1612" bestFit="1" customWidth="1"/>
    <col min="14346" max="14346" width="11.42578125" style="1612" bestFit="1" customWidth="1"/>
    <col min="14347" max="14592" width="9.140625" style="1612"/>
    <col min="14593" max="14593" width="4" style="1612" bestFit="1" customWidth="1"/>
    <col min="14594" max="14594" width="13.28515625" style="1612" bestFit="1" customWidth="1"/>
    <col min="14595" max="14595" width="54.5703125" style="1612" bestFit="1" customWidth="1"/>
    <col min="14596" max="14596" width="11.42578125" style="1612" bestFit="1" customWidth="1"/>
    <col min="14597" max="14599" width="11.5703125" style="1612" bestFit="1" customWidth="1"/>
    <col min="14600" max="14600" width="11" style="1612" bestFit="1" customWidth="1"/>
    <col min="14601" max="14601" width="10.7109375" style="1612" bestFit="1" customWidth="1"/>
    <col min="14602" max="14602" width="11.42578125" style="1612" bestFit="1" customWidth="1"/>
    <col min="14603" max="14848" width="9.140625" style="1612"/>
    <col min="14849" max="14849" width="4" style="1612" bestFit="1" customWidth="1"/>
    <col min="14850" max="14850" width="13.28515625" style="1612" bestFit="1" customWidth="1"/>
    <col min="14851" max="14851" width="54.5703125" style="1612" bestFit="1" customWidth="1"/>
    <col min="14852" max="14852" width="11.42578125" style="1612" bestFit="1" customWidth="1"/>
    <col min="14853" max="14855" width="11.5703125" style="1612" bestFit="1" customWidth="1"/>
    <col min="14856" max="14856" width="11" style="1612" bestFit="1" customWidth="1"/>
    <col min="14857" max="14857" width="10.7109375" style="1612" bestFit="1" customWidth="1"/>
    <col min="14858" max="14858" width="11.42578125" style="1612" bestFit="1" customWidth="1"/>
    <col min="14859" max="15104" width="9.140625" style="1612"/>
    <col min="15105" max="15105" width="4" style="1612" bestFit="1" customWidth="1"/>
    <col min="15106" max="15106" width="13.28515625" style="1612" bestFit="1" customWidth="1"/>
    <col min="15107" max="15107" width="54.5703125" style="1612" bestFit="1" customWidth="1"/>
    <col min="15108" max="15108" width="11.42578125" style="1612" bestFit="1" customWidth="1"/>
    <col min="15109" max="15111" width="11.5703125" style="1612" bestFit="1" customWidth="1"/>
    <col min="15112" max="15112" width="11" style="1612" bestFit="1" customWidth="1"/>
    <col min="15113" max="15113" width="10.7109375" style="1612" bestFit="1" customWidth="1"/>
    <col min="15114" max="15114" width="11.42578125" style="1612" bestFit="1" customWidth="1"/>
    <col min="15115" max="15360" width="9.140625" style="1612"/>
    <col min="15361" max="15361" width="4" style="1612" bestFit="1" customWidth="1"/>
    <col min="15362" max="15362" width="13.28515625" style="1612" bestFit="1" customWidth="1"/>
    <col min="15363" max="15363" width="54.5703125" style="1612" bestFit="1" customWidth="1"/>
    <col min="15364" max="15364" width="11.42578125" style="1612" bestFit="1" customWidth="1"/>
    <col min="15365" max="15367" width="11.5703125" style="1612" bestFit="1" customWidth="1"/>
    <col min="15368" max="15368" width="11" style="1612" bestFit="1" customWidth="1"/>
    <col min="15369" max="15369" width="10.7109375" style="1612" bestFit="1" customWidth="1"/>
    <col min="15370" max="15370" width="11.42578125" style="1612" bestFit="1" customWidth="1"/>
    <col min="15371" max="15616" width="9.140625" style="1612"/>
    <col min="15617" max="15617" width="4" style="1612" bestFit="1" customWidth="1"/>
    <col min="15618" max="15618" width="13.28515625" style="1612" bestFit="1" customWidth="1"/>
    <col min="15619" max="15619" width="54.5703125" style="1612" bestFit="1" customWidth="1"/>
    <col min="15620" max="15620" width="11.42578125" style="1612" bestFit="1" customWidth="1"/>
    <col min="15621" max="15623" width="11.5703125" style="1612" bestFit="1" customWidth="1"/>
    <col min="15624" max="15624" width="11" style="1612" bestFit="1" customWidth="1"/>
    <col min="15625" max="15625" width="10.7109375" style="1612" bestFit="1" customWidth="1"/>
    <col min="15626" max="15626" width="11.42578125" style="1612" bestFit="1" customWidth="1"/>
    <col min="15627" max="15872" width="9.140625" style="1612"/>
    <col min="15873" max="15873" width="4" style="1612" bestFit="1" customWidth="1"/>
    <col min="15874" max="15874" width="13.28515625" style="1612" bestFit="1" customWidth="1"/>
    <col min="15875" max="15875" width="54.5703125" style="1612" bestFit="1" customWidth="1"/>
    <col min="15876" max="15876" width="11.42578125" style="1612" bestFit="1" customWidth="1"/>
    <col min="15877" max="15879" width="11.5703125" style="1612" bestFit="1" customWidth="1"/>
    <col min="15880" max="15880" width="11" style="1612" bestFit="1" customWidth="1"/>
    <col min="15881" max="15881" width="10.7109375" style="1612" bestFit="1" customWidth="1"/>
    <col min="15882" max="15882" width="11.42578125" style="1612" bestFit="1" customWidth="1"/>
    <col min="15883" max="16128" width="9.140625" style="1612"/>
    <col min="16129" max="16129" width="4" style="1612" bestFit="1" customWidth="1"/>
    <col min="16130" max="16130" width="13.28515625" style="1612" bestFit="1" customWidth="1"/>
    <col min="16131" max="16131" width="54.5703125" style="1612" bestFit="1" customWidth="1"/>
    <col min="16132" max="16132" width="11.42578125" style="1612" bestFit="1" customWidth="1"/>
    <col min="16133" max="16135" width="11.5703125" style="1612" bestFit="1" customWidth="1"/>
    <col min="16136" max="16136" width="11" style="1612" bestFit="1" customWidth="1"/>
    <col min="16137" max="16137" width="10.7109375" style="1612" bestFit="1" customWidth="1"/>
    <col min="16138" max="16138" width="11.42578125" style="1612" bestFit="1" customWidth="1"/>
    <col min="16139" max="16384" width="9.140625" style="1612"/>
  </cols>
  <sheetData>
    <row r="1" spans="1:8" x14ac:dyDescent="0.2">
      <c r="B1" s="1612"/>
      <c r="C1" s="1612"/>
      <c r="D1" s="2057" t="s">
        <v>2078</v>
      </c>
      <c r="E1" s="2057"/>
      <c r="F1" s="2057"/>
      <c r="G1" s="2057"/>
    </row>
    <row r="2" spans="1:8" x14ac:dyDescent="0.2">
      <c r="B2" s="2058" t="s">
        <v>78</v>
      </c>
      <c r="C2" s="2058"/>
      <c r="D2" s="2058"/>
      <c r="E2" s="2058"/>
      <c r="F2" s="2058"/>
      <c r="G2" s="2058"/>
    </row>
    <row r="3" spans="1:8" x14ac:dyDescent="0.2">
      <c r="B3" s="2058" t="s">
        <v>1427</v>
      </c>
      <c r="C3" s="2058"/>
      <c r="D3" s="2058"/>
      <c r="E3" s="2058"/>
      <c r="F3" s="2058"/>
      <c r="G3" s="2058"/>
      <c r="H3" s="1614"/>
    </row>
    <row r="4" spans="1:8" x14ac:dyDescent="0.2">
      <c r="B4" s="2058" t="s">
        <v>1930</v>
      </c>
      <c r="C4" s="2058"/>
      <c r="D4" s="2058"/>
      <c r="E4" s="2058"/>
      <c r="F4" s="2058"/>
      <c r="G4" s="2058"/>
    </row>
    <row r="5" spans="1:8" x14ac:dyDescent="0.2">
      <c r="B5" s="2058" t="s">
        <v>1428</v>
      </c>
      <c r="C5" s="2058"/>
      <c r="D5" s="2058"/>
      <c r="E5" s="2058"/>
      <c r="F5" s="2058"/>
      <c r="G5" s="2058"/>
    </row>
    <row r="6" spans="1:8" x14ac:dyDescent="0.2">
      <c r="B6" s="2058" t="s">
        <v>1931</v>
      </c>
      <c r="C6" s="2058"/>
      <c r="D6" s="2058"/>
      <c r="E6" s="2058"/>
      <c r="F6" s="2058"/>
      <c r="G6" s="2058"/>
    </row>
    <row r="7" spans="1:8" x14ac:dyDescent="0.2">
      <c r="B7" s="1615"/>
      <c r="C7" s="1615"/>
      <c r="D7" s="1615"/>
      <c r="E7" s="1615"/>
      <c r="F7" s="1615"/>
      <c r="G7" s="1615"/>
    </row>
    <row r="8" spans="1:8" x14ac:dyDescent="0.2">
      <c r="A8" s="2054" t="s">
        <v>1932</v>
      </c>
      <c r="B8" s="1616" t="s">
        <v>57</v>
      </c>
      <c r="C8" s="1616" t="s">
        <v>58</v>
      </c>
      <c r="D8" s="1617" t="s">
        <v>59</v>
      </c>
      <c r="E8" s="1617" t="s">
        <v>60</v>
      </c>
      <c r="F8" s="1617" t="s">
        <v>482</v>
      </c>
      <c r="G8" s="1617" t="s">
        <v>483</v>
      </c>
    </row>
    <row r="9" spans="1:8" s="1615" customFormat="1" x14ac:dyDescent="0.2">
      <c r="A9" s="2055"/>
      <c r="B9" s="1618" t="s">
        <v>1933</v>
      </c>
      <c r="C9" s="1618" t="s">
        <v>86</v>
      </c>
      <c r="D9" s="1618" t="s">
        <v>1934</v>
      </c>
      <c r="E9" s="1618" t="s">
        <v>1935</v>
      </c>
      <c r="F9" s="1618" t="s">
        <v>1936</v>
      </c>
      <c r="G9" s="1619" t="s">
        <v>1937</v>
      </c>
      <c r="H9" s="1620"/>
    </row>
    <row r="10" spans="1:8" s="1615" customFormat="1" ht="12.75" customHeight="1" x14ac:dyDescent="0.2">
      <c r="A10" s="1621"/>
      <c r="B10" s="1622"/>
      <c r="C10" s="1622"/>
      <c r="D10" s="1622"/>
      <c r="E10" s="1622"/>
      <c r="F10" s="1622"/>
      <c r="G10" s="1622"/>
      <c r="H10" s="1620"/>
    </row>
    <row r="11" spans="1:8" s="1615" customFormat="1" ht="12.75" customHeight="1" x14ac:dyDescent="0.2">
      <c r="A11" s="1623" t="s">
        <v>491</v>
      </c>
      <c r="B11" s="1622"/>
      <c r="C11" s="1624" t="s">
        <v>1938</v>
      </c>
      <c r="D11" s="1622"/>
      <c r="E11" s="1622"/>
      <c r="F11" s="1622"/>
      <c r="G11" s="1622"/>
      <c r="H11" s="1620"/>
    </row>
    <row r="12" spans="1:8" s="1615" customFormat="1" ht="12.75" customHeight="1" x14ac:dyDescent="0.2">
      <c r="A12" s="1621"/>
      <c r="B12" s="1622"/>
      <c r="C12" s="1624"/>
      <c r="D12" s="1622"/>
      <c r="E12" s="1622"/>
      <c r="F12" s="1622"/>
      <c r="G12" s="1622"/>
      <c r="H12" s="1620"/>
    </row>
    <row r="13" spans="1:8" ht="12.75" customHeight="1" x14ac:dyDescent="0.2">
      <c r="A13" s="1623" t="s">
        <v>499</v>
      </c>
      <c r="B13" s="1625"/>
      <c r="C13" s="1626" t="s">
        <v>1939</v>
      </c>
      <c r="D13" s="1627"/>
      <c r="E13" s="1627"/>
      <c r="F13" s="1627"/>
      <c r="G13" s="1627"/>
      <c r="H13" s="1628"/>
    </row>
    <row r="14" spans="1:8" ht="12.75" customHeight="1" x14ac:dyDescent="0.2">
      <c r="A14" s="1623" t="s">
        <v>500</v>
      </c>
      <c r="B14" s="2056" t="s">
        <v>1940</v>
      </c>
      <c r="C14" s="2056"/>
      <c r="D14" s="1627"/>
      <c r="E14" s="1627"/>
      <c r="F14" s="1627"/>
      <c r="G14" s="1627"/>
      <c r="H14" s="1628"/>
    </row>
    <row r="15" spans="1:8" ht="12.75" customHeight="1" x14ac:dyDescent="0.2">
      <c r="A15" s="1623" t="s">
        <v>501</v>
      </c>
      <c r="B15" s="1629" t="s">
        <v>1941</v>
      </c>
      <c r="C15" s="1630" t="s">
        <v>1942</v>
      </c>
      <c r="D15" s="1612">
        <v>26500</v>
      </c>
      <c r="E15" s="1612"/>
      <c r="F15" s="1613"/>
      <c r="G15" s="1612">
        <f t="shared" ref="G15:G20" si="0">D15+E15-F15</f>
        <v>26500</v>
      </c>
      <c r="H15" s="1612"/>
    </row>
    <row r="16" spans="1:8" ht="12.75" customHeight="1" x14ac:dyDescent="0.2">
      <c r="A16" s="1623" t="s">
        <v>502</v>
      </c>
      <c r="B16" s="1629" t="s">
        <v>1943</v>
      </c>
      <c r="C16" s="1630" t="s">
        <v>1944</v>
      </c>
      <c r="D16" s="1612">
        <v>3709100</v>
      </c>
      <c r="E16" s="1612"/>
      <c r="F16" s="1613"/>
      <c r="G16" s="1612">
        <f t="shared" si="0"/>
        <v>3709100</v>
      </c>
      <c r="H16" s="1612"/>
    </row>
    <row r="17" spans="1:9" ht="12.75" customHeight="1" x14ac:dyDescent="0.2">
      <c r="A17" s="1623" t="s">
        <v>503</v>
      </c>
      <c r="B17" s="1629" t="s">
        <v>1945</v>
      </c>
      <c r="C17" s="1630" t="s">
        <v>1946</v>
      </c>
      <c r="D17" s="1612">
        <v>1028700</v>
      </c>
      <c r="E17" s="1612"/>
      <c r="F17" s="1612"/>
      <c r="G17" s="1612">
        <f t="shared" si="0"/>
        <v>1028700</v>
      </c>
      <c r="H17" s="1612"/>
    </row>
    <row r="18" spans="1:9" ht="12.75" customHeight="1" x14ac:dyDescent="0.2">
      <c r="A18" s="1623" t="s">
        <v>504</v>
      </c>
      <c r="B18" s="1629" t="s">
        <v>1947</v>
      </c>
      <c r="C18" s="1630" t="s">
        <v>1948</v>
      </c>
      <c r="D18" s="1612">
        <v>2057400</v>
      </c>
      <c r="E18" s="1612"/>
      <c r="F18" s="1613"/>
      <c r="G18" s="1612">
        <f t="shared" si="0"/>
        <v>2057400</v>
      </c>
      <c r="H18" s="1612"/>
    </row>
    <row r="19" spans="1:9" ht="12.75" customHeight="1" x14ac:dyDescent="0.2">
      <c r="A19" s="1623" t="s">
        <v>505</v>
      </c>
      <c r="B19" s="1629" t="s">
        <v>1949</v>
      </c>
      <c r="C19" s="1630" t="s">
        <v>1950</v>
      </c>
      <c r="D19" s="1612">
        <v>177800</v>
      </c>
      <c r="E19" s="1612"/>
      <c r="F19" s="1613"/>
      <c r="G19" s="1612">
        <f t="shared" si="0"/>
        <v>177800</v>
      </c>
      <c r="H19" s="1612"/>
    </row>
    <row r="20" spans="1:9" s="1632" customFormat="1" ht="12.75" customHeight="1" x14ac:dyDescent="0.2">
      <c r="A20" s="1623" t="s">
        <v>506</v>
      </c>
      <c r="B20" s="1629" t="s">
        <v>1941</v>
      </c>
      <c r="C20" s="1630" t="s">
        <v>1951</v>
      </c>
      <c r="D20" s="1612">
        <v>700000</v>
      </c>
      <c r="E20" s="1612"/>
      <c r="F20" s="1612"/>
      <c r="G20" s="1612">
        <f t="shared" si="0"/>
        <v>700000</v>
      </c>
      <c r="H20" s="1628"/>
      <c r="I20" s="1631"/>
    </row>
    <row r="21" spans="1:9" s="1632" customFormat="1" ht="12.75" customHeight="1" x14ac:dyDescent="0.2">
      <c r="A21" s="1623" t="s">
        <v>547</v>
      </c>
      <c r="B21" s="1629" t="s">
        <v>1952</v>
      </c>
      <c r="C21" s="1630" t="s">
        <v>1953</v>
      </c>
      <c r="D21" s="1612">
        <v>4250000</v>
      </c>
      <c r="E21" s="1612"/>
      <c r="F21" s="1612">
        <v>4250000</v>
      </c>
      <c r="G21" s="1612">
        <f>D21+E21-F21</f>
        <v>0</v>
      </c>
      <c r="H21" s="1628"/>
      <c r="I21" s="1631"/>
    </row>
    <row r="22" spans="1:9" s="1632" customFormat="1" ht="12.75" customHeight="1" x14ac:dyDescent="0.2">
      <c r="A22" s="1623" t="s">
        <v>548</v>
      </c>
      <c r="B22" s="1629" t="s">
        <v>1954</v>
      </c>
      <c r="C22" s="1630" t="s">
        <v>1955</v>
      </c>
      <c r="D22" s="1612">
        <v>275590</v>
      </c>
      <c r="E22" s="1612">
        <v>14491187</v>
      </c>
      <c r="F22" s="1612">
        <v>14766777</v>
      </c>
      <c r="G22" s="1612">
        <f t="shared" ref="G22:G29" si="1">D22+E22-F22</f>
        <v>0</v>
      </c>
      <c r="H22" s="1628"/>
      <c r="I22" s="1631"/>
    </row>
    <row r="23" spans="1:9" s="1632" customFormat="1" ht="12.75" customHeight="1" x14ac:dyDescent="0.2">
      <c r="A23" s="1623" t="s">
        <v>549</v>
      </c>
      <c r="B23" s="1629" t="s">
        <v>1956</v>
      </c>
      <c r="C23" s="1630" t="s">
        <v>1957</v>
      </c>
      <c r="D23" s="1612">
        <v>17500000</v>
      </c>
      <c r="E23" s="1612"/>
      <c r="F23" s="1612"/>
      <c r="G23" s="1612">
        <f t="shared" si="1"/>
        <v>17500000</v>
      </c>
      <c r="H23" s="1628"/>
      <c r="I23" s="1631"/>
    </row>
    <row r="24" spans="1:9" s="1632" customFormat="1" ht="12.75" customHeight="1" x14ac:dyDescent="0.2">
      <c r="A24" s="1623" t="s">
        <v>550</v>
      </c>
      <c r="B24" s="1629" t="s">
        <v>1958</v>
      </c>
      <c r="C24" s="1630" t="s">
        <v>1959</v>
      </c>
      <c r="D24" s="1612">
        <v>11000000</v>
      </c>
      <c r="E24" s="1612">
        <v>17130000</v>
      </c>
      <c r="F24" s="1612"/>
      <c r="G24" s="1612">
        <f t="shared" si="1"/>
        <v>28130000</v>
      </c>
      <c r="H24" s="1628"/>
      <c r="I24" s="1631"/>
    </row>
    <row r="25" spans="1:9" s="1632" customFormat="1" ht="12.75" customHeight="1" x14ac:dyDescent="0.2">
      <c r="A25" s="1623" t="s">
        <v>551</v>
      </c>
      <c r="B25" s="1629" t="s">
        <v>1960</v>
      </c>
      <c r="C25" s="1630" t="s">
        <v>1961</v>
      </c>
      <c r="D25" s="1612">
        <v>1500000</v>
      </c>
      <c r="E25" s="1612"/>
      <c r="F25" s="1612"/>
      <c r="G25" s="1612">
        <f>D25+E25-F25</f>
        <v>1500000</v>
      </c>
      <c r="H25" s="1628"/>
      <c r="I25" s="1631"/>
    </row>
    <row r="26" spans="1:9" s="1632" customFormat="1" ht="12.75" customHeight="1" x14ac:dyDescent="0.2">
      <c r="A26" s="1623" t="s">
        <v>552</v>
      </c>
      <c r="B26" s="1629" t="s">
        <v>1952</v>
      </c>
      <c r="C26" s="1630" t="s">
        <v>1962</v>
      </c>
      <c r="D26" s="1612">
        <v>2300000</v>
      </c>
      <c r="E26" s="1612">
        <v>78796195</v>
      </c>
      <c r="F26" s="1612">
        <v>78551195</v>
      </c>
      <c r="G26" s="1612">
        <f t="shared" si="1"/>
        <v>2545000</v>
      </c>
      <c r="H26" s="1628"/>
      <c r="I26" s="1631"/>
    </row>
    <row r="27" spans="1:9" s="1632" customFormat="1" ht="12.75" customHeight="1" x14ac:dyDescent="0.2">
      <c r="A27" s="1623" t="s">
        <v>553</v>
      </c>
      <c r="B27" s="1629" t="s">
        <v>1963</v>
      </c>
      <c r="C27" s="1630" t="s">
        <v>1964</v>
      </c>
      <c r="D27" s="1612">
        <v>9840000</v>
      </c>
      <c r="E27" s="1612">
        <v>13950000</v>
      </c>
      <c r="F27" s="1612"/>
      <c r="G27" s="1612">
        <f t="shared" si="1"/>
        <v>23790000</v>
      </c>
      <c r="H27" s="1628"/>
      <c r="I27" s="1631"/>
    </row>
    <row r="28" spans="1:9" s="1632" customFormat="1" ht="12.75" customHeight="1" x14ac:dyDescent="0.2">
      <c r="A28" s="1623" t="s">
        <v>554</v>
      </c>
      <c r="B28" s="1629" t="s">
        <v>1941</v>
      </c>
      <c r="C28" s="1630" t="s">
        <v>1965</v>
      </c>
      <c r="D28" s="1612">
        <v>3000000</v>
      </c>
      <c r="E28" s="1612"/>
      <c r="F28" s="1612"/>
      <c r="G28" s="1612">
        <f t="shared" si="1"/>
        <v>3000000</v>
      </c>
      <c r="H28" s="1628"/>
      <c r="I28" s="1631"/>
    </row>
    <row r="29" spans="1:9" s="1632" customFormat="1" ht="12.75" customHeight="1" x14ac:dyDescent="0.2">
      <c r="A29" s="1623" t="s">
        <v>556</v>
      </c>
      <c r="B29" s="1629" t="s">
        <v>1966</v>
      </c>
      <c r="C29" s="1630" t="s">
        <v>1967</v>
      </c>
      <c r="D29" s="1612">
        <v>686000</v>
      </c>
      <c r="E29" s="1612"/>
      <c r="F29" s="1612"/>
      <c r="G29" s="1612">
        <f t="shared" si="1"/>
        <v>686000</v>
      </c>
      <c r="H29" s="1628"/>
      <c r="I29" s="1631"/>
    </row>
    <row r="30" spans="1:9" s="1632" customFormat="1" ht="12.75" customHeight="1" x14ac:dyDescent="0.2">
      <c r="A30" s="1623" t="s">
        <v>557</v>
      </c>
      <c r="B30" s="1629" t="s">
        <v>1956</v>
      </c>
      <c r="C30" s="1630" t="s">
        <v>1968</v>
      </c>
      <c r="D30" s="1612">
        <v>975000</v>
      </c>
      <c r="E30" s="1612"/>
      <c r="F30" s="1612"/>
      <c r="G30" s="1612">
        <f>D30+E30-F30</f>
        <v>975000</v>
      </c>
      <c r="H30" s="1628"/>
      <c r="I30" s="1631"/>
    </row>
    <row r="31" spans="1:9" s="1632" customFormat="1" ht="12.75" customHeight="1" x14ac:dyDescent="0.2">
      <c r="A31" s="1623" t="s">
        <v>558</v>
      </c>
      <c r="B31" s="1629" t="s">
        <v>1958</v>
      </c>
      <c r="C31" s="1630" t="s">
        <v>1969</v>
      </c>
      <c r="D31" s="1612">
        <v>1100000</v>
      </c>
      <c r="E31" s="1612">
        <v>1100000</v>
      </c>
      <c r="F31" s="1612"/>
      <c r="G31" s="1612">
        <f>D31+E31-F31</f>
        <v>2200000</v>
      </c>
      <c r="H31" s="1628"/>
      <c r="I31" s="1631"/>
    </row>
    <row r="32" spans="1:9" s="1632" customFormat="1" ht="12.75" customHeight="1" x14ac:dyDescent="0.2">
      <c r="A32" s="1623" t="s">
        <v>559</v>
      </c>
      <c r="B32" s="1629" t="s">
        <v>1960</v>
      </c>
      <c r="C32" s="1630" t="s">
        <v>1970</v>
      </c>
      <c r="D32" s="1612">
        <v>17500000</v>
      </c>
      <c r="E32" s="1612">
        <v>512178633</v>
      </c>
      <c r="F32" s="1612"/>
      <c r="G32" s="1612">
        <f>D32+E32-F32</f>
        <v>529678633</v>
      </c>
      <c r="H32" s="1628"/>
      <c r="I32" s="1631"/>
    </row>
    <row r="33" spans="1:9" s="1632" customFormat="1" ht="12.75" customHeight="1" x14ac:dyDescent="0.2">
      <c r="A33" s="1623" t="s">
        <v>560</v>
      </c>
      <c r="B33" s="1629" t="s">
        <v>1954</v>
      </c>
      <c r="C33" s="1630" t="s">
        <v>1971</v>
      </c>
      <c r="D33" s="1612">
        <v>7557000</v>
      </c>
      <c r="E33" s="1612"/>
      <c r="F33" s="1612"/>
      <c r="G33" s="1612">
        <f>D33+E33-F33</f>
        <v>7557000</v>
      </c>
      <c r="H33" s="1628"/>
      <c r="I33" s="1631"/>
    </row>
    <row r="34" spans="1:9" s="1632" customFormat="1" ht="12.75" customHeight="1" x14ac:dyDescent="0.2">
      <c r="A34" s="1623" t="s">
        <v>561</v>
      </c>
      <c r="B34" s="1629" t="s">
        <v>1972</v>
      </c>
      <c r="C34" s="1630" t="s">
        <v>1973</v>
      </c>
      <c r="D34" s="1612">
        <v>1870000</v>
      </c>
      <c r="E34" s="1612">
        <v>6206350</v>
      </c>
      <c r="F34" s="1612">
        <v>8076350</v>
      </c>
      <c r="G34" s="1612">
        <f>D34+E34-F34</f>
        <v>0</v>
      </c>
      <c r="H34" s="1628"/>
      <c r="I34" s="1631"/>
    </row>
    <row r="35" spans="1:9" s="1632" customFormat="1" ht="12.75" customHeight="1" x14ac:dyDescent="0.2">
      <c r="A35" s="1623" t="s">
        <v>562</v>
      </c>
      <c r="B35" s="1633" t="s">
        <v>1974</v>
      </c>
      <c r="C35" s="1630"/>
      <c r="D35" s="1612"/>
      <c r="E35" s="1612"/>
      <c r="F35" s="1612"/>
      <c r="G35" s="1612"/>
      <c r="H35" s="1628"/>
      <c r="I35" s="1631"/>
    </row>
    <row r="36" spans="1:9" s="1632" customFormat="1" ht="12.75" customHeight="1" x14ac:dyDescent="0.2">
      <c r="A36" s="1623" t="s">
        <v>563</v>
      </c>
      <c r="B36" s="1629" t="s">
        <v>1956</v>
      </c>
      <c r="C36" s="1630" t="s">
        <v>1975</v>
      </c>
      <c r="D36" s="1612"/>
      <c r="E36" s="1612">
        <v>7200000</v>
      </c>
      <c r="F36" s="1612"/>
      <c r="G36" s="1612">
        <f t="shared" ref="G36:G41" si="2">D36+E36-F36</f>
        <v>7200000</v>
      </c>
      <c r="H36" s="1628"/>
      <c r="I36" s="1631"/>
    </row>
    <row r="37" spans="1:9" s="1632" customFormat="1" ht="12.75" customHeight="1" x14ac:dyDescent="0.2">
      <c r="A37" s="1623" t="s">
        <v>582</v>
      </c>
      <c r="B37" s="1629" t="s">
        <v>1958</v>
      </c>
      <c r="C37" s="1630" t="s">
        <v>1976</v>
      </c>
      <c r="D37" s="1612"/>
      <c r="E37" s="1612">
        <v>2390000</v>
      </c>
      <c r="F37" s="1612"/>
      <c r="G37" s="1612">
        <f t="shared" si="2"/>
        <v>2390000</v>
      </c>
      <c r="H37" s="1628"/>
      <c r="I37" s="1631"/>
    </row>
    <row r="38" spans="1:9" s="1632" customFormat="1" ht="12.75" customHeight="1" x14ac:dyDescent="0.2">
      <c r="A38" s="1623" t="s">
        <v>583</v>
      </c>
      <c r="B38" s="1629" t="s">
        <v>1960</v>
      </c>
      <c r="C38" s="1630" t="s">
        <v>1977</v>
      </c>
      <c r="D38" s="1612"/>
      <c r="E38" s="1612">
        <v>31579575</v>
      </c>
      <c r="F38" s="1612"/>
      <c r="G38" s="1612">
        <f t="shared" si="2"/>
        <v>31579575</v>
      </c>
      <c r="H38" s="1628"/>
      <c r="I38" s="1631"/>
    </row>
    <row r="39" spans="1:9" s="1632" customFormat="1" ht="12.75" customHeight="1" x14ac:dyDescent="0.2">
      <c r="A39" s="1623" t="s">
        <v>584</v>
      </c>
      <c r="B39" s="1629" t="s">
        <v>1954</v>
      </c>
      <c r="C39" s="1630" t="s">
        <v>1978</v>
      </c>
      <c r="D39" s="1612"/>
      <c r="E39" s="1612">
        <v>10483561</v>
      </c>
      <c r="F39" s="1612">
        <v>10483561</v>
      </c>
      <c r="G39" s="1612">
        <f t="shared" si="2"/>
        <v>0</v>
      </c>
      <c r="H39" s="1628"/>
      <c r="I39" s="1631"/>
    </row>
    <row r="40" spans="1:9" s="1632" customFormat="1" ht="12.75" customHeight="1" x14ac:dyDescent="0.2">
      <c r="A40" s="1623" t="s">
        <v>585</v>
      </c>
      <c r="B40" s="1629" t="s">
        <v>1972</v>
      </c>
      <c r="C40" s="1630" t="s">
        <v>1979</v>
      </c>
      <c r="D40" s="1612"/>
      <c r="E40" s="1612">
        <v>67692228</v>
      </c>
      <c r="F40" s="1612">
        <v>67692228</v>
      </c>
      <c r="G40" s="1612">
        <f t="shared" si="2"/>
        <v>0</v>
      </c>
      <c r="H40" s="1628"/>
      <c r="I40" s="1631"/>
    </row>
    <row r="41" spans="1:9" s="1632" customFormat="1" ht="12.75" customHeight="1" x14ac:dyDescent="0.2">
      <c r="A41" s="1623" t="s">
        <v>586</v>
      </c>
      <c r="B41" s="1629" t="s">
        <v>1945</v>
      </c>
      <c r="C41" s="1630" t="s">
        <v>1980</v>
      </c>
      <c r="D41" s="1612"/>
      <c r="E41" s="1612">
        <v>6937999</v>
      </c>
      <c r="F41" s="1612">
        <v>6937999</v>
      </c>
      <c r="G41" s="1612">
        <f t="shared" si="2"/>
        <v>0</v>
      </c>
      <c r="H41" s="1628"/>
      <c r="I41" s="1631"/>
    </row>
    <row r="42" spans="1:9" ht="12.75" customHeight="1" x14ac:dyDescent="0.25">
      <c r="A42" s="1623" t="s">
        <v>587</v>
      </c>
      <c r="B42" s="1634"/>
      <c r="C42" s="1635" t="s">
        <v>1981</v>
      </c>
      <c r="D42" s="1636">
        <f t="shared" ref="D42:F42" si="3">SUM(D15:D41)</f>
        <v>87053090</v>
      </c>
      <c r="E42" s="1636">
        <f t="shared" si="3"/>
        <v>770135728</v>
      </c>
      <c r="F42" s="1636">
        <f t="shared" si="3"/>
        <v>190758110</v>
      </c>
      <c r="G42" s="1636">
        <f>SUM(G15:G41)</f>
        <v>666430708</v>
      </c>
    </row>
    <row r="43" spans="1:9" ht="12.75" customHeight="1" x14ac:dyDescent="0.2">
      <c r="A43" s="1623"/>
      <c r="B43" s="1629"/>
      <c r="C43" s="1630"/>
      <c r="D43" s="1612"/>
      <c r="E43" s="1612"/>
      <c r="F43" s="1612"/>
      <c r="G43" s="1612"/>
    </row>
    <row r="44" spans="1:9" ht="12.75" customHeight="1" x14ac:dyDescent="0.2">
      <c r="A44" s="1623" t="s">
        <v>588</v>
      </c>
      <c r="B44" s="1629"/>
      <c r="C44" s="1626" t="s">
        <v>1982</v>
      </c>
      <c r="D44" s="1612"/>
      <c r="E44" s="1612"/>
      <c r="F44" s="1612"/>
      <c r="G44" s="1612"/>
    </row>
    <row r="45" spans="1:9" ht="12.75" customHeight="1" x14ac:dyDescent="0.2">
      <c r="A45" s="1623" t="s">
        <v>589</v>
      </c>
      <c r="B45" s="2056" t="s">
        <v>1940</v>
      </c>
      <c r="C45" s="2056"/>
      <c r="D45" s="1612"/>
      <c r="E45" s="1612"/>
      <c r="F45" s="1612"/>
      <c r="G45" s="1612"/>
    </row>
    <row r="46" spans="1:9" ht="12.75" customHeight="1" x14ac:dyDescent="0.2">
      <c r="A46" s="1623" t="s">
        <v>590</v>
      </c>
      <c r="B46" s="1629" t="s">
        <v>1983</v>
      </c>
      <c r="C46" s="1630" t="s">
        <v>1984</v>
      </c>
      <c r="D46" s="1612">
        <v>1925000</v>
      </c>
      <c r="E46" s="1612"/>
      <c r="F46" s="1612"/>
      <c r="G46" s="1612">
        <f t="shared" ref="G46:G47" si="4">D46+E46-F46</f>
        <v>1925000</v>
      </c>
    </row>
    <row r="47" spans="1:9" ht="12.75" customHeight="1" x14ac:dyDescent="0.2">
      <c r="A47" s="1623" t="s">
        <v>644</v>
      </c>
      <c r="B47" s="1629" t="s">
        <v>1985</v>
      </c>
      <c r="C47" s="1630" t="s">
        <v>1973</v>
      </c>
      <c r="D47" s="1612">
        <v>1008000</v>
      </c>
      <c r="E47" s="1612"/>
      <c r="F47" s="1612">
        <v>1008000</v>
      </c>
      <c r="G47" s="1612">
        <f t="shared" si="4"/>
        <v>0</v>
      </c>
    </row>
    <row r="48" spans="1:9" ht="12.75" customHeight="1" x14ac:dyDescent="0.25">
      <c r="A48" s="1623" t="s">
        <v>645</v>
      </c>
      <c r="B48" s="1629"/>
      <c r="C48" s="1635" t="s">
        <v>1986</v>
      </c>
      <c r="D48" s="1636">
        <f>SUM(D45:D47)</f>
        <v>2933000</v>
      </c>
      <c r="E48" s="1636">
        <f>SUM(E45:E47)</f>
        <v>0</v>
      </c>
      <c r="F48" s="1636">
        <f>SUM(F45:F47)</f>
        <v>1008000</v>
      </c>
      <c r="G48" s="1636">
        <f>SUM(G45:G47)</f>
        <v>1925000</v>
      </c>
    </row>
    <row r="49" spans="1:9" ht="12.75" customHeight="1" x14ac:dyDescent="0.25">
      <c r="A49" s="1623"/>
      <c r="B49" s="1629"/>
      <c r="C49" s="1635"/>
      <c r="D49" s="1636"/>
      <c r="E49" s="1636"/>
      <c r="F49" s="1636"/>
      <c r="G49" s="1636"/>
    </row>
    <row r="50" spans="1:9" ht="12.75" customHeight="1" x14ac:dyDescent="0.2">
      <c r="A50" s="1623" t="s">
        <v>646</v>
      </c>
      <c r="B50" s="1629"/>
      <c r="C50" s="1626" t="s">
        <v>1987</v>
      </c>
      <c r="D50" s="1612"/>
      <c r="E50" s="1612"/>
      <c r="F50" s="1612"/>
      <c r="G50" s="1612"/>
    </row>
    <row r="51" spans="1:9" ht="12.75" customHeight="1" x14ac:dyDescent="0.2">
      <c r="A51" s="1623" t="s">
        <v>647</v>
      </c>
      <c r="B51" s="2056" t="s">
        <v>1974</v>
      </c>
      <c r="C51" s="2056"/>
      <c r="D51" s="1627"/>
      <c r="E51" s="1627"/>
      <c r="F51" s="1627"/>
      <c r="G51" s="1627"/>
      <c r="H51" s="1628"/>
    </row>
    <row r="52" spans="1:9" ht="12.75" customHeight="1" x14ac:dyDescent="0.2">
      <c r="A52" s="1623" t="s">
        <v>121</v>
      </c>
      <c r="B52" s="1629" t="s">
        <v>1988</v>
      </c>
      <c r="C52" s="1637" t="s">
        <v>1989</v>
      </c>
      <c r="D52" s="1627"/>
      <c r="E52" s="1627">
        <v>112660</v>
      </c>
      <c r="F52" s="1627"/>
      <c r="G52" s="1612">
        <f t="shared" ref="G52" si="5">D52+E52-F52</f>
        <v>112660</v>
      </c>
      <c r="H52" s="1628"/>
    </row>
    <row r="53" spans="1:9" ht="12.75" customHeight="1" x14ac:dyDescent="0.25">
      <c r="A53" s="1623" t="s">
        <v>672</v>
      </c>
      <c r="B53" s="1629"/>
      <c r="C53" s="1635" t="s">
        <v>1990</v>
      </c>
      <c r="D53" s="1636">
        <f>SUM(D50:D52)</f>
        <v>0</v>
      </c>
      <c r="E53" s="1636">
        <f t="shared" ref="E53:G53" si="6">SUM(E50:E52)</f>
        <v>112660</v>
      </c>
      <c r="F53" s="1636">
        <f t="shared" si="6"/>
        <v>0</v>
      </c>
      <c r="G53" s="1636">
        <f t="shared" si="6"/>
        <v>112660</v>
      </c>
      <c r="H53" s="1628"/>
    </row>
    <row r="54" spans="1:9" ht="12.75" customHeight="1" x14ac:dyDescent="0.2">
      <c r="A54" s="1623"/>
      <c r="B54" s="1629"/>
      <c r="C54" s="1637"/>
      <c r="D54" s="1627"/>
      <c r="E54" s="1627"/>
      <c r="F54" s="1627"/>
      <c r="G54" s="1612"/>
      <c r="H54" s="1628"/>
    </row>
    <row r="55" spans="1:9" ht="12.75" customHeight="1" x14ac:dyDescent="0.25">
      <c r="A55" s="1623" t="s">
        <v>673</v>
      </c>
      <c r="B55" s="1629"/>
      <c r="C55" s="1626" t="s">
        <v>1991</v>
      </c>
      <c r="D55" s="1636"/>
      <c r="E55" s="1636"/>
      <c r="F55" s="1636"/>
      <c r="G55" s="1636"/>
      <c r="H55" s="1632"/>
    </row>
    <row r="56" spans="1:9" ht="12.75" customHeight="1" x14ac:dyDescent="0.25">
      <c r="A56" s="1623" t="s">
        <v>124</v>
      </c>
      <c r="B56" s="2056" t="s">
        <v>1940</v>
      </c>
      <c r="C56" s="2056"/>
      <c r="D56" s="1636"/>
      <c r="E56" s="1636"/>
      <c r="F56" s="1636"/>
      <c r="G56" s="1636"/>
      <c r="H56" s="1632"/>
    </row>
    <row r="57" spans="1:9" ht="12.75" customHeight="1" x14ac:dyDescent="0.25">
      <c r="A57" s="1623" t="s">
        <v>125</v>
      </c>
      <c r="B57" s="1629" t="s">
        <v>1992</v>
      </c>
      <c r="C57" s="1630" t="s">
        <v>1993</v>
      </c>
      <c r="D57" s="1612">
        <v>3000000</v>
      </c>
      <c r="E57" s="1612"/>
      <c r="F57" s="1636"/>
      <c r="G57" s="1612">
        <f>D57+E57+F57</f>
        <v>3000000</v>
      </c>
      <c r="H57" s="1632"/>
    </row>
    <row r="58" spans="1:9" s="1632" customFormat="1" ht="12.75" customHeight="1" x14ac:dyDescent="0.25">
      <c r="A58" s="1623" t="s">
        <v>126</v>
      </c>
      <c r="B58" s="1629"/>
      <c r="C58" s="1635" t="s">
        <v>1994</v>
      </c>
      <c r="D58" s="1636">
        <f>SUM(D57)</f>
        <v>3000000</v>
      </c>
      <c r="E58" s="1636">
        <f t="shared" ref="E58:G58" si="7">SUM(E57)</f>
        <v>0</v>
      </c>
      <c r="F58" s="1636">
        <f t="shared" si="7"/>
        <v>0</v>
      </c>
      <c r="G58" s="1636">
        <f t="shared" si="7"/>
        <v>3000000</v>
      </c>
      <c r="H58" s="1628"/>
      <c r="I58" s="1631"/>
    </row>
    <row r="59" spans="1:9" ht="12.75" customHeight="1" x14ac:dyDescent="0.25">
      <c r="A59" s="1623"/>
      <c r="B59" s="1629"/>
      <c r="C59" s="1635"/>
      <c r="D59" s="1636"/>
      <c r="E59" s="1636"/>
      <c r="F59" s="1636"/>
      <c r="G59" s="1636"/>
      <c r="H59" s="1632"/>
    </row>
    <row r="60" spans="1:9" ht="12.75" customHeight="1" x14ac:dyDescent="0.2">
      <c r="A60" s="1638" t="s">
        <v>129</v>
      </c>
      <c r="B60" s="1639"/>
      <c r="C60" s="1640" t="s">
        <v>1995</v>
      </c>
      <c r="D60" s="1641">
        <f>D42+D48+D53+D58</f>
        <v>92986090</v>
      </c>
      <c r="E60" s="1641">
        <f>E42+E48+E53+E58</f>
        <v>770248388</v>
      </c>
      <c r="F60" s="1641">
        <f>F42+F48+F53+F58</f>
        <v>191766110</v>
      </c>
      <c r="G60" s="1641">
        <f>G42+G48+G53+G58</f>
        <v>671468368</v>
      </c>
    </row>
    <row r="61" spans="1:9" ht="12.75" customHeight="1" x14ac:dyDescent="0.2">
      <c r="A61" s="1638"/>
      <c r="B61" s="1630"/>
      <c r="C61" s="1630"/>
      <c r="D61" s="1612"/>
      <c r="E61" s="1612"/>
      <c r="F61" s="1612"/>
      <c r="G61" s="1612"/>
    </row>
    <row r="62" spans="1:9" x14ac:dyDescent="0.2">
      <c r="A62" s="1638" t="s">
        <v>132</v>
      </c>
      <c r="B62" s="1630"/>
      <c r="C62" s="1642" t="s">
        <v>1996</v>
      </c>
      <c r="D62" s="1612"/>
      <c r="E62" s="1612"/>
      <c r="F62" s="1612"/>
      <c r="G62" s="1612"/>
    </row>
    <row r="63" spans="1:9" x14ac:dyDescent="0.2">
      <c r="A63" s="1638"/>
      <c r="B63" s="1630"/>
      <c r="C63" s="1642"/>
      <c r="D63" s="1612"/>
      <c r="E63" s="1612"/>
      <c r="F63" s="1612"/>
      <c r="G63" s="1612"/>
    </row>
    <row r="64" spans="1:9" x14ac:dyDescent="0.2">
      <c r="A64" s="1623" t="s">
        <v>133</v>
      </c>
      <c r="B64" s="1612"/>
      <c r="C64" s="1643" t="s">
        <v>1997</v>
      </c>
      <c r="D64" s="1612"/>
      <c r="E64" s="1612"/>
      <c r="F64" s="1612"/>
      <c r="G64" s="1612"/>
    </row>
    <row r="65" spans="1:10" x14ac:dyDescent="0.2">
      <c r="A65" s="1623" t="s">
        <v>134</v>
      </c>
      <c r="B65" s="2056" t="s">
        <v>1940</v>
      </c>
      <c r="C65" s="2056"/>
      <c r="D65" s="1612"/>
      <c r="E65" s="1612"/>
      <c r="F65" s="1612"/>
      <c r="G65" s="1612"/>
    </row>
    <row r="66" spans="1:10" x14ac:dyDescent="0.2">
      <c r="A66" s="1623" t="s">
        <v>135</v>
      </c>
      <c r="B66" s="1613" t="s">
        <v>1998</v>
      </c>
      <c r="C66" s="1612" t="s">
        <v>1999</v>
      </c>
      <c r="D66" s="1612">
        <v>2726575</v>
      </c>
      <c r="E66" s="1612"/>
      <c r="F66" s="1612">
        <v>2726575</v>
      </c>
      <c r="G66" s="1612">
        <f>D66+E66-F66</f>
        <v>0</v>
      </c>
    </row>
    <row r="67" spans="1:10" ht="13.5" x14ac:dyDescent="0.25">
      <c r="A67" s="1623" t="s">
        <v>138</v>
      </c>
      <c r="B67" s="1612"/>
      <c r="C67" s="1636" t="s">
        <v>2000</v>
      </c>
      <c r="D67" s="1636">
        <f>SUM(D66)</f>
        <v>2726575</v>
      </c>
      <c r="E67" s="1636">
        <f t="shared" ref="E67:G67" si="8">SUM(E66)</f>
        <v>0</v>
      </c>
      <c r="F67" s="1636">
        <f t="shared" si="8"/>
        <v>2726575</v>
      </c>
      <c r="G67" s="1636">
        <f t="shared" si="8"/>
        <v>0</v>
      </c>
    </row>
    <row r="68" spans="1:10" s="1613" customFormat="1" x14ac:dyDescent="0.2">
      <c r="A68" s="1623"/>
      <c r="B68" s="1612"/>
      <c r="C68" s="1612"/>
      <c r="D68" s="1612"/>
      <c r="E68" s="1641"/>
      <c r="F68" s="1641"/>
      <c r="G68" s="1641"/>
      <c r="I68" s="1612"/>
      <c r="J68" s="1612"/>
    </row>
    <row r="69" spans="1:10" s="1613" customFormat="1" x14ac:dyDescent="0.2">
      <c r="A69" s="1623" t="s">
        <v>141</v>
      </c>
      <c r="B69" s="1612"/>
      <c r="C69" s="1641" t="s">
        <v>2001</v>
      </c>
      <c r="D69" s="1641">
        <f>D67</f>
        <v>2726575</v>
      </c>
      <c r="E69" s="1641">
        <f>E67</f>
        <v>0</v>
      </c>
      <c r="F69" s="1641">
        <f>F67</f>
        <v>2726575</v>
      </c>
      <c r="G69" s="1641">
        <f>G67</f>
        <v>0</v>
      </c>
      <c r="I69" s="1612"/>
      <c r="J69" s="1612"/>
    </row>
    <row r="70" spans="1:10" s="1613" customFormat="1" x14ac:dyDescent="0.2">
      <c r="A70" s="1612"/>
      <c r="B70" s="1612"/>
      <c r="C70" s="1612"/>
      <c r="D70" s="1612"/>
      <c r="E70" s="1641"/>
      <c r="F70" s="1641"/>
      <c r="G70" s="1641"/>
      <c r="I70" s="1612"/>
      <c r="J70" s="1612"/>
    </row>
    <row r="71" spans="1:10" s="1613" customFormat="1" x14ac:dyDescent="0.2">
      <c r="A71" s="1612"/>
      <c r="B71" s="1644"/>
      <c r="C71" s="1644"/>
      <c r="D71" s="1644"/>
      <c r="E71" s="1644"/>
      <c r="F71" s="1644"/>
      <c r="G71" s="1644"/>
      <c r="I71" s="1612"/>
      <c r="J71" s="1612"/>
    </row>
  </sheetData>
  <mergeCells count="12">
    <mergeCell ref="B65:C65"/>
    <mergeCell ref="D1:G1"/>
    <mergeCell ref="B2:G2"/>
    <mergeCell ref="B3:G3"/>
    <mergeCell ref="B4:G4"/>
    <mergeCell ref="B5:G5"/>
    <mergeCell ref="B6:G6"/>
    <mergeCell ref="A8:A9"/>
    <mergeCell ref="B14:C14"/>
    <mergeCell ref="B45:C45"/>
    <mergeCell ref="B51:C51"/>
    <mergeCell ref="B56:C56"/>
  </mergeCells>
  <hyperlinks>
    <hyperlink ref="B4" r:id="rId1" display="mailto:heviz_ph@t-online.hu"/>
  </hyperlinks>
  <pageMargins left="0.70866141732283472" right="0.70866141732283472" top="0.74803149606299213" bottom="0.74803149606299213" header="0.31496062992125984" footer="0.31496062992125984"/>
  <pageSetup paperSize="9" orientation="landscape" verticalDpi="0"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89"/>
  <sheetViews>
    <sheetView workbookViewId="0">
      <selection activeCell="B1" sqref="B1:D1"/>
    </sheetView>
  </sheetViews>
  <sheetFormatPr defaultColWidth="4.85546875" defaultRowHeight="12.75" x14ac:dyDescent="0.2"/>
  <cols>
    <col min="1" max="1" width="3.85546875" style="4" bestFit="1" customWidth="1"/>
    <col min="2" max="2" width="64.140625" style="4" bestFit="1" customWidth="1"/>
    <col min="3" max="3" width="9.85546875" style="4" customWidth="1"/>
    <col min="4" max="4" width="13.5703125" style="4" customWidth="1"/>
    <col min="5" max="5" width="12.42578125" style="4" bestFit="1" customWidth="1"/>
    <col min="6" max="6" width="10.85546875" style="4" bestFit="1" customWidth="1"/>
    <col min="7" max="256" width="4.85546875" style="4"/>
    <col min="257" max="257" width="3.85546875" style="4" bestFit="1" customWidth="1"/>
    <col min="258" max="258" width="64.140625" style="4" bestFit="1" customWidth="1"/>
    <col min="259" max="259" width="9.85546875" style="4" customWidth="1"/>
    <col min="260" max="260" width="13.5703125" style="4" customWidth="1"/>
    <col min="261" max="261" width="12.42578125" style="4" bestFit="1" customWidth="1"/>
    <col min="262" max="512" width="4.85546875" style="4"/>
    <col min="513" max="513" width="3.85546875" style="4" bestFit="1" customWidth="1"/>
    <col min="514" max="514" width="64.140625" style="4" bestFit="1" customWidth="1"/>
    <col min="515" max="515" width="9.85546875" style="4" customWidth="1"/>
    <col min="516" max="516" width="13.5703125" style="4" customWidth="1"/>
    <col min="517" max="517" width="12.42578125" style="4" bestFit="1" customWidth="1"/>
    <col min="518" max="768" width="4.85546875" style="4"/>
    <col min="769" max="769" width="3.85546875" style="4" bestFit="1" customWidth="1"/>
    <col min="770" max="770" width="64.140625" style="4" bestFit="1" customWidth="1"/>
    <col min="771" max="771" width="9.85546875" style="4" customWidth="1"/>
    <col min="772" max="772" width="13.5703125" style="4" customWidth="1"/>
    <col min="773" max="773" width="12.42578125" style="4" bestFit="1" customWidth="1"/>
    <col min="774" max="1024" width="4.85546875" style="4"/>
    <col min="1025" max="1025" width="3.85546875" style="4" bestFit="1" customWidth="1"/>
    <col min="1026" max="1026" width="64.140625" style="4" bestFit="1" customWidth="1"/>
    <col min="1027" max="1027" width="9.85546875" style="4" customWidth="1"/>
    <col min="1028" max="1028" width="13.5703125" style="4" customWidth="1"/>
    <col min="1029" max="1029" width="12.42578125" style="4" bestFit="1" customWidth="1"/>
    <col min="1030" max="1280" width="4.85546875" style="4"/>
    <col min="1281" max="1281" width="3.85546875" style="4" bestFit="1" customWidth="1"/>
    <col min="1282" max="1282" width="64.140625" style="4" bestFit="1" customWidth="1"/>
    <col min="1283" max="1283" width="9.85546875" style="4" customWidth="1"/>
    <col min="1284" max="1284" width="13.5703125" style="4" customWidth="1"/>
    <col min="1285" max="1285" width="12.42578125" style="4" bestFit="1" customWidth="1"/>
    <col min="1286" max="1536" width="4.85546875" style="4"/>
    <col min="1537" max="1537" width="3.85546875" style="4" bestFit="1" customWidth="1"/>
    <col min="1538" max="1538" width="64.140625" style="4" bestFit="1" customWidth="1"/>
    <col min="1539" max="1539" width="9.85546875" style="4" customWidth="1"/>
    <col min="1540" max="1540" width="13.5703125" style="4" customWidth="1"/>
    <col min="1541" max="1541" width="12.42578125" style="4" bestFit="1" customWidth="1"/>
    <col min="1542" max="1792" width="4.85546875" style="4"/>
    <col min="1793" max="1793" width="3.85546875" style="4" bestFit="1" customWidth="1"/>
    <col min="1794" max="1794" width="64.140625" style="4" bestFit="1" customWidth="1"/>
    <col min="1795" max="1795" width="9.85546875" style="4" customWidth="1"/>
    <col min="1796" max="1796" width="13.5703125" style="4" customWidth="1"/>
    <col min="1797" max="1797" width="12.42578125" style="4" bestFit="1" customWidth="1"/>
    <col min="1798" max="2048" width="4.85546875" style="4"/>
    <col min="2049" max="2049" width="3.85546875" style="4" bestFit="1" customWidth="1"/>
    <col min="2050" max="2050" width="64.140625" style="4" bestFit="1" customWidth="1"/>
    <col min="2051" max="2051" width="9.85546875" style="4" customWidth="1"/>
    <col min="2052" max="2052" width="13.5703125" style="4" customWidth="1"/>
    <col min="2053" max="2053" width="12.42578125" style="4" bestFit="1" customWidth="1"/>
    <col min="2054" max="2304" width="4.85546875" style="4"/>
    <col min="2305" max="2305" width="3.85546875" style="4" bestFit="1" customWidth="1"/>
    <col min="2306" max="2306" width="64.140625" style="4" bestFit="1" customWidth="1"/>
    <col min="2307" max="2307" width="9.85546875" style="4" customWidth="1"/>
    <col min="2308" max="2308" width="13.5703125" style="4" customWidth="1"/>
    <col min="2309" max="2309" width="12.42578125" style="4" bestFit="1" customWidth="1"/>
    <col min="2310" max="2560" width="4.85546875" style="4"/>
    <col min="2561" max="2561" width="3.85546875" style="4" bestFit="1" customWidth="1"/>
    <col min="2562" max="2562" width="64.140625" style="4" bestFit="1" customWidth="1"/>
    <col min="2563" max="2563" width="9.85546875" style="4" customWidth="1"/>
    <col min="2564" max="2564" width="13.5703125" style="4" customWidth="1"/>
    <col min="2565" max="2565" width="12.42578125" style="4" bestFit="1" customWidth="1"/>
    <col min="2566" max="2816" width="4.85546875" style="4"/>
    <col min="2817" max="2817" width="3.85546875" style="4" bestFit="1" customWidth="1"/>
    <col min="2818" max="2818" width="64.140625" style="4" bestFit="1" customWidth="1"/>
    <col min="2819" max="2819" width="9.85546875" style="4" customWidth="1"/>
    <col min="2820" max="2820" width="13.5703125" style="4" customWidth="1"/>
    <col min="2821" max="2821" width="12.42578125" style="4" bestFit="1" customWidth="1"/>
    <col min="2822" max="3072" width="4.85546875" style="4"/>
    <col min="3073" max="3073" width="3.85546875" style="4" bestFit="1" customWidth="1"/>
    <col min="3074" max="3074" width="64.140625" style="4" bestFit="1" customWidth="1"/>
    <col min="3075" max="3075" width="9.85546875" style="4" customWidth="1"/>
    <col min="3076" max="3076" width="13.5703125" style="4" customWidth="1"/>
    <col min="3077" max="3077" width="12.42578125" style="4" bestFit="1" customWidth="1"/>
    <col min="3078" max="3328" width="4.85546875" style="4"/>
    <col min="3329" max="3329" width="3.85546875" style="4" bestFit="1" customWidth="1"/>
    <col min="3330" max="3330" width="64.140625" style="4" bestFit="1" customWidth="1"/>
    <col min="3331" max="3331" width="9.85546875" style="4" customWidth="1"/>
    <col min="3332" max="3332" width="13.5703125" style="4" customWidth="1"/>
    <col min="3333" max="3333" width="12.42578125" style="4" bestFit="1" customWidth="1"/>
    <col min="3334" max="3584" width="4.85546875" style="4"/>
    <col min="3585" max="3585" width="3.85546875" style="4" bestFit="1" customWidth="1"/>
    <col min="3586" max="3586" width="64.140625" style="4" bestFit="1" customWidth="1"/>
    <col min="3587" max="3587" width="9.85546875" style="4" customWidth="1"/>
    <col min="3588" max="3588" width="13.5703125" style="4" customWidth="1"/>
    <col min="3589" max="3589" width="12.42578125" style="4" bestFit="1" customWidth="1"/>
    <col min="3590" max="3840" width="4.85546875" style="4"/>
    <col min="3841" max="3841" width="3.85546875" style="4" bestFit="1" customWidth="1"/>
    <col min="3842" max="3842" width="64.140625" style="4" bestFit="1" customWidth="1"/>
    <col min="3843" max="3843" width="9.85546875" style="4" customWidth="1"/>
    <col min="3844" max="3844" width="13.5703125" style="4" customWidth="1"/>
    <col min="3845" max="3845" width="12.42578125" style="4" bestFit="1" customWidth="1"/>
    <col min="3846" max="4096" width="4.85546875" style="4"/>
    <col min="4097" max="4097" width="3.85546875" style="4" bestFit="1" customWidth="1"/>
    <col min="4098" max="4098" width="64.140625" style="4" bestFit="1" customWidth="1"/>
    <col min="4099" max="4099" width="9.85546875" style="4" customWidth="1"/>
    <col min="4100" max="4100" width="13.5703125" style="4" customWidth="1"/>
    <col min="4101" max="4101" width="12.42578125" style="4" bestFit="1" customWidth="1"/>
    <col min="4102" max="4352" width="4.85546875" style="4"/>
    <col min="4353" max="4353" width="3.85546875" style="4" bestFit="1" customWidth="1"/>
    <col min="4354" max="4354" width="64.140625" style="4" bestFit="1" customWidth="1"/>
    <col min="4355" max="4355" width="9.85546875" style="4" customWidth="1"/>
    <col min="4356" max="4356" width="13.5703125" style="4" customWidth="1"/>
    <col min="4357" max="4357" width="12.42578125" style="4" bestFit="1" customWidth="1"/>
    <col min="4358" max="4608" width="4.85546875" style="4"/>
    <col min="4609" max="4609" width="3.85546875" style="4" bestFit="1" customWidth="1"/>
    <col min="4610" max="4610" width="64.140625" style="4" bestFit="1" customWidth="1"/>
    <col min="4611" max="4611" width="9.85546875" style="4" customWidth="1"/>
    <col min="4612" max="4612" width="13.5703125" style="4" customWidth="1"/>
    <col min="4613" max="4613" width="12.42578125" style="4" bestFit="1" customWidth="1"/>
    <col min="4614" max="4864" width="4.85546875" style="4"/>
    <col min="4865" max="4865" width="3.85546875" style="4" bestFit="1" customWidth="1"/>
    <col min="4866" max="4866" width="64.140625" style="4" bestFit="1" customWidth="1"/>
    <col min="4867" max="4867" width="9.85546875" style="4" customWidth="1"/>
    <col min="4868" max="4868" width="13.5703125" style="4" customWidth="1"/>
    <col min="4869" max="4869" width="12.42578125" style="4" bestFit="1" customWidth="1"/>
    <col min="4870" max="5120" width="4.85546875" style="4"/>
    <col min="5121" max="5121" width="3.85546875" style="4" bestFit="1" customWidth="1"/>
    <col min="5122" max="5122" width="64.140625" style="4" bestFit="1" customWidth="1"/>
    <col min="5123" max="5123" width="9.85546875" style="4" customWidth="1"/>
    <col min="5124" max="5124" width="13.5703125" style="4" customWidth="1"/>
    <col min="5125" max="5125" width="12.42578125" style="4" bestFit="1" customWidth="1"/>
    <col min="5126" max="5376" width="4.85546875" style="4"/>
    <col min="5377" max="5377" width="3.85546875" style="4" bestFit="1" customWidth="1"/>
    <col min="5378" max="5378" width="64.140625" style="4" bestFit="1" customWidth="1"/>
    <col min="5379" max="5379" width="9.85546875" style="4" customWidth="1"/>
    <col min="5380" max="5380" width="13.5703125" style="4" customWidth="1"/>
    <col min="5381" max="5381" width="12.42578125" style="4" bestFit="1" customWidth="1"/>
    <col min="5382" max="5632" width="4.85546875" style="4"/>
    <col min="5633" max="5633" width="3.85546875" style="4" bestFit="1" customWidth="1"/>
    <col min="5634" max="5634" width="64.140625" style="4" bestFit="1" customWidth="1"/>
    <col min="5635" max="5635" width="9.85546875" style="4" customWidth="1"/>
    <col min="5636" max="5636" width="13.5703125" style="4" customWidth="1"/>
    <col min="5637" max="5637" width="12.42578125" style="4" bestFit="1" customWidth="1"/>
    <col min="5638" max="5888" width="4.85546875" style="4"/>
    <col min="5889" max="5889" width="3.85546875" style="4" bestFit="1" customWidth="1"/>
    <col min="5890" max="5890" width="64.140625" style="4" bestFit="1" customWidth="1"/>
    <col min="5891" max="5891" width="9.85546875" style="4" customWidth="1"/>
    <col min="5892" max="5892" width="13.5703125" style="4" customWidth="1"/>
    <col min="5893" max="5893" width="12.42578125" style="4" bestFit="1" customWidth="1"/>
    <col min="5894" max="6144" width="4.85546875" style="4"/>
    <col min="6145" max="6145" width="3.85546875" style="4" bestFit="1" customWidth="1"/>
    <col min="6146" max="6146" width="64.140625" style="4" bestFit="1" customWidth="1"/>
    <col min="6147" max="6147" width="9.85546875" style="4" customWidth="1"/>
    <col min="6148" max="6148" width="13.5703125" style="4" customWidth="1"/>
    <col min="6149" max="6149" width="12.42578125" style="4" bestFit="1" customWidth="1"/>
    <col min="6150" max="6400" width="4.85546875" style="4"/>
    <col min="6401" max="6401" width="3.85546875" style="4" bestFit="1" customWidth="1"/>
    <col min="6402" max="6402" width="64.140625" style="4" bestFit="1" customWidth="1"/>
    <col min="6403" max="6403" width="9.85546875" style="4" customWidth="1"/>
    <col min="6404" max="6404" width="13.5703125" style="4" customWidth="1"/>
    <col min="6405" max="6405" width="12.42578125" style="4" bestFit="1" customWidth="1"/>
    <col min="6406" max="6656" width="4.85546875" style="4"/>
    <col min="6657" max="6657" width="3.85546875" style="4" bestFit="1" customWidth="1"/>
    <col min="6658" max="6658" width="64.140625" style="4" bestFit="1" customWidth="1"/>
    <col min="6659" max="6659" width="9.85546875" style="4" customWidth="1"/>
    <col min="6660" max="6660" width="13.5703125" style="4" customWidth="1"/>
    <col min="6661" max="6661" width="12.42578125" style="4" bestFit="1" customWidth="1"/>
    <col min="6662" max="6912" width="4.85546875" style="4"/>
    <col min="6913" max="6913" width="3.85546875" style="4" bestFit="1" customWidth="1"/>
    <col min="6914" max="6914" width="64.140625" style="4" bestFit="1" customWidth="1"/>
    <col min="6915" max="6915" width="9.85546875" style="4" customWidth="1"/>
    <col min="6916" max="6916" width="13.5703125" style="4" customWidth="1"/>
    <col min="6917" max="6917" width="12.42578125" style="4" bestFit="1" customWidth="1"/>
    <col min="6918" max="7168" width="4.85546875" style="4"/>
    <col min="7169" max="7169" width="3.85546875" style="4" bestFit="1" customWidth="1"/>
    <col min="7170" max="7170" width="64.140625" style="4" bestFit="1" customWidth="1"/>
    <col min="7171" max="7171" width="9.85546875" style="4" customWidth="1"/>
    <col min="7172" max="7172" width="13.5703125" style="4" customWidth="1"/>
    <col min="7173" max="7173" width="12.42578125" style="4" bestFit="1" customWidth="1"/>
    <col min="7174" max="7424" width="4.85546875" style="4"/>
    <col min="7425" max="7425" width="3.85546875" style="4" bestFit="1" customWidth="1"/>
    <col min="7426" max="7426" width="64.140625" style="4" bestFit="1" customWidth="1"/>
    <col min="7427" max="7427" width="9.85546875" style="4" customWidth="1"/>
    <col min="7428" max="7428" width="13.5703125" style="4" customWidth="1"/>
    <col min="7429" max="7429" width="12.42578125" style="4" bestFit="1" customWidth="1"/>
    <col min="7430" max="7680" width="4.85546875" style="4"/>
    <col min="7681" max="7681" width="3.85546875" style="4" bestFit="1" customWidth="1"/>
    <col min="7682" max="7682" width="64.140625" style="4" bestFit="1" customWidth="1"/>
    <col min="7683" max="7683" width="9.85546875" style="4" customWidth="1"/>
    <col min="7684" max="7684" width="13.5703125" style="4" customWidth="1"/>
    <col min="7685" max="7685" width="12.42578125" style="4" bestFit="1" customWidth="1"/>
    <col min="7686" max="7936" width="4.85546875" style="4"/>
    <col min="7937" max="7937" width="3.85546875" style="4" bestFit="1" customWidth="1"/>
    <col min="7938" max="7938" width="64.140625" style="4" bestFit="1" customWidth="1"/>
    <col min="7939" max="7939" width="9.85546875" style="4" customWidth="1"/>
    <col min="7940" max="7940" width="13.5703125" style="4" customWidth="1"/>
    <col min="7941" max="7941" width="12.42578125" style="4" bestFit="1" customWidth="1"/>
    <col min="7942" max="8192" width="4.85546875" style="4"/>
    <col min="8193" max="8193" width="3.85546875" style="4" bestFit="1" customWidth="1"/>
    <col min="8194" max="8194" width="64.140625" style="4" bestFit="1" customWidth="1"/>
    <col min="8195" max="8195" width="9.85546875" style="4" customWidth="1"/>
    <col min="8196" max="8196" width="13.5703125" style="4" customWidth="1"/>
    <col min="8197" max="8197" width="12.42578125" style="4" bestFit="1" customWidth="1"/>
    <col min="8198" max="8448" width="4.85546875" style="4"/>
    <col min="8449" max="8449" width="3.85546875" style="4" bestFit="1" customWidth="1"/>
    <col min="8450" max="8450" width="64.140625" style="4" bestFit="1" customWidth="1"/>
    <col min="8451" max="8451" width="9.85546875" style="4" customWidth="1"/>
    <col min="8452" max="8452" width="13.5703125" style="4" customWidth="1"/>
    <col min="8453" max="8453" width="12.42578125" style="4" bestFit="1" customWidth="1"/>
    <col min="8454" max="8704" width="4.85546875" style="4"/>
    <col min="8705" max="8705" width="3.85546875" style="4" bestFit="1" customWidth="1"/>
    <col min="8706" max="8706" width="64.140625" style="4" bestFit="1" customWidth="1"/>
    <col min="8707" max="8707" width="9.85546875" style="4" customWidth="1"/>
    <col min="8708" max="8708" width="13.5703125" style="4" customWidth="1"/>
    <col min="8709" max="8709" width="12.42578125" style="4" bestFit="1" customWidth="1"/>
    <col min="8710" max="8960" width="4.85546875" style="4"/>
    <col min="8961" max="8961" width="3.85546875" style="4" bestFit="1" customWidth="1"/>
    <col min="8962" max="8962" width="64.140625" style="4" bestFit="1" customWidth="1"/>
    <col min="8963" max="8963" width="9.85546875" style="4" customWidth="1"/>
    <col min="8964" max="8964" width="13.5703125" style="4" customWidth="1"/>
    <col min="8965" max="8965" width="12.42578125" style="4" bestFit="1" customWidth="1"/>
    <col min="8966" max="9216" width="4.85546875" style="4"/>
    <col min="9217" max="9217" width="3.85546875" style="4" bestFit="1" customWidth="1"/>
    <col min="9218" max="9218" width="64.140625" style="4" bestFit="1" customWidth="1"/>
    <col min="9219" max="9219" width="9.85546875" style="4" customWidth="1"/>
    <col min="9220" max="9220" width="13.5703125" style="4" customWidth="1"/>
    <col min="9221" max="9221" width="12.42578125" style="4" bestFit="1" customWidth="1"/>
    <col min="9222" max="9472" width="4.85546875" style="4"/>
    <col min="9473" max="9473" width="3.85546875" style="4" bestFit="1" customWidth="1"/>
    <col min="9474" max="9474" width="64.140625" style="4" bestFit="1" customWidth="1"/>
    <col min="9475" max="9475" width="9.85546875" style="4" customWidth="1"/>
    <col min="9476" max="9476" width="13.5703125" style="4" customWidth="1"/>
    <col min="9477" max="9477" width="12.42578125" style="4" bestFit="1" customWidth="1"/>
    <col min="9478" max="9728" width="4.85546875" style="4"/>
    <col min="9729" max="9729" width="3.85546875" style="4" bestFit="1" customWidth="1"/>
    <col min="9730" max="9730" width="64.140625" style="4" bestFit="1" customWidth="1"/>
    <col min="9731" max="9731" width="9.85546875" style="4" customWidth="1"/>
    <col min="9732" max="9732" width="13.5703125" style="4" customWidth="1"/>
    <col min="9733" max="9733" width="12.42578125" style="4" bestFit="1" customWidth="1"/>
    <col min="9734" max="9984" width="4.85546875" style="4"/>
    <col min="9985" max="9985" width="3.85546875" style="4" bestFit="1" customWidth="1"/>
    <col min="9986" max="9986" width="64.140625" style="4" bestFit="1" customWidth="1"/>
    <col min="9987" max="9987" width="9.85546875" style="4" customWidth="1"/>
    <col min="9988" max="9988" width="13.5703125" style="4" customWidth="1"/>
    <col min="9989" max="9989" width="12.42578125" style="4" bestFit="1" customWidth="1"/>
    <col min="9990" max="10240" width="4.85546875" style="4"/>
    <col min="10241" max="10241" width="3.85546875" style="4" bestFit="1" customWidth="1"/>
    <col min="10242" max="10242" width="64.140625" style="4" bestFit="1" customWidth="1"/>
    <col min="10243" max="10243" width="9.85546875" style="4" customWidth="1"/>
    <col min="10244" max="10244" width="13.5703125" style="4" customWidth="1"/>
    <col min="10245" max="10245" width="12.42578125" style="4" bestFit="1" customWidth="1"/>
    <col min="10246" max="10496" width="4.85546875" style="4"/>
    <col min="10497" max="10497" width="3.85546875" style="4" bestFit="1" customWidth="1"/>
    <col min="10498" max="10498" width="64.140625" style="4" bestFit="1" customWidth="1"/>
    <col min="10499" max="10499" width="9.85546875" style="4" customWidth="1"/>
    <col min="10500" max="10500" width="13.5703125" style="4" customWidth="1"/>
    <col min="10501" max="10501" width="12.42578125" style="4" bestFit="1" customWidth="1"/>
    <col min="10502" max="10752" width="4.85546875" style="4"/>
    <col min="10753" max="10753" width="3.85546875" style="4" bestFit="1" customWidth="1"/>
    <col min="10754" max="10754" width="64.140625" style="4" bestFit="1" customWidth="1"/>
    <col min="10755" max="10755" width="9.85546875" style="4" customWidth="1"/>
    <col min="10756" max="10756" width="13.5703125" style="4" customWidth="1"/>
    <col min="10757" max="10757" width="12.42578125" style="4" bestFit="1" customWidth="1"/>
    <col min="10758" max="11008" width="4.85546875" style="4"/>
    <col min="11009" max="11009" width="3.85546875" style="4" bestFit="1" customWidth="1"/>
    <col min="11010" max="11010" width="64.140625" style="4" bestFit="1" customWidth="1"/>
    <col min="11011" max="11011" width="9.85546875" style="4" customWidth="1"/>
    <col min="11012" max="11012" width="13.5703125" style="4" customWidth="1"/>
    <col min="11013" max="11013" width="12.42578125" style="4" bestFit="1" customWidth="1"/>
    <col min="11014" max="11264" width="4.85546875" style="4"/>
    <col min="11265" max="11265" width="3.85546875" style="4" bestFit="1" customWidth="1"/>
    <col min="11266" max="11266" width="64.140625" style="4" bestFit="1" customWidth="1"/>
    <col min="11267" max="11267" width="9.85546875" style="4" customWidth="1"/>
    <col min="11268" max="11268" width="13.5703125" style="4" customWidth="1"/>
    <col min="11269" max="11269" width="12.42578125" style="4" bestFit="1" customWidth="1"/>
    <col min="11270" max="11520" width="4.85546875" style="4"/>
    <col min="11521" max="11521" width="3.85546875" style="4" bestFit="1" customWidth="1"/>
    <col min="11522" max="11522" width="64.140625" style="4" bestFit="1" customWidth="1"/>
    <col min="11523" max="11523" width="9.85546875" style="4" customWidth="1"/>
    <col min="11524" max="11524" width="13.5703125" style="4" customWidth="1"/>
    <col min="11525" max="11525" width="12.42578125" style="4" bestFit="1" customWidth="1"/>
    <col min="11526" max="11776" width="4.85546875" style="4"/>
    <col min="11777" max="11777" width="3.85546875" style="4" bestFit="1" customWidth="1"/>
    <col min="11778" max="11778" width="64.140625" style="4" bestFit="1" customWidth="1"/>
    <col min="11779" max="11779" width="9.85546875" style="4" customWidth="1"/>
    <col min="11780" max="11780" width="13.5703125" style="4" customWidth="1"/>
    <col min="11781" max="11781" width="12.42578125" style="4" bestFit="1" customWidth="1"/>
    <col min="11782" max="12032" width="4.85546875" style="4"/>
    <col min="12033" max="12033" width="3.85546875" style="4" bestFit="1" customWidth="1"/>
    <col min="12034" max="12034" width="64.140625" style="4" bestFit="1" customWidth="1"/>
    <col min="12035" max="12035" width="9.85546875" style="4" customWidth="1"/>
    <col min="12036" max="12036" width="13.5703125" style="4" customWidth="1"/>
    <col min="12037" max="12037" width="12.42578125" style="4" bestFit="1" customWidth="1"/>
    <col min="12038" max="12288" width="4.85546875" style="4"/>
    <col min="12289" max="12289" width="3.85546875" style="4" bestFit="1" customWidth="1"/>
    <col min="12290" max="12290" width="64.140625" style="4" bestFit="1" customWidth="1"/>
    <col min="12291" max="12291" width="9.85546875" style="4" customWidth="1"/>
    <col min="12292" max="12292" width="13.5703125" style="4" customWidth="1"/>
    <col min="12293" max="12293" width="12.42578125" style="4" bestFit="1" customWidth="1"/>
    <col min="12294" max="12544" width="4.85546875" style="4"/>
    <col min="12545" max="12545" width="3.85546875" style="4" bestFit="1" customWidth="1"/>
    <col min="12546" max="12546" width="64.140625" style="4" bestFit="1" customWidth="1"/>
    <col min="12547" max="12547" width="9.85546875" style="4" customWidth="1"/>
    <col min="12548" max="12548" width="13.5703125" style="4" customWidth="1"/>
    <col min="12549" max="12549" width="12.42578125" style="4" bestFit="1" customWidth="1"/>
    <col min="12550" max="12800" width="4.85546875" style="4"/>
    <col min="12801" max="12801" width="3.85546875" style="4" bestFit="1" customWidth="1"/>
    <col min="12802" max="12802" width="64.140625" style="4" bestFit="1" customWidth="1"/>
    <col min="12803" max="12803" width="9.85546875" style="4" customWidth="1"/>
    <col min="12804" max="12804" width="13.5703125" style="4" customWidth="1"/>
    <col min="12805" max="12805" width="12.42578125" style="4" bestFit="1" customWidth="1"/>
    <col min="12806" max="13056" width="4.85546875" style="4"/>
    <col min="13057" max="13057" width="3.85546875" style="4" bestFit="1" customWidth="1"/>
    <col min="13058" max="13058" width="64.140625" style="4" bestFit="1" customWidth="1"/>
    <col min="13059" max="13059" width="9.85546875" style="4" customWidth="1"/>
    <col min="13060" max="13060" width="13.5703125" style="4" customWidth="1"/>
    <col min="13061" max="13061" width="12.42578125" style="4" bestFit="1" customWidth="1"/>
    <col min="13062" max="13312" width="4.85546875" style="4"/>
    <col min="13313" max="13313" width="3.85546875" style="4" bestFit="1" customWidth="1"/>
    <col min="13314" max="13314" width="64.140625" style="4" bestFit="1" customWidth="1"/>
    <col min="13315" max="13315" width="9.85546875" style="4" customWidth="1"/>
    <col min="13316" max="13316" width="13.5703125" style="4" customWidth="1"/>
    <col min="13317" max="13317" width="12.42578125" style="4" bestFit="1" customWidth="1"/>
    <col min="13318" max="13568" width="4.85546875" style="4"/>
    <col min="13569" max="13569" width="3.85546875" style="4" bestFit="1" customWidth="1"/>
    <col min="13570" max="13570" width="64.140625" style="4" bestFit="1" customWidth="1"/>
    <col min="13571" max="13571" width="9.85546875" style="4" customWidth="1"/>
    <col min="13572" max="13572" width="13.5703125" style="4" customWidth="1"/>
    <col min="13573" max="13573" width="12.42578125" style="4" bestFit="1" customWidth="1"/>
    <col min="13574" max="13824" width="4.85546875" style="4"/>
    <col min="13825" max="13825" width="3.85546875" style="4" bestFit="1" customWidth="1"/>
    <col min="13826" max="13826" width="64.140625" style="4" bestFit="1" customWidth="1"/>
    <col min="13827" max="13827" width="9.85546875" style="4" customWidth="1"/>
    <col min="13828" max="13828" width="13.5703125" style="4" customWidth="1"/>
    <col min="13829" max="13829" width="12.42578125" style="4" bestFit="1" customWidth="1"/>
    <col min="13830" max="14080" width="4.85546875" style="4"/>
    <col min="14081" max="14081" width="3.85546875" style="4" bestFit="1" customWidth="1"/>
    <col min="14082" max="14082" width="64.140625" style="4" bestFit="1" customWidth="1"/>
    <col min="14083" max="14083" width="9.85546875" style="4" customWidth="1"/>
    <col min="14084" max="14084" width="13.5703125" style="4" customWidth="1"/>
    <col min="14085" max="14085" width="12.42578125" style="4" bestFit="1" customWidth="1"/>
    <col min="14086" max="14336" width="4.85546875" style="4"/>
    <col min="14337" max="14337" width="3.85546875" style="4" bestFit="1" customWidth="1"/>
    <col min="14338" max="14338" width="64.140625" style="4" bestFit="1" customWidth="1"/>
    <col min="14339" max="14339" width="9.85546875" style="4" customWidth="1"/>
    <col min="14340" max="14340" width="13.5703125" style="4" customWidth="1"/>
    <col min="14341" max="14341" width="12.42578125" style="4" bestFit="1" customWidth="1"/>
    <col min="14342" max="14592" width="4.85546875" style="4"/>
    <col min="14593" max="14593" width="3.85546875" style="4" bestFit="1" customWidth="1"/>
    <col min="14594" max="14594" width="64.140625" style="4" bestFit="1" customWidth="1"/>
    <col min="14595" max="14595" width="9.85546875" style="4" customWidth="1"/>
    <col min="14596" max="14596" width="13.5703125" style="4" customWidth="1"/>
    <col min="14597" max="14597" width="12.42578125" style="4" bestFit="1" customWidth="1"/>
    <col min="14598" max="14848" width="4.85546875" style="4"/>
    <col min="14849" max="14849" width="3.85546875" style="4" bestFit="1" customWidth="1"/>
    <col min="14850" max="14850" width="64.140625" style="4" bestFit="1" customWidth="1"/>
    <col min="14851" max="14851" width="9.85546875" style="4" customWidth="1"/>
    <col min="14852" max="14852" width="13.5703125" style="4" customWidth="1"/>
    <col min="14853" max="14853" width="12.42578125" style="4" bestFit="1" customWidth="1"/>
    <col min="14854" max="15104" width="4.85546875" style="4"/>
    <col min="15105" max="15105" width="3.85546875" style="4" bestFit="1" customWidth="1"/>
    <col min="15106" max="15106" width="64.140625" style="4" bestFit="1" customWidth="1"/>
    <col min="15107" max="15107" width="9.85546875" style="4" customWidth="1"/>
    <col min="15108" max="15108" width="13.5703125" style="4" customWidth="1"/>
    <col min="15109" max="15109" width="12.42578125" style="4" bestFit="1" customWidth="1"/>
    <col min="15110" max="15360" width="4.85546875" style="4"/>
    <col min="15361" max="15361" width="3.85546875" style="4" bestFit="1" customWidth="1"/>
    <col min="15362" max="15362" width="64.140625" style="4" bestFit="1" customWidth="1"/>
    <col min="15363" max="15363" width="9.85546875" style="4" customWidth="1"/>
    <col min="15364" max="15364" width="13.5703125" style="4" customWidth="1"/>
    <col min="15365" max="15365" width="12.42578125" style="4" bestFit="1" customWidth="1"/>
    <col min="15366" max="15616" width="4.85546875" style="4"/>
    <col min="15617" max="15617" width="3.85546875" style="4" bestFit="1" customWidth="1"/>
    <col min="15618" max="15618" width="64.140625" style="4" bestFit="1" customWidth="1"/>
    <col min="15619" max="15619" width="9.85546875" style="4" customWidth="1"/>
    <col min="15620" max="15620" width="13.5703125" style="4" customWidth="1"/>
    <col min="15621" max="15621" width="12.42578125" style="4" bestFit="1" customWidth="1"/>
    <col min="15622" max="15872" width="4.85546875" style="4"/>
    <col min="15873" max="15873" width="3.85546875" style="4" bestFit="1" customWidth="1"/>
    <col min="15874" max="15874" width="64.140625" style="4" bestFit="1" customWidth="1"/>
    <col min="15875" max="15875" width="9.85546875" style="4" customWidth="1"/>
    <col min="15876" max="15876" width="13.5703125" style="4" customWidth="1"/>
    <col min="15877" max="15877" width="12.42578125" style="4" bestFit="1" customWidth="1"/>
    <col min="15878" max="16128" width="4.85546875" style="4"/>
    <col min="16129" max="16129" width="3.85546875" style="4" bestFit="1" customWidth="1"/>
    <col min="16130" max="16130" width="64.140625" style="4" bestFit="1" customWidth="1"/>
    <col min="16131" max="16131" width="9.85546875" style="4" customWidth="1"/>
    <col min="16132" max="16132" width="13.5703125" style="4" customWidth="1"/>
    <col min="16133" max="16133" width="12.42578125" style="4" bestFit="1" customWidth="1"/>
    <col min="16134" max="16384" width="4.85546875" style="4"/>
  </cols>
  <sheetData>
    <row r="1" spans="1:10" x14ac:dyDescent="0.2">
      <c r="B1" s="1987" t="s">
        <v>2079</v>
      </c>
      <c r="C1" s="1987"/>
      <c r="D1" s="1987"/>
      <c r="E1" s="1473"/>
      <c r="F1" s="1473"/>
      <c r="G1" s="1473"/>
      <c r="H1" s="1473"/>
      <c r="I1" s="1473"/>
      <c r="J1" s="1473"/>
    </row>
    <row r="2" spans="1:10" x14ac:dyDescent="0.2">
      <c r="B2" s="1646"/>
      <c r="C2" s="1646"/>
      <c r="D2" s="1646"/>
      <c r="E2" s="1560"/>
      <c r="F2" s="1560"/>
      <c r="G2" s="1560"/>
    </row>
    <row r="3" spans="1:10" x14ac:dyDescent="0.2">
      <c r="B3" s="1646"/>
      <c r="C3" s="1646"/>
      <c r="D3" s="1646"/>
      <c r="E3" s="1560"/>
      <c r="F3" s="1560"/>
      <c r="G3" s="1560"/>
    </row>
    <row r="4" spans="1:10" x14ac:dyDescent="0.2">
      <c r="B4" s="1771" t="s">
        <v>87</v>
      </c>
      <c r="C4" s="1771"/>
      <c r="D4" s="1771"/>
    </row>
    <row r="5" spans="1:10" x14ac:dyDescent="0.2">
      <c r="B5" s="1771" t="s">
        <v>1427</v>
      </c>
      <c r="C5" s="1771"/>
      <c r="D5" s="1771"/>
    </row>
    <row r="6" spans="1:10" x14ac:dyDescent="0.2">
      <c r="B6" s="1771" t="s">
        <v>2002</v>
      </c>
      <c r="C6" s="1771"/>
      <c r="D6" s="1771"/>
    </row>
    <row r="7" spans="1:10" x14ac:dyDescent="0.2">
      <c r="B7" s="1771" t="s">
        <v>1428</v>
      </c>
      <c r="C7" s="1771"/>
      <c r="D7" s="1771"/>
    </row>
    <row r="8" spans="1:10" ht="14.25" customHeight="1" x14ac:dyDescent="0.2">
      <c r="B8" s="1458"/>
      <c r="C8" s="1458"/>
      <c r="D8" s="1458"/>
    </row>
    <row r="9" spans="1:10" ht="31.5" customHeight="1" x14ac:dyDescent="0.2">
      <c r="A9" s="2059" t="s">
        <v>481</v>
      </c>
      <c r="B9" s="1330" t="s">
        <v>57</v>
      </c>
      <c r="C9" s="1330" t="s">
        <v>58</v>
      </c>
      <c r="D9" s="1330" t="s">
        <v>59</v>
      </c>
    </row>
    <row r="10" spans="1:10" x14ac:dyDescent="0.2">
      <c r="A10" s="2060"/>
      <c r="B10" s="2062" t="s">
        <v>86</v>
      </c>
      <c r="C10" s="1968" t="s">
        <v>2003</v>
      </c>
      <c r="D10" s="1968" t="s">
        <v>1737</v>
      </c>
    </row>
    <row r="11" spans="1:10" x14ac:dyDescent="0.2">
      <c r="A11" s="2061"/>
      <c r="B11" s="2062"/>
      <c r="C11" s="1968"/>
      <c r="D11" s="1968"/>
    </row>
    <row r="12" spans="1:10" x14ac:dyDescent="0.2">
      <c r="A12" s="1586"/>
      <c r="B12" s="1647" t="s">
        <v>1430</v>
      </c>
      <c r="C12" s="1333"/>
      <c r="D12" s="1594"/>
    </row>
    <row r="13" spans="1:10" x14ac:dyDescent="0.2">
      <c r="A13" s="1586" t="s">
        <v>491</v>
      </c>
      <c r="B13" s="4" t="s">
        <v>2004</v>
      </c>
      <c r="C13" s="254">
        <v>30</v>
      </c>
      <c r="D13" s="254">
        <v>15613390</v>
      </c>
      <c r="F13" s="254"/>
    </row>
    <row r="14" spans="1:10" x14ac:dyDescent="0.2">
      <c r="A14" s="1586" t="s">
        <v>499</v>
      </c>
      <c r="B14" s="4" t="s">
        <v>2005</v>
      </c>
      <c r="C14" s="254">
        <v>69</v>
      </c>
      <c r="D14" s="254">
        <v>140201977</v>
      </c>
      <c r="F14" s="254"/>
    </row>
    <row r="15" spans="1:10" x14ac:dyDescent="0.2">
      <c r="A15" s="1586" t="s">
        <v>500</v>
      </c>
      <c r="B15" s="137" t="s">
        <v>2006</v>
      </c>
      <c r="C15" s="256">
        <f>SUM(C13:C14)</f>
        <v>99</v>
      </c>
      <c r="D15" s="256">
        <f>SUM(D13:D14)</f>
        <v>155815367</v>
      </c>
      <c r="E15" s="256"/>
      <c r="F15" s="256"/>
    </row>
    <row r="16" spans="1:10" x14ac:dyDescent="0.2">
      <c r="A16" s="1586" t="s">
        <v>501</v>
      </c>
      <c r="B16" s="4" t="s">
        <v>2007</v>
      </c>
      <c r="C16" s="1081">
        <v>10</v>
      </c>
      <c r="D16" s="254">
        <v>1404340</v>
      </c>
      <c r="F16" s="254"/>
    </row>
    <row r="17" spans="1:6" x14ac:dyDescent="0.2">
      <c r="A17" s="1586" t="s">
        <v>502</v>
      </c>
      <c r="B17" s="4" t="s">
        <v>2008</v>
      </c>
      <c r="C17" s="254">
        <v>3986</v>
      </c>
      <c r="D17" s="254">
        <v>346178721</v>
      </c>
      <c r="F17" s="254"/>
    </row>
    <row r="18" spans="1:6" x14ac:dyDescent="0.2">
      <c r="A18" s="1586" t="s">
        <v>503</v>
      </c>
      <c r="B18" s="4" t="s">
        <v>2009</v>
      </c>
      <c r="C18" s="254"/>
      <c r="D18" s="254">
        <v>0</v>
      </c>
    </row>
    <row r="19" spans="1:6" ht="15.75" customHeight="1" x14ac:dyDescent="0.2">
      <c r="A19" s="1586" t="s">
        <v>504</v>
      </c>
      <c r="B19" s="137" t="s">
        <v>2010</v>
      </c>
      <c r="C19" s="256">
        <f>SUM(C16:C18)</f>
        <v>3996</v>
      </c>
      <c r="D19" s="256">
        <f>SUM(D16:D18)</f>
        <v>347583061</v>
      </c>
      <c r="E19" s="256"/>
      <c r="F19" s="256"/>
    </row>
    <row r="20" spans="1:6" ht="25.5" x14ac:dyDescent="0.2">
      <c r="A20" s="1586" t="s">
        <v>505</v>
      </c>
      <c r="B20" s="1587" t="s">
        <v>2011</v>
      </c>
      <c r="C20" s="256">
        <f>C15+C19</f>
        <v>4095</v>
      </c>
      <c r="D20" s="256">
        <f>D15+D19</f>
        <v>503398428</v>
      </c>
    </row>
    <row r="21" spans="1:6" ht="25.5" x14ac:dyDescent="0.2">
      <c r="A21" s="1586" t="s">
        <v>506</v>
      </c>
      <c r="B21" s="1587" t="s">
        <v>2012</v>
      </c>
      <c r="C21" s="256">
        <v>4095</v>
      </c>
      <c r="D21" s="256">
        <v>503398428</v>
      </c>
    </row>
    <row r="22" spans="1:6" ht="25.5" x14ac:dyDescent="0.2">
      <c r="A22" s="1586" t="s">
        <v>547</v>
      </c>
      <c r="B22" s="1587" t="s">
        <v>2013</v>
      </c>
      <c r="C22" s="256">
        <f>C20</f>
        <v>4095</v>
      </c>
      <c r="D22" s="256">
        <f>D20-D21</f>
        <v>0</v>
      </c>
    </row>
    <row r="23" spans="1:6" x14ac:dyDescent="0.2">
      <c r="A23" s="1586"/>
      <c r="B23" s="1647" t="s">
        <v>338</v>
      </c>
      <c r="C23" s="1333"/>
      <c r="D23" s="1594"/>
    </row>
    <row r="24" spans="1:6" x14ac:dyDescent="0.2">
      <c r="A24" s="1586" t="s">
        <v>491</v>
      </c>
      <c r="B24" s="4" t="s">
        <v>2004</v>
      </c>
      <c r="C24" s="254">
        <v>10</v>
      </c>
      <c r="D24" s="254">
        <v>1103364</v>
      </c>
    </row>
    <row r="25" spans="1:6" x14ac:dyDescent="0.2">
      <c r="A25" s="1586" t="s">
        <v>499</v>
      </c>
      <c r="B25" s="4" t="s">
        <v>2005</v>
      </c>
      <c r="C25" s="254">
        <v>1</v>
      </c>
      <c r="D25" s="254">
        <v>195000</v>
      </c>
    </row>
    <row r="26" spans="1:6" x14ac:dyDescent="0.2">
      <c r="A26" s="1586" t="s">
        <v>500</v>
      </c>
      <c r="B26" s="137" t="s">
        <v>2006</v>
      </c>
      <c r="C26" s="256">
        <f>SUM(C24:C25)</f>
        <v>11</v>
      </c>
      <c r="D26" s="256">
        <f>SUM(D24:D25)</f>
        <v>1298364</v>
      </c>
    </row>
    <row r="27" spans="1:6" x14ac:dyDescent="0.2">
      <c r="A27" s="1586" t="s">
        <v>501</v>
      </c>
      <c r="B27" s="4" t="s">
        <v>2007</v>
      </c>
      <c r="C27" s="1081"/>
      <c r="D27" s="254"/>
    </row>
    <row r="28" spans="1:6" x14ac:dyDescent="0.2">
      <c r="A28" s="1586" t="s">
        <v>502</v>
      </c>
      <c r="B28" s="4" t="s">
        <v>2008</v>
      </c>
      <c r="C28" s="254">
        <v>422</v>
      </c>
      <c r="D28" s="254">
        <v>42782777</v>
      </c>
    </row>
    <row r="29" spans="1:6" x14ac:dyDescent="0.2">
      <c r="A29" s="1586" t="s">
        <v>503</v>
      </c>
      <c r="B29" s="4" t="s">
        <v>2009</v>
      </c>
      <c r="C29" s="254"/>
      <c r="D29" s="254"/>
    </row>
    <row r="30" spans="1:6" x14ac:dyDescent="0.2">
      <c r="A30" s="1586" t="s">
        <v>504</v>
      </c>
      <c r="B30" s="137" t="s">
        <v>2010</v>
      </c>
      <c r="C30" s="256">
        <f>SUM(C27:C29)</f>
        <v>422</v>
      </c>
      <c r="D30" s="256">
        <f>SUM(D27:D29)</f>
        <v>42782777</v>
      </c>
    </row>
    <row r="31" spans="1:6" ht="25.5" x14ac:dyDescent="0.2">
      <c r="A31" s="1586" t="s">
        <v>505</v>
      </c>
      <c r="B31" s="1587" t="s">
        <v>2014</v>
      </c>
      <c r="C31" s="256">
        <f>C26+C30</f>
        <v>433</v>
      </c>
      <c r="D31" s="256">
        <f>D26+D30</f>
        <v>44081141</v>
      </c>
    </row>
    <row r="32" spans="1:6" ht="25.5" x14ac:dyDescent="0.2">
      <c r="A32" s="1586" t="s">
        <v>506</v>
      </c>
      <c r="B32" s="1587" t="s">
        <v>2015</v>
      </c>
      <c r="C32" s="256">
        <v>433</v>
      </c>
      <c r="D32" s="256">
        <v>44081141</v>
      </c>
    </row>
    <row r="33" spans="1:4" ht="25.5" x14ac:dyDescent="0.2">
      <c r="A33" s="1586" t="s">
        <v>547</v>
      </c>
      <c r="B33" s="1587" t="s">
        <v>2016</v>
      </c>
      <c r="C33" s="256">
        <f>C31</f>
        <v>433</v>
      </c>
      <c r="D33" s="256">
        <f>D31-D32</f>
        <v>0</v>
      </c>
    </row>
    <row r="34" spans="1:4" x14ac:dyDescent="0.2">
      <c r="A34" s="1230"/>
      <c r="B34" s="1587"/>
      <c r="C34" s="254"/>
      <c r="D34" s="256"/>
    </row>
    <row r="35" spans="1:4" x14ac:dyDescent="0.2">
      <c r="A35" s="1586"/>
      <c r="B35" s="1648" t="s">
        <v>687</v>
      </c>
      <c r="C35" s="254"/>
      <c r="D35" s="254"/>
    </row>
    <row r="36" spans="1:4" x14ac:dyDescent="0.2">
      <c r="A36" s="1586" t="s">
        <v>491</v>
      </c>
      <c r="B36" s="4" t="s">
        <v>2004</v>
      </c>
      <c r="C36" s="256"/>
      <c r="D36" s="256"/>
    </row>
    <row r="37" spans="1:4" x14ac:dyDescent="0.2">
      <c r="A37" s="1586" t="s">
        <v>499</v>
      </c>
      <c r="B37" s="4" t="s">
        <v>2005</v>
      </c>
      <c r="C37" s="254">
        <v>2</v>
      </c>
      <c r="D37" s="254">
        <v>1394670</v>
      </c>
    </row>
    <row r="38" spans="1:4" x14ac:dyDescent="0.2">
      <c r="A38" s="1586" t="s">
        <v>500</v>
      </c>
      <c r="B38" s="137" t="s">
        <v>2006</v>
      </c>
      <c r="C38" s="256">
        <f>C36+C37</f>
        <v>2</v>
      </c>
      <c r="D38" s="256">
        <f>D36+D37</f>
        <v>1394670</v>
      </c>
    </row>
    <row r="39" spans="1:4" x14ac:dyDescent="0.2">
      <c r="A39" s="1586" t="s">
        <v>501</v>
      </c>
      <c r="B39" s="4" t="s">
        <v>2007</v>
      </c>
      <c r="C39" s="256"/>
      <c r="D39" s="256"/>
    </row>
    <row r="40" spans="1:4" x14ac:dyDescent="0.2">
      <c r="A40" s="1586" t="s">
        <v>502</v>
      </c>
      <c r="B40" s="4" t="s">
        <v>2008</v>
      </c>
      <c r="C40" s="254">
        <v>94</v>
      </c>
      <c r="D40" s="254">
        <v>114447178</v>
      </c>
    </row>
    <row r="41" spans="1:4" x14ac:dyDescent="0.2">
      <c r="A41" s="1586" t="s">
        <v>503</v>
      </c>
      <c r="B41" s="4" t="s">
        <v>2009</v>
      </c>
      <c r="C41" s="256"/>
      <c r="D41" s="256"/>
    </row>
    <row r="42" spans="1:4" x14ac:dyDescent="0.2">
      <c r="A42" s="1586" t="s">
        <v>504</v>
      </c>
      <c r="B42" s="137" t="s">
        <v>2010</v>
      </c>
      <c r="C42" s="256">
        <f>SUM(C39:C41)</f>
        <v>94</v>
      </c>
      <c r="D42" s="256">
        <f>SUM(D39:D41)</f>
        <v>114447178</v>
      </c>
    </row>
    <row r="43" spans="1:4" ht="25.5" x14ac:dyDescent="0.2">
      <c r="A43" s="1230" t="s">
        <v>563</v>
      </c>
      <c r="B43" s="1587" t="s">
        <v>2017</v>
      </c>
      <c r="C43" s="256">
        <f>C38+C42</f>
        <v>96</v>
      </c>
      <c r="D43" s="256">
        <f>D38+D42</f>
        <v>115841848</v>
      </c>
    </row>
    <row r="44" spans="1:4" ht="25.5" x14ac:dyDescent="0.2">
      <c r="A44" s="1230" t="s">
        <v>582</v>
      </c>
      <c r="B44" s="1587" t="s">
        <v>2018</v>
      </c>
      <c r="C44" s="256">
        <v>96</v>
      </c>
      <c r="D44" s="256">
        <v>115841848</v>
      </c>
    </row>
    <row r="45" spans="1:4" x14ac:dyDescent="0.2">
      <c r="A45" s="1230" t="s">
        <v>583</v>
      </c>
      <c r="B45" s="1587" t="s">
        <v>2019</v>
      </c>
      <c r="C45" s="256">
        <f>C43</f>
        <v>96</v>
      </c>
      <c r="D45" s="256">
        <v>0</v>
      </c>
    </row>
    <row r="46" spans="1:4" x14ac:dyDescent="0.2">
      <c r="A46" s="1230"/>
      <c r="C46" s="254"/>
      <c r="D46" s="254"/>
    </row>
    <row r="47" spans="1:4" x14ac:dyDescent="0.2">
      <c r="A47" s="1230"/>
      <c r="B47" s="1648" t="s">
        <v>1208</v>
      </c>
      <c r="C47" s="254"/>
      <c r="D47" s="254"/>
    </row>
    <row r="48" spans="1:4" x14ac:dyDescent="0.2">
      <c r="A48" s="1230" t="s">
        <v>491</v>
      </c>
      <c r="B48" s="4" t="s">
        <v>2004</v>
      </c>
      <c r="C48" s="254"/>
      <c r="D48" s="254"/>
    </row>
    <row r="49" spans="1:4" x14ac:dyDescent="0.2">
      <c r="A49" s="1230" t="s">
        <v>499</v>
      </c>
      <c r="B49" s="4" t="s">
        <v>2005</v>
      </c>
      <c r="C49" s="254">
        <v>1</v>
      </c>
      <c r="D49" s="254">
        <v>339672</v>
      </c>
    </row>
    <row r="50" spans="1:4" x14ac:dyDescent="0.2">
      <c r="A50" s="1230" t="s">
        <v>500</v>
      </c>
      <c r="B50" s="137" t="s">
        <v>2006</v>
      </c>
      <c r="C50" s="256">
        <f>C48+C49</f>
        <v>1</v>
      </c>
      <c r="D50" s="256">
        <f>D48+D49</f>
        <v>339672</v>
      </c>
    </row>
    <row r="51" spans="1:4" x14ac:dyDescent="0.2">
      <c r="A51" s="1230" t="s">
        <v>501</v>
      </c>
      <c r="B51" s="4" t="s">
        <v>2007</v>
      </c>
      <c r="C51" s="254"/>
      <c r="D51" s="254"/>
    </row>
    <row r="52" spans="1:4" x14ac:dyDescent="0.2">
      <c r="A52" s="1230" t="s">
        <v>502</v>
      </c>
      <c r="B52" s="4" t="s">
        <v>2008</v>
      </c>
      <c r="C52" s="254">
        <v>158</v>
      </c>
      <c r="D52" s="254">
        <v>37935084</v>
      </c>
    </row>
    <row r="53" spans="1:4" x14ac:dyDescent="0.2">
      <c r="A53" s="1230" t="s">
        <v>503</v>
      </c>
      <c r="B53" s="4" t="s">
        <v>2009</v>
      </c>
      <c r="C53" s="254"/>
      <c r="D53" s="254"/>
    </row>
    <row r="54" spans="1:4" x14ac:dyDescent="0.2">
      <c r="A54" s="1230" t="s">
        <v>504</v>
      </c>
      <c r="B54" s="137" t="s">
        <v>2010</v>
      </c>
      <c r="C54" s="256">
        <f>SUM(C51:C53)</f>
        <v>158</v>
      </c>
      <c r="D54" s="256">
        <f>SUM(D51:D53)</f>
        <v>37935084</v>
      </c>
    </row>
    <row r="55" spans="1:4" x14ac:dyDescent="0.2">
      <c r="A55" s="1230" t="s">
        <v>645</v>
      </c>
      <c r="B55" s="1587" t="s">
        <v>2020</v>
      </c>
      <c r="C55" s="256">
        <f>C50+C54</f>
        <v>159</v>
      </c>
      <c r="D55" s="256">
        <f>D50+D54</f>
        <v>38274756</v>
      </c>
    </row>
    <row r="56" spans="1:4" ht="25.5" x14ac:dyDescent="0.2">
      <c r="A56" s="1230" t="s">
        <v>646</v>
      </c>
      <c r="B56" s="1587" t="s">
        <v>2021</v>
      </c>
      <c r="C56" s="256">
        <v>159</v>
      </c>
      <c r="D56" s="256">
        <v>38274756</v>
      </c>
    </row>
    <row r="57" spans="1:4" x14ac:dyDescent="0.2">
      <c r="A57" s="1230" t="s">
        <v>647</v>
      </c>
      <c r="B57" s="1587" t="s">
        <v>2022</v>
      </c>
      <c r="C57" s="256">
        <f>C55</f>
        <v>159</v>
      </c>
      <c r="D57" s="256">
        <f>D55-D56</f>
        <v>0</v>
      </c>
    </row>
    <row r="58" spans="1:4" x14ac:dyDescent="0.2">
      <c r="A58" s="1230"/>
      <c r="C58" s="254"/>
      <c r="D58" s="254"/>
    </row>
    <row r="59" spans="1:4" x14ac:dyDescent="0.2">
      <c r="A59" s="1230" t="s">
        <v>587</v>
      </c>
      <c r="B59" s="1648" t="s">
        <v>2023</v>
      </c>
      <c r="C59" s="254"/>
      <c r="D59" s="254"/>
    </row>
    <row r="60" spans="1:4" x14ac:dyDescent="0.2">
      <c r="A60" s="1230" t="s">
        <v>491</v>
      </c>
      <c r="B60" s="4" t="s">
        <v>2004</v>
      </c>
      <c r="C60" s="254"/>
      <c r="D60" s="254"/>
    </row>
    <row r="61" spans="1:4" x14ac:dyDescent="0.2">
      <c r="A61" s="1230" t="s">
        <v>499</v>
      </c>
      <c r="B61" s="4" t="s">
        <v>2005</v>
      </c>
      <c r="C61" s="254">
        <v>2</v>
      </c>
      <c r="D61" s="254"/>
    </row>
    <row r="62" spans="1:4" x14ac:dyDescent="0.2">
      <c r="A62" s="1230" t="s">
        <v>500</v>
      </c>
      <c r="B62" s="137" t="s">
        <v>2006</v>
      </c>
      <c r="C62" s="256">
        <f>SUM(C61)</f>
        <v>2</v>
      </c>
      <c r="D62" s="256">
        <f>SUM(D61)</f>
        <v>0</v>
      </c>
    </row>
    <row r="63" spans="1:4" x14ac:dyDescent="0.2">
      <c r="A63" s="1230" t="s">
        <v>501</v>
      </c>
      <c r="B63" s="4" t="s">
        <v>2007</v>
      </c>
      <c r="C63" s="254"/>
      <c r="D63" s="254"/>
    </row>
    <row r="64" spans="1:4" x14ac:dyDescent="0.2">
      <c r="A64" s="1230" t="s">
        <v>502</v>
      </c>
      <c r="B64" s="4" t="s">
        <v>2008</v>
      </c>
      <c r="C64" s="254">
        <v>81</v>
      </c>
      <c r="D64" s="254">
        <v>9902371</v>
      </c>
    </row>
    <row r="65" spans="1:5" x14ac:dyDescent="0.2">
      <c r="A65" s="1230" t="s">
        <v>503</v>
      </c>
      <c r="B65" s="4" t="s">
        <v>2009</v>
      </c>
      <c r="C65" s="254"/>
      <c r="D65" s="254"/>
    </row>
    <row r="66" spans="1:5" x14ac:dyDescent="0.2">
      <c r="A66" s="1230" t="s">
        <v>504</v>
      </c>
      <c r="B66" s="137" t="s">
        <v>2010</v>
      </c>
      <c r="C66" s="256">
        <f>SUM(C63:C65)</f>
        <v>81</v>
      </c>
      <c r="D66" s="256">
        <f>SUM(D63:D65)</f>
        <v>9902371</v>
      </c>
    </row>
    <row r="67" spans="1:5" ht="31.5" customHeight="1" x14ac:dyDescent="0.2">
      <c r="A67" s="1230" t="s">
        <v>645</v>
      </c>
      <c r="B67" s="1587" t="s">
        <v>2024</v>
      </c>
      <c r="C67" s="256">
        <f>C62+C66</f>
        <v>83</v>
      </c>
      <c r="D67" s="256">
        <f>D62+D66</f>
        <v>9902371</v>
      </c>
    </row>
    <row r="68" spans="1:5" ht="25.5" x14ac:dyDescent="0.2">
      <c r="A68" s="1230" t="s">
        <v>646</v>
      </c>
      <c r="B68" s="1587" t="s">
        <v>2025</v>
      </c>
      <c r="C68" s="256">
        <v>83</v>
      </c>
      <c r="D68" s="256">
        <v>9902371</v>
      </c>
    </row>
    <row r="69" spans="1:5" ht="25.5" x14ac:dyDescent="0.2">
      <c r="A69" s="1230" t="s">
        <v>647</v>
      </c>
      <c r="B69" s="1587" t="s">
        <v>2026</v>
      </c>
      <c r="C69" s="256">
        <f>C67</f>
        <v>83</v>
      </c>
      <c r="D69" s="256">
        <f>D67-D68</f>
        <v>0</v>
      </c>
    </row>
    <row r="70" spans="1:5" x14ac:dyDescent="0.2">
      <c r="A70" s="1230"/>
      <c r="C70" s="254"/>
      <c r="D70" s="254"/>
    </row>
    <row r="71" spans="1:5" x14ac:dyDescent="0.2">
      <c r="A71" s="1230" t="s">
        <v>587</v>
      </c>
      <c r="B71" s="1648" t="s">
        <v>2027</v>
      </c>
      <c r="C71" s="254"/>
      <c r="D71" s="254"/>
    </row>
    <row r="72" spans="1:5" x14ac:dyDescent="0.2">
      <c r="A72" s="1230" t="s">
        <v>491</v>
      </c>
      <c r="B72" s="4" t="s">
        <v>2004</v>
      </c>
      <c r="C72" s="256"/>
      <c r="D72" s="256"/>
    </row>
    <row r="73" spans="1:5" x14ac:dyDescent="0.2">
      <c r="A73" s="1230" t="s">
        <v>499</v>
      </c>
      <c r="B73" s="4" t="s">
        <v>2005</v>
      </c>
      <c r="C73" s="256">
        <v>2</v>
      </c>
      <c r="D73" s="254">
        <v>149075</v>
      </c>
    </row>
    <row r="74" spans="1:5" x14ac:dyDescent="0.2">
      <c r="A74" s="1230" t="s">
        <v>500</v>
      </c>
      <c r="B74" s="137" t="s">
        <v>2006</v>
      </c>
      <c r="C74" s="256">
        <f>SUM(C72:C73)</f>
        <v>2</v>
      </c>
      <c r="D74" s="256">
        <f>SUM(D72:D73)</f>
        <v>149075</v>
      </c>
    </row>
    <row r="75" spans="1:5" x14ac:dyDescent="0.2">
      <c r="A75" s="1230" t="s">
        <v>501</v>
      </c>
      <c r="B75" s="4" t="s">
        <v>2007</v>
      </c>
      <c r="C75" s="254"/>
      <c r="D75" s="254"/>
    </row>
    <row r="76" spans="1:5" x14ac:dyDescent="0.2">
      <c r="A76" s="1230" t="s">
        <v>502</v>
      </c>
      <c r="B76" s="4" t="s">
        <v>2008</v>
      </c>
      <c r="C76" s="254">
        <v>46</v>
      </c>
      <c r="D76" s="254">
        <v>65639482</v>
      </c>
      <c r="E76" s="253"/>
    </row>
    <row r="77" spans="1:5" x14ac:dyDescent="0.2">
      <c r="A77" s="1230" t="s">
        <v>503</v>
      </c>
      <c r="B77" s="4" t="s">
        <v>2009</v>
      </c>
      <c r="C77" s="254"/>
      <c r="D77" s="254"/>
    </row>
    <row r="78" spans="1:5" x14ac:dyDescent="0.2">
      <c r="A78" s="1230" t="s">
        <v>504</v>
      </c>
      <c r="B78" s="137" t="s">
        <v>2010</v>
      </c>
      <c r="C78" s="256">
        <f>SUM(C75:C77)</f>
        <v>46</v>
      </c>
      <c r="D78" s="256">
        <f>SUM(D75:D77)</f>
        <v>65639482</v>
      </c>
    </row>
    <row r="79" spans="1:5" ht="25.5" x14ac:dyDescent="0.2">
      <c r="A79" s="1230" t="s">
        <v>645</v>
      </c>
      <c r="B79" s="1587" t="s">
        <v>2028</v>
      </c>
      <c r="C79" s="256">
        <f>C74+C78</f>
        <v>48</v>
      </c>
      <c r="D79" s="256">
        <f>D74+D78</f>
        <v>65788557</v>
      </c>
    </row>
    <row r="80" spans="1:5" ht="25.5" x14ac:dyDescent="0.2">
      <c r="A80" s="1230" t="s">
        <v>646</v>
      </c>
      <c r="B80" s="1587" t="s">
        <v>2029</v>
      </c>
      <c r="C80" s="256">
        <v>48</v>
      </c>
      <c r="D80" s="256">
        <v>65788557</v>
      </c>
    </row>
    <row r="81" spans="1:4" ht="25.5" x14ac:dyDescent="0.2">
      <c r="A81" s="1230" t="s">
        <v>647</v>
      </c>
      <c r="B81" s="1587" t="s">
        <v>2030</v>
      </c>
      <c r="C81" s="256">
        <f>C79</f>
        <v>48</v>
      </c>
      <c r="D81" s="256">
        <f>D79-D80</f>
        <v>0</v>
      </c>
    </row>
    <row r="82" spans="1:4" x14ac:dyDescent="0.2">
      <c r="A82" s="1230"/>
      <c r="C82" s="254"/>
      <c r="D82" s="254"/>
    </row>
    <row r="83" spans="1:4" x14ac:dyDescent="0.2">
      <c r="A83" s="1230"/>
      <c r="B83" s="1587"/>
      <c r="C83" s="983"/>
      <c r="D83" s="983"/>
    </row>
    <row r="84" spans="1:4" x14ac:dyDescent="0.2">
      <c r="A84" s="1230"/>
      <c r="B84" s="1587"/>
      <c r="C84" s="983"/>
      <c r="D84" s="983"/>
    </row>
    <row r="85" spans="1:4" x14ac:dyDescent="0.2">
      <c r="A85" s="1230"/>
      <c r="B85" s="1587"/>
      <c r="C85" s="983"/>
      <c r="D85" s="256"/>
    </row>
    <row r="86" spans="1:4" x14ac:dyDescent="0.2">
      <c r="A86" s="1230"/>
      <c r="C86" s="254"/>
      <c r="D86" s="254"/>
    </row>
    <row r="87" spans="1:4" x14ac:dyDescent="0.2">
      <c r="A87" s="1230"/>
      <c r="B87" s="1587"/>
      <c r="C87" s="983"/>
      <c r="D87" s="983"/>
    </row>
    <row r="88" spans="1:4" x14ac:dyDescent="0.2">
      <c r="A88" s="1230"/>
      <c r="B88" s="1587"/>
      <c r="C88" s="983"/>
      <c r="D88" s="983"/>
    </row>
    <row r="89" spans="1:4" x14ac:dyDescent="0.2">
      <c r="A89" s="1230"/>
      <c r="B89" s="1587"/>
      <c r="C89" s="254"/>
      <c r="D89" s="983"/>
    </row>
  </sheetData>
  <mergeCells count="9">
    <mergeCell ref="A9:A11"/>
    <mergeCell ref="B10:B11"/>
    <mergeCell ref="C10:C11"/>
    <mergeCell ref="D10:D11"/>
    <mergeCell ref="B1:D1"/>
    <mergeCell ref="B4:D4"/>
    <mergeCell ref="B5:D5"/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IV100"/>
  <sheetViews>
    <sheetView topLeftCell="A73" workbookViewId="0">
      <selection activeCell="M16" sqref="M16"/>
    </sheetView>
  </sheetViews>
  <sheetFormatPr defaultColWidth="61.7109375" defaultRowHeight="12" x14ac:dyDescent="0.2"/>
  <cols>
    <col min="1" max="1" width="61.7109375" style="182" customWidth="1"/>
    <col min="2" max="2" width="9.85546875" style="182" hidden="1" customWidth="1"/>
    <col min="3" max="3" width="11.7109375" style="182" hidden="1" customWidth="1"/>
    <col min="4" max="4" width="9.85546875" style="182" hidden="1" customWidth="1"/>
    <col min="5" max="5" width="15.85546875" style="186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4" width="8" style="6" customWidth="1"/>
    <col min="15" max="15" width="10.85546875" style="6" bestFit="1" customWidth="1"/>
    <col min="16" max="16" width="10.42578125" style="6" bestFit="1" customWidth="1"/>
    <col min="17" max="17" width="9.85546875" style="6" bestFit="1" customWidth="1"/>
    <col min="18" max="255" width="8" style="6" customWidth="1"/>
    <col min="256" max="16384" width="61.7109375" style="6"/>
  </cols>
  <sheetData>
    <row r="1" spans="1:256" ht="12.75" x14ac:dyDescent="0.2">
      <c r="A1" s="1750" t="s">
        <v>1160</v>
      </c>
      <c r="B1" s="1750"/>
      <c r="C1" s="1750"/>
      <c r="D1" s="1750"/>
      <c r="E1" s="1750"/>
      <c r="F1" s="1750"/>
      <c r="G1" s="1750"/>
      <c r="H1" s="1750"/>
      <c r="I1" s="1750"/>
    </row>
    <row r="2" spans="1:256" x14ac:dyDescent="0.2">
      <c r="F2" s="1760"/>
      <c r="G2" s="1760"/>
      <c r="H2" s="1760"/>
      <c r="I2" s="1760"/>
    </row>
    <row r="4" spans="1:256" ht="30" customHeight="1" x14ac:dyDescent="0.2">
      <c r="A4" s="1761" t="s">
        <v>78</v>
      </c>
      <c r="B4" s="1761"/>
      <c r="C4" s="1761"/>
      <c r="D4" s="1761"/>
      <c r="E4" s="1761"/>
      <c r="F4" s="1762"/>
      <c r="G4" s="1762"/>
      <c r="H4" s="1762"/>
      <c r="I4" s="1762"/>
    </row>
    <row r="5" spans="1:256" ht="33" customHeight="1" x14ac:dyDescent="0.2">
      <c r="A5" s="1761" t="s">
        <v>1082</v>
      </c>
      <c r="B5" s="1761"/>
      <c r="C5" s="1761"/>
      <c r="D5" s="1761"/>
      <c r="E5" s="1761"/>
      <c r="F5" s="1762"/>
      <c r="G5" s="1762"/>
      <c r="H5" s="1762"/>
      <c r="I5" s="1762"/>
    </row>
    <row r="7" spans="1:256" ht="13.5" thickBot="1" x14ac:dyDescent="0.25">
      <c r="E7" s="493" t="s">
        <v>20</v>
      </c>
      <c r="F7" s="875"/>
    </row>
    <row r="8" spans="1:256" ht="30.75" customHeight="1" thickBot="1" x14ac:dyDescent="0.25">
      <c r="A8" s="1753" t="s">
        <v>79</v>
      </c>
      <c r="B8" s="1755" t="s">
        <v>112</v>
      </c>
      <c r="C8" s="1756"/>
      <c r="D8" s="1756"/>
      <c r="E8" s="1756"/>
      <c r="F8" s="1757" t="s">
        <v>1037</v>
      </c>
      <c r="G8" s="1758"/>
      <c r="H8" s="1758"/>
      <c r="I8" s="1759"/>
    </row>
    <row r="9" spans="1:256" ht="36.75" thickBot="1" x14ac:dyDescent="0.25">
      <c r="A9" s="1754"/>
      <c r="B9" s="273" t="s">
        <v>80</v>
      </c>
      <c r="C9" s="183" t="s">
        <v>81</v>
      </c>
      <c r="D9" s="183" t="s">
        <v>701</v>
      </c>
      <c r="E9" s="274" t="s">
        <v>82</v>
      </c>
      <c r="F9" s="273" t="s">
        <v>80</v>
      </c>
      <c r="G9" s="183" t="s">
        <v>81</v>
      </c>
      <c r="H9" s="183" t="s">
        <v>701</v>
      </c>
      <c r="I9" s="274" t="s">
        <v>82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ht="12.75" x14ac:dyDescent="0.2">
      <c r="A10" s="505" t="s">
        <v>83</v>
      </c>
      <c r="B10" s="506"/>
      <c r="C10" s="506"/>
      <c r="D10" s="506"/>
      <c r="E10" s="506"/>
      <c r="F10" s="507"/>
      <c r="G10" s="507"/>
      <c r="H10" s="507"/>
      <c r="I10" s="507"/>
      <c r="J10" s="532"/>
    </row>
    <row r="11" spans="1:256" ht="12.75" x14ac:dyDescent="0.2">
      <c r="A11" s="500" t="s">
        <v>839</v>
      </c>
      <c r="B11" s="615"/>
      <c r="C11" s="615"/>
      <c r="D11" s="615"/>
      <c r="E11" s="615"/>
      <c r="F11" s="675"/>
      <c r="G11" s="675"/>
      <c r="H11" s="675"/>
      <c r="I11" s="675"/>
      <c r="J11" s="532"/>
    </row>
    <row r="12" spans="1:256" ht="36" x14ac:dyDescent="0.2">
      <c r="A12" s="612" t="s">
        <v>840</v>
      </c>
      <c r="B12" s="615">
        <v>4865</v>
      </c>
      <c r="C12" s="676">
        <v>18.690000000000001</v>
      </c>
      <c r="D12" s="615">
        <v>4580000</v>
      </c>
      <c r="E12" s="615">
        <f>C12*D12</f>
        <v>85600200</v>
      </c>
      <c r="F12" s="722" t="s">
        <v>1038</v>
      </c>
      <c r="G12" s="495">
        <v>18.32</v>
      </c>
      <c r="H12" s="495">
        <v>4580000</v>
      </c>
      <c r="I12" s="496">
        <f>G12*H12</f>
        <v>83905600</v>
      </c>
      <c r="J12" s="532"/>
    </row>
    <row r="13" spans="1:256" ht="12.75" x14ac:dyDescent="0.2">
      <c r="A13" s="500" t="s">
        <v>841</v>
      </c>
      <c r="B13" s="615"/>
      <c r="C13" s="615"/>
      <c r="D13" s="615"/>
      <c r="E13" s="615"/>
      <c r="F13" s="571"/>
      <c r="G13" s="620"/>
      <c r="H13" s="620"/>
      <c r="I13" s="571"/>
      <c r="J13" s="532"/>
    </row>
    <row r="14" spans="1:256" ht="12.75" x14ac:dyDescent="0.2">
      <c r="A14" s="612" t="s">
        <v>842</v>
      </c>
      <c r="B14" s="615"/>
      <c r="C14" s="624"/>
      <c r="D14" s="615" t="s">
        <v>302</v>
      </c>
      <c r="E14" s="615">
        <v>8328800</v>
      </c>
      <c r="F14" s="571"/>
      <c r="G14" s="620"/>
      <c r="H14" s="495" t="s">
        <v>302</v>
      </c>
      <c r="I14" s="496">
        <v>8329050</v>
      </c>
      <c r="J14" s="532"/>
    </row>
    <row r="15" spans="1:256" ht="12.75" x14ac:dyDescent="0.2">
      <c r="A15" s="612" t="s">
        <v>843</v>
      </c>
      <c r="B15" s="497"/>
      <c r="C15" s="498"/>
      <c r="D15" s="497"/>
      <c r="E15" s="497"/>
      <c r="F15" s="496"/>
      <c r="G15" s="495"/>
      <c r="H15" s="495"/>
      <c r="I15" s="496">
        <v>-8329050</v>
      </c>
      <c r="J15" s="532"/>
    </row>
    <row r="16" spans="1:256" ht="24" x14ac:dyDescent="0.2">
      <c r="A16" s="612" t="s">
        <v>844</v>
      </c>
      <c r="B16" s="497"/>
      <c r="C16" s="498"/>
      <c r="D16" s="497"/>
      <c r="E16" s="497"/>
      <c r="F16" s="496"/>
      <c r="G16" s="495"/>
      <c r="H16" s="495"/>
      <c r="I16" s="496">
        <f>I14+I15</f>
        <v>0</v>
      </c>
      <c r="J16" s="532"/>
    </row>
    <row r="17" spans="1:10" ht="12.75" x14ac:dyDescent="0.2">
      <c r="A17" s="500" t="s">
        <v>845</v>
      </c>
      <c r="B17" s="615"/>
      <c r="C17" s="615"/>
      <c r="D17" s="679" t="s">
        <v>303</v>
      </c>
      <c r="E17" s="615">
        <v>18272000</v>
      </c>
      <c r="F17" s="571"/>
      <c r="G17" s="620"/>
      <c r="H17" s="495" t="s">
        <v>304</v>
      </c>
      <c r="I17" s="496">
        <v>18304000</v>
      </c>
      <c r="J17" s="532"/>
    </row>
    <row r="18" spans="1:10" ht="12.75" x14ac:dyDescent="0.2">
      <c r="A18" s="500" t="s">
        <v>843</v>
      </c>
      <c r="B18" s="497"/>
      <c r="C18" s="497"/>
      <c r="D18" s="614"/>
      <c r="E18" s="497"/>
      <c r="F18" s="496"/>
      <c r="G18" s="495"/>
      <c r="H18" s="495"/>
      <c r="I18" s="496">
        <v>-18304000</v>
      </c>
      <c r="J18" s="532"/>
    </row>
    <row r="19" spans="1:10" ht="12.75" x14ac:dyDescent="0.2">
      <c r="A19" s="500" t="s">
        <v>846</v>
      </c>
      <c r="B19" s="497"/>
      <c r="C19" s="497"/>
      <c r="D19" s="614"/>
      <c r="E19" s="497"/>
      <c r="F19" s="496"/>
      <c r="G19" s="495"/>
      <c r="H19" s="495"/>
      <c r="I19" s="496">
        <f>I17+I18</f>
        <v>0</v>
      </c>
      <c r="J19" s="532"/>
    </row>
    <row r="20" spans="1:10" ht="12.75" x14ac:dyDescent="0.2">
      <c r="A20" s="500" t="s">
        <v>847</v>
      </c>
      <c r="B20" s="615"/>
      <c r="C20" s="615" t="s">
        <v>848</v>
      </c>
      <c r="D20" s="616" t="s">
        <v>702</v>
      </c>
      <c r="E20" s="615">
        <v>1355022</v>
      </c>
      <c r="F20" s="571"/>
      <c r="G20" s="615"/>
      <c r="H20" s="617" t="s">
        <v>702</v>
      </c>
      <c r="I20" s="496">
        <v>1355022</v>
      </c>
      <c r="J20" s="532"/>
    </row>
    <row r="21" spans="1:10" ht="12.75" x14ac:dyDescent="0.2">
      <c r="A21" s="500" t="s">
        <v>849</v>
      </c>
      <c r="B21" s="497"/>
      <c r="C21" s="497"/>
      <c r="D21" s="617"/>
      <c r="E21" s="497"/>
      <c r="F21" s="496"/>
      <c r="G21" s="497"/>
      <c r="H21" s="617"/>
      <c r="I21" s="496">
        <v>-1355022</v>
      </c>
      <c r="J21" s="532"/>
    </row>
    <row r="22" spans="1:10" ht="12.75" x14ac:dyDescent="0.2">
      <c r="A22" s="500" t="s">
        <v>850</v>
      </c>
      <c r="B22" s="497"/>
      <c r="C22" s="497"/>
      <c r="D22" s="617"/>
      <c r="E22" s="497"/>
      <c r="F22" s="496"/>
      <c r="G22" s="497"/>
      <c r="H22" s="617"/>
      <c r="I22" s="496">
        <f>I20+I21</f>
        <v>0</v>
      </c>
      <c r="J22" s="532"/>
    </row>
    <row r="23" spans="1:10" ht="12.75" x14ac:dyDescent="0.2">
      <c r="A23" s="500" t="s">
        <v>851</v>
      </c>
      <c r="B23" s="615"/>
      <c r="C23" s="624"/>
      <c r="D23" s="679" t="s">
        <v>703</v>
      </c>
      <c r="E23" s="615">
        <v>6369620</v>
      </c>
      <c r="F23" s="571"/>
      <c r="G23" s="620"/>
      <c r="H23" s="614" t="s">
        <v>703</v>
      </c>
      <c r="I23" s="496">
        <v>6369620</v>
      </c>
      <c r="J23" s="532"/>
    </row>
    <row r="24" spans="1:10" ht="12.75" x14ac:dyDescent="0.2">
      <c r="A24" s="500" t="s">
        <v>849</v>
      </c>
      <c r="B24" s="497"/>
      <c r="C24" s="498"/>
      <c r="D24" s="614"/>
      <c r="E24" s="497"/>
      <c r="F24" s="496"/>
      <c r="G24" s="495"/>
      <c r="H24" s="614"/>
      <c r="I24" s="496">
        <v>-6369620</v>
      </c>
      <c r="J24" s="532"/>
    </row>
    <row r="25" spans="1:10" ht="12.75" x14ac:dyDescent="0.2">
      <c r="A25" s="500" t="s">
        <v>852</v>
      </c>
      <c r="B25" s="497"/>
      <c r="C25" s="498"/>
      <c r="D25" s="614"/>
      <c r="E25" s="497"/>
      <c r="F25" s="496"/>
      <c r="G25" s="495"/>
      <c r="H25" s="614"/>
      <c r="I25" s="496">
        <f>I23+I24</f>
        <v>0</v>
      </c>
      <c r="J25" s="532"/>
    </row>
    <row r="26" spans="1:10" ht="12.75" x14ac:dyDescent="0.2">
      <c r="A26" s="500" t="s">
        <v>853</v>
      </c>
      <c r="B26" s="615">
        <v>4865</v>
      </c>
      <c r="C26" s="615"/>
      <c r="D26" s="615">
        <v>2700</v>
      </c>
      <c r="E26" s="615">
        <f>B26*D26</f>
        <v>13135500</v>
      </c>
      <c r="F26" s="496">
        <v>4705</v>
      </c>
      <c r="G26" s="620"/>
      <c r="H26" s="497">
        <v>2700</v>
      </c>
      <c r="I26" s="496">
        <f>F26*H26</f>
        <v>12703500</v>
      </c>
      <c r="J26" s="532"/>
    </row>
    <row r="27" spans="1:10" ht="12.75" x14ac:dyDescent="0.2">
      <c r="A27" s="500" t="s">
        <v>854</v>
      </c>
      <c r="B27" s="497"/>
      <c r="C27" s="497"/>
      <c r="D27" s="497"/>
      <c r="E27" s="497">
        <v>-13135500</v>
      </c>
      <c r="F27" s="496"/>
      <c r="G27" s="495"/>
      <c r="H27" s="495"/>
      <c r="I27" s="496">
        <v>-12703500</v>
      </c>
      <c r="J27" s="532"/>
    </row>
    <row r="28" spans="1:10" ht="12.75" x14ac:dyDescent="0.2">
      <c r="A28" s="500" t="s">
        <v>855</v>
      </c>
      <c r="B28" s="497"/>
      <c r="C28" s="497"/>
      <c r="D28" s="497"/>
      <c r="E28" s="497">
        <f>E26+E27</f>
        <v>0</v>
      </c>
      <c r="F28" s="496"/>
      <c r="G28" s="495"/>
      <c r="H28" s="495"/>
      <c r="I28" s="496">
        <f>I26+I27</f>
        <v>0</v>
      </c>
      <c r="J28" s="532"/>
    </row>
    <row r="29" spans="1:10" ht="12.75" x14ac:dyDescent="0.2">
      <c r="A29" s="500" t="s">
        <v>856</v>
      </c>
      <c r="B29" s="615">
        <v>10</v>
      </c>
      <c r="C29" s="615"/>
      <c r="D29" s="615" t="s">
        <v>305</v>
      </c>
      <c r="E29" s="618">
        <v>25500</v>
      </c>
      <c r="F29" s="496">
        <v>21</v>
      </c>
      <c r="G29" s="620"/>
      <c r="H29" s="497" t="s">
        <v>305</v>
      </c>
      <c r="I29" s="496">
        <v>53550</v>
      </c>
      <c r="J29" s="532"/>
    </row>
    <row r="30" spans="1:10" ht="12.75" x14ac:dyDescent="0.2">
      <c r="A30" s="500" t="s">
        <v>857</v>
      </c>
      <c r="B30" s="497"/>
      <c r="C30" s="497"/>
      <c r="D30" s="497"/>
      <c r="E30" s="497">
        <v>-25500</v>
      </c>
      <c r="F30" s="496"/>
      <c r="G30" s="495"/>
      <c r="H30" s="495"/>
      <c r="I30" s="496">
        <v>-53550</v>
      </c>
      <c r="J30" s="532"/>
    </row>
    <row r="31" spans="1:10" ht="12.75" x14ac:dyDescent="0.2">
      <c r="A31" s="500" t="s">
        <v>858</v>
      </c>
      <c r="B31" s="615"/>
      <c r="C31" s="615"/>
      <c r="D31" s="615"/>
      <c r="E31" s="618">
        <v>0</v>
      </c>
      <c r="F31" s="571"/>
      <c r="G31" s="620"/>
      <c r="H31" s="620"/>
      <c r="I31" s="496">
        <f>I29+I30</f>
        <v>0</v>
      </c>
      <c r="J31" s="532"/>
    </row>
    <row r="32" spans="1:10" ht="12.75" x14ac:dyDescent="0.2">
      <c r="A32" s="678" t="s">
        <v>964</v>
      </c>
      <c r="B32" s="615"/>
      <c r="C32" s="615">
        <v>487729000</v>
      </c>
      <c r="D32" s="624">
        <v>1.55</v>
      </c>
      <c r="E32" s="615">
        <f>C32*D32</f>
        <v>755979950</v>
      </c>
      <c r="F32" s="571"/>
      <c r="G32" s="496">
        <v>540752027</v>
      </c>
      <c r="H32" s="498">
        <v>1</v>
      </c>
      <c r="I32" s="496">
        <f>G32*H32</f>
        <v>540752027</v>
      </c>
      <c r="J32" s="532"/>
    </row>
    <row r="33" spans="1:18" ht="12.75" x14ac:dyDescent="0.2">
      <c r="A33" s="500" t="s">
        <v>854</v>
      </c>
      <c r="B33" s="497"/>
      <c r="C33" s="497"/>
      <c r="D33" s="501"/>
      <c r="E33" s="497">
        <v>-98054262</v>
      </c>
      <c r="F33" s="496"/>
      <c r="G33" s="495"/>
      <c r="H33" s="495"/>
      <c r="I33" s="496">
        <v>-76318159</v>
      </c>
      <c r="J33" s="532"/>
    </row>
    <row r="34" spans="1:18" ht="12.75" x14ac:dyDescent="0.2">
      <c r="A34" s="500" t="s">
        <v>860</v>
      </c>
      <c r="B34" s="615"/>
      <c r="C34" s="615"/>
      <c r="D34" s="629"/>
      <c r="E34" s="615">
        <f>E32+E33</f>
        <v>657925688</v>
      </c>
      <c r="F34" s="571"/>
      <c r="G34" s="620"/>
      <c r="H34" s="620"/>
      <c r="I34" s="496">
        <f>I32+I33</f>
        <v>464433868</v>
      </c>
      <c r="J34" s="532"/>
    </row>
    <row r="35" spans="1:18" ht="12.75" x14ac:dyDescent="0.2">
      <c r="A35" s="619" t="s">
        <v>1039</v>
      </c>
      <c r="B35" s="615"/>
      <c r="C35" s="615"/>
      <c r="D35" s="615"/>
      <c r="E35" s="615">
        <v>0</v>
      </c>
      <c r="F35" s="571"/>
      <c r="G35" s="620"/>
      <c r="H35" s="620"/>
      <c r="I35" s="571">
        <v>0</v>
      </c>
      <c r="J35" s="532"/>
      <c r="K35" s="621">
        <f>I12+I16+I19+I25+I28+I31+I34+I35</f>
        <v>548339468</v>
      </c>
      <c r="L35" s="6" t="s">
        <v>934</v>
      </c>
    </row>
    <row r="36" spans="1:18" ht="24" x14ac:dyDescent="0.2">
      <c r="A36" s="612" t="s">
        <v>1040</v>
      </c>
      <c r="B36" s="615"/>
      <c r="C36" s="615"/>
      <c r="D36" s="615"/>
      <c r="E36" s="615"/>
      <c r="F36" s="571"/>
      <c r="G36" s="620"/>
      <c r="H36" s="620"/>
      <c r="I36" s="496">
        <v>0</v>
      </c>
      <c r="J36" s="532"/>
      <c r="K36" s="621"/>
    </row>
    <row r="37" spans="1:18" ht="12.75" x14ac:dyDescent="0.2">
      <c r="A37" s="619"/>
      <c r="B37" s="615"/>
      <c r="C37" s="615"/>
      <c r="D37" s="615"/>
      <c r="E37" s="615"/>
      <c r="F37" s="571"/>
      <c r="G37" s="620"/>
      <c r="H37" s="620"/>
      <c r="I37" s="571"/>
      <c r="J37" s="532"/>
      <c r="K37" s="621"/>
    </row>
    <row r="38" spans="1:18" ht="12.75" x14ac:dyDescent="0.2">
      <c r="A38" s="622" t="s">
        <v>84</v>
      </c>
      <c r="B38" s="615"/>
      <c r="C38" s="615"/>
      <c r="D38" s="615"/>
      <c r="E38" s="615"/>
      <c r="F38" s="571"/>
      <c r="G38" s="620"/>
      <c r="H38" s="620"/>
      <c r="I38" s="571"/>
      <c r="J38" s="532"/>
    </row>
    <row r="39" spans="1:18" ht="24" x14ac:dyDescent="0.2">
      <c r="A39" s="612" t="s">
        <v>862</v>
      </c>
      <c r="B39" s="615"/>
      <c r="C39" s="615"/>
      <c r="D39" s="615"/>
      <c r="E39" s="615"/>
      <c r="F39" s="571"/>
      <c r="G39" s="620"/>
      <c r="H39" s="620"/>
      <c r="I39" s="571"/>
      <c r="J39" s="532"/>
    </row>
    <row r="40" spans="1:18" ht="12.75" x14ac:dyDescent="0.2">
      <c r="A40" s="612" t="s">
        <v>863</v>
      </c>
      <c r="B40" s="615"/>
      <c r="C40" s="624">
        <v>13.1</v>
      </c>
      <c r="D40" s="615">
        <v>4152000</v>
      </c>
      <c r="E40" s="615">
        <f>C40*D40*8/12</f>
        <v>36260800</v>
      </c>
      <c r="F40" s="838" t="s">
        <v>1083</v>
      </c>
      <c r="G40" s="680">
        <v>12.5</v>
      </c>
      <c r="H40" s="832">
        <v>4419000</v>
      </c>
      <c r="I40" s="496">
        <f>G40*8/12*4419000</f>
        <v>36825000</v>
      </c>
      <c r="J40" s="532"/>
    </row>
    <row r="41" spans="1:18" ht="12.75" x14ac:dyDescent="0.2">
      <c r="A41" s="612" t="s">
        <v>864</v>
      </c>
      <c r="B41" s="615"/>
      <c r="C41" s="624">
        <v>13.1</v>
      </c>
      <c r="D41" s="625">
        <v>4152000</v>
      </c>
      <c r="E41" s="615">
        <f>C41*D41*4/12</f>
        <v>18130400</v>
      </c>
      <c r="F41" s="838" t="s">
        <v>1083</v>
      </c>
      <c r="G41" s="623">
        <v>12.5</v>
      </c>
      <c r="H41" s="832">
        <v>4419000</v>
      </c>
      <c r="I41" s="496">
        <f>G41*4/12*H41</f>
        <v>18412500</v>
      </c>
      <c r="J41" s="532"/>
    </row>
    <row r="42" spans="1:18" ht="24" x14ac:dyDescent="0.2">
      <c r="A42" s="612" t="s">
        <v>865</v>
      </c>
      <c r="B42" s="615"/>
      <c r="C42" s="615">
        <v>10</v>
      </c>
      <c r="D42" s="615">
        <v>1800000</v>
      </c>
      <c r="E42" s="618">
        <f>C42*D42*8/12</f>
        <v>12000000</v>
      </c>
      <c r="F42" s="677"/>
      <c r="G42" s="623">
        <v>9</v>
      </c>
      <c r="H42" s="832">
        <v>2205000</v>
      </c>
      <c r="I42" s="496">
        <f>G42*H42*8/12</f>
        <v>13230000</v>
      </c>
      <c r="J42" s="532"/>
    </row>
    <row r="43" spans="1:18" ht="24" x14ac:dyDescent="0.2">
      <c r="A43" s="612" t="s">
        <v>965</v>
      </c>
      <c r="B43" s="615"/>
      <c r="C43" s="615"/>
      <c r="D43" s="615"/>
      <c r="E43" s="618"/>
      <c r="F43" s="571"/>
      <c r="G43" s="623">
        <v>0</v>
      </c>
      <c r="H43" s="832">
        <v>4419000</v>
      </c>
      <c r="I43" s="496">
        <f>G43*H43*8/12</f>
        <v>0</v>
      </c>
      <c r="J43" s="532"/>
    </row>
    <row r="44" spans="1:18" ht="24" x14ac:dyDescent="0.2">
      <c r="A44" s="612" t="s">
        <v>867</v>
      </c>
      <c r="B44" s="615"/>
      <c r="C44" s="615">
        <v>10</v>
      </c>
      <c r="D44" s="615">
        <v>1800000</v>
      </c>
      <c r="E44" s="615">
        <f>C44*D44*4/12</f>
        <v>6000000</v>
      </c>
      <c r="F44" s="571"/>
      <c r="G44" s="623">
        <v>9</v>
      </c>
      <c r="H44" s="832">
        <v>2205000</v>
      </c>
      <c r="I44" s="496">
        <f>G44*H44*4/12</f>
        <v>6615000</v>
      </c>
      <c r="J44" s="533"/>
    </row>
    <row r="45" spans="1:18" ht="39" x14ac:dyDescent="0.2">
      <c r="A45" s="612" t="s">
        <v>966</v>
      </c>
      <c r="B45" s="615"/>
      <c r="C45" s="615"/>
      <c r="D45" s="615"/>
      <c r="E45" s="615"/>
      <c r="F45" s="571"/>
      <c r="G45" s="623">
        <v>0</v>
      </c>
      <c r="H45" s="832">
        <v>4419000</v>
      </c>
      <c r="I45" s="496">
        <f>G45*H45*4/12</f>
        <v>0</v>
      </c>
      <c r="J45" s="533"/>
      <c r="K45" s="761" t="s">
        <v>935</v>
      </c>
      <c r="L45" s="621">
        <f>I12+I14+I17+I20+I23+I26+I29+I32</f>
        <v>671772369</v>
      </c>
      <c r="N45" s="762" t="s">
        <v>1084</v>
      </c>
      <c r="O45" s="621">
        <v>123432901</v>
      </c>
      <c r="P45" s="621">
        <f>I15+I18+I21+I24+I27+I30</f>
        <v>-47114742</v>
      </c>
      <c r="Q45" s="621">
        <f>O45+P45</f>
        <v>76318159</v>
      </c>
      <c r="R45" s="762" t="s">
        <v>936</v>
      </c>
    </row>
    <row r="46" spans="1:18" ht="12.75" x14ac:dyDescent="0.2">
      <c r="A46" s="500" t="s">
        <v>870</v>
      </c>
      <c r="B46" s="615"/>
      <c r="C46" s="615"/>
      <c r="D46" s="615"/>
      <c r="E46" s="615"/>
      <c r="F46" s="571"/>
      <c r="G46" s="620"/>
      <c r="H46" s="620"/>
      <c r="I46" s="571"/>
      <c r="J46" s="532"/>
    </row>
    <row r="47" spans="1:18" ht="24" x14ac:dyDescent="0.2">
      <c r="A47" s="612" t="s">
        <v>967</v>
      </c>
      <c r="B47" s="615"/>
      <c r="C47" s="615">
        <v>142</v>
      </c>
      <c r="D47" s="615">
        <v>70000</v>
      </c>
      <c r="E47" s="615">
        <f>C47*D47*8/12</f>
        <v>6626666.666666667</v>
      </c>
      <c r="F47" s="722"/>
      <c r="G47" s="496">
        <v>138</v>
      </c>
      <c r="H47" s="497">
        <v>81700</v>
      </c>
      <c r="I47" s="496">
        <f>G47*H47*8/12</f>
        <v>7516400</v>
      </c>
      <c r="J47" s="532"/>
    </row>
    <row r="48" spans="1:18" ht="24" x14ac:dyDescent="0.2">
      <c r="A48" s="612" t="s">
        <v>968</v>
      </c>
      <c r="B48" s="615"/>
      <c r="C48" s="615"/>
      <c r="D48" s="615"/>
      <c r="E48" s="615"/>
      <c r="F48" s="722"/>
      <c r="G48" s="496">
        <v>0</v>
      </c>
      <c r="H48" s="497">
        <v>80000</v>
      </c>
      <c r="I48" s="496">
        <v>0</v>
      </c>
      <c r="J48" s="532"/>
    </row>
    <row r="49" spans="1:12" ht="24" x14ac:dyDescent="0.2">
      <c r="A49" s="612" t="s">
        <v>919</v>
      </c>
      <c r="B49" s="615"/>
      <c r="C49" s="615">
        <v>142</v>
      </c>
      <c r="D49" s="615">
        <v>70000</v>
      </c>
      <c r="E49" s="615">
        <f>C49*D49*4/12</f>
        <v>3313333.3333333335</v>
      </c>
      <c r="F49" s="677"/>
      <c r="G49" s="496">
        <v>138</v>
      </c>
      <c r="H49" s="497">
        <v>81700</v>
      </c>
      <c r="I49" s="496">
        <f>G49*H49*4/12</f>
        <v>3758200</v>
      </c>
      <c r="J49" s="532"/>
    </row>
    <row r="50" spans="1:12" ht="24" x14ac:dyDescent="0.2">
      <c r="A50" s="612" t="s">
        <v>969</v>
      </c>
      <c r="B50" s="615"/>
      <c r="C50" s="615"/>
      <c r="D50" s="615"/>
      <c r="E50" s="615"/>
      <c r="F50" s="677"/>
      <c r="G50" s="496">
        <v>0</v>
      </c>
      <c r="H50" s="497">
        <v>80000</v>
      </c>
      <c r="I50" s="496">
        <v>0</v>
      </c>
      <c r="J50" s="532"/>
    </row>
    <row r="51" spans="1:12" ht="12.75" x14ac:dyDescent="0.2">
      <c r="A51" s="500" t="s">
        <v>920</v>
      </c>
      <c r="B51" s="615"/>
      <c r="C51" s="615"/>
      <c r="D51" s="615"/>
      <c r="E51" s="615"/>
      <c r="F51" s="571"/>
      <c r="G51" s="620"/>
      <c r="H51" s="620"/>
      <c r="I51" s="571"/>
      <c r="J51" s="532"/>
    </row>
    <row r="52" spans="1:12" ht="48" x14ac:dyDescent="0.2">
      <c r="A52" s="612" t="s">
        <v>1041</v>
      </c>
      <c r="B52" s="615"/>
      <c r="C52" s="615">
        <v>5</v>
      </c>
      <c r="D52" s="681" t="s">
        <v>306</v>
      </c>
      <c r="E52" s="615">
        <v>1760000</v>
      </c>
      <c r="F52" s="571"/>
      <c r="G52" s="495">
        <v>4</v>
      </c>
      <c r="H52" s="496">
        <v>401000</v>
      </c>
      <c r="I52" s="496">
        <f>G52*H52</f>
        <v>1604000</v>
      </c>
      <c r="J52" s="532"/>
    </row>
    <row r="53" spans="1:12" ht="48" x14ac:dyDescent="0.2">
      <c r="A53" s="612" t="s">
        <v>1042</v>
      </c>
      <c r="B53" s="615"/>
      <c r="C53" s="615"/>
      <c r="D53" s="615"/>
      <c r="E53" s="615"/>
      <c r="F53" s="571"/>
      <c r="G53" s="495">
        <v>0</v>
      </c>
      <c r="H53" s="496">
        <v>367583</v>
      </c>
      <c r="I53" s="496">
        <f>G53*H53</f>
        <v>0</v>
      </c>
      <c r="J53" s="532"/>
      <c r="K53" s="621">
        <f>SUM(I40:I53)</f>
        <v>87961100</v>
      </c>
      <c r="L53" s="6" t="s">
        <v>937</v>
      </c>
    </row>
    <row r="54" spans="1:12" ht="12.75" x14ac:dyDescent="0.2">
      <c r="A54" s="612"/>
      <c r="B54" s="615"/>
      <c r="C54" s="615"/>
      <c r="D54" s="615"/>
      <c r="E54" s="615"/>
      <c r="F54" s="571"/>
      <c r="G54" s="620"/>
      <c r="H54" s="620"/>
      <c r="I54" s="571"/>
      <c r="J54" s="532"/>
      <c r="K54" s="621"/>
    </row>
    <row r="55" spans="1:12" ht="12.75" x14ac:dyDescent="0.2">
      <c r="A55" s="622" t="s">
        <v>85</v>
      </c>
      <c r="B55" s="615"/>
      <c r="C55" s="615"/>
      <c r="D55" s="615"/>
      <c r="E55" s="615"/>
      <c r="F55" s="571"/>
      <c r="G55" s="620"/>
      <c r="H55" s="620"/>
      <c r="I55" s="571"/>
      <c r="J55" s="532"/>
    </row>
    <row r="56" spans="1:12" ht="12.75" x14ac:dyDescent="0.2">
      <c r="A56" s="619" t="s">
        <v>1043</v>
      </c>
      <c r="B56" s="615"/>
      <c r="C56" s="615"/>
      <c r="D56" s="615"/>
      <c r="E56" s="615">
        <v>0</v>
      </c>
      <c r="F56" s="571"/>
      <c r="G56" s="620"/>
      <c r="H56" s="620"/>
      <c r="I56" s="496">
        <v>0</v>
      </c>
      <c r="J56" s="534"/>
    </row>
    <row r="57" spans="1:12" ht="24" x14ac:dyDescent="0.2">
      <c r="A57" s="612" t="s">
        <v>880</v>
      </c>
      <c r="B57" s="615"/>
      <c r="C57" s="615"/>
      <c r="D57" s="615"/>
      <c r="E57" s="618">
        <v>0</v>
      </c>
      <c r="F57" s="571"/>
      <c r="G57" s="620"/>
      <c r="H57" s="620"/>
      <c r="I57" s="496">
        <v>0</v>
      </c>
      <c r="J57" s="532"/>
    </row>
    <row r="58" spans="1:12" ht="12.75" x14ac:dyDescent="0.2">
      <c r="A58" s="500" t="s">
        <v>881</v>
      </c>
      <c r="B58" s="615"/>
      <c r="C58" s="615"/>
      <c r="D58" s="615"/>
      <c r="E58" s="615"/>
      <c r="F58" s="571"/>
      <c r="G58" s="620"/>
      <c r="H58" s="620"/>
      <c r="I58" s="571"/>
      <c r="J58" s="532"/>
    </row>
    <row r="59" spans="1:12" ht="12.75" x14ac:dyDescent="0.2">
      <c r="A59" s="500" t="s">
        <v>882</v>
      </c>
      <c r="B59" s="615"/>
      <c r="C59" s="615"/>
      <c r="D59" s="615"/>
      <c r="E59" s="615"/>
      <c r="F59" s="571"/>
      <c r="G59" s="620"/>
      <c r="H59" s="620"/>
      <c r="I59" s="571"/>
      <c r="J59" s="532"/>
    </row>
    <row r="60" spans="1:12" ht="12.75" x14ac:dyDescent="0.2">
      <c r="A60" s="500" t="s">
        <v>883</v>
      </c>
      <c r="B60" s="615"/>
      <c r="C60" s="615"/>
      <c r="D60" s="615"/>
      <c r="E60" s="615"/>
      <c r="F60" s="571"/>
      <c r="G60" s="620"/>
      <c r="H60" s="620"/>
      <c r="I60" s="571"/>
      <c r="J60" s="532"/>
    </row>
    <row r="61" spans="1:12" ht="36" x14ac:dyDescent="0.2">
      <c r="A61" s="626" t="s">
        <v>1044</v>
      </c>
      <c r="B61" s="619"/>
      <c r="C61" s="628"/>
      <c r="D61" s="615"/>
      <c r="E61" s="615">
        <f>C61*D61/2</f>
        <v>0</v>
      </c>
      <c r="F61" s="497">
        <v>7822</v>
      </c>
      <c r="G61" s="629"/>
      <c r="H61" s="620"/>
      <c r="I61" s="571"/>
      <c r="J61" s="534"/>
    </row>
    <row r="62" spans="1:12" ht="24" x14ac:dyDescent="0.2">
      <c r="A62" s="612" t="s">
        <v>921</v>
      </c>
      <c r="B62" s="615"/>
      <c r="C62" s="619"/>
      <c r="D62" s="615"/>
      <c r="E62" s="615"/>
      <c r="F62" s="571"/>
      <c r="G62" s="502">
        <v>0</v>
      </c>
      <c r="H62" s="620"/>
      <c r="I62" s="571"/>
      <c r="J62" s="534"/>
    </row>
    <row r="63" spans="1:12" ht="12.75" x14ac:dyDescent="0.2">
      <c r="A63" s="500" t="s">
        <v>922</v>
      </c>
      <c r="B63" s="615"/>
      <c r="C63" s="619"/>
      <c r="D63" s="615"/>
      <c r="E63" s="615"/>
      <c r="F63" s="571"/>
      <c r="G63" s="501">
        <v>1</v>
      </c>
      <c r="H63" s="620"/>
      <c r="I63" s="571"/>
      <c r="J63" s="532"/>
    </row>
    <row r="64" spans="1:12" ht="12.75" x14ac:dyDescent="0.2">
      <c r="A64" s="500" t="s">
        <v>887</v>
      </c>
      <c r="B64" s="615"/>
      <c r="C64" s="630">
        <v>0.97299999999999998</v>
      </c>
      <c r="D64" s="615">
        <v>3000000</v>
      </c>
      <c r="E64" s="615"/>
      <c r="F64" s="571"/>
      <c r="G64" s="501">
        <v>2</v>
      </c>
      <c r="H64" s="833">
        <v>3400000</v>
      </c>
      <c r="I64" s="836">
        <f>(2*1+0)*3400000</f>
        <v>6800000</v>
      </c>
      <c r="J64" s="532"/>
    </row>
    <row r="65" spans="1:12" ht="12.75" x14ac:dyDescent="0.2">
      <c r="A65" s="500" t="s">
        <v>888</v>
      </c>
      <c r="B65" s="631"/>
      <c r="C65" s="615">
        <v>80</v>
      </c>
      <c r="D65" s="615">
        <v>55360</v>
      </c>
      <c r="E65" s="615">
        <f>C65*D65</f>
        <v>4428800</v>
      </c>
      <c r="F65" s="677"/>
      <c r="G65" s="497">
        <v>80</v>
      </c>
      <c r="H65" s="497">
        <v>55360</v>
      </c>
      <c r="I65" s="497">
        <f>G65*H65</f>
        <v>4428800</v>
      </c>
      <c r="J65" s="532"/>
    </row>
    <row r="66" spans="1:12" ht="12.75" x14ac:dyDescent="0.2">
      <c r="A66" s="500" t="s">
        <v>889</v>
      </c>
      <c r="B66" s="631"/>
      <c r="C66" s="615">
        <v>55</v>
      </c>
      <c r="D66" s="615">
        <v>145000</v>
      </c>
      <c r="E66" s="615">
        <f>C66*D66</f>
        <v>7975000</v>
      </c>
      <c r="F66" s="571"/>
      <c r="G66" s="615"/>
      <c r="H66" s="615"/>
      <c r="I66" s="615"/>
      <c r="J66" s="532"/>
    </row>
    <row r="67" spans="1:12" ht="12.75" x14ac:dyDescent="0.2">
      <c r="A67" s="500" t="s">
        <v>923</v>
      </c>
      <c r="B67" s="631"/>
      <c r="C67" s="615"/>
      <c r="D67" s="615"/>
      <c r="E67" s="615"/>
      <c r="F67" s="677"/>
      <c r="G67" s="497">
        <v>5</v>
      </c>
      <c r="H67" s="497">
        <v>25000</v>
      </c>
      <c r="I67" s="497">
        <f>G67*H67</f>
        <v>125000</v>
      </c>
      <c r="J67" s="532"/>
    </row>
    <row r="68" spans="1:12" ht="12.75" x14ac:dyDescent="0.2">
      <c r="A68" s="500" t="s">
        <v>924</v>
      </c>
      <c r="B68" s="631"/>
      <c r="C68" s="615"/>
      <c r="D68" s="615"/>
      <c r="E68" s="615"/>
      <c r="F68" s="677"/>
      <c r="G68" s="497">
        <v>49</v>
      </c>
      <c r="H68" s="833">
        <v>330000</v>
      </c>
      <c r="I68" s="842">
        <f>G68*H68</f>
        <v>16170000</v>
      </c>
      <c r="J68" s="532"/>
    </row>
    <row r="69" spans="1:12" ht="12.75" x14ac:dyDescent="0.2">
      <c r="A69" s="612" t="s">
        <v>925</v>
      </c>
      <c r="B69" s="682"/>
      <c r="C69" s="497">
        <v>23</v>
      </c>
      <c r="D69" s="497">
        <v>109000</v>
      </c>
      <c r="E69" s="497">
        <f>C69*D69</f>
        <v>2507000</v>
      </c>
      <c r="F69" s="496"/>
      <c r="G69" s="497">
        <v>25</v>
      </c>
      <c r="H69" s="497">
        <v>109000</v>
      </c>
      <c r="I69" s="497">
        <f>G69*H69</f>
        <v>2725000</v>
      </c>
      <c r="J69" s="532"/>
    </row>
    <row r="70" spans="1:12" ht="12.75" x14ac:dyDescent="0.2">
      <c r="A70" s="612" t="s">
        <v>891</v>
      </c>
      <c r="B70" s="682"/>
      <c r="C70" s="497"/>
      <c r="D70" s="497"/>
      <c r="E70" s="497"/>
      <c r="F70" s="496"/>
      <c r="G70" s="495"/>
      <c r="H70" s="495"/>
      <c r="I70" s="496"/>
      <c r="J70" s="532"/>
    </row>
    <row r="71" spans="1:12" ht="24" x14ac:dyDescent="0.2">
      <c r="A71" s="612" t="s">
        <v>1045</v>
      </c>
      <c r="B71" s="631"/>
      <c r="C71" s="615"/>
      <c r="D71" s="615"/>
      <c r="E71" s="615"/>
      <c r="F71" s="571"/>
      <c r="G71" s="620"/>
      <c r="H71" s="620"/>
      <c r="I71" s="571"/>
      <c r="J71" s="532"/>
    </row>
    <row r="72" spans="1:12" ht="24" x14ac:dyDescent="0.2">
      <c r="A72" s="626" t="s">
        <v>938</v>
      </c>
      <c r="B72" s="631"/>
      <c r="C72" s="615">
        <v>15</v>
      </c>
      <c r="D72" s="615">
        <v>2606040</v>
      </c>
      <c r="E72" s="615">
        <f>C72*D72</f>
        <v>39090600</v>
      </c>
      <c r="F72" s="677"/>
      <c r="G72" s="497">
        <v>15</v>
      </c>
      <c r="H72" s="833">
        <v>2848000</v>
      </c>
      <c r="I72" s="497">
        <f>G72*H72</f>
        <v>42720000</v>
      </c>
      <c r="J72" s="532"/>
    </row>
    <row r="73" spans="1:12" ht="12.75" x14ac:dyDescent="0.2">
      <c r="A73" s="500" t="s">
        <v>896</v>
      </c>
      <c r="B73" s="631"/>
      <c r="C73" s="615"/>
      <c r="D73" s="615"/>
      <c r="E73" s="618">
        <v>37834000</v>
      </c>
      <c r="F73" s="677"/>
      <c r="G73" s="620"/>
      <c r="H73" s="620"/>
      <c r="I73" s="836">
        <v>36824000</v>
      </c>
      <c r="J73" s="536"/>
    </row>
    <row r="74" spans="1:12" ht="12.75" x14ac:dyDescent="0.2">
      <c r="A74" s="500" t="s">
        <v>1047</v>
      </c>
      <c r="B74" s="631"/>
      <c r="C74" s="615"/>
      <c r="D74" s="615"/>
      <c r="E74" s="615"/>
      <c r="F74" s="571"/>
      <c r="G74" s="620"/>
      <c r="H74" s="620"/>
      <c r="I74" s="571"/>
      <c r="J74" s="532"/>
    </row>
    <row r="75" spans="1:12" ht="12.75" x14ac:dyDescent="0.2">
      <c r="A75" s="500" t="s">
        <v>1048</v>
      </c>
      <c r="B75" s="615"/>
      <c r="C75" s="624">
        <v>12.33</v>
      </c>
      <c r="D75" s="615">
        <v>1632000</v>
      </c>
      <c r="E75" s="615">
        <f>C75*D75</f>
        <v>20122560</v>
      </c>
      <c r="F75" s="877" t="s">
        <v>1085</v>
      </c>
      <c r="G75" s="498">
        <v>14.4</v>
      </c>
      <c r="H75" s="833">
        <v>1900000</v>
      </c>
      <c r="I75" s="497">
        <f>G75*H75</f>
        <v>27360000</v>
      </c>
      <c r="J75" s="537"/>
    </row>
    <row r="76" spans="1:12" ht="12.75" x14ac:dyDescent="0.2">
      <c r="A76" s="500" t="s">
        <v>1049</v>
      </c>
      <c r="B76" s="615"/>
      <c r="C76" s="615"/>
      <c r="D76" s="615"/>
      <c r="E76" s="618">
        <v>7038795</v>
      </c>
      <c r="F76" s="677"/>
      <c r="G76" s="620"/>
      <c r="H76" s="620"/>
      <c r="I76" s="836">
        <v>23121669</v>
      </c>
      <c r="J76" s="538"/>
    </row>
    <row r="77" spans="1:12" ht="24" x14ac:dyDescent="0.2">
      <c r="A77" s="612" t="s">
        <v>1050</v>
      </c>
      <c r="B77" s="615"/>
      <c r="C77" s="615"/>
      <c r="D77" s="615"/>
      <c r="E77" s="618"/>
      <c r="F77" s="677"/>
      <c r="G77" s="496">
        <v>0</v>
      </c>
      <c r="H77" s="496">
        <v>285</v>
      </c>
      <c r="I77" s="496">
        <f>G77*H77</f>
        <v>0</v>
      </c>
      <c r="J77" s="532"/>
    </row>
    <row r="78" spans="1:12" ht="12.75" x14ac:dyDescent="0.2">
      <c r="A78" s="612" t="s">
        <v>1051</v>
      </c>
      <c r="B78" s="615"/>
      <c r="C78" s="615"/>
      <c r="D78" s="615"/>
      <c r="E78" s="634"/>
      <c r="F78" s="677"/>
      <c r="G78" s="680"/>
      <c r="H78" s="496"/>
      <c r="I78" s="496"/>
      <c r="J78" s="532"/>
      <c r="K78" s="621">
        <f>SUM(I56:I82)</f>
        <v>174499869</v>
      </c>
      <c r="L78" s="6" t="s">
        <v>939</v>
      </c>
    </row>
    <row r="79" spans="1:12" ht="12.75" x14ac:dyDescent="0.2">
      <c r="A79" s="612" t="s">
        <v>1052</v>
      </c>
      <c r="B79" s="615"/>
      <c r="C79" s="615"/>
      <c r="D79" s="615"/>
      <c r="E79" s="634"/>
      <c r="F79" s="677"/>
      <c r="G79" s="680"/>
      <c r="H79" s="496"/>
      <c r="I79" s="496"/>
      <c r="J79" s="532"/>
      <c r="K79" s="621"/>
    </row>
    <row r="80" spans="1:12" ht="36" x14ac:dyDescent="0.2">
      <c r="A80" s="612" t="s">
        <v>1055</v>
      </c>
      <c r="B80" s="615"/>
      <c r="C80" s="615"/>
      <c r="D80" s="615"/>
      <c r="E80" s="634"/>
      <c r="F80" s="722" t="s">
        <v>1056</v>
      </c>
      <c r="G80" s="680">
        <v>2</v>
      </c>
      <c r="H80" s="496">
        <v>4419000</v>
      </c>
      <c r="I80" s="496">
        <f>G80*H80</f>
        <v>8838000</v>
      </c>
      <c r="J80" s="532"/>
      <c r="K80" s="621"/>
    </row>
    <row r="81" spans="1:14" ht="36" x14ac:dyDescent="0.2">
      <c r="A81" s="612" t="s">
        <v>1119</v>
      </c>
      <c r="B81" s="615"/>
      <c r="C81" s="615"/>
      <c r="D81" s="615"/>
      <c r="E81" s="634"/>
      <c r="F81" s="722" t="s">
        <v>1054</v>
      </c>
      <c r="G81" s="680">
        <v>1.8</v>
      </c>
      <c r="H81" s="496">
        <v>2993000</v>
      </c>
      <c r="I81" s="496">
        <f>G81*H81</f>
        <v>5387400</v>
      </c>
      <c r="J81" s="532"/>
      <c r="K81" s="621"/>
    </row>
    <row r="82" spans="1:14" ht="24" x14ac:dyDescent="0.2">
      <c r="A82" s="612" t="s">
        <v>1057</v>
      </c>
      <c r="B82" s="615"/>
      <c r="C82" s="615"/>
      <c r="D82" s="615"/>
      <c r="E82" s="634"/>
      <c r="F82" s="677"/>
      <c r="G82" s="680"/>
      <c r="H82" s="496">
        <v>0</v>
      </c>
      <c r="I82" s="496">
        <v>0</v>
      </c>
      <c r="J82" s="532"/>
      <c r="K82" s="621"/>
    </row>
    <row r="83" spans="1:14" ht="12.75" x14ac:dyDescent="0.2">
      <c r="A83" s="612"/>
      <c r="B83" s="615"/>
      <c r="C83" s="615"/>
      <c r="D83" s="615"/>
      <c r="E83" s="634"/>
      <c r="F83" s="677"/>
      <c r="G83" s="680"/>
      <c r="H83" s="496"/>
      <c r="I83" s="496"/>
      <c r="J83" s="532"/>
      <c r="K83" s="621"/>
    </row>
    <row r="84" spans="1:14" ht="12.75" x14ac:dyDescent="0.2">
      <c r="A84" s="500" t="s">
        <v>902</v>
      </c>
      <c r="B84" s="615"/>
      <c r="C84" s="615"/>
      <c r="D84" s="615"/>
      <c r="E84" s="634"/>
      <c r="F84" s="571"/>
      <c r="G84" s="620"/>
      <c r="H84" s="620"/>
      <c r="I84" s="571"/>
      <c r="J84" s="532"/>
    </row>
    <row r="85" spans="1:14" ht="12.75" x14ac:dyDescent="0.2">
      <c r="A85" s="500" t="s">
        <v>903</v>
      </c>
      <c r="B85" s="615"/>
      <c r="C85" s="615"/>
      <c r="D85" s="615"/>
      <c r="E85" s="634"/>
      <c r="F85" s="571"/>
      <c r="G85" s="620"/>
      <c r="H85" s="620"/>
      <c r="I85" s="571"/>
      <c r="J85" s="532"/>
    </row>
    <row r="86" spans="1:14" ht="12.75" x14ac:dyDescent="0.2">
      <c r="A86" s="500" t="s">
        <v>904</v>
      </c>
      <c r="B86" s="615"/>
      <c r="C86" s="615">
        <v>4865</v>
      </c>
      <c r="D86" s="615">
        <v>1140</v>
      </c>
      <c r="E86" s="635"/>
      <c r="F86" s="571"/>
      <c r="G86" s="497">
        <v>4705</v>
      </c>
      <c r="H86" s="833">
        <v>1210</v>
      </c>
      <c r="I86" s="276">
        <f>G86*H86</f>
        <v>5693050</v>
      </c>
      <c r="J86" s="532"/>
    </row>
    <row r="87" spans="1:14" ht="48" x14ac:dyDescent="0.2">
      <c r="A87" s="612" t="s">
        <v>905</v>
      </c>
      <c r="B87" s="615"/>
      <c r="C87" s="615"/>
      <c r="D87" s="615"/>
      <c r="E87" s="635"/>
      <c r="F87" s="722" t="s">
        <v>1058</v>
      </c>
      <c r="G87" s="615"/>
      <c r="H87" s="615"/>
      <c r="I87" s="276">
        <v>0</v>
      </c>
      <c r="J87" s="532"/>
    </row>
    <row r="88" spans="1:14" ht="48" x14ac:dyDescent="0.2">
      <c r="A88" s="612" t="s">
        <v>1059</v>
      </c>
      <c r="B88" s="615"/>
      <c r="C88" s="615"/>
      <c r="D88" s="615"/>
      <c r="E88" s="635"/>
      <c r="F88" s="722" t="s">
        <v>1060</v>
      </c>
      <c r="G88" s="615"/>
      <c r="H88" s="615"/>
      <c r="I88" s="276">
        <v>0</v>
      </c>
      <c r="J88" s="532"/>
    </row>
    <row r="89" spans="1:14" ht="12.75" x14ac:dyDescent="0.2">
      <c r="A89" s="626" t="s">
        <v>1061</v>
      </c>
      <c r="B89" s="631"/>
      <c r="C89" s="615"/>
      <c r="D89" s="629"/>
      <c r="E89" s="615"/>
      <c r="F89" s="571"/>
      <c r="G89" s="620"/>
      <c r="H89" s="620"/>
      <c r="I89" s="571"/>
      <c r="J89" s="532"/>
      <c r="K89" s="621">
        <f>SUM(I86+I87)</f>
        <v>5693050</v>
      </c>
      <c r="L89" s="6" t="s">
        <v>940</v>
      </c>
    </row>
    <row r="90" spans="1:14" ht="24" x14ac:dyDescent="0.2">
      <c r="A90" s="636" t="s">
        <v>1062</v>
      </c>
      <c r="B90" s="683"/>
      <c r="C90" s="684"/>
      <c r="D90" s="497"/>
      <c r="E90" s="497"/>
      <c r="F90" s="685"/>
      <c r="G90" s="495"/>
      <c r="H90" s="495"/>
      <c r="I90" s="571"/>
      <c r="J90" s="532"/>
      <c r="K90" s="621"/>
      <c r="L90" s="621">
        <f>I15+I18+I21+I24+I27+I30+I33</f>
        <v>-123432901</v>
      </c>
      <c r="M90" s="686" t="s">
        <v>941</v>
      </c>
      <c r="N90" s="275"/>
    </row>
    <row r="91" spans="1:14" ht="12.75" x14ac:dyDescent="0.2">
      <c r="A91" s="661" t="s">
        <v>1063</v>
      </c>
      <c r="B91" s="687"/>
      <c r="C91" s="688"/>
      <c r="D91" s="689"/>
      <c r="E91" s="689"/>
      <c r="F91" s="690"/>
      <c r="G91" s="691"/>
      <c r="H91" s="691"/>
      <c r="I91" s="692">
        <v>0</v>
      </c>
      <c r="J91" s="532"/>
      <c r="K91" s="621"/>
      <c r="L91" s="621"/>
      <c r="M91" s="686"/>
      <c r="N91" s="275"/>
    </row>
    <row r="92" spans="1:14" ht="12.75" x14ac:dyDescent="0.2">
      <c r="A92" s="661"/>
      <c r="B92" s="687"/>
      <c r="C92" s="688"/>
      <c r="D92" s="689"/>
      <c r="E92" s="689"/>
      <c r="F92" s="687"/>
      <c r="G92" s="691"/>
      <c r="H92" s="691"/>
      <c r="I92" s="642"/>
      <c r="J92" s="532"/>
      <c r="K92" s="621"/>
      <c r="L92" s="621"/>
      <c r="N92" s="275"/>
    </row>
    <row r="93" spans="1:14" ht="12.75" x14ac:dyDescent="0.2">
      <c r="A93" s="661" t="s">
        <v>926</v>
      </c>
      <c r="B93" s="687"/>
      <c r="C93" s="688"/>
      <c r="D93" s="689"/>
      <c r="E93" s="689"/>
      <c r="F93" s="687"/>
      <c r="G93" s="691"/>
      <c r="H93" s="691"/>
      <c r="I93" s="642"/>
      <c r="J93" s="532"/>
      <c r="K93" s="621"/>
      <c r="L93" s="621"/>
      <c r="N93" s="275"/>
    </row>
    <row r="94" spans="1:14" ht="12.75" x14ac:dyDescent="0.2">
      <c r="A94" s="661" t="s">
        <v>927</v>
      </c>
      <c r="B94" s="687"/>
      <c r="C94" s="688"/>
      <c r="D94" s="689"/>
      <c r="E94" s="689"/>
      <c r="F94" s="687"/>
      <c r="G94" s="691"/>
      <c r="H94" s="691"/>
      <c r="I94" s="692">
        <v>0</v>
      </c>
      <c r="J94" s="532"/>
      <c r="K94" s="621"/>
      <c r="L94" s="621"/>
      <c r="N94" s="275"/>
    </row>
    <row r="95" spans="1:14" ht="12.75" x14ac:dyDescent="0.2">
      <c r="A95" s="662" t="s">
        <v>928</v>
      </c>
      <c r="B95" s="687"/>
      <c r="C95" s="688"/>
      <c r="D95" s="689"/>
      <c r="E95" s="689"/>
      <c r="F95" s="687"/>
      <c r="G95" s="691"/>
      <c r="H95" s="691"/>
      <c r="I95" s="692">
        <v>0</v>
      </c>
      <c r="J95" s="532"/>
      <c r="K95" s="621">
        <f>I94+I95</f>
        <v>0</v>
      </c>
      <c r="L95" s="621" t="s">
        <v>942</v>
      </c>
      <c r="N95" s="275"/>
    </row>
    <row r="96" spans="1:14" ht="13.5" thickBot="1" x14ac:dyDescent="0.25">
      <c r="A96" s="638"/>
      <c r="B96" s="639"/>
      <c r="C96" s="640"/>
      <c r="D96" s="641"/>
      <c r="E96" s="640"/>
      <c r="F96" s="642"/>
      <c r="G96" s="643"/>
      <c r="H96" s="643"/>
      <c r="I96" s="642"/>
      <c r="J96" s="532"/>
    </row>
    <row r="97" spans="1:256" ht="12.75" thickBot="1" x14ac:dyDescent="0.25">
      <c r="A97" s="644" t="s">
        <v>907</v>
      </c>
      <c r="B97" s="645"/>
      <c r="C97" s="645"/>
      <c r="D97" s="646"/>
      <c r="E97" s="647" t="e">
        <f>E12+E14+E17+E20+E23+E28+E31+E34+E40+E41+#REF!+E42+E44+E47+E49+E52+E56+E57+E61+E62+E65+E66+E69+#REF!+E72+E73+E75+E76</f>
        <v>#REF!</v>
      </c>
      <c r="F97" s="1751">
        <f>I12+I16+I19+I22+I25+I28+I31+I34+I35+I36+I40+I41+I42+I43+I44+I45+I47+I48+I49+I50+I52+I53+I56+I57+I64+I65+I67+I68+I69+I72+I73+I75+I76+I77+I80+I81+I82+I86+I87+I88+I94+I95+I91</f>
        <v>816493487</v>
      </c>
      <c r="G97" s="1751"/>
      <c r="H97" s="1751"/>
      <c r="I97" s="1752"/>
      <c r="J97" s="7"/>
      <c r="K97" s="648">
        <f>K78+K53+K35+K89</f>
        <v>816493487</v>
      </c>
      <c r="L97" s="693" t="s">
        <v>943</v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</row>
    <row r="99" spans="1:256" ht="15.75" x14ac:dyDescent="0.2">
      <c r="A99" s="694"/>
      <c r="B99" s="695"/>
      <c r="C99" s="695"/>
      <c r="D99" s="695"/>
      <c r="E99" s="696"/>
      <c r="F99" s="697"/>
      <c r="G99" s="697"/>
      <c r="H99" s="697"/>
      <c r="I99" s="697"/>
    </row>
    <row r="100" spans="1:256" ht="12.75" x14ac:dyDescent="0.2">
      <c r="A100" s="834" t="s">
        <v>1104</v>
      </c>
    </row>
  </sheetData>
  <mergeCells count="8">
    <mergeCell ref="A1:I1"/>
    <mergeCell ref="F97:I97"/>
    <mergeCell ref="A8:A9"/>
    <mergeCell ref="B8:E8"/>
    <mergeCell ref="F8:I8"/>
    <mergeCell ref="F2:I2"/>
    <mergeCell ref="A4:I4"/>
    <mergeCell ref="A5:I5"/>
  </mergeCells>
  <pageMargins left="0.70866141732283472" right="0.70866141732283472" top="0.74803149606299213" bottom="0.74803149606299213" header="0.31496062992125984" footer="0.31496062992125984"/>
  <pageSetup paperSize="9" scale="42" fitToHeight="2" orientation="portrait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105"/>
  <sheetViews>
    <sheetView workbookViewId="0">
      <selection sqref="A1:I1"/>
    </sheetView>
  </sheetViews>
  <sheetFormatPr defaultRowHeight="12.75" x14ac:dyDescent="0.2"/>
  <cols>
    <col min="1" max="1" width="4.85546875" style="1650" customWidth="1"/>
    <col min="2" max="2" width="57.85546875" style="1650" bestFit="1" customWidth="1"/>
    <col min="3" max="3" width="12" style="1650" customWidth="1"/>
    <col min="4" max="4" width="14.140625" style="1650" customWidth="1"/>
    <col min="5" max="5" width="13.7109375" style="1650" customWidth="1"/>
    <col min="6" max="7" width="12.85546875" style="1650" customWidth="1"/>
    <col min="8" max="8" width="15" style="1650" customWidth="1"/>
    <col min="9" max="9" width="12.42578125" style="1650" customWidth="1"/>
    <col min="10" max="256" width="9.140625" style="1650"/>
    <col min="257" max="257" width="4.85546875" style="1650" customWidth="1"/>
    <col min="258" max="258" width="57.85546875" style="1650" bestFit="1" customWidth="1"/>
    <col min="259" max="259" width="12" style="1650" customWidth="1"/>
    <col min="260" max="260" width="14.140625" style="1650" customWidth="1"/>
    <col min="261" max="261" width="13.7109375" style="1650" customWidth="1"/>
    <col min="262" max="263" width="12.85546875" style="1650" customWidth="1"/>
    <col min="264" max="264" width="15" style="1650" customWidth="1"/>
    <col min="265" max="265" width="12.42578125" style="1650" customWidth="1"/>
    <col min="266" max="512" width="9.140625" style="1650"/>
    <col min="513" max="513" width="4.85546875" style="1650" customWidth="1"/>
    <col min="514" max="514" width="57.85546875" style="1650" bestFit="1" customWidth="1"/>
    <col min="515" max="515" width="12" style="1650" customWidth="1"/>
    <col min="516" max="516" width="14.140625" style="1650" customWidth="1"/>
    <col min="517" max="517" width="13.7109375" style="1650" customWidth="1"/>
    <col min="518" max="519" width="12.85546875" style="1650" customWidth="1"/>
    <col min="520" max="520" width="15" style="1650" customWidth="1"/>
    <col min="521" max="521" width="12.42578125" style="1650" customWidth="1"/>
    <col min="522" max="768" width="9.140625" style="1650"/>
    <col min="769" max="769" width="4.85546875" style="1650" customWidth="1"/>
    <col min="770" max="770" width="57.85546875" style="1650" bestFit="1" customWidth="1"/>
    <col min="771" max="771" width="12" style="1650" customWidth="1"/>
    <col min="772" max="772" width="14.140625" style="1650" customWidth="1"/>
    <col min="773" max="773" width="13.7109375" style="1650" customWidth="1"/>
    <col min="774" max="775" width="12.85546875" style="1650" customWidth="1"/>
    <col min="776" max="776" width="15" style="1650" customWidth="1"/>
    <col min="777" max="777" width="12.42578125" style="1650" customWidth="1"/>
    <col min="778" max="1024" width="9.140625" style="1650"/>
    <col min="1025" max="1025" width="4.85546875" style="1650" customWidth="1"/>
    <col min="1026" max="1026" width="57.85546875" style="1650" bestFit="1" customWidth="1"/>
    <col min="1027" max="1027" width="12" style="1650" customWidth="1"/>
    <col min="1028" max="1028" width="14.140625" style="1650" customWidth="1"/>
    <col min="1029" max="1029" width="13.7109375" style="1650" customWidth="1"/>
    <col min="1030" max="1031" width="12.85546875" style="1650" customWidth="1"/>
    <col min="1032" max="1032" width="15" style="1650" customWidth="1"/>
    <col min="1033" max="1033" width="12.42578125" style="1650" customWidth="1"/>
    <col min="1034" max="1280" width="9.140625" style="1650"/>
    <col min="1281" max="1281" width="4.85546875" style="1650" customWidth="1"/>
    <col min="1282" max="1282" width="57.85546875" style="1650" bestFit="1" customWidth="1"/>
    <col min="1283" max="1283" width="12" style="1650" customWidth="1"/>
    <col min="1284" max="1284" width="14.140625" style="1650" customWidth="1"/>
    <col min="1285" max="1285" width="13.7109375" style="1650" customWidth="1"/>
    <col min="1286" max="1287" width="12.85546875" style="1650" customWidth="1"/>
    <col min="1288" max="1288" width="15" style="1650" customWidth="1"/>
    <col min="1289" max="1289" width="12.42578125" style="1650" customWidth="1"/>
    <col min="1290" max="1536" width="9.140625" style="1650"/>
    <col min="1537" max="1537" width="4.85546875" style="1650" customWidth="1"/>
    <col min="1538" max="1538" width="57.85546875" style="1650" bestFit="1" customWidth="1"/>
    <col min="1539" max="1539" width="12" style="1650" customWidth="1"/>
    <col min="1540" max="1540" width="14.140625" style="1650" customWidth="1"/>
    <col min="1541" max="1541" width="13.7109375" style="1650" customWidth="1"/>
    <col min="1542" max="1543" width="12.85546875" style="1650" customWidth="1"/>
    <col min="1544" max="1544" width="15" style="1650" customWidth="1"/>
    <col min="1545" max="1545" width="12.42578125" style="1650" customWidth="1"/>
    <col min="1546" max="1792" width="9.140625" style="1650"/>
    <col min="1793" max="1793" width="4.85546875" style="1650" customWidth="1"/>
    <col min="1794" max="1794" width="57.85546875" style="1650" bestFit="1" customWidth="1"/>
    <col min="1795" max="1795" width="12" style="1650" customWidth="1"/>
    <col min="1796" max="1796" width="14.140625" style="1650" customWidth="1"/>
    <col min="1797" max="1797" width="13.7109375" style="1650" customWidth="1"/>
    <col min="1798" max="1799" width="12.85546875" style="1650" customWidth="1"/>
    <col min="1800" max="1800" width="15" style="1650" customWidth="1"/>
    <col min="1801" max="1801" width="12.42578125" style="1650" customWidth="1"/>
    <col min="1802" max="2048" width="9.140625" style="1650"/>
    <col min="2049" max="2049" width="4.85546875" style="1650" customWidth="1"/>
    <col min="2050" max="2050" width="57.85546875" style="1650" bestFit="1" customWidth="1"/>
    <col min="2051" max="2051" width="12" style="1650" customWidth="1"/>
    <col min="2052" max="2052" width="14.140625" style="1650" customWidth="1"/>
    <col min="2053" max="2053" width="13.7109375" style="1650" customWidth="1"/>
    <col min="2054" max="2055" width="12.85546875" style="1650" customWidth="1"/>
    <col min="2056" max="2056" width="15" style="1650" customWidth="1"/>
    <col min="2057" max="2057" width="12.42578125" style="1650" customWidth="1"/>
    <col min="2058" max="2304" width="9.140625" style="1650"/>
    <col min="2305" max="2305" width="4.85546875" style="1650" customWidth="1"/>
    <col min="2306" max="2306" width="57.85546875" style="1650" bestFit="1" customWidth="1"/>
    <col min="2307" max="2307" width="12" style="1650" customWidth="1"/>
    <col min="2308" max="2308" width="14.140625" style="1650" customWidth="1"/>
    <col min="2309" max="2309" width="13.7109375" style="1650" customWidth="1"/>
    <col min="2310" max="2311" width="12.85546875" style="1650" customWidth="1"/>
    <col min="2312" max="2312" width="15" style="1650" customWidth="1"/>
    <col min="2313" max="2313" width="12.42578125" style="1650" customWidth="1"/>
    <col min="2314" max="2560" width="9.140625" style="1650"/>
    <col min="2561" max="2561" width="4.85546875" style="1650" customWidth="1"/>
    <col min="2562" max="2562" width="57.85546875" style="1650" bestFit="1" customWidth="1"/>
    <col min="2563" max="2563" width="12" style="1650" customWidth="1"/>
    <col min="2564" max="2564" width="14.140625" style="1650" customWidth="1"/>
    <col min="2565" max="2565" width="13.7109375" style="1650" customWidth="1"/>
    <col min="2566" max="2567" width="12.85546875" style="1650" customWidth="1"/>
    <col min="2568" max="2568" width="15" style="1650" customWidth="1"/>
    <col min="2569" max="2569" width="12.42578125" style="1650" customWidth="1"/>
    <col min="2570" max="2816" width="9.140625" style="1650"/>
    <col min="2817" max="2817" width="4.85546875" style="1650" customWidth="1"/>
    <col min="2818" max="2818" width="57.85546875" style="1650" bestFit="1" customWidth="1"/>
    <col min="2819" max="2819" width="12" style="1650" customWidth="1"/>
    <col min="2820" max="2820" width="14.140625" style="1650" customWidth="1"/>
    <col min="2821" max="2821" width="13.7109375" style="1650" customWidth="1"/>
    <col min="2822" max="2823" width="12.85546875" style="1650" customWidth="1"/>
    <col min="2824" max="2824" width="15" style="1650" customWidth="1"/>
    <col min="2825" max="2825" width="12.42578125" style="1650" customWidth="1"/>
    <col min="2826" max="3072" width="9.140625" style="1650"/>
    <col min="3073" max="3073" width="4.85546875" style="1650" customWidth="1"/>
    <col min="3074" max="3074" width="57.85546875" style="1650" bestFit="1" customWidth="1"/>
    <col min="3075" max="3075" width="12" style="1650" customWidth="1"/>
    <col min="3076" max="3076" width="14.140625" style="1650" customWidth="1"/>
    <col min="3077" max="3077" width="13.7109375" style="1650" customWidth="1"/>
    <col min="3078" max="3079" width="12.85546875" style="1650" customWidth="1"/>
    <col min="3080" max="3080" width="15" style="1650" customWidth="1"/>
    <col min="3081" max="3081" width="12.42578125" style="1650" customWidth="1"/>
    <col min="3082" max="3328" width="9.140625" style="1650"/>
    <col min="3329" max="3329" width="4.85546875" style="1650" customWidth="1"/>
    <col min="3330" max="3330" width="57.85546875" style="1650" bestFit="1" customWidth="1"/>
    <col min="3331" max="3331" width="12" style="1650" customWidth="1"/>
    <col min="3332" max="3332" width="14.140625" style="1650" customWidth="1"/>
    <col min="3333" max="3333" width="13.7109375" style="1650" customWidth="1"/>
    <col min="3334" max="3335" width="12.85546875" style="1650" customWidth="1"/>
    <col min="3336" max="3336" width="15" style="1650" customWidth="1"/>
    <col min="3337" max="3337" width="12.42578125" style="1650" customWidth="1"/>
    <col min="3338" max="3584" width="9.140625" style="1650"/>
    <col min="3585" max="3585" width="4.85546875" style="1650" customWidth="1"/>
    <col min="3586" max="3586" width="57.85546875" style="1650" bestFit="1" customWidth="1"/>
    <col min="3587" max="3587" width="12" style="1650" customWidth="1"/>
    <col min="3588" max="3588" width="14.140625" style="1650" customWidth="1"/>
    <col min="3589" max="3589" width="13.7109375" style="1650" customWidth="1"/>
    <col min="3590" max="3591" width="12.85546875" style="1650" customWidth="1"/>
    <col min="3592" max="3592" width="15" style="1650" customWidth="1"/>
    <col min="3593" max="3593" width="12.42578125" style="1650" customWidth="1"/>
    <col min="3594" max="3840" width="9.140625" style="1650"/>
    <col min="3841" max="3841" width="4.85546875" style="1650" customWidth="1"/>
    <col min="3842" max="3842" width="57.85546875" style="1650" bestFit="1" customWidth="1"/>
    <col min="3843" max="3843" width="12" style="1650" customWidth="1"/>
    <col min="3844" max="3844" width="14.140625" style="1650" customWidth="1"/>
    <col min="3845" max="3845" width="13.7109375" style="1650" customWidth="1"/>
    <col min="3846" max="3847" width="12.85546875" style="1650" customWidth="1"/>
    <col min="3848" max="3848" width="15" style="1650" customWidth="1"/>
    <col min="3849" max="3849" width="12.42578125" style="1650" customWidth="1"/>
    <col min="3850" max="4096" width="9.140625" style="1650"/>
    <col min="4097" max="4097" width="4.85546875" style="1650" customWidth="1"/>
    <col min="4098" max="4098" width="57.85546875" style="1650" bestFit="1" customWidth="1"/>
    <col min="4099" max="4099" width="12" style="1650" customWidth="1"/>
    <col min="4100" max="4100" width="14.140625" style="1650" customWidth="1"/>
    <col min="4101" max="4101" width="13.7109375" style="1650" customWidth="1"/>
    <col min="4102" max="4103" width="12.85546875" style="1650" customWidth="1"/>
    <col min="4104" max="4104" width="15" style="1650" customWidth="1"/>
    <col min="4105" max="4105" width="12.42578125" style="1650" customWidth="1"/>
    <col min="4106" max="4352" width="9.140625" style="1650"/>
    <col min="4353" max="4353" width="4.85546875" style="1650" customWidth="1"/>
    <col min="4354" max="4354" width="57.85546875" style="1650" bestFit="1" customWidth="1"/>
    <col min="4355" max="4355" width="12" style="1650" customWidth="1"/>
    <col min="4356" max="4356" width="14.140625" style="1650" customWidth="1"/>
    <col min="4357" max="4357" width="13.7109375" style="1650" customWidth="1"/>
    <col min="4358" max="4359" width="12.85546875" style="1650" customWidth="1"/>
    <col min="4360" max="4360" width="15" style="1650" customWidth="1"/>
    <col min="4361" max="4361" width="12.42578125" style="1650" customWidth="1"/>
    <col min="4362" max="4608" width="9.140625" style="1650"/>
    <col min="4609" max="4609" width="4.85546875" style="1650" customWidth="1"/>
    <col min="4610" max="4610" width="57.85546875" style="1650" bestFit="1" customWidth="1"/>
    <col min="4611" max="4611" width="12" style="1650" customWidth="1"/>
    <col min="4612" max="4612" width="14.140625" style="1650" customWidth="1"/>
    <col min="4613" max="4613" width="13.7109375" style="1650" customWidth="1"/>
    <col min="4614" max="4615" width="12.85546875" style="1650" customWidth="1"/>
    <col min="4616" max="4616" width="15" style="1650" customWidth="1"/>
    <col min="4617" max="4617" width="12.42578125" style="1650" customWidth="1"/>
    <col min="4618" max="4864" width="9.140625" style="1650"/>
    <col min="4865" max="4865" width="4.85546875" style="1650" customWidth="1"/>
    <col min="4866" max="4866" width="57.85546875" style="1650" bestFit="1" customWidth="1"/>
    <col min="4867" max="4867" width="12" style="1650" customWidth="1"/>
    <col min="4868" max="4868" width="14.140625" style="1650" customWidth="1"/>
    <col min="4869" max="4869" width="13.7109375" style="1650" customWidth="1"/>
    <col min="4870" max="4871" width="12.85546875" style="1650" customWidth="1"/>
    <col min="4872" max="4872" width="15" style="1650" customWidth="1"/>
    <col min="4873" max="4873" width="12.42578125" style="1650" customWidth="1"/>
    <col min="4874" max="5120" width="9.140625" style="1650"/>
    <col min="5121" max="5121" width="4.85546875" style="1650" customWidth="1"/>
    <col min="5122" max="5122" width="57.85546875" style="1650" bestFit="1" customWidth="1"/>
    <col min="5123" max="5123" width="12" style="1650" customWidth="1"/>
    <col min="5124" max="5124" width="14.140625" style="1650" customWidth="1"/>
    <col min="5125" max="5125" width="13.7109375" style="1650" customWidth="1"/>
    <col min="5126" max="5127" width="12.85546875" style="1650" customWidth="1"/>
    <col min="5128" max="5128" width="15" style="1650" customWidth="1"/>
    <col min="5129" max="5129" width="12.42578125" style="1650" customWidth="1"/>
    <col min="5130" max="5376" width="9.140625" style="1650"/>
    <col min="5377" max="5377" width="4.85546875" style="1650" customWidth="1"/>
    <col min="5378" max="5378" width="57.85546875" style="1650" bestFit="1" customWidth="1"/>
    <col min="5379" max="5379" width="12" style="1650" customWidth="1"/>
    <col min="5380" max="5380" width="14.140625" style="1650" customWidth="1"/>
    <col min="5381" max="5381" width="13.7109375" style="1650" customWidth="1"/>
    <col min="5382" max="5383" width="12.85546875" style="1650" customWidth="1"/>
    <col min="5384" max="5384" width="15" style="1650" customWidth="1"/>
    <col min="5385" max="5385" width="12.42578125" style="1650" customWidth="1"/>
    <col min="5386" max="5632" width="9.140625" style="1650"/>
    <col min="5633" max="5633" width="4.85546875" style="1650" customWidth="1"/>
    <col min="5634" max="5634" width="57.85546875" style="1650" bestFit="1" customWidth="1"/>
    <col min="5635" max="5635" width="12" style="1650" customWidth="1"/>
    <col min="5636" max="5636" width="14.140625" style="1650" customWidth="1"/>
    <col min="5637" max="5637" width="13.7109375" style="1650" customWidth="1"/>
    <col min="5638" max="5639" width="12.85546875" style="1650" customWidth="1"/>
    <col min="5640" max="5640" width="15" style="1650" customWidth="1"/>
    <col min="5641" max="5641" width="12.42578125" style="1650" customWidth="1"/>
    <col min="5642" max="5888" width="9.140625" style="1650"/>
    <col min="5889" max="5889" width="4.85546875" style="1650" customWidth="1"/>
    <col min="5890" max="5890" width="57.85546875" style="1650" bestFit="1" customWidth="1"/>
    <col min="5891" max="5891" width="12" style="1650" customWidth="1"/>
    <col min="5892" max="5892" width="14.140625" style="1650" customWidth="1"/>
    <col min="5893" max="5893" width="13.7109375" style="1650" customWidth="1"/>
    <col min="5894" max="5895" width="12.85546875" style="1650" customWidth="1"/>
    <col min="5896" max="5896" width="15" style="1650" customWidth="1"/>
    <col min="5897" max="5897" width="12.42578125" style="1650" customWidth="1"/>
    <col min="5898" max="6144" width="9.140625" style="1650"/>
    <col min="6145" max="6145" width="4.85546875" style="1650" customWidth="1"/>
    <col min="6146" max="6146" width="57.85546875" style="1650" bestFit="1" customWidth="1"/>
    <col min="6147" max="6147" width="12" style="1650" customWidth="1"/>
    <col min="6148" max="6148" width="14.140625" style="1650" customWidth="1"/>
    <col min="6149" max="6149" width="13.7109375" style="1650" customWidth="1"/>
    <col min="6150" max="6151" width="12.85546875" style="1650" customWidth="1"/>
    <col min="6152" max="6152" width="15" style="1650" customWidth="1"/>
    <col min="6153" max="6153" width="12.42578125" style="1650" customWidth="1"/>
    <col min="6154" max="6400" width="9.140625" style="1650"/>
    <col min="6401" max="6401" width="4.85546875" style="1650" customWidth="1"/>
    <col min="6402" max="6402" width="57.85546875" style="1650" bestFit="1" customWidth="1"/>
    <col min="6403" max="6403" width="12" style="1650" customWidth="1"/>
    <col min="6404" max="6404" width="14.140625" style="1650" customWidth="1"/>
    <col min="6405" max="6405" width="13.7109375" style="1650" customWidth="1"/>
    <col min="6406" max="6407" width="12.85546875" style="1650" customWidth="1"/>
    <col min="6408" max="6408" width="15" style="1650" customWidth="1"/>
    <col min="6409" max="6409" width="12.42578125" style="1650" customWidth="1"/>
    <col min="6410" max="6656" width="9.140625" style="1650"/>
    <col min="6657" max="6657" width="4.85546875" style="1650" customWidth="1"/>
    <col min="6658" max="6658" width="57.85546875" style="1650" bestFit="1" customWidth="1"/>
    <col min="6659" max="6659" width="12" style="1650" customWidth="1"/>
    <col min="6660" max="6660" width="14.140625" style="1650" customWidth="1"/>
    <col min="6661" max="6661" width="13.7109375" style="1650" customWidth="1"/>
    <col min="6662" max="6663" width="12.85546875" style="1650" customWidth="1"/>
    <col min="6664" max="6664" width="15" style="1650" customWidth="1"/>
    <col min="6665" max="6665" width="12.42578125" style="1650" customWidth="1"/>
    <col min="6666" max="6912" width="9.140625" style="1650"/>
    <col min="6913" max="6913" width="4.85546875" style="1650" customWidth="1"/>
    <col min="6914" max="6914" width="57.85546875" style="1650" bestFit="1" customWidth="1"/>
    <col min="6915" max="6915" width="12" style="1650" customWidth="1"/>
    <col min="6916" max="6916" width="14.140625" style="1650" customWidth="1"/>
    <col min="6917" max="6917" width="13.7109375" style="1650" customWidth="1"/>
    <col min="6918" max="6919" width="12.85546875" style="1650" customWidth="1"/>
    <col min="6920" max="6920" width="15" style="1650" customWidth="1"/>
    <col min="6921" max="6921" width="12.42578125" style="1650" customWidth="1"/>
    <col min="6922" max="7168" width="9.140625" style="1650"/>
    <col min="7169" max="7169" width="4.85546875" style="1650" customWidth="1"/>
    <col min="7170" max="7170" width="57.85546875" style="1650" bestFit="1" customWidth="1"/>
    <col min="7171" max="7171" width="12" style="1650" customWidth="1"/>
    <col min="7172" max="7172" width="14.140625" style="1650" customWidth="1"/>
    <col min="7173" max="7173" width="13.7109375" style="1650" customWidth="1"/>
    <col min="7174" max="7175" width="12.85546875" style="1650" customWidth="1"/>
    <col min="7176" max="7176" width="15" style="1650" customWidth="1"/>
    <col min="7177" max="7177" width="12.42578125" style="1650" customWidth="1"/>
    <col min="7178" max="7424" width="9.140625" style="1650"/>
    <col min="7425" max="7425" width="4.85546875" style="1650" customWidth="1"/>
    <col min="7426" max="7426" width="57.85546875" style="1650" bestFit="1" customWidth="1"/>
    <col min="7427" max="7427" width="12" style="1650" customWidth="1"/>
    <col min="7428" max="7428" width="14.140625" style="1650" customWidth="1"/>
    <col min="7429" max="7429" width="13.7109375" style="1650" customWidth="1"/>
    <col min="7430" max="7431" width="12.85546875" style="1650" customWidth="1"/>
    <col min="7432" max="7432" width="15" style="1650" customWidth="1"/>
    <col min="7433" max="7433" width="12.42578125" style="1650" customWidth="1"/>
    <col min="7434" max="7680" width="9.140625" style="1650"/>
    <col min="7681" max="7681" width="4.85546875" style="1650" customWidth="1"/>
    <col min="7682" max="7682" width="57.85546875" style="1650" bestFit="1" customWidth="1"/>
    <col min="7683" max="7683" width="12" style="1650" customWidth="1"/>
    <col min="7684" max="7684" width="14.140625" style="1650" customWidth="1"/>
    <col min="7685" max="7685" width="13.7109375" style="1650" customWidth="1"/>
    <col min="7686" max="7687" width="12.85546875" style="1650" customWidth="1"/>
    <col min="7688" max="7688" width="15" style="1650" customWidth="1"/>
    <col min="7689" max="7689" width="12.42578125" style="1650" customWidth="1"/>
    <col min="7690" max="7936" width="9.140625" style="1650"/>
    <col min="7937" max="7937" width="4.85546875" style="1650" customWidth="1"/>
    <col min="7938" max="7938" width="57.85546875" style="1650" bestFit="1" customWidth="1"/>
    <col min="7939" max="7939" width="12" style="1650" customWidth="1"/>
    <col min="7940" max="7940" width="14.140625" style="1650" customWidth="1"/>
    <col min="7941" max="7941" width="13.7109375" style="1650" customWidth="1"/>
    <col min="7942" max="7943" width="12.85546875" style="1650" customWidth="1"/>
    <col min="7944" max="7944" width="15" style="1650" customWidth="1"/>
    <col min="7945" max="7945" width="12.42578125" style="1650" customWidth="1"/>
    <col min="7946" max="8192" width="9.140625" style="1650"/>
    <col min="8193" max="8193" width="4.85546875" style="1650" customWidth="1"/>
    <col min="8194" max="8194" width="57.85546875" style="1650" bestFit="1" customWidth="1"/>
    <col min="8195" max="8195" width="12" style="1650" customWidth="1"/>
    <col min="8196" max="8196" width="14.140625" style="1650" customWidth="1"/>
    <col min="8197" max="8197" width="13.7109375" style="1650" customWidth="1"/>
    <col min="8198" max="8199" width="12.85546875" style="1650" customWidth="1"/>
    <col min="8200" max="8200" width="15" style="1650" customWidth="1"/>
    <col min="8201" max="8201" width="12.42578125" style="1650" customWidth="1"/>
    <col min="8202" max="8448" width="9.140625" style="1650"/>
    <col min="8449" max="8449" width="4.85546875" style="1650" customWidth="1"/>
    <col min="8450" max="8450" width="57.85546875" style="1650" bestFit="1" customWidth="1"/>
    <col min="8451" max="8451" width="12" style="1650" customWidth="1"/>
    <col min="8452" max="8452" width="14.140625" style="1650" customWidth="1"/>
    <col min="8453" max="8453" width="13.7109375" style="1650" customWidth="1"/>
    <col min="8454" max="8455" width="12.85546875" style="1650" customWidth="1"/>
    <col min="8456" max="8456" width="15" style="1650" customWidth="1"/>
    <col min="8457" max="8457" width="12.42578125" style="1650" customWidth="1"/>
    <col min="8458" max="8704" width="9.140625" style="1650"/>
    <col min="8705" max="8705" width="4.85546875" style="1650" customWidth="1"/>
    <col min="8706" max="8706" width="57.85546875" style="1650" bestFit="1" customWidth="1"/>
    <col min="8707" max="8707" width="12" style="1650" customWidth="1"/>
    <col min="8708" max="8708" width="14.140625" style="1650" customWidth="1"/>
    <col min="8709" max="8709" width="13.7109375" style="1650" customWidth="1"/>
    <col min="8710" max="8711" width="12.85546875" style="1650" customWidth="1"/>
    <col min="8712" max="8712" width="15" style="1650" customWidth="1"/>
    <col min="8713" max="8713" width="12.42578125" style="1650" customWidth="1"/>
    <col min="8714" max="8960" width="9.140625" style="1650"/>
    <col min="8961" max="8961" width="4.85546875" style="1650" customWidth="1"/>
    <col min="8962" max="8962" width="57.85546875" style="1650" bestFit="1" customWidth="1"/>
    <col min="8963" max="8963" width="12" style="1650" customWidth="1"/>
    <col min="8964" max="8964" width="14.140625" style="1650" customWidth="1"/>
    <col min="8965" max="8965" width="13.7109375" style="1650" customWidth="1"/>
    <col min="8966" max="8967" width="12.85546875" style="1650" customWidth="1"/>
    <col min="8968" max="8968" width="15" style="1650" customWidth="1"/>
    <col min="8969" max="8969" width="12.42578125" style="1650" customWidth="1"/>
    <col min="8970" max="9216" width="9.140625" style="1650"/>
    <col min="9217" max="9217" width="4.85546875" style="1650" customWidth="1"/>
    <col min="9218" max="9218" width="57.85546875" style="1650" bestFit="1" customWidth="1"/>
    <col min="9219" max="9219" width="12" style="1650" customWidth="1"/>
    <col min="9220" max="9220" width="14.140625" style="1650" customWidth="1"/>
    <col min="9221" max="9221" width="13.7109375" style="1650" customWidth="1"/>
    <col min="9222" max="9223" width="12.85546875" style="1650" customWidth="1"/>
    <col min="9224" max="9224" width="15" style="1650" customWidth="1"/>
    <col min="9225" max="9225" width="12.42578125" style="1650" customWidth="1"/>
    <col min="9226" max="9472" width="9.140625" style="1650"/>
    <col min="9473" max="9473" width="4.85546875" style="1650" customWidth="1"/>
    <col min="9474" max="9474" width="57.85546875" style="1650" bestFit="1" customWidth="1"/>
    <col min="9475" max="9475" width="12" style="1650" customWidth="1"/>
    <col min="9476" max="9476" width="14.140625" style="1650" customWidth="1"/>
    <col min="9477" max="9477" width="13.7109375" style="1650" customWidth="1"/>
    <col min="9478" max="9479" width="12.85546875" style="1650" customWidth="1"/>
    <col min="9480" max="9480" width="15" style="1650" customWidth="1"/>
    <col min="9481" max="9481" width="12.42578125" style="1650" customWidth="1"/>
    <col min="9482" max="9728" width="9.140625" style="1650"/>
    <col min="9729" max="9729" width="4.85546875" style="1650" customWidth="1"/>
    <col min="9730" max="9730" width="57.85546875" style="1650" bestFit="1" customWidth="1"/>
    <col min="9731" max="9731" width="12" style="1650" customWidth="1"/>
    <col min="9732" max="9732" width="14.140625" style="1650" customWidth="1"/>
    <col min="9733" max="9733" width="13.7109375" style="1650" customWidth="1"/>
    <col min="9734" max="9735" width="12.85546875" style="1650" customWidth="1"/>
    <col min="9736" max="9736" width="15" style="1650" customWidth="1"/>
    <col min="9737" max="9737" width="12.42578125" style="1650" customWidth="1"/>
    <col min="9738" max="9984" width="9.140625" style="1650"/>
    <col min="9985" max="9985" width="4.85546875" style="1650" customWidth="1"/>
    <col min="9986" max="9986" width="57.85546875" style="1650" bestFit="1" customWidth="1"/>
    <col min="9987" max="9987" width="12" style="1650" customWidth="1"/>
    <col min="9988" max="9988" width="14.140625" style="1650" customWidth="1"/>
    <col min="9989" max="9989" width="13.7109375" style="1650" customWidth="1"/>
    <col min="9990" max="9991" width="12.85546875" style="1650" customWidth="1"/>
    <col min="9992" max="9992" width="15" style="1650" customWidth="1"/>
    <col min="9993" max="9993" width="12.42578125" style="1650" customWidth="1"/>
    <col min="9994" max="10240" width="9.140625" style="1650"/>
    <col min="10241" max="10241" width="4.85546875" style="1650" customWidth="1"/>
    <col min="10242" max="10242" width="57.85546875" style="1650" bestFit="1" customWidth="1"/>
    <col min="10243" max="10243" width="12" style="1650" customWidth="1"/>
    <col min="10244" max="10244" width="14.140625" style="1650" customWidth="1"/>
    <col min="10245" max="10245" width="13.7109375" style="1650" customWidth="1"/>
    <col min="10246" max="10247" width="12.85546875" style="1650" customWidth="1"/>
    <col min="10248" max="10248" width="15" style="1650" customWidth="1"/>
    <col min="10249" max="10249" width="12.42578125" style="1650" customWidth="1"/>
    <col min="10250" max="10496" width="9.140625" style="1650"/>
    <col min="10497" max="10497" width="4.85546875" style="1650" customWidth="1"/>
    <col min="10498" max="10498" width="57.85546875" style="1650" bestFit="1" customWidth="1"/>
    <col min="10499" max="10499" width="12" style="1650" customWidth="1"/>
    <col min="10500" max="10500" width="14.140625" style="1650" customWidth="1"/>
    <col min="10501" max="10501" width="13.7109375" style="1650" customWidth="1"/>
    <col min="10502" max="10503" width="12.85546875" style="1650" customWidth="1"/>
    <col min="10504" max="10504" width="15" style="1650" customWidth="1"/>
    <col min="10505" max="10505" width="12.42578125" style="1650" customWidth="1"/>
    <col min="10506" max="10752" width="9.140625" style="1650"/>
    <col min="10753" max="10753" width="4.85546875" style="1650" customWidth="1"/>
    <col min="10754" max="10754" width="57.85546875" style="1650" bestFit="1" customWidth="1"/>
    <col min="10755" max="10755" width="12" style="1650" customWidth="1"/>
    <col min="10756" max="10756" width="14.140625" style="1650" customWidth="1"/>
    <col min="10757" max="10757" width="13.7109375" style="1650" customWidth="1"/>
    <col min="10758" max="10759" width="12.85546875" style="1650" customWidth="1"/>
    <col min="10760" max="10760" width="15" style="1650" customWidth="1"/>
    <col min="10761" max="10761" width="12.42578125" style="1650" customWidth="1"/>
    <col min="10762" max="11008" width="9.140625" style="1650"/>
    <col min="11009" max="11009" width="4.85546875" style="1650" customWidth="1"/>
    <col min="11010" max="11010" width="57.85546875" style="1650" bestFit="1" customWidth="1"/>
    <col min="11011" max="11011" width="12" style="1650" customWidth="1"/>
    <col min="11012" max="11012" width="14.140625" style="1650" customWidth="1"/>
    <col min="11013" max="11013" width="13.7109375" style="1650" customWidth="1"/>
    <col min="11014" max="11015" width="12.85546875" style="1650" customWidth="1"/>
    <col min="11016" max="11016" width="15" style="1650" customWidth="1"/>
    <col min="11017" max="11017" width="12.42578125" style="1650" customWidth="1"/>
    <col min="11018" max="11264" width="9.140625" style="1650"/>
    <col min="11265" max="11265" width="4.85546875" style="1650" customWidth="1"/>
    <col min="11266" max="11266" width="57.85546875" style="1650" bestFit="1" customWidth="1"/>
    <col min="11267" max="11267" width="12" style="1650" customWidth="1"/>
    <col min="11268" max="11268" width="14.140625" style="1650" customWidth="1"/>
    <col min="11269" max="11269" width="13.7109375" style="1650" customWidth="1"/>
    <col min="11270" max="11271" width="12.85546875" style="1650" customWidth="1"/>
    <col min="11272" max="11272" width="15" style="1650" customWidth="1"/>
    <col min="11273" max="11273" width="12.42578125" style="1650" customWidth="1"/>
    <col min="11274" max="11520" width="9.140625" style="1650"/>
    <col min="11521" max="11521" width="4.85546875" style="1650" customWidth="1"/>
    <col min="11522" max="11522" width="57.85546875" style="1650" bestFit="1" customWidth="1"/>
    <col min="11523" max="11523" width="12" style="1650" customWidth="1"/>
    <col min="11524" max="11524" width="14.140625" style="1650" customWidth="1"/>
    <col min="11525" max="11525" width="13.7109375" style="1650" customWidth="1"/>
    <col min="11526" max="11527" width="12.85546875" style="1650" customWidth="1"/>
    <col min="11528" max="11528" width="15" style="1650" customWidth="1"/>
    <col min="11529" max="11529" width="12.42578125" style="1650" customWidth="1"/>
    <col min="11530" max="11776" width="9.140625" style="1650"/>
    <col min="11777" max="11777" width="4.85546875" style="1650" customWidth="1"/>
    <col min="11778" max="11778" width="57.85546875" style="1650" bestFit="1" customWidth="1"/>
    <col min="11779" max="11779" width="12" style="1650" customWidth="1"/>
    <col min="11780" max="11780" width="14.140625" style="1650" customWidth="1"/>
    <col min="11781" max="11781" width="13.7109375" style="1650" customWidth="1"/>
    <col min="11782" max="11783" width="12.85546875" style="1650" customWidth="1"/>
    <col min="11784" max="11784" width="15" style="1650" customWidth="1"/>
    <col min="11785" max="11785" width="12.42578125" style="1650" customWidth="1"/>
    <col min="11786" max="12032" width="9.140625" style="1650"/>
    <col min="12033" max="12033" width="4.85546875" style="1650" customWidth="1"/>
    <col min="12034" max="12034" width="57.85546875" style="1650" bestFit="1" customWidth="1"/>
    <col min="12035" max="12035" width="12" style="1650" customWidth="1"/>
    <col min="12036" max="12036" width="14.140625" style="1650" customWidth="1"/>
    <col min="12037" max="12037" width="13.7109375" style="1650" customWidth="1"/>
    <col min="12038" max="12039" width="12.85546875" style="1650" customWidth="1"/>
    <col min="12040" max="12040" width="15" style="1650" customWidth="1"/>
    <col min="12041" max="12041" width="12.42578125" style="1650" customWidth="1"/>
    <col min="12042" max="12288" width="9.140625" style="1650"/>
    <col min="12289" max="12289" width="4.85546875" style="1650" customWidth="1"/>
    <col min="12290" max="12290" width="57.85546875" style="1650" bestFit="1" customWidth="1"/>
    <col min="12291" max="12291" width="12" style="1650" customWidth="1"/>
    <col min="12292" max="12292" width="14.140625" style="1650" customWidth="1"/>
    <col min="12293" max="12293" width="13.7109375" style="1650" customWidth="1"/>
    <col min="12294" max="12295" width="12.85546875" style="1650" customWidth="1"/>
    <col min="12296" max="12296" width="15" style="1650" customWidth="1"/>
    <col min="12297" max="12297" width="12.42578125" style="1650" customWidth="1"/>
    <col min="12298" max="12544" width="9.140625" style="1650"/>
    <col min="12545" max="12545" width="4.85546875" style="1650" customWidth="1"/>
    <col min="12546" max="12546" width="57.85546875" style="1650" bestFit="1" customWidth="1"/>
    <col min="12547" max="12547" width="12" style="1650" customWidth="1"/>
    <col min="12548" max="12548" width="14.140625" style="1650" customWidth="1"/>
    <col min="12549" max="12549" width="13.7109375" style="1650" customWidth="1"/>
    <col min="12550" max="12551" width="12.85546875" style="1650" customWidth="1"/>
    <col min="12552" max="12552" width="15" style="1650" customWidth="1"/>
    <col min="12553" max="12553" width="12.42578125" style="1650" customWidth="1"/>
    <col min="12554" max="12800" width="9.140625" style="1650"/>
    <col min="12801" max="12801" width="4.85546875" style="1650" customWidth="1"/>
    <col min="12802" max="12802" width="57.85546875" style="1650" bestFit="1" customWidth="1"/>
    <col min="12803" max="12803" width="12" style="1650" customWidth="1"/>
    <col min="12804" max="12804" width="14.140625" style="1650" customWidth="1"/>
    <col min="12805" max="12805" width="13.7109375" style="1650" customWidth="1"/>
    <col min="12806" max="12807" width="12.85546875" style="1650" customWidth="1"/>
    <col min="12808" max="12808" width="15" style="1650" customWidth="1"/>
    <col min="12809" max="12809" width="12.42578125" style="1650" customWidth="1"/>
    <col min="12810" max="13056" width="9.140625" style="1650"/>
    <col min="13057" max="13057" width="4.85546875" style="1650" customWidth="1"/>
    <col min="13058" max="13058" width="57.85546875" style="1650" bestFit="1" customWidth="1"/>
    <col min="13059" max="13059" width="12" style="1650" customWidth="1"/>
    <col min="13060" max="13060" width="14.140625" style="1650" customWidth="1"/>
    <col min="13061" max="13061" width="13.7109375" style="1650" customWidth="1"/>
    <col min="13062" max="13063" width="12.85546875" style="1650" customWidth="1"/>
    <col min="13064" max="13064" width="15" style="1650" customWidth="1"/>
    <col min="13065" max="13065" width="12.42578125" style="1650" customWidth="1"/>
    <col min="13066" max="13312" width="9.140625" style="1650"/>
    <col min="13313" max="13313" width="4.85546875" style="1650" customWidth="1"/>
    <col min="13314" max="13314" width="57.85546875" style="1650" bestFit="1" customWidth="1"/>
    <col min="13315" max="13315" width="12" style="1650" customWidth="1"/>
    <col min="13316" max="13316" width="14.140625" style="1650" customWidth="1"/>
    <col min="13317" max="13317" width="13.7109375" style="1650" customWidth="1"/>
    <col min="13318" max="13319" width="12.85546875" style="1650" customWidth="1"/>
    <col min="13320" max="13320" width="15" style="1650" customWidth="1"/>
    <col min="13321" max="13321" width="12.42578125" style="1650" customWidth="1"/>
    <col min="13322" max="13568" width="9.140625" style="1650"/>
    <col min="13569" max="13569" width="4.85546875" style="1650" customWidth="1"/>
    <col min="13570" max="13570" width="57.85546875" style="1650" bestFit="1" customWidth="1"/>
    <col min="13571" max="13571" width="12" style="1650" customWidth="1"/>
    <col min="13572" max="13572" width="14.140625" style="1650" customWidth="1"/>
    <col min="13573" max="13573" width="13.7109375" style="1650" customWidth="1"/>
    <col min="13574" max="13575" width="12.85546875" style="1650" customWidth="1"/>
    <col min="13576" max="13576" width="15" style="1650" customWidth="1"/>
    <col min="13577" max="13577" width="12.42578125" style="1650" customWidth="1"/>
    <col min="13578" max="13824" width="9.140625" style="1650"/>
    <col min="13825" max="13825" width="4.85546875" style="1650" customWidth="1"/>
    <col min="13826" max="13826" width="57.85546875" style="1650" bestFit="1" customWidth="1"/>
    <col min="13827" max="13827" width="12" style="1650" customWidth="1"/>
    <col min="13828" max="13828" width="14.140625" style="1650" customWidth="1"/>
    <col min="13829" max="13829" width="13.7109375" style="1650" customWidth="1"/>
    <col min="13830" max="13831" width="12.85546875" style="1650" customWidth="1"/>
    <col min="13832" max="13832" width="15" style="1650" customWidth="1"/>
    <col min="13833" max="13833" width="12.42578125" style="1650" customWidth="1"/>
    <col min="13834" max="14080" width="9.140625" style="1650"/>
    <col min="14081" max="14081" width="4.85546875" style="1650" customWidth="1"/>
    <col min="14082" max="14082" width="57.85546875" style="1650" bestFit="1" customWidth="1"/>
    <col min="14083" max="14083" width="12" style="1650" customWidth="1"/>
    <col min="14084" max="14084" width="14.140625" style="1650" customWidth="1"/>
    <col min="14085" max="14085" width="13.7109375" style="1650" customWidth="1"/>
    <col min="14086" max="14087" width="12.85546875" style="1650" customWidth="1"/>
    <col min="14088" max="14088" width="15" style="1650" customWidth="1"/>
    <col min="14089" max="14089" width="12.42578125" style="1650" customWidth="1"/>
    <col min="14090" max="14336" width="9.140625" style="1650"/>
    <col min="14337" max="14337" width="4.85546875" style="1650" customWidth="1"/>
    <col min="14338" max="14338" width="57.85546875" style="1650" bestFit="1" customWidth="1"/>
    <col min="14339" max="14339" width="12" style="1650" customWidth="1"/>
    <col min="14340" max="14340" width="14.140625" style="1650" customWidth="1"/>
    <col min="14341" max="14341" width="13.7109375" style="1650" customWidth="1"/>
    <col min="14342" max="14343" width="12.85546875" style="1650" customWidth="1"/>
    <col min="14344" max="14344" width="15" style="1650" customWidth="1"/>
    <col min="14345" max="14345" width="12.42578125" style="1650" customWidth="1"/>
    <col min="14346" max="14592" width="9.140625" style="1650"/>
    <col min="14593" max="14593" width="4.85546875" style="1650" customWidth="1"/>
    <col min="14594" max="14594" width="57.85546875" style="1650" bestFit="1" customWidth="1"/>
    <col min="14595" max="14595" width="12" style="1650" customWidth="1"/>
    <col min="14596" max="14596" width="14.140625" style="1650" customWidth="1"/>
    <col min="14597" max="14597" width="13.7109375" style="1650" customWidth="1"/>
    <col min="14598" max="14599" width="12.85546875" style="1650" customWidth="1"/>
    <col min="14600" max="14600" width="15" style="1650" customWidth="1"/>
    <col min="14601" max="14601" width="12.42578125" style="1650" customWidth="1"/>
    <col min="14602" max="14848" width="9.140625" style="1650"/>
    <col min="14849" max="14849" width="4.85546875" style="1650" customWidth="1"/>
    <col min="14850" max="14850" width="57.85546875" style="1650" bestFit="1" customWidth="1"/>
    <col min="14851" max="14851" width="12" style="1650" customWidth="1"/>
    <col min="14852" max="14852" width="14.140625" style="1650" customWidth="1"/>
    <col min="14853" max="14853" width="13.7109375" style="1650" customWidth="1"/>
    <col min="14854" max="14855" width="12.85546875" style="1650" customWidth="1"/>
    <col min="14856" max="14856" width="15" style="1650" customWidth="1"/>
    <col min="14857" max="14857" width="12.42578125" style="1650" customWidth="1"/>
    <col min="14858" max="15104" width="9.140625" style="1650"/>
    <col min="15105" max="15105" width="4.85546875" style="1650" customWidth="1"/>
    <col min="15106" max="15106" width="57.85546875" style="1650" bestFit="1" customWidth="1"/>
    <col min="15107" max="15107" width="12" style="1650" customWidth="1"/>
    <col min="15108" max="15108" width="14.140625" style="1650" customWidth="1"/>
    <col min="15109" max="15109" width="13.7109375" style="1650" customWidth="1"/>
    <col min="15110" max="15111" width="12.85546875" style="1650" customWidth="1"/>
    <col min="15112" max="15112" width="15" style="1650" customWidth="1"/>
    <col min="15113" max="15113" width="12.42578125" style="1650" customWidth="1"/>
    <col min="15114" max="15360" width="9.140625" style="1650"/>
    <col min="15361" max="15361" width="4.85546875" style="1650" customWidth="1"/>
    <col min="15362" max="15362" width="57.85546875" style="1650" bestFit="1" customWidth="1"/>
    <col min="15363" max="15363" width="12" style="1650" customWidth="1"/>
    <col min="15364" max="15364" width="14.140625" style="1650" customWidth="1"/>
    <col min="15365" max="15365" width="13.7109375" style="1650" customWidth="1"/>
    <col min="15366" max="15367" width="12.85546875" style="1650" customWidth="1"/>
    <col min="15368" max="15368" width="15" style="1650" customWidth="1"/>
    <col min="15369" max="15369" width="12.42578125" style="1650" customWidth="1"/>
    <col min="15370" max="15616" width="9.140625" style="1650"/>
    <col min="15617" max="15617" width="4.85546875" style="1650" customWidth="1"/>
    <col min="15618" max="15618" width="57.85546875" style="1650" bestFit="1" customWidth="1"/>
    <col min="15619" max="15619" width="12" style="1650" customWidth="1"/>
    <col min="15620" max="15620" width="14.140625" style="1650" customWidth="1"/>
    <col min="15621" max="15621" width="13.7109375" style="1650" customWidth="1"/>
    <col min="15622" max="15623" width="12.85546875" style="1650" customWidth="1"/>
    <col min="15624" max="15624" width="15" style="1650" customWidth="1"/>
    <col min="15625" max="15625" width="12.42578125" style="1650" customWidth="1"/>
    <col min="15626" max="15872" width="9.140625" style="1650"/>
    <col min="15873" max="15873" width="4.85546875" style="1650" customWidth="1"/>
    <col min="15874" max="15874" width="57.85546875" style="1650" bestFit="1" customWidth="1"/>
    <col min="15875" max="15875" width="12" style="1650" customWidth="1"/>
    <col min="15876" max="15876" width="14.140625" style="1650" customWidth="1"/>
    <col min="15877" max="15877" width="13.7109375" style="1650" customWidth="1"/>
    <col min="15878" max="15879" width="12.85546875" style="1650" customWidth="1"/>
    <col min="15880" max="15880" width="15" style="1650" customWidth="1"/>
    <col min="15881" max="15881" width="12.42578125" style="1650" customWidth="1"/>
    <col min="15882" max="16128" width="9.140625" style="1650"/>
    <col min="16129" max="16129" width="4.85546875" style="1650" customWidth="1"/>
    <col min="16130" max="16130" width="57.85546875" style="1650" bestFit="1" customWidth="1"/>
    <col min="16131" max="16131" width="12" style="1650" customWidth="1"/>
    <col min="16132" max="16132" width="14.140625" style="1650" customWidth="1"/>
    <col min="16133" max="16133" width="13.7109375" style="1650" customWidth="1"/>
    <col min="16134" max="16135" width="12.85546875" style="1650" customWidth="1"/>
    <col min="16136" max="16136" width="15" style="1650" customWidth="1"/>
    <col min="16137" max="16137" width="12.42578125" style="1650" customWidth="1"/>
    <col min="16138" max="16384" width="9.140625" style="1650"/>
  </cols>
  <sheetData>
    <row r="1" spans="1:10" s="1630" customFormat="1" x14ac:dyDescent="0.2">
      <c r="A1" s="1987" t="s">
        <v>2080</v>
      </c>
      <c r="B1" s="1987"/>
      <c r="C1" s="1987"/>
      <c r="D1" s="1987"/>
      <c r="E1" s="1987"/>
      <c r="F1" s="1987"/>
      <c r="G1" s="1987"/>
      <c r="H1" s="1987"/>
      <c r="I1" s="1987"/>
      <c r="J1" s="1649"/>
    </row>
    <row r="2" spans="1:10" s="1630" customFormat="1" x14ac:dyDescent="0.2">
      <c r="G2" s="1625"/>
      <c r="H2" s="1625"/>
      <c r="I2" s="1625"/>
      <c r="J2" s="1650"/>
    </row>
    <row r="3" spans="1:10" s="1630" customFormat="1" x14ac:dyDescent="0.2">
      <c r="B3" s="2067" t="s">
        <v>78</v>
      </c>
      <c r="C3" s="2067"/>
      <c r="D3" s="2067"/>
      <c r="E3" s="2067"/>
      <c r="F3" s="2067"/>
      <c r="G3" s="2067"/>
      <c r="H3" s="2067"/>
      <c r="I3" s="2067"/>
      <c r="J3" s="1650"/>
    </row>
    <row r="4" spans="1:10" s="1630" customFormat="1" x14ac:dyDescent="0.2">
      <c r="B4" s="2067" t="s">
        <v>1427</v>
      </c>
      <c r="C4" s="2067"/>
      <c r="D4" s="2067"/>
      <c r="E4" s="2067"/>
      <c r="F4" s="2067"/>
      <c r="G4" s="2067"/>
      <c r="H4" s="2067"/>
      <c r="I4" s="2067"/>
      <c r="J4" s="1650"/>
    </row>
    <row r="5" spans="1:10" s="1630" customFormat="1" x14ac:dyDescent="0.2">
      <c r="B5" s="2067" t="s">
        <v>2031</v>
      </c>
      <c r="C5" s="2067"/>
      <c r="D5" s="2067"/>
      <c r="E5" s="2067"/>
      <c r="F5" s="2067"/>
      <c r="G5" s="2067"/>
      <c r="H5" s="2067"/>
      <c r="I5" s="2067"/>
      <c r="J5" s="1650"/>
    </row>
    <row r="6" spans="1:10" s="1630" customFormat="1" x14ac:dyDescent="0.2">
      <c r="B6" s="2067" t="s">
        <v>2032</v>
      </c>
      <c r="C6" s="2067"/>
      <c r="D6" s="2067"/>
      <c r="E6" s="2067"/>
      <c r="F6" s="2067"/>
      <c r="G6" s="2067"/>
      <c r="H6" s="2067"/>
      <c r="I6" s="2067"/>
      <c r="J6" s="1650"/>
    </row>
    <row r="7" spans="1:10" s="1630" customFormat="1" x14ac:dyDescent="0.2">
      <c r="B7" s="2067" t="s">
        <v>1428</v>
      </c>
      <c r="C7" s="2067"/>
      <c r="D7" s="2067"/>
      <c r="E7" s="2067"/>
      <c r="F7" s="2067"/>
      <c r="G7" s="2067"/>
      <c r="H7" s="2067"/>
      <c r="I7" s="2067"/>
      <c r="J7" s="1650"/>
    </row>
    <row r="8" spans="1:10" s="1630" customFormat="1" x14ac:dyDescent="0.2">
      <c r="B8" s="2067" t="s">
        <v>55</v>
      </c>
      <c r="C8" s="2067"/>
      <c r="D8" s="2067"/>
      <c r="E8" s="2067"/>
      <c r="F8" s="2067"/>
      <c r="G8" s="2067"/>
      <c r="H8" s="2067"/>
      <c r="I8" s="2067"/>
      <c r="J8" s="1650"/>
    </row>
    <row r="9" spans="1:10" s="1630" customFormat="1" x14ac:dyDescent="0.2">
      <c r="B9" s="1651" t="s">
        <v>1430</v>
      </c>
      <c r="C9" s="1652"/>
      <c r="D9" s="1652"/>
      <c r="E9" s="1652"/>
      <c r="F9" s="1652"/>
      <c r="G9" s="1652"/>
      <c r="H9" s="1652"/>
      <c r="I9" s="1652"/>
      <c r="J9" s="1650"/>
    </row>
    <row r="10" spans="1:10" s="1630" customFormat="1" ht="13.5" x14ac:dyDescent="0.25">
      <c r="B10" s="1653"/>
      <c r="C10" s="1653"/>
      <c r="D10" s="1653"/>
      <c r="E10" s="1653"/>
      <c r="F10" s="1653"/>
      <c r="G10" s="1653"/>
      <c r="H10" s="1653"/>
      <c r="I10" s="1653"/>
      <c r="J10" s="1650"/>
    </row>
    <row r="11" spans="1:10" x14ac:dyDescent="0.2">
      <c r="A11" s="2065"/>
      <c r="B11" s="1654" t="s">
        <v>57</v>
      </c>
      <c r="C11" s="1654" t="s">
        <v>58</v>
      </c>
      <c r="D11" s="1654" t="s">
        <v>59</v>
      </c>
      <c r="E11" s="1654" t="s">
        <v>60</v>
      </c>
      <c r="F11" s="1654" t="s">
        <v>482</v>
      </c>
      <c r="G11" s="1654" t="s">
        <v>483</v>
      </c>
      <c r="H11" s="1654" t="s">
        <v>484</v>
      </c>
      <c r="I11" s="1654" t="s">
        <v>609</v>
      </c>
    </row>
    <row r="12" spans="1:10" s="1630" customFormat="1" x14ac:dyDescent="0.2">
      <c r="A12" s="2065"/>
      <c r="B12" s="2066" t="s">
        <v>86</v>
      </c>
      <c r="C12" s="2064" t="s">
        <v>2033</v>
      </c>
      <c r="D12" s="2064"/>
      <c r="E12" s="2063" t="s">
        <v>2034</v>
      </c>
      <c r="F12" s="2063" t="s">
        <v>1527</v>
      </c>
      <c r="G12" s="2064" t="s">
        <v>2035</v>
      </c>
      <c r="H12" s="2064"/>
      <c r="I12" s="2064"/>
      <c r="J12" s="1650"/>
    </row>
    <row r="13" spans="1:10" s="1630" customFormat="1" x14ac:dyDescent="0.2">
      <c r="A13" s="2065"/>
      <c r="B13" s="2066"/>
      <c r="C13" s="2063" t="s">
        <v>2036</v>
      </c>
      <c r="D13" s="2063" t="s">
        <v>2037</v>
      </c>
      <c r="E13" s="2063"/>
      <c r="F13" s="2063"/>
      <c r="G13" s="2063" t="s">
        <v>2036</v>
      </c>
      <c r="H13" s="2063" t="s">
        <v>2038</v>
      </c>
      <c r="I13" s="2063" t="s">
        <v>2039</v>
      </c>
      <c r="J13" s="1650"/>
    </row>
    <row r="14" spans="1:10" s="1630" customFormat="1" ht="28.5" customHeight="1" x14ac:dyDescent="0.2">
      <c r="A14" s="2065"/>
      <c r="B14" s="2066"/>
      <c r="C14" s="2063"/>
      <c r="D14" s="2063"/>
      <c r="E14" s="2063"/>
      <c r="F14" s="2063"/>
      <c r="G14" s="2063"/>
      <c r="H14" s="2063"/>
      <c r="I14" s="2063"/>
      <c r="J14" s="1650"/>
    </row>
    <row r="15" spans="1:10" x14ac:dyDescent="0.2">
      <c r="A15" s="1630"/>
      <c r="B15" s="1630"/>
      <c r="C15" s="1630"/>
      <c r="D15" s="1630"/>
      <c r="E15" s="1630"/>
      <c r="F15" s="1630"/>
      <c r="G15" s="1630"/>
      <c r="H15" s="1630"/>
      <c r="I15" s="1630"/>
    </row>
    <row r="16" spans="1:10" x14ac:dyDescent="0.2">
      <c r="A16" s="1655" t="s">
        <v>491</v>
      </c>
      <c r="B16" s="1630" t="s">
        <v>2040</v>
      </c>
      <c r="C16" s="1612">
        <v>1933</v>
      </c>
      <c r="D16" s="1630"/>
      <c r="E16" s="1630"/>
      <c r="F16" s="1630"/>
      <c r="G16" s="1612">
        <v>53015</v>
      </c>
      <c r="H16" s="1630"/>
      <c r="I16" s="1641">
        <f t="shared" ref="I16:I22" si="0">G16-H16</f>
        <v>53015</v>
      </c>
    </row>
    <row r="17" spans="1:9" x14ac:dyDescent="0.2">
      <c r="A17" s="1655" t="s">
        <v>499</v>
      </c>
      <c r="B17" s="1630" t="s">
        <v>2041</v>
      </c>
      <c r="C17" s="1612">
        <v>833037</v>
      </c>
      <c r="D17" s="1612"/>
      <c r="E17" s="1612"/>
      <c r="F17" s="1612"/>
      <c r="G17" s="1612">
        <v>832977</v>
      </c>
      <c r="H17" s="1612"/>
      <c r="I17" s="1641">
        <f t="shared" si="0"/>
        <v>832977</v>
      </c>
    </row>
    <row r="18" spans="1:9" x14ac:dyDescent="0.2">
      <c r="A18" s="1655" t="s">
        <v>500</v>
      </c>
      <c r="B18" s="1630" t="s">
        <v>2042</v>
      </c>
      <c r="C18" s="1612"/>
      <c r="D18" s="1612"/>
      <c r="E18" s="1612"/>
      <c r="F18" s="1612"/>
      <c r="G18" s="1612"/>
      <c r="H18" s="1612"/>
      <c r="I18" s="1641"/>
    </row>
    <row r="19" spans="1:9" x14ac:dyDescent="0.2">
      <c r="A19" s="1655" t="s">
        <v>501</v>
      </c>
      <c r="B19" s="1630" t="s">
        <v>2043</v>
      </c>
      <c r="C19" s="1612">
        <v>556</v>
      </c>
      <c r="D19" s="1612"/>
      <c r="E19" s="1612"/>
      <c r="F19" s="1612"/>
      <c r="G19" s="1612">
        <v>465</v>
      </c>
      <c r="H19" s="1612"/>
      <c r="I19" s="1641">
        <f t="shared" si="0"/>
        <v>465</v>
      </c>
    </row>
    <row r="20" spans="1:9" x14ac:dyDescent="0.2">
      <c r="A20" s="1655" t="s">
        <v>502</v>
      </c>
      <c r="B20" s="1630" t="s">
        <v>2044</v>
      </c>
      <c r="C20" s="1612"/>
      <c r="D20" s="1612"/>
      <c r="E20" s="1612"/>
      <c r="F20" s="1612"/>
      <c r="G20" s="1612"/>
      <c r="H20" s="1612"/>
      <c r="I20" s="1641"/>
    </row>
    <row r="21" spans="1:9" x14ac:dyDescent="0.2">
      <c r="A21" s="1655" t="s">
        <v>503</v>
      </c>
      <c r="B21" s="1630" t="s">
        <v>2045</v>
      </c>
      <c r="C21" s="1612">
        <v>1434440</v>
      </c>
      <c r="D21" s="1612">
        <v>24</v>
      </c>
      <c r="E21" s="1612"/>
      <c r="F21" s="1612"/>
      <c r="G21" s="1612">
        <v>757913</v>
      </c>
      <c r="H21" s="1612">
        <v>24</v>
      </c>
      <c r="I21" s="1641">
        <f t="shared" si="0"/>
        <v>757889</v>
      </c>
    </row>
    <row r="22" spans="1:9" x14ac:dyDescent="0.2">
      <c r="A22" s="1655" t="s">
        <v>504</v>
      </c>
      <c r="B22" s="1630" t="s">
        <v>2046</v>
      </c>
      <c r="C22" s="1612">
        <v>44</v>
      </c>
      <c r="D22" s="1612"/>
      <c r="E22" s="1612"/>
      <c r="F22" s="1612"/>
      <c r="G22" s="1612">
        <v>2633</v>
      </c>
      <c r="H22" s="1612"/>
      <c r="I22" s="1641">
        <f t="shared" si="0"/>
        <v>2633</v>
      </c>
    </row>
    <row r="23" spans="1:9" x14ac:dyDescent="0.2">
      <c r="A23" s="1655" t="s">
        <v>505</v>
      </c>
      <c r="B23" s="1630" t="s">
        <v>2047</v>
      </c>
      <c r="C23" s="1612">
        <v>430579</v>
      </c>
      <c r="D23" s="1612">
        <v>40821</v>
      </c>
      <c r="E23" s="1612">
        <v>67814</v>
      </c>
      <c r="F23" s="1612">
        <v>69388</v>
      </c>
      <c r="G23" s="1612">
        <v>352940</v>
      </c>
      <c r="H23" s="1612">
        <v>39246</v>
      </c>
      <c r="I23" s="1641">
        <f>G23-H23</f>
        <v>313694</v>
      </c>
    </row>
    <row r="24" spans="1:9" x14ac:dyDescent="0.2">
      <c r="A24" s="1655" t="s">
        <v>506</v>
      </c>
      <c r="B24" s="1630" t="s">
        <v>2048</v>
      </c>
      <c r="C24" s="1612"/>
      <c r="D24" s="1612"/>
      <c r="E24" s="1612"/>
      <c r="F24" s="1612"/>
      <c r="G24" s="1612"/>
      <c r="H24" s="1612"/>
      <c r="I24" s="1641"/>
    </row>
    <row r="25" spans="1:9" x14ac:dyDescent="0.2">
      <c r="A25" s="1655" t="s">
        <v>547</v>
      </c>
      <c r="B25" s="1630" t="s">
        <v>2049</v>
      </c>
      <c r="C25" s="1612"/>
      <c r="D25" s="1612"/>
      <c r="E25" s="1612"/>
      <c r="F25" s="1612"/>
      <c r="G25" s="1612"/>
      <c r="H25" s="1612"/>
      <c r="I25" s="1641"/>
    </row>
    <row r="26" spans="1:9" s="1656" customFormat="1" x14ac:dyDescent="0.2">
      <c r="A26" s="1652" t="s">
        <v>548</v>
      </c>
      <c r="B26" s="1640" t="s">
        <v>546</v>
      </c>
      <c r="C26" s="1641">
        <f t="shared" ref="C26:I26" si="1">SUM(C16:C25)</f>
        <v>2700589</v>
      </c>
      <c r="D26" s="1641">
        <f t="shared" si="1"/>
        <v>40845</v>
      </c>
      <c r="E26" s="1641">
        <f t="shared" si="1"/>
        <v>67814</v>
      </c>
      <c r="F26" s="1641">
        <f t="shared" si="1"/>
        <v>69388</v>
      </c>
      <c r="G26" s="1641">
        <f t="shared" si="1"/>
        <v>1999943</v>
      </c>
      <c r="H26" s="1641">
        <f t="shared" si="1"/>
        <v>39270</v>
      </c>
      <c r="I26" s="1641">
        <f t="shared" si="1"/>
        <v>1960673</v>
      </c>
    </row>
    <row r="28" spans="1:9" x14ac:dyDescent="0.2">
      <c r="A28" s="1630"/>
      <c r="B28" s="1651" t="s">
        <v>687</v>
      </c>
      <c r="C28" s="1652"/>
      <c r="D28" s="1652"/>
      <c r="E28" s="1652"/>
      <c r="F28" s="1652"/>
      <c r="G28" s="1652"/>
      <c r="H28" s="1652"/>
      <c r="I28" s="1652"/>
    </row>
    <row r="29" spans="1:9" ht="13.5" x14ac:dyDescent="0.25">
      <c r="A29" s="1630"/>
      <c r="B29" s="1653"/>
      <c r="C29" s="1653"/>
      <c r="D29" s="1653"/>
      <c r="E29" s="1653"/>
      <c r="F29" s="1653"/>
      <c r="G29" s="1653"/>
      <c r="H29" s="1653"/>
      <c r="I29" s="1653"/>
    </row>
    <row r="30" spans="1:9" x14ac:dyDescent="0.2">
      <c r="A30" s="2065"/>
      <c r="B30" s="1654" t="s">
        <v>57</v>
      </c>
      <c r="C30" s="1654" t="s">
        <v>58</v>
      </c>
      <c r="D30" s="1654" t="s">
        <v>59</v>
      </c>
      <c r="E30" s="1654" t="s">
        <v>60</v>
      </c>
      <c r="F30" s="1654" t="s">
        <v>482</v>
      </c>
      <c r="G30" s="1654" t="s">
        <v>483</v>
      </c>
      <c r="H30" s="1654" t="s">
        <v>484</v>
      </c>
      <c r="I30" s="1654" t="s">
        <v>609</v>
      </c>
    </row>
    <row r="31" spans="1:9" x14ac:dyDescent="0.2">
      <c r="A31" s="2065"/>
      <c r="B31" s="2066" t="s">
        <v>86</v>
      </c>
      <c r="C31" s="2064" t="s">
        <v>2033</v>
      </c>
      <c r="D31" s="2064"/>
      <c r="E31" s="2063" t="s">
        <v>2034</v>
      </c>
      <c r="F31" s="2063" t="s">
        <v>1527</v>
      </c>
      <c r="G31" s="2064" t="s">
        <v>2035</v>
      </c>
      <c r="H31" s="2064"/>
      <c r="I31" s="2064"/>
    </row>
    <row r="32" spans="1:9" x14ac:dyDescent="0.2">
      <c r="A32" s="2065"/>
      <c r="B32" s="2066"/>
      <c r="C32" s="2063" t="s">
        <v>2036</v>
      </c>
      <c r="D32" s="2063" t="s">
        <v>2037</v>
      </c>
      <c r="E32" s="2063"/>
      <c r="F32" s="2063"/>
      <c r="G32" s="2063" t="s">
        <v>2036</v>
      </c>
      <c r="H32" s="2063" t="s">
        <v>2038</v>
      </c>
      <c r="I32" s="2063" t="s">
        <v>2039</v>
      </c>
    </row>
    <row r="33" spans="1:9" ht="28.5" customHeight="1" x14ac:dyDescent="0.2">
      <c r="A33" s="2065"/>
      <c r="B33" s="2066"/>
      <c r="C33" s="2063"/>
      <c r="D33" s="2063"/>
      <c r="E33" s="2063"/>
      <c r="F33" s="2063"/>
      <c r="G33" s="2063"/>
      <c r="H33" s="2063"/>
      <c r="I33" s="2063"/>
    </row>
    <row r="34" spans="1:9" x14ac:dyDescent="0.2">
      <c r="A34" s="1630"/>
      <c r="B34" s="1630"/>
      <c r="C34" s="1630"/>
      <c r="D34" s="1630"/>
      <c r="E34" s="1630"/>
      <c r="F34" s="1630"/>
      <c r="G34" s="1630"/>
      <c r="H34" s="1630"/>
      <c r="I34" s="1630"/>
    </row>
    <row r="35" spans="1:9" x14ac:dyDescent="0.2">
      <c r="A35" s="1655" t="s">
        <v>491</v>
      </c>
      <c r="B35" s="1630" t="s">
        <v>2040</v>
      </c>
      <c r="C35" s="1612">
        <v>1307</v>
      </c>
      <c r="D35" s="1630"/>
      <c r="E35" s="1630"/>
      <c r="F35" s="1630"/>
      <c r="G35" s="1612"/>
      <c r="H35" s="1630"/>
      <c r="I35" s="1641">
        <f>G35-H35</f>
        <v>0</v>
      </c>
    </row>
    <row r="36" spans="1:9" x14ac:dyDescent="0.2">
      <c r="A36" s="1655" t="s">
        <v>499</v>
      </c>
      <c r="B36" s="1630" t="s">
        <v>2041</v>
      </c>
      <c r="C36" s="1612"/>
      <c r="D36" s="1612"/>
      <c r="E36" s="1612"/>
      <c r="F36" s="1612"/>
      <c r="G36" s="1612"/>
      <c r="H36" s="1612"/>
      <c r="I36" s="1641"/>
    </row>
    <row r="37" spans="1:9" x14ac:dyDescent="0.2">
      <c r="A37" s="1655" t="s">
        <v>500</v>
      </c>
      <c r="B37" s="1630" t="s">
        <v>2042</v>
      </c>
      <c r="C37" s="1612"/>
      <c r="D37" s="1612"/>
      <c r="E37" s="1612"/>
      <c r="F37" s="1612"/>
      <c r="G37" s="1612"/>
      <c r="H37" s="1612"/>
      <c r="I37" s="1641"/>
    </row>
    <row r="38" spans="1:9" x14ac:dyDescent="0.2">
      <c r="A38" s="1655" t="s">
        <v>501</v>
      </c>
      <c r="B38" s="1630" t="s">
        <v>2043</v>
      </c>
      <c r="C38" s="1612">
        <v>2223</v>
      </c>
      <c r="D38" s="1612"/>
      <c r="E38" s="1612"/>
      <c r="F38" s="1612"/>
      <c r="G38" s="1612">
        <v>2053</v>
      </c>
      <c r="H38" s="1612"/>
      <c r="I38" s="1641">
        <f>G38-H38</f>
        <v>2053</v>
      </c>
    </row>
    <row r="39" spans="1:9" x14ac:dyDescent="0.2">
      <c r="A39" s="1655" t="s">
        <v>502</v>
      </c>
      <c r="B39" s="1630" t="s">
        <v>2044</v>
      </c>
      <c r="C39" s="1612"/>
      <c r="D39" s="1612"/>
      <c r="E39" s="1612"/>
      <c r="F39" s="1612"/>
      <c r="G39" s="1612"/>
      <c r="H39" s="1612"/>
      <c r="I39" s="1641"/>
    </row>
    <row r="40" spans="1:9" x14ac:dyDescent="0.2">
      <c r="A40" s="1655" t="s">
        <v>503</v>
      </c>
      <c r="B40" s="1630" t="s">
        <v>2045</v>
      </c>
      <c r="C40" s="1612">
        <v>246</v>
      </c>
      <c r="D40" s="1612"/>
      <c r="E40" s="1612"/>
      <c r="F40" s="1612"/>
      <c r="G40" s="1612">
        <v>1894</v>
      </c>
      <c r="H40" s="1612"/>
      <c r="I40" s="1641">
        <f>G40-H40</f>
        <v>1894</v>
      </c>
    </row>
    <row r="41" spans="1:9" x14ac:dyDescent="0.2">
      <c r="A41" s="1655" t="s">
        <v>504</v>
      </c>
      <c r="B41" s="1630" t="s">
        <v>2046</v>
      </c>
      <c r="C41" s="1612"/>
      <c r="D41" s="1612"/>
      <c r="E41" s="1612"/>
      <c r="F41" s="1612"/>
      <c r="G41" s="1612"/>
      <c r="H41" s="1612"/>
      <c r="I41" s="1641"/>
    </row>
    <row r="42" spans="1:9" x14ac:dyDescent="0.2">
      <c r="A42" s="1655" t="s">
        <v>505</v>
      </c>
      <c r="B42" s="1630" t="s">
        <v>2047</v>
      </c>
      <c r="C42" s="1612">
        <v>192</v>
      </c>
      <c r="D42" s="1612">
        <v>21</v>
      </c>
      <c r="E42" s="1612"/>
      <c r="F42" s="1612"/>
      <c r="G42" s="1612">
        <v>1796</v>
      </c>
      <c r="H42" s="1612">
        <v>21</v>
      </c>
      <c r="I42" s="1641">
        <f>G42-H42</f>
        <v>1775</v>
      </c>
    </row>
    <row r="43" spans="1:9" x14ac:dyDescent="0.2">
      <c r="A43" s="1655" t="s">
        <v>506</v>
      </c>
      <c r="B43" s="1630" t="s">
        <v>2048</v>
      </c>
      <c r="C43" s="1612"/>
      <c r="D43" s="1612"/>
      <c r="E43" s="1612"/>
      <c r="F43" s="1612"/>
      <c r="G43" s="1612"/>
      <c r="H43" s="1612"/>
      <c r="I43" s="1641"/>
    </row>
    <row r="44" spans="1:9" x14ac:dyDescent="0.2">
      <c r="A44" s="1655" t="s">
        <v>547</v>
      </c>
      <c r="B44" s="1630" t="s">
        <v>2049</v>
      </c>
      <c r="C44" s="1612"/>
      <c r="D44" s="1612"/>
      <c r="E44" s="1612"/>
      <c r="F44" s="1612"/>
      <c r="G44" s="1612"/>
      <c r="H44" s="1612"/>
      <c r="I44" s="1641"/>
    </row>
    <row r="45" spans="1:9" x14ac:dyDescent="0.2">
      <c r="A45" s="1652" t="s">
        <v>548</v>
      </c>
      <c r="B45" s="1640" t="s">
        <v>546</v>
      </c>
      <c r="C45" s="1641">
        <f t="shared" ref="C45:I45" si="2">SUM(C35:C44)</f>
        <v>3968</v>
      </c>
      <c r="D45" s="1641">
        <f t="shared" si="2"/>
        <v>21</v>
      </c>
      <c r="E45" s="1641">
        <f t="shared" si="2"/>
        <v>0</v>
      </c>
      <c r="F45" s="1641">
        <f t="shared" si="2"/>
        <v>0</v>
      </c>
      <c r="G45" s="1641">
        <f t="shared" si="2"/>
        <v>5743</v>
      </c>
      <c r="H45" s="1641">
        <f t="shared" si="2"/>
        <v>21</v>
      </c>
      <c r="I45" s="1641">
        <f t="shared" si="2"/>
        <v>5722</v>
      </c>
    </row>
    <row r="46" spans="1:9" x14ac:dyDescent="0.2">
      <c r="A46" s="1630"/>
      <c r="B46" s="1630"/>
      <c r="C46" s="1630"/>
      <c r="D46" s="1630"/>
      <c r="E46" s="1630"/>
      <c r="F46" s="1630"/>
      <c r="G46" s="1630"/>
      <c r="H46" s="1630"/>
      <c r="I46" s="1630"/>
    </row>
    <row r="47" spans="1:9" x14ac:dyDescent="0.2">
      <c r="A47" s="1630"/>
      <c r="B47" s="1651" t="s">
        <v>2027</v>
      </c>
      <c r="C47" s="1652"/>
      <c r="D47" s="1652"/>
      <c r="E47" s="1652"/>
      <c r="F47" s="1652"/>
      <c r="G47" s="1652"/>
      <c r="H47" s="1652"/>
      <c r="I47" s="1652"/>
    </row>
    <row r="48" spans="1:9" ht="13.5" x14ac:dyDescent="0.25">
      <c r="A48" s="1630"/>
      <c r="B48" s="1653"/>
      <c r="C48" s="1653"/>
      <c r="D48" s="1653"/>
      <c r="E48" s="1653"/>
      <c r="F48" s="1653"/>
      <c r="G48" s="1653"/>
      <c r="H48" s="1653"/>
      <c r="I48" s="1653"/>
    </row>
    <row r="49" spans="1:9" x14ac:dyDescent="0.2">
      <c r="A49" s="2065"/>
      <c r="B49" s="1654" t="s">
        <v>57</v>
      </c>
      <c r="C49" s="1654" t="s">
        <v>58</v>
      </c>
      <c r="D49" s="1654" t="s">
        <v>59</v>
      </c>
      <c r="E49" s="1654" t="s">
        <v>60</v>
      </c>
      <c r="F49" s="1654" t="s">
        <v>482</v>
      </c>
      <c r="G49" s="1654" t="s">
        <v>483</v>
      </c>
      <c r="H49" s="1654" t="s">
        <v>484</v>
      </c>
      <c r="I49" s="1654" t="s">
        <v>609</v>
      </c>
    </row>
    <row r="50" spans="1:9" x14ac:dyDescent="0.2">
      <c r="A50" s="2065"/>
      <c r="B50" s="2066" t="s">
        <v>86</v>
      </c>
      <c r="C50" s="2064" t="s">
        <v>2033</v>
      </c>
      <c r="D50" s="2064"/>
      <c r="E50" s="2063" t="s">
        <v>2034</v>
      </c>
      <c r="F50" s="2063" t="s">
        <v>1527</v>
      </c>
      <c r="G50" s="2064" t="s">
        <v>2035</v>
      </c>
      <c r="H50" s="2064"/>
      <c r="I50" s="2064"/>
    </row>
    <row r="51" spans="1:9" x14ac:dyDescent="0.2">
      <c r="A51" s="2065"/>
      <c r="B51" s="2066"/>
      <c r="C51" s="2063" t="s">
        <v>2036</v>
      </c>
      <c r="D51" s="2063" t="s">
        <v>2037</v>
      </c>
      <c r="E51" s="2063"/>
      <c r="F51" s="2063"/>
      <c r="G51" s="2063" t="s">
        <v>2036</v>
      </c>
      <c r="H51" s="2063" t="s">
        <v>2038</v>
      </c>
      <c r="I51" s="2063" t="s">
        <v>2039</v>
      </c>
    </row>
    <row r="52" spans="1:9" ht="28.5" customHeight="1" x14ac:dyDescent="0.2">
      <c r="A52" s="2065"/>
      <c r="B52" s="2066"/>
      <c r="C52" s="2063"/>
      <c r="D52" s="2063"/>
      <c r="E52" s="2063"/>
      <c r="F52" s="2063"/>
      <c r="G52" s="2063"/>
      <c r="H52" s="2063"/>
      <c r="I52" s="2063"/>
    </row>
    <row r="53" spans="1:9" x14ac:dyDescent="0.2">
      <c r="A53" s="1630"/>
      <c r="B53" s="1630"/>
      <c r="C53" s="1630"/>
      <c r="D53" s="1630"/>
      <c r="E53" s="1630"/>
      <c r="F53" s="1630"/>
      <c r="G53" s="1630"/>
      <c r="H53" s="1630"/>
      <c r="I53" s="1630"/>
    </row>
    <row r="54" spans="1:9" x14ac:dyDescent="0.2">
      <c r="A54" s="1655" t="s">
        <v>491</v>
      </c>
      <c r="B54" s="1630" t="s">
        <v>2040</v>
      </c>
      <c r="C54" s="1612">
        <v>992</v>
      </c>
      <c r="D54" s="1630"/>
      <c r="E54" s="1630"/>
      <c r="F54" s="1630"/>
      <c r="G54" s="1612">
        <v>1379</v>
      </c>
      <c r="H54" s="1630"/>
      <c r="I54" s="1641">
        <f>G54-H54</f>
        <v>1379</v>
      </c>
    </row>
    <row r="55" spans="1:9" x14ac:dyDescent="0.2">
      <c r="A55" s="1655" t="s">
        <v>499</v>
      </c>
      <c r="B55" s="1630" t="s">
        <v>2041</v>
      </c>
      <c r="C55" s="1612"/>
      <c r="D55" s="1612"/>
      <c r="E55" s="1612"/>
      <c r="F55" s="1612"/>
      <c r="G55" s="1612"/>
      <c r="H55" s="1612"/>
      <c r="I55" s="1641"/>
    </row>
    <row r="56" spans="1:9" x14ac:dyDescent="0.2">
      <c r="A56" s="1655" t="s">
        <v>500</v>
      </c>
      <c r="B56" s="1630" t="s">
        <v>2042</v>
      </c>
      <c r="C56" s="1612"/>
      <c r="D56" s="1612"/>
      <c r="E56" s="1612"/>
      <c r="F56" s="1612"/>
      <c r="G56" s="1612"/>
      <c r="H56" s="1612"/>
      <c r="I56" s="1641"/>
    </row>
    <row r="57" spans="1:9" x14ac:dyDescent="0.2">
      <c r="A57" s="1655" t="s">
        <v>501</v>
      </c>
      <c r="B57" s="1630" t="s">
        <v>2043</v>
      </c>
      <c r="C57" s="1612">
        <v>2882</v>
      </c>
      <c r="D57" s="1612"/>
      <c r="E57" s="1612"/>
      <c r="F57" s="1612"/>
      <c r="G57" s="1612">
        <v>3002</v>
      </c>
      <c r="H57" s="1612"/>
      <c r="I57" s="1641">
        <f>G57-H57</f>
        <v>3002</v>
      </c>
    </row>
    <row r="58" spans="1:9" x14ac:dyDescent="0.2">
      <c r="A58" s="1655" t="s">
        <v>502</v>
      </c>
      <c r="B58" s="1630" t="s">
        <v>2044</v>
      </c>
      <c r="C58" s="1612"/>
      <c r="D58" s="1612"/>
      <c r="E58" s="1612"/>
      <c r="F58" s="1612"/>
      <c r="G58" s="1612"/>
      <c r="H58" s="1612"/>
      <c r="I58" s="1641"/>
    </row>
    <row r="59" spans="1:9" x14ac:dyDescent="0.2">
      <c r="A59" s="1655" t="s">
        <v>503</v>
      </c>
      <c r="B59" s="1630" t="s">
        <v>2045</v>
      </c>
      <c r="C59" s="1612">
        <v>1</v>
      </c>
      <c r="D59" s="1612"/>
      <c r="E59" s="1612"/>
      <c r="F59" s="1612"/>
      <c r="G59" s="1612">
        <v>441</v>
      </c>
      <c r="H59" s="1612"/>
      <c r="I59" s="1641">
        <f>G59-H59</f>
        <v>441</v>
      </c>
    </row>
    <row r="60" spans="1:9" x14ac:dyDescent="0.2">
      <c r="A60" s="1655" t="s">
        <v>504</v>
      </c>
      <c r="B60" s="1630" t="s">
        <v>2046</v>
      </c>
      <c r="C60" s="1612"/>
      <c r="D60" s="1612"/>
      <c r="E60" s="1612"/>
      <c r="F60" s="1612"/>
      <c r="G60" s="1612"/>
      <c r="H60" s="1612"/>
      <c r="I60" s="1641"/>
    </row>
    <row r="61" spans="1:9" x14ac:dyDescent="0.2">
      <c r="A61" s="1655" t="s">
        <v>505</v>
      </c>
      <c r="B61" s="1630" t="s">
        <v>2047</v>
      </c>
      <c r="C61" s="1612">
        <v>999</v>
      </c>
      <c r="D61" s="1612">
        <v>608</v>
      </c>
      <c r="E61" s="1612">
        <v>108</v>
      </c>
      <c r="F61" s="1612"/>
      <c r="G61" s="1612">
        <v>824</v>
      </c>
      <c r="H61" s="1612">
        <v>716</v>
      </c>
      <c r="I61" s="1641">
        <f>G61-H61</f>
        <v>108</v>
      </c>
    </row>
    <row r="62" spans="1:9" x14ac:dyDescent="0.2">
      <c r="A62" s="1655" t="s">
        <v>506</v>
      </c>
      <c r="B62" s="1630" t="s">
        <v>2048</v>
      </c>
      <c r="C62" s="1612"/>
      <c r="D62" s="1612"/>
      <c r="E62" s="1612"/>
      <c r="F62" s="1612"/>
      <c r="G62" s="1612"/>
      <c r="H62" s="1612"/>
      <c r="I62" s="1641"/>
    </row>
    <row r="63" spans="1:9" x14ac:dyDescent="0.2">
      <c r="A63" s="1655" t="s">
        <v>547</v>
      </c>
      <c r="B63" s="1630" t="s">
        <v>2049</v>
      </c>
      <c r="C63" s="1612"/>
      <c r="D63" s="1612"/>
      <c r="E63" s="1612"/>
      <c r="F63" s="1612"/>
      <c r="G63" s="1612"/>
      <c r="H63" s="1612"/>
      <c r="I63" s="1641"/>
    </row>
    <row r="64" spans="1:9" x14ac:dyDescent="0.2">
      <c r="A64" s="1652" t="s">
        <v>548</v>
      </c>
      <c r="B64" s="1640" t="s">
        <v>546</v>
      </c>
      <c r="C64" s="1641">
        <f t="shared" ref="C64:I64" si="3">SUM(C54:C63)</f>
        <v>4874</v>
      </c>
      <c r="D64" s="1641">
        <f t="shared" si="3"/>
        <v>608</v>
      </c>
      <c r="E64" s="1641">
        <f t="shared" si="3"/>
        <v>108</v>
      </c>
      <c r="F64" s="1641">
        <f t="shared" si="3"/>
        <v>0</v>
      </c>
      <c r="G64" s="1641">
        <f t="shared" si="3"/>
        <v>5646</v>
      </c>
      <c r="H64" s="1641">
        <f t="shared" si="3"/>
        <v>716</v>
      </c>
      <c r="I64" s="1641">
        <f t="shared" si="3"/>
        <v>4930</v>
      </c>
    </row>
    <row r="65" spans="1:9" x14ac:dyDescent="0.2">
      <c r="A65" s="1630"/>
      <c r="B65" s="1630"/>
      <c r="C65" s="1630"/>
      <c r="D65" s="1630"/>
      <c r="E65" s="1630"/>
      <c r="F65" s="1630"/>
      <c r="G65" s="1630"/>
      <c r="H65" s="1630"/>
      <c r="I65" s="1630"/>
    </row>
    <row r="66" spans="1:9" x14ac:dyDescent="0.2">
      <c r="A66" s="1630"/>
      <c r="B66" s="1648" t="s">
        <v>2023</v>
      </c>
      <c r="C66" s="1652"/>
      <c r="D66" s="1652"/>
      <c r="E66" s="1652"/>
      <c r="F66" s="1652"/>
      <c r="G66" s="1652"/>
      <c r="H66" s="1652"/>
      <c r="I66" s="1652"/>
    </row>
    <row r="67" spans="1:9" ht="13.5" x14ac:dyDescent="0.25">
      <c r="A67" s="1630"/>
      <c r="B67" s="1653"/>
      <c r="C67" s="1653"/>
      <c r="D67" s="1653"/>
      <c r="E67" s="1653"/>
      <c r="F67" s="1653"/>
      <c r="G67" s="1653"/>
      <c r="H67" s="1653"/>
      <c r="I67" s="1653"/>
    </row>
    <row r="68" spans="1:9" x14ac:dyDescent="0.2">
      <c r="A68" s="2065"/>
      <c r="B68" s="1654" t="s">
        <v>57</v>
      </c>
      <c r="C68" s="1654" t="s">
        <v>58</v>
      </c>
      <c r="D68" s="1654" t="s">
        <v>59</v>
      </c>
      <c r="E68" s="1654" t="s">
        <v>60</v>
      </c>
      <c r="F68" s="1654" t="s">
        <v>482</v>
      </c>
      <c r="G68" s="1654" t="s">
        <v>483</v>
      </c>
      <c r="H68" s="1654" t="s">
        <v>484</v>
      </c>
      <c r="I68" s="1654" t="s">
        <v>609</v>
      </c>
    </row>
    <row r="69" spans="1:9" x14ac:dyDescent="0.2">
      <c r="A69" s="2065"/>
      <c r="B69" s="2066" t="s">
        <v>86</v>
      </c>
      <c r="C69" s="2064" t="s">
        <v>2033</v>
      </c>
      <c r="D69" s="2064"/>
      <c r="E69" s="2063" t="s">
        <v>2034</v>
      </c>
      <c r="F69" s="2063" t="s">
        <v>1527</v>
      </c>
      <c r="G69" s="2064" t="s">
        <v>2035</v>
      </c>
      <c r="H69" s="2064"/>
      <c r="I69" s="2064"/>
    </row>
    <row r="70" spans="1:9" x14ac:dyDescent="0.2">
      <c r="A70" s="2065"/>
      <c r="B70" s="2066"/>
      <c r="C70" s="2063" t="s">
        <v>2036</v>
      </c>
      <c r="D70" s="2063" t="s">
        <v>2037</v>
      </c>
      <c r="E70" s="2063"/>
      <c r="F70" s="2063"/>
      <c r="G70" s="2063" t="s">
        <v>2036</v>
      </c>
      <c r="H70" s="2063" t="s">
        <v>2038</v>
      </c>
      <c r="I70" s="2063" t="s">
        <v>2039</v>
      </c>
    </row>
    <row r="71" spans="1:9" x14ac:dyDescent="0.2">
      <c r="A71" s="2065"/>
      <c r="B71" s="2066"/>
      <c r="C71" s="2063"/>
      <c r="D71" s="2063"/>
      <c r="E71" s="2063"/>
      <c r="F71" s="2063"/>
      <c r="G71" s="2063"/>
      <c r="H71" s="2063"/>
      <c r="I71" s="2063"/>
    </row>
    <row r="72" spans="1:9" x14ac:dyDescent="0.2">
      <c r="A72" s="1630"/>
      <c r="B72" s="1630"/>
      <c r="C72" s="1630"/>
      <c r="D72" s="1630"/>
      <c r="E72" s="1630"/>
      <c r="F72" s="1630"/>
      <c r="G72" s="1630"/>
      <c r="H72" s="1630"/>
      <c r="I72" s="1630"/>
    </row>
    <row r="73" spans="1:9" x14ac:dyDescent="0.2">
      <c r="A73" s="1655" t="s">
        <v>491</v>
      </c>
      <c r="B73" s="1630" t="s">
        <v>2040</v>
      </c>
      <c r="C73" s="1612"/>
      <c r="D73" s="1630"/>
      <c r="E73" s="1630"/>
      <c r="F73" s="1630"/>
      <c r="G73" s="1612"/>
      <c r="H73" s="1630"/>
      <c r="I73" s="1641">
        <f>G73-H73</f>
        <v>0</v>
      </c>
    </row>
    <row r="74" spans="1:9" x14ac:dyDescent="0.2">
      <c r="A74" s="1655" t="s">
        <v>499</v>
      </c>
      <c r="B74" s="1630" t="s">
        <v>2041</v>
      </c>
      <c r="C74" s="1612"/>
      <c r="D74" s="1612"/>
      <c r="E74" s="1612"/>
      <c r="F74" s="1612"/>
      <c r="G74" s="1612"/>
      <c r="H74" s="1612"/>
      <c r="I74" s="1641"/>
    </row>
    <row r="75" spans="1:9" x14ac:dyDescent="0.2">
      <c r="A75" s="1655" t="s">
        <v>500</v>
      </c>
      <c r="B75" s="1630" t="s">
        <v>2042</v>
      </c>
      <c r="C75" s="1612"/>
      <c r="D75" s="1612"/>
      <c r="E75" s="1612"/>
      <c r="F75" s="1612"/>
      <c r="G75" s="1612"/>
      <c r="H75" s="1612"/>
      <c r="I75" s="1641"/>
    </row>
    <row r="76" spans="1:9" x14ac:dyDescent="0.2">
      <c r="A76" s="1655" t="s">
        <v>501</v>
      </c>
      <c r="B76" s="1630" t="s">
        <v>2043</v>
      </c>
      <c r="C76" s="1612"/>
      <c r="D76" s="1612"/>
      <c r="E76" s="1612"/>
      <c r="F76" s="1612"/>
      <c r="G76" s="1612"/>
      <c r="H76" s="1612"/>
      <c r="I76" s="1641">
        <f>G76-H76</f>
        <v>0</v>
      </c>
    </row>
    <row r="77" spans="1:9" x14ac:dyDescent="0.2">
      <c r="A77" s="1655" t="s">
        <v>502</v>
      </c>
      <c r="B77" s="1630" t="s">
        <v>2044</v>
      </c>
      <c r="C77" s="1612"/>
      <c r="D77" s="1612"/>
      <c r="E77" s="1612"/>
      <c r="F77" s="1612"/>
      <c r="G77" s="1612"/>
      <c r="H77" s="1612"/>
      <c r="I77" s="1641"/>
    </row>
    <row r="78" spans="1:9" x14ac:dyDescent="0.2">
      <c r="A78" s="1655" t="s">
        <v>503</v>
      </c>
      <c r="B78" s="1630" t="s">
        <v>2045</v>
      </c>
      <c r="C78" s="1612">
        <v>1</v>
      </c>
      <c r="D78" s="1612"/>
      <c r="E78" s="1612"/>
      <c r="F78" s="1612"/>
      <c r="G78" s="1612">
        <v>3</v>
      </c>
      <c r="H78" s="1612"/>
      <c r="I78" s="1641">
        <f>G78-H78</f>
        <v>3</v>
      </c>
    </row>
    <row r="79" spans="1:9" x14ac:dyDescent="0.2">
      <c r="A79" s="1655" t="s">
        <v>504</v>
      </c>
      <c r="B79" s="1630" t="s">
        <v>2046</v>
      </c>
      <c r="C79" s="1612"/>
      <c r="D79" s="1612"/>
      <c r="E79" s="1612"/>
      <c r="F79" s="1612"/>
      <c r="G79" s="1612"/>
      <c r="H79" s="1612"/>
      <c r="I79" s="1641"/>
    </row>
    <row r="80" spans="1:9" x14ac:dyDescent="0.2">
      <c r="A80" s="1655" t="s">
        <v>505</v>
      </c>
      <c r="B80" s="1630" t="s">
        <v>2047</v>
      </c>
      <c r="C80" s="1612"/>
      <c r="D80" s="1612"/>
      <c r="E80" s="1612"/>
      <c r="F80" s="1612"/>
      <c r="G80" s="1612"/>
      <c r="H80" s="1612"/>
      <c r="I80" s="1641">
        <f>G80-H80</f>
        <v>0</v>
      </c>
    </row>
    <row r="81" spans="1:9" x14ac:dyDescent="0.2">
      <c r="A81" s="1655" t="s">
        <v>506</v>
      </c>
      <c r="B81" s="1630" t="s">
        <v>2048</v>
      </c>
      <c r="C81" s="1612"/>
      <c r="D81" s="1612"/>
      <c r="E81" s="1612"/>
      <c r="F81" s="1612"/>
      <c r="G81" s="1612"/>
      <c r="H81" s="1612"/>
      <c r="I81" s="1641"/>
    </row>
    <row r="82" spans="1:9" x14ac:dyDescent="0.2">
      <c r="A82" s="1655" t="s">
        <v>547</v>
      </c>
      <c r="B82" s="1630" t="s">
        <v>2049</v>
      </c>
      <c r="C82" s="1612"/>
      <c r="D82" s="1612"/>
      <c r="E82" s="1612"/>
      <c r="F82" s="1612"/>
      <c r="G82" s="1612"/>
      <c r="H82" s="1612"/>
      <c r="I82" s="1641"/>
    </row>
    <row r="83" spans="1:9" x14ac:dyDescent="0.2">
      <c r="A83" s="1652" t="s">
        <v>548</v>
      </c>
      <c r="B83" s="1640" t="s">
        <v>546</v>
      </c>
      <c r="C83" s="1641">
        <f t="shared" ref="C83:I83" si="4">SUM(C73:C82)</f>
        <v>1</v>
      </c>
      <c r="D83" s="1641">
        <f t="shared" si="4"/>
        <v>0</v>
      </c>
      <c r="E83" s="1641">
        <f t="shared" si="4"/>
        <v>0</v>
      </c>
      <c r="F83" s="1641">
        <f t="shared" si="4"/>
        <v>0</v>
      </c>
      <c r="G83" s="1641">
        <f t="shared" si="4"/>
        <v>3</v>
      </c>
      <c r="H83" s="1641">
        <f t="shared" si="4"/>
        <v>0</v>
      </c>
      <c r="I83" s="1641">
        <f t="shared" si="4"/>
        <v>3</v>
      </c>
    </row>
    <row r="85" spans="1:9" x14ac:dyDescent="0.2">
      <c r="A85" s="1630"/>
      <c r="B85" s="1648" t="s">
        <v>1208</v>
      </c>
      <c r="C85" s="1652"/>
      <c r="D85" s="1652"/>
      <c r="E85" s="1652"/>
      <c r="F85" s="1652"/>
      <c r="G85" s="1652"/>
      <c r="H85" s="1652"/>
      <c r="I85" s="1652"/>
    </row>
    <row r="86" spans="1:9" ht="13.5" x14ac:dyDescent="0.25">
      <c r="A86" s="1630"/>
      <c r="B86" s="1653"/>
      <c r="C86" s="1653"/>
      <c r="D86" s="1653"/>
      <c r="E86" s="1653"/>
      <c r="F86" s="1653"/>
      <c r="G86" s="1653"/>
      <c r="H86" s="1653"/>
      <c r="I86" s="1653"/>
    </row>
    <row r="87" spans="1:9" x14ac:dyDescent="0.2">
      <c r="A87" s="2065"/>
      <c r="B87" s="1654" t="s">
        <v>57</v>
      </c>
      <c r="C87" s="1654" t="s">
        <v>58</v>
      </c>
      <c r="D87" s="1654" t="s">
        <v>59</v>
      </c>
      <c r="E87" s="1654" t="s">
        <v>60</v>
      </c>
      <c r="F87" s="1654" t="s">
        <v>482</v>
      </c>
      <c r="G87" s="1654" t="s">
        <v>483</v>
      </c>
      <c r="H87" s="1654" t="s">
        <v>484</v>
      </c>
      <c r="I87" s="1654" t="s">
        <v>609</v>
      </c>
    </row>
    <row r="88" spans="1:9" x14ac:dyDescent="0.2">
      <c r="A88" s="2065"/>
      <c r="B88" s="2066" t="s">
        <v>86</v>
      </c>
      <c r="C88" s="2064" t="s">
        <v>2033</v>
      </c>
      <c r="D88" s="2064"/>
      <c r="E88" s="2063" t="s">
        <v>2034</v>
      </c>
      <c r="F88" s="2063" t="s">
        <v>1527</v>
      </c>
      <c r="G88" s="2064" t="s">
        <v>2035</v>
      </c>
      <c r="H88" s="2064"/>
      <c r="I88" s="2064"/>
    </row>
    <row r="89" spans="1:9" x14ac:dyDescent="0.2">
      <c r="A89" s="2065"/>
      <c r="B89" s="2066"/>
      <c r="C89" s="2063" t="s">
        <v>2036</v>
      </c>
      <c r="D89" s="2063" t="s">
        <v>2037</v>
      </c>
      <c r="E89" s="2063"/>
      <c r="F89" s="2063"/>
      <c r="G89" s="2063" t="s">
        <v>2036</v>
      </c>
      <c r="H89" s="2063" t="s">
        <v>2038</v>
      </c>
      <c r="I89" s="2063" t="s">
        <v>2039</v>
      </c>
    </row>
    <row r="90" spans="1:9" x14ac:dyDescent="0.2">
      <c r="A90" s="2065"/>
      <c r="B90" s="2066"/>
      <c r="C90" s="2063"/>
      <c r="D90" s="2063"/>
      <c r="E90" s="2063"/>
      <c r="F90" s="2063"/>
      <c r="G90" s="2063"/>
      <c r="H90" s="2063"/>
      <c r="I90" s="2063"/>
    </row>
    <row r="91" spans="1:9" x14ac:dyDescent="0.2">
      <c r="A91" s="1630"/>
      <c r="B91" s="1630"/>
      <c r="C91" s="1630"/>
      <c r="D91" s="1630"/>
      <c r="E91" s="1630"/>
      <c r="F91" s="1630"/>
      <c r="G91" s="1630"/>
      <c r="H91" s="1630"/>
      <c r="I91" s="1630"/>
    </row>
    <row r="92" spans="1:9" x14ac:dyDescent="0.2">
      <c r="A92" s="1655" t="s">
        <v>491</v>
      </c>
      <c r="B92" s="1630" t="s">
        <v>2040</v>
      </c>
      <c r="C92" s="1612">
        <v>40</v>
      </c>
      <c r="D92" s="1630"/>
      <c r="E92" s="1630"/>
      <c r="F92" s="1630"/>
      <c r="G92" s="1612">
        <v>83</v>
      </c>
      <c r="H92" s="1630"/>
      <c r="I92" s="1641">
        <f>G92-H92</f>
        <v>83</v>
      </c>
    </row>
    <row r="93" spans="1:9" x14ac:dyDescent="0.2">
      <c r="A93" s="1655" t="s">
        <v>499</v>
      </c>
      <c r="B93" s="1630" t="s">
        <v>2041</v>
      </c>
      <c r="C93" s="1612"/>
      <c r="D93" s="1612"/>
      <c r="E93" s="1612"/>
      <c r="F93" s="1612"/>
      <c r="G93" s="1612"/>
      <c r="H93" s="1612"/>
      <c r="I93" s="1641"/>
    </row>
    <row r="94" spans="1:9" x14ac:dyDescent="0.2">
      <c r="A94" s="1655" t="s">
        <v>500</v>
      </c>
      <c r="B94" s="1630" t="s">
        <v>2042</v>
      </c>
      <c r="C94" s="1612"/>
      <c r="D94" s="1612"/>
      <c r="E94" s="1612"/>
      <c r="F94" s="1612"/>
      <c r="G94" s="1612"/>
      <c r="H94" s="1612"/>
      <c r="I94" s="1641"/>
    </row>
    <row r="95" spans="1:9" x14ac:dyDescent="0.2">
      <c r="A95" s="1655" t="s">
        <v>501</v>
      </c>
      <c r="B95" s="1630" t="s">
        <v>2043</v>
      </c>
      <c r="C95" s="1612"/>
      <c r="D95" s="1612"/>
      <c r="E95" s="1612"/>
      <c r="F95" s="1612"/>
      <c r="G95" s="1612"/>
      <c r="H95" s="1612"/>
      <c r="I95" s="1641">
        <f>G95-H95</f>
        <v>0</v>
      </c>
    </row>
    <row r="96" spans="1:9" x14ac:dyDescent="0.2">
      <c r="A96" s="1655" t="s">
        <v>502</v>
      </c>
      <c r="B96" s="1630" t="s">
        <v>2044</v>
      </c>
      <c r="C96" s="1612"/>
      <c r="D96" s="1612"/>
      <c r="E96" s="1612"/>
      <c r="F96" s="1612"/>
      <c r="G96" s="1612"/>
      <c r="H96" s="1612"/>
      <c r="I96" s="1641"/>
    </row>
    <row r="97" spans="1:9" x14ac:dyDescent="0.2">
      <c r="A97" s="1655" t="s">
        <v>503</v>
      </c>
      <c r="B97" s="1630" t="s">
        <v>2045</v>
      </c>
      <c r="C97" s="1612">
        <v>5411</v>
      </c>
      <c r="D97" s="1612"/>
      <c r="E97" s="1612"/>
      <c r="F97" s="1612"/>
      <c r="G97" s="1612">
        <v>14179</v>
      </c>
      <c r="H97" s="1612"/>
      <c r="I97" s="1641"/>
    </row>
    <row r="98" spans="1:9" x14ac:dyDescent="0.2">
      <c r="A98" s="1655" t="s">
        <v>504</v>
      </c>
      <c r="B98" s="1630" t="s">
        <v>2046</v>
      </c>
      <c r="C98" s="1612"/>
      <c r="D98" s="1612"/>
      <c r="E98" s="1612"/>
      <c r="F98" s="1612"/>
      <c r="G98" s="1612"/>
      <c r="H98" s="1612"/>
      <c r="I98" s="1641"/>
    </row>
    <row r="99" spans="1:9" x14ac:dyDescent="0.2">
      <c r="A99" s="1655" t="s">
        <v>505</v>
      </c>
      <c r="B99" s="1630" t="s">
        <v>2047</v>
      </c>
      <c r="C99" s="1612">
        <v>16</v>
      </c>
      <c r="D99" s="1612"/>
      <c r="E99" s="1612"/>
      <c r="F99" s="1612"/>
      <c r="G99" s="1612">
        <v>42</v>
      </c>
      <c r="H99" s="1612"/>
      <c r="I99" s="1641">
        <f>G99-H99</f>
        <v>42</v>
      </c>
    </row>
    <row r="100" spans="1:9" x14ac:dyDescent="0.2">
      <c r="A100" s="1655" t="s">
        <v>506</v>
      </c>
      <c r="B100" s="1630" t="s">
        <v>2048</v>
      </c>
      <c r="C100" s="1612"/>
      <c r="D100" s="1612"/>
      <c r="E100" s="1612"/>
      <c r="F100" s="1612"/>
      <c r="G100" s="1612"/>
      <c r="H100" s="1612"/>
      <c r="I100" s="1641"/>
    </row>
    <row r="101" spans="1:9" x14ac:dyDescent="0.2">
      <c r="A101" s="1655" t="s">
        <v>547</v>
      </c>
      <c r="B101" s="1630" t="s">
        <v>2049</v>
      </c>
      <c r="C101" s="1612"/>
      <c r="D101" s="1612"/>
      <c r="E101" s="1612"/>
      <c r="F101" s="1612"/>
      <c r="G101" s="1612"/>
      <c r="H101" s="1612"/>
      <c r="I101" s="1641"/>
    </row>
    <row r="102" spans="1:9" x14ac:dyDescent="0.2">
      <c r="A102" s="1652" t="s">
        <v>548</v>
      </c>
      <c r="B102" s="1640" t="s">
        <v>546</v>
      </c>
      <c r="C102" s="1641">
        <f t="shared" ref="C102:I102" si="5">SUM(C92:C101)</f>
        <v>5467</v>
      </c>
      <c r="D102" s="1641">
        <f t="shared" si="5"/>
        <v>0</v>
      </c>
      <c r="E102" s="1641">
        <f t="shared" si="5"/>
        <v>0</v>
      </c>
      <c r="F102" s="1641">
        <f t="shared" si="5"/>
        <v>0</v>
      </c>
      <c r="G102" s="1641">
        <f t="shared" si="5"/>
        <v>14304</v>
      </c>
      <c r="H102" s="1641">
        <f t="shared" si="5"/>
        <v>0</v>
      </c>
      <c r="I102" s="1641">
        <f t="shared" si="5"/>
        <v>125</v>
      </c>
    </row>
    <row r="103" spans="1:9" x14ac:dyDescent="0.2">
      <c r="A103" s="1630"/>
      <c r="B103" s="1630"/>
      <c r="C103" s="1630"/>
      <c r="D103" s="1630"/>
      <c r="E103" s="1630"/>
      <c r="F103" s="1630"/>
      <c r="G103" s="1630"/>
      <c r="H103" s="1630"/>
      <c r="I103" s="1630"/>
    </row>
    <row r="104" spans="1:9" x14ac:dyDescent="0.2">
      <c r="A104" s="1630"/>
      <c r="B104" s="1630"/>
      <c r="C104" s="1630"/>
      <c r="D104" s="1630"/>
      <c r="E104" s="1630"/>
      <c r="F104" s="1630"/>
      <c r="G104" s="1630"/>
      <c r="H104" s="1630"/>
      <c r="I104" s="1630"/>
    </row>
    <row r="105" spans="1:9" x14ac:dyDescent="0.2">
      <c r="A105" s="1630"/>
      <c r="B105" s="1630"/>
      <c r="C105" s="1630"/>
      <c r="D105" s="1630"/>
      <c r="E105" s="1630"/>
      <c r="F105" s="1630"/>
      <c r="G105" s="1630"/>
      <c r="H105" s="1630"/>
      <c r="I105" s="1630"/>
    </row>
  </sheetData>
  <mergeCells count="62">
    <mergeCell ref="B7:I7"/>
    <mergeCell ref="A1:I1"/>
    <mergeCell ref="B3:I3"/>
    <mergeCell ref="B4:I4"/>
    <mergeCell ref="B5:I5"/>
    <mergeCell ref="B6:I6"/>
    <mergeCell ref="B8:I8"/>
    <mergeCell ref="A11:A14"/>
    <mergeCell ref="B12:B14"/>
    <mergeCell ref="C12:D12"/>
    <mergeCell ref="E12:E14"/>
    <mergeCell ref="F12:F14"/>
    <mergeCell ref="G12:I12"/>
    <mergeCell ref="C13:C14"/>
    <mergeCell ref="D13:D14"/>
    <mergeCell ref="G13:G14"/>
    <mergeCell ref="H13:H14"/>
    <mergeCell ref="I13:I14"/>
    <mergeCell ref="A30:A33"/>
    <mergeCell ref="B31:B33"/>
    <mergeCell ref="C31:D31"/>
    <mergeCell ref="E31:E33"/>
    <mergeCell ref="F31:F33"/>
    <mergeCell ref="G31:I31"/>
    <mergeCell ref="C32:C33"/>
    <mergeCell ref="D32:D33"/>
    <mergeCell ref="G32:G33"/>
    <mergeCell ref="H32:H33"/>
    <mergeCell ref="I32:I33"/>
    <mergeCell ref="A49:A52"/>
    <mergeCell ref="B50:B52"/>
    <mergeCell ref="C50:D50"/>
    <mergeCell ref="E50:E52"/>
    <mergeCell ref="F50:F52"/>
    <mergeCell ref="G50:I50"/>
    <mergeCell ref="C51:C52"/>
    <mergeCell ref="D51:D52"/>
    <mergeCell ref="G51:G52"/>
    <mergeCell ref="H51:H52"/>
    <mergeCell ref="I51:I52"/>
    <mergeCell ref="H89:H90"/>
    <mergeCell ref="A68:A71"/>
    <mergeCell ref="B69:B71"/>
    <mergeCell ref="C69:D69"/>
    <mergeCell ref="E69:E71"/>
    <mergeCell ref="F69:F71"/>
    <mergeCell ref="I89:I90"/>
    <mergeCell ref="G69:I69"/>
    <mergeCell ref="A87:A90"/>
    <mergeCell ref="B88:B90"/>
    <mergeCell ref="C88:D88"/>
    <mergeCell ref="E88:E90"/>
    <mergeCell ref="F88:F90"/>
    <mergeCell ref="C70:C71"/>
    <mergeCell ref="D70:D71"/>
    <mergeCell ref="G70:G71"/>
    <mergeCell ref="H70:H71"/>
    <mergeCell ref="I70:I71"/>
    <mergeCell ref="G88:I88"/>
    <mergeCell ref="C89:C90"/>
    <mergeCell ref="D89:D90"/>
    <mergeCell ref="G89:G90"/>
  </mergeCells>
  <pageMargins left="0.70866141732283472" right="0.70866141732283472" top="0.74803149606299213" bottom="0.74803149606299213" header="0.31496062992125984" footer="0.31496062992125984"/>
  <pageSetup paperSize="9" scale="55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27"/>
  <sheetViews>
    <sheetView workbookViewId="0">
      <selection activeCell="B11" sqref="B11"/>
    </sheetView>
  </sheetViews>
  <sheetFormatPr defaultRowHeight="12.75" x14ac:dyDescent="0.2"/>
  <cols>
    <col min="1" max="1" width="3.140625" style="345" customWidth="1"/>
    <col min="2" max="2" width="29" style="1477" customWidth="1"/>
    <col min="3" max="3" width="15.85546875" style="1477" bestFit="1" customWidth="1"/>
    <col min="4" max="4" width="17.42578125" style="1477" customWidth="1"/>
    <col min="5" max="5" width="18.42578125" style="1477" customWidth="1"/>
    <col min="6" max="6" width="17.5703125" style="1477" customWidth="1"/>
    <col min="7" max="7" width="16.42578125" style="1477" customWidth="1"/>
    <col min="8" max="8" width="15.7109375" style="1477" bestFit="1" customWidth="1"/>
    <col min="9" max="9" width="13.28515625" style="1477" bestFit="1" customWidth="1"/>
    <col min="10" max="10" width="18" style="1477" customWidth="1"/>
    <col min="11" max="11" width="10.140625" style="1477" bestFit="1" customWidth="1"/>
    <col min="12" max="258" width="9.140625" style="1477"/>
    <col min="259" max="259" width="26.85546875" style="1477" bestFit="1" customWidth="1"/>
    <col min="260" max="260" width="15.85546875" style="1477" bestFit="1" customWidth="1"/>
    <col min="261" max="261" width="17.42578125" style="1477" customWidth="1"/>
    <col min="262" max="262" width="17.5703125" style="1477" customWidth="1"/>
    <col min="263" max="263" width="16.42578125" style="1477" customWidth="1"/>
    <col min="264" max="264" width="15.7109375" style="1477" bestFit="1" customWidth="1"/>
    <col min="265" max="265" width="13.28515625" style="1477" bestFit="1" customWidth="1"/>
    <col min="266" max="266" width="18" style="1477" customWidth="1"/>
    <col min="267" max="267" width="10.140625" style="1477" bestFit="1" customWidth="1"/>
    <col min="268" max="514" width="9.140625" style="1477"/>
    <col min="515" max="515" width="26.85546875" style="1477" bestFit="1" customWidth="1"/>
    <col min="516" max="516" width="15.85546875" style="1477" bestFit="1" customWidth="1"/>
    <col min="517" max="517" width="17.42578125" style="1477" customWidth="1"/>
    <col min="518" max="518" width="17.5703125" style="1477" customWidth="1"/>
    <col min="519" max="519" width="16.42578125" style="1477" customWidth="1"/>
    <col min="520" max="520" width="15.7109375" style="1477" bestFit="1" customWidth="1"/>
    <col min="521" max="521" width="13.28515625" style="1477" bestFit="1" customWidth="1"/>
    <col min="522" max="522" width="18" style="1477" customWidth="1"/>
    <col min="523" max="523" width="10.140625" style="1477" bestFit="1" customWidth="1"/>
    <col min="524" max="770" width="9.140625" style="1477"/>
    <col min="771" max="771" width="26.85546875" style="1477" bestFit="1" customWidth="1"/>
    <col min="772" max="772" width="15.85546875" style="1477" bestFit="1" customWidth="1"/>
    <col min="773" max="773" width="17.42578125" style="1477" customWidth="1"/>
    <col min="774" max="774" width="17.5703125" style="1477" customWidth="1"/>
    <col min="775" max="775" width="16.42578125" style="1477" customWidth="1"/>
    <col min="776" max="776" width="15.7109375" style="1477" bestFit="1" customWidth="1"/>
    <col min="777" max="777" width="13.28515625" style="1477" bestFit="1" customWidth="1"/>
    <col min="778" max="778" width="18" style="1477" customWidth="1"/>
    <col min="779" max="779" width="10.140625" style="1477" bestFit="1" customWidth="1"/>
    <col min="780" max="1026" width="9.140625" style="1477"/>
    <col min="1027" max="1027" width="26.85546875" style="1477" bestFit="1" customWidth="1"/>
    <col min="1028" max="1028" width="15.85546875" style="1477" bestFit="1" customWidth="1"/>
    <col min="1029" max="1029" width="17.42578125" style="1477" customWidth="1"/>
    <col min="1030" max="1030" width="17.5703125" style="1477" customWidth="1"/>
    <col min="1031" max="1031" width="16.42578125" style="1477" customWidth="1"/>
    <col min="1032" max="1032" width="15.7109375" style="1477" bestFit="1" customWidth="1"/>
    <col min="1033" max="1033" width="13.28515625" style="1477" bestFit="1" customWidth="1"/>
    <col min="1034" max="1034" width="18" style="1477" customWidth="1"/>
    <col min="1035" max="1035" width="10.140625" style="1477" bestFit="1" customWidth="1"/>
    <col min="1036" max="1282" width="9.140625" style="1477"/>
    <col min="1283" max="1283" width="26.85546875" style="1477" bestFit="1" customWidth="1"/>
    <col min="1284" max="1284" width="15.85546875" style="1477" bestFit="1" customWidth="1"/>
    <col min="1285" max="1285" width="17.42578125" style="1477" customWidth="1"/>
    <col min="1286" max="1286" width="17.5703125" style="1477" customWidth="1"/>
    <col min="1287" max="1287" width="16.42578125" style="1477" customWidth="1"/>
    <col min="1288" max="1288" width="15.7109375" style="1477" bestFit="1" customWidth="1"/>
    <col min="1289" max="1289" width="13.28515625" style="1477" bestFit="1" customWidth="1"/>
    <col min="1290" max="1290" width="18" style="1477" customWidth="1"/>
    <col min="1291" max="1291" width="10.140625" style="1477" bestFit="1" customWidth="1"/>
    <col min="1292" max="1538" width="9.140625" style="1477"/>
    <col min="1539" max="1539" width="26.85546875" style="1477" bestFit="1" customWidth="1"/>
    <col min="1540" max="1540" width="15.85546875" style="1477" bestFit="1" customWidth="1"/>
    <col min="1541" max="1541" width="17.42578125" style="1477" customWidth="1"/>
    <col min="1542" max="1542" width="17.5703125" style="1477" customWidth="1"/>
    <col min="1543" max="1543" width="16.42578125" style="1477" customWidth="1"/>
    <col min="1544" max="1544" width="15.7109375" style="1477" bestFit="1" customWidth="1"/>
    <col min="1545" max="1545" width="13.28515625" style="1477" bestFit="1" customWidth="1"/>
    <col min="1546" max="1546" width="18" style="1477" customWidth="1"/>
    <col min="1547" max="1547" width="10.140625" style="1477" bestFit="1" customWidth="1"/>
    <col min="1548" max="1794" width="9.140625" style="1477"/>
    <col min="1795" max="1795" width="26.85546875" style="1477" bestFit="1" customWidth="1"/>
    <col min="1796" max="1796" width="15.85546875" style="1477" bestFit="1" customWidth="1"/>
    <col min="1797" max="1797" width="17.42578125" style="1477" customWidth="1"/>
    <col min="1798" max="1798" width="17.5703125" style="1477" customWidth="1"/>
    <col min="1799" max="1799" width="16.42578125" style="1477" customWidth="1"/>
    <col min="1800" max="1800" width="15.7109375" style="1477" bestFit="1" customWidth="1"/>
    <col min="1801" max="1801" width="13.28515625" style="1477" bestFit="1" customWidth="1"/>
    <col min="1802" max="1802" width="18" style="1477" customWidth="1"/>
    <col min="1803" max="1803" width="10.140625" style="1477" bestFit="1" customWidth="1"/>
    <col min="1804" max="2050" width="9.140625" style="1477"/>
    <col min="2051" max="2051" width="26.85546875" style="1477" bestFit="1" customWidth="1"/>
    <col min="2052" max="2052" width="15.85546875" style="1477" bestFit="1" customWidth="1"/>
    <col min="2053" max="2053" width="17.42578125" style="1477" customWidth="1"/>
    <col min="2054" max="2054" width="17.5703125" style="1477" customWidth="1"/>
    <col min="2055" max="2055" width="16.42578125" style="1477" customWidth="1"/>
    <col min="2056" max="2056" width="15.7109375" style="1477" bestFit="1" customWidth="1"/>
    <col min="2057" max="2057" width="13.28515625" style="1477" bestFit="1" customWidth="1"/>
    <col min="2058" max="2058" width="18" style="1477" customWidth="1"/>
    <col min="2059" max="2059" width="10.140625" style="1477" bestFit="1" customWidth="1"/>
    <col min="2060" max="2306" width="9.140625" style="1477"/>
    <col min="2307" max="2307" width="26.85546875" style="1477" bestFit="1" customWidth="1"/>
    <col min="2308" max="2308" width="15.85546875" style="1477" bestFit="1" customWidth="1"/>
    <col min="2309" max="2309" width="17.42578125" style="1477" customWidth="1"/>
    <col min="2310" max="2310" width="17.5703125" style="1477" customWidth="1"/>
    <col min="2311" max="2311" width="16.42578125" style="1477" customWidth="1"/>
    <col min="2312" max="2312" width="15.7109375" style="1477" bestFit="1" customWidth="1"/>
    <col min="2313" max="2313" width="13.28515625" style="1477" bestFit="1" customWidth="1"/>
    <col min="2314" max="2314" width="18" style="1477" customWidth="1"/>
    <col min="2315" max="2315" width="10.140625" style="1477" bestFit="1" customWidth="1"/>
    <col min="2316" max="2562" width="9.140625" style="1477"/>
    <col min="2563" max="2563" width="26.85546875" style="1477" bestFit="1" customWidth="1"/>
    <col min="2564" max="2564" width="15.85546875" style="1477" bestFit="1" customWidth="1"/>
    <col min="2565" max="2565" width="17.42578125" style="1477" customWidth="1"/>
    <col min="2566" max="2566" width="17.5703125" style="1477" customWidth="1"/>
    <col min="2567" max="2567" width="16.42578125" style="1477" customWidth="1"/>
    <col min="2568" max="2568" width="15.7109375" style="1477" bestFit="1" customWidth="1"/>
    <col min="2569" max="2569" width="13.28515625" style="1477" bestFit="1" customWidth="1"/>
    <col min="2570" max="2570" width="18" style="1477" customWidth="1"/>
    <col min="2571" max="2571" width="10.140625" style="1477" bestFit="1" customWidth="1"/>
    <col min="2572" max="2818" width="9.140625" style="1477"/>
    <col min="2819" max="2819" width="26.85546875" style="1477" bestFit="1" customWidth="1"/>
    <col min="2820" max="2820" width="15.85546875" style="1477" bestFit="1" customWidth="1"/>
    <col min="2821" max="2821" width="17.42578125" style="1477" customWidth="1"/>
    <col min="2822" max="2822" width="17.5703125" style="1477" customWidth="1"/>
    <col min="2823" max="2823" width="16.42578125" style="1477" customWidth="1"/>
    <col min="2824" max="2824" width="15.7109375" style="1477" bestFit="1" customWidth="1"/>
    <col min="2825" max="2825" width="13.28515625" style="1477" bestFit="1" customWidth="1"/>
    <col min="2826" max="2826" width="18" style="1477" customWidth="1"/>
    <col min="2827" max="2827" width="10.140625" style="1477" bestFit="1" customWidth="1"/>
    <col min="2828" max="3074" width="9.140625" style="1477"/>
    <col min="3075" max="3075" width="26.85546875" style="1477" bestFit="1" customWidth="1"/>
    <col min="3076" max="3076" width="15.85546875" style="1477" bestFit="1" customWidth="1"/>
    <col min="3077" max="3077" width="17.42578125" style="1477" customWidth="1"/>
    <col min="3078" max="3078" width="17.5703125" style="1477" customWidth="1"/>
    <col min="3079" max="3079" width="16.42578125" style="1477" customWidth="1"/>
    <col min="3080" max="3080" width="15.7109375" style="1477" bestFit="1" customWidth="1"/>
    <col min="3081" max="3081" width="13.28515625" style="1477" bestFit="1" customWidth="1"/>
    <col min="3082" max="3082" width="18" style="1477" customWidth="1"/>
    <col min="3083" max="3083" width="10.140625" style="1477" bestFit="1" customWidth="1"/>
    <col min="3084" max="3330" width="9.140625" style="1477"/>
    <col min="3331" max="3331" width="26.85546875" style="1477" bestFit="1" customWidth="1"/>
    <col min="3332" max="3332" width="15.85546875" style="1477" bestFit="1" customWidth="1"/>
    <col min="3333" max="3333" width="17.42578125" style="1477" customWidth="1"/>
    <col min="3334" max="3334" width="17.5703125" style="1477" customWidth="1"/>
    <col min="3335" max="3335" width="16.42578125" style="1477" customWidth="1"/>
    <col min="3336" max="3336" width="15.7109375" style="1477" bestFit="1" customWidth="1"/>
    <col min="3337" max="3337" width="13.28515625" style="1477" bestFit="1" customWidth="1"/>
    <col min="3338" max="3338" width="18" style="1477" customWidth="1"/>
    <col min="3339" max="3339" width="10.140625" style="1477" bestFit="1" customWidth="1"/>
    <col min="3340" max="3586" width="9.140625" style="1477"/>
    <col min="3587" max="3587" width="26.85546875" style="1477" bestFit="1" customWidth="1"/>
    <col min="3588" max="3588" width="15.85546875" style="1477" bestFit="1" customWidth="1"/>
    <col min="3589" max="3589" width="17.42578125" style="1477" customWidth="1"/>
    <col min="3590" max="3590" width="17.5703125" style="1477" customWidth="1"/>
    <col min="3591" max="3591" width="16.42578125" style="1477" customWidth="1"/>
    <col min="3592" max="3592" width="15.7109375" style="1477" bestFit="1" customWidth="1"/>
    <col min="3593" max="3593" width="13.28515625" style="1477" bestFit="1" customWidth="1"/>
    <col min="3594" max="3594" width="18" style="1477" customWidth="1"/>
    <col min="3595" max="3595" width="10.140625" style="1477" bestFit="1" customWidth="1"/>
    <col min="3596" max="3842" width="9.140625" style="1477"/>
    <col min="3843" max="3843" width="26.85546875" style="1477" bestFit="1" customWidth="1"/>
    <col min="3844" max="3844" width="15.85546875" style="1477" bestFit="1" customWidth="1"/>
    <col min="3845" max="3845" width="17.42578125" style="1477" customWidth="1"/>
    <col min="3846" max="3846" width="17.5703125" style="1477" customWidth="1"/>
    <col min="3847" max="3847" width="16.42578125" style="1477" customWidth="1"/>
    <col min="3848" max="3848" width="15.7109375" style="1477" bestFit="1" customWidth="1"/>
    <col min="3849" max="3849" width="13.28515625" style="1477" bestFit="1" customWidth="1"/>
    <col min="3850" max="3850" width="18" style="1477" customWidth="1"/>
    <col min="3851" max="3851" width="10.140625" style="1477" bestFit="1" customWidth="1"/>
    <col min="3852" max="4098" width="9.140625" style="1477"/>
    <col min="4099" max="4099" width="26.85546875" style="1477" bestFit="1" customWidth="1"/>
    <col min="4100" max="4100" width="15.85546875" style="1477" bestFit="1" customWidth="1"/>
    <col min="4101" max="4101" width="17.42578125" style="1477" customWidth="1"/>
    <col min="4102" max="4102" width="17.5703125" style="1477" customWidth="1"/>
    <col min="4103" max="4103" width="16.42578125" style="1477" customWidth="1"/>
    <col min="4104" max="4104" width="15.7109375" style="1477" bestFit="1" customWidth="1"/>
    <col min="4105" max="4105" width="13.28515625" style="1477" bestFit="1" customWidth="1"/>
    <col min="4106" max="4106" width="18" style="1477" customWidth="1"/>
    <col min="4107" max="4107" width="10.140625" style="1477" bestFit="1" customWidth="1"/>
    <col min="4108" max="4354" width="9.140625" style="1477"/>
    <col min="4355" max="4355" width="26.85546875" style="1477" bestFit="1" customWidth="1"/>
    <col min="4356" max="4356" width="15.85546875" style="1477" bestFit="1" customWidth="1"/>
    <col min="4357" max="4357" width="17.42578125" style="1477" customWidth="1"/>
    <col min="4358" max="4358" width="17.5703125" style="1477" customWidth="1"/>
    <col min="4359" max="4359" width="16.42578125" style="1477" customWidth="1"/>
    <col min="4360" max="4360" width="15.7109375" style="1477" bestFit="1" customWidth="1"/>
    <col min="4361" max="4361" width="13.28515625" style="1477" bestFit="1" customWidth="1"/>
    <col min="4362" max="4362" width="18" style="1477" customWidth="1"/>
    <col min="4363" max="4363" width="10.140625" style="1477" bestFit="1" customWidth="1"/>
    <col min="4364" max="4610" width="9.140625" style="1477"/>
    <col min="4611" max="4611" width="26.85546875" style="1477" bestFit="1" customWidth="1"/>
    <col min="4612" max="4612" width="15.85546875" style="1477" bestFit="1" customWidth="1"/>
    <col min="4613" max="4613" width="17.42578125" style="1477" customWidth="1"/>
    <col min="4614" max="4614" width="17.5703125" style="1477" customWidth="1"/>
    <col min="4615" max="4615" width="16.42578125" style="1477" customWidth="1"/>
    <col min="4616" max="4616" width="15.7109375" style="1477" bestFit="1" customWidth="1"/>
    <col min="4617" max="4617" width="13.28515625" style="1477" bestFit="1" customWidth="1"/>
    <col min="4618" max="4618" width="18" style="1477" customWidth="1"/>
    <col min="4619" max="4619" width="10.140625" style="1477" bestFit="1" customWidth="1"/>
    <col min="4620" max="4866" width="9.140625" style="1477"/>
    <col min="4867" max="4867" width="26.85546875" style="1477" bestFit="1" customWidth="1"/>
    <col min="4868" max="4868" width="15.85546875" style="1477" bestFit="1" customWidth="1"/>
    <col min="4869" max="4869" width="17.42578125" style="1477" customWidth="1"/>
    <col min="4870" max="4870" width="17.5703125" style="1477" customWidth="1"/>
    <col min="4871" max="4871" width="16.42578125" style="1477" customWidth="1"/>
    <col min="4872" max="4872" width="15.7109375" style="1477" bestFit="1" customWidth="1"/>
    <col min="4873" max="4873" width="13.28515625" style="1477" bestFit="1" customWidth="1"/>
    <col min="4874" max="4874" width="18" style="1477" customWidth="1"/>
    <col min="4875" max="4875" width="10.140625" style="1477" bestFit="1" customWidth="1"/>
    <col min="4876" max="5122" width="9.140625" style="1477"/>
    <col min="5123" max="5123" width="26.85546875" style="1477" bestFit="1" customWidth="1"/>
    <col min="5124" max="5124" width="15.85546875" style="1477" bestFit="1" customWidth="1"/>
    <col min="5125" max="5125" width="17.42578125" style="1477" customWidth="1"/>
    <col min="5126" max="5126" width="17.5703125" style="1477" customWidth="1"/>
    <col min="5127" max="5127" width="16.42578125" style="1477" customWidth="1"/>
    <col min="5128" max="5128" width="15.7109375" style="1477" bestFit="1" customWidth="1"/>
    <col min="5129" max="5129" width="13.28515625" style="1477" bestFit="1" customWidth="1"/>
    <col min="5130" max="5130" width="18" style="1477" customWidth="1"/>
    <col min="5131" max="5131" width="10.140625" style="1477" bestFit="1" customWidth="1"/>
    <col min="5132" max="5378" width="9.140625" style="1477"/>
    <col min="5379" max="5379" width="26.85546875" style="1477" bestFit="1" customWidth="1"/>
    <col min="5380" max="5380" width="15.85546875" style="1477" bestFit="1" customWidth="1"/>
    <col min="5381" max="5381" width="17.42578125" style="1477" customWidth="1"/>
    <col min="5382" max="5382" width="17.5703125" style="1477" customWidth="1"/>
    <col min="5383" max="5383" width="16.42578125" style="1477" customWidth="1"/>
    <col min="5384" max="5384" width="15.7109375" style="1477" bestFit="1" customWidth="1"/>
    <col min="5385" max="5385" width="13.28515625" style="1477" bestFit="1" customWidth="1"/>
    <col min="5386" max="5386" width="18" style="1477" customWidth="1"/>
    <col min="5387" max="5387" width="10.140625" style="1477" bestFit="1" customWidth="1"/>
    <col min="5388" max="5634" width="9.140625" style="1477"/>
    <col min="5635" max="5635" width="26.85546875" style="1477" bestFit="1" customWidth="1"/>
    <col min="5636" max="5636" width="15.85546875" style="1477" bestFit="1" customWidth="1"/>
    <col min="5637" max="5637" width="17.42578125" style="1477" customWidth="1"/>
    <col min="5638" max="5638" width="17.5703125" style="1477" customWidth="1"/>
    <col min="5639" max="5639" width="16.42578125" style="1477" customWidth="1"/>
    <col min="5640" max="5640" width="15.7109375" style="1477" bestFit="1" customWidth="1"/>
    <col min="5641" max="5641" width="13.28515625" style="1477" bestFit="1" customWidth="1"/>
    <col min="5642" max="5642" width="18" style="1477" customWidth="1"/>
    <col min="5643" max="5643" width="10.140625" style="1477" bestFit="1" customWidth="1"/>
    <col min="5644" max="5890" width="9.140625" style="1477"/>
    <col min="5891" max="5891" width="26.85546875" style="1477" bestFit="1" customWidth="1"/>
    <col min="5892" max="5892" width="15.85546875" style="1477" bestFit="1" customWidth="1"/>
    <col min="5893" max="5893" width="17.42578125" style="1477" customWidth="1"/>
    <col min="5894" max="5894" width="17.5703125" style="1477" customWidth="1"/>
    <col min="5895" max="5895" width="16.42578125" style="1477" customWidth="1"/>
    <col min="5896" max="5896" width="15.7109375" style="1477" bestFit="1" customWidth="1"/>
    <col min="5897" max="5897" width="13.28515625" style="1477" bestFit="1" customWidth="1"/>
    <col min="5898" max="5898" width="18" style="1477" customWidth="1"/>
    <col min="5899" max="5899" width="10.140625" style="1477" bestFit="1" customWidth="1"/>
    <col min="5900" max="6146" width="9.140625" style="1477"/>
    <col min="6147" max="6147" width="26.85546875" style="1477" bestFit="1" customWidth="1"/>
    <col min="6148" max="6148" width="15.85546875" style="1477" bestFit="1" customWidth="1"/>
    <col min="6149" max="6149" width="17.42578125" style="1477" customWidth="1"/>
    <col min="6150" max="6150" width="17.5703125" style="1477" customWidth="1"/>
    <col min="6151" max="6151" width="16.42578125" style="1477" customWidth="1"/>
    <col min="6152" max="6152" width="15.7109375" style="1477" bestFit="1" customWidth="1"/>
    <col min="6153" max="6153" width="13.28515625" style="1477" bestFit="1" customWidth="1"/>
    <col min="6154" max="6154" width="18" style="1477" customWidth="1"/>
    <col min="6155" max="6155" width="10.140625" style="1477" bestFit="1" customWidth="1"/>
    <col min="6156" max="6402" width="9.140625" style="1477"/>
    <col min="6403" max="6403" width="26.85546875" style="1477" bestFit="1" customWidth="1"/>
    <col min="6404" max="6404" width="15.85546875" style="1477" bestFit="1" customWidth="1"/>
    <col min="6405" max="6405" width="17.42578125" style="1477" customWidth="1"/>
    <col min="6406" max="6406" width="17.5703125" style="1477" customWidth="1"/>
    <col min="6407" max="6407" width="16.42578125" style="1477" customWidth="1"/>
    <col min="6408" max="6408" width="15.7109375" style="1477" bestFit="1" customWidth="1"/>
    <col min="6409" max="6409" width="13.28515625" style="1477" bestFit="1" customWidth="1"/>
    <col min="6410" max="6410" width="18" style="1477" customWidth="1"/>
    <col min="6411" max="6411" width="10.140625" style="1477" bestFit="1" customWidth="1"/>
    <col min="6412" max="6658" width="9.140625" style="1477"/>
    <col min="6659" max="6659" width="26.85546875" style="1477" bestFit="1" customWidth="1"/>
    <col min="6660" max="6660" width="15.85546875" style="1477" bestFit="1" customWidth="1"/>
    <col min="6661" max="6661" width="17.42578125" style="1477" customWidth="1"/>
    <col min="6662" max="6662" width="17.5703125" style="1477" customWidth="1"/>
    <col min="6663" max="6663" width="16.42578125" style="1477" customWidth="1"/>
    <col min="6664" max="6664" width="15.7109375" style="1477" bestFit="1" customWidth="1"/>
    <col min="6665" max="6665" width="13.28515625" style="1477" bestFit="1" customWidth="1"/>
    <col min="6666" max="6666" width="18" style="1477" customWidth="1"/>
    <col min="6667" max="6667" width="10.140625" style="1477" bestFit="1" customWidth="1"/>
    <col min="6668" max="6914" width="9.140625" style="1477"/>
    <col min="6915" max="6915" width="26.85546875" style="1477" bestFit="1" customWidth="1"/>
    <col min="6916" max="6916" width="15.85546875" style="1477" bestFit="1" customWidth="1"/>
    <col min="6917" max="6917" width="17.42578125" style="1477" customWidth="1"/>
    <col min="6918" max="6918" width="17.5703125" style="1477" customWidth="1"/>
    <col min="6919" max="6919" width="16.42578125" style="1477" customWidth="1"/>
    <col min="6920" max="6920" width="15.7109375" style="1477" bestFit="1" customWidth="1"/>
    <col min="6921" max="6921" width="13.28515625" style="1477" bestFit="1" customWidth="1"/>
    <col min="6922" max="6922" width="18" style="1477" customWidth="1"/>
    <col min="6923" max="6923" width="10.140625" style="1477" bestFit="1" customWidth="1"/>
    <col min="6924" max="7170" width="9.140625" style="1477"/>
    <col min="7171" max="7171" width="26.85546875" style="1477" bestFit="1" customWidth="1"/>
    <col min="7172" max="7172" width="15.85546875" style="1477" bestFit="1" customWidth="1"/>
    <col min="7173" max="7173" width="17.42578125" style="1477" customWidth="1"/>
    <col min="7174" max="7174" width="17.5703125" style="1477" customWidth="1"/>
    <col min="7175" max="7175" width="16.42578125" style="1477" customWidth="1"/>
    <col min="7176" max="7176" width="15.7109375" style="1477" bestFit="1" customWidth="1"/>
    <col min="7177" max="7177" width="13.28515625" style="1477" bestFit="1" customWidth="1"/>
    <col min="7178" max="7178" width="18" style="1477" customWidth="1"/>
    <col min="7179" max="7179" width="10.140625" style="1477" bestFit="1" customWidth="1"/>
    <col min="7180" max="7426" width="9.140625" style="1477"/>
    <col min="7427" max="7427" width="26.85546875" style="1477" bestFit="1" customWidth="1"/>
    <col min="7428" max="7428" width="15.85546875" style="1477" bestFit="1" customWidth="1"/>
    <col min="7429" max="7429" width="17.42578125" style="1477" customWidth="1"/>
    <col min="7430" max="7430" width="17.5703125" style="1477" customWidth="1"/>
    <col min="7431" max="7431" width="16.42578125" style="1477" customWidth="1"/>
    <col min="7432" max="7432" width="15.7109375" style="1477" bestFit="1" customWidth="1"/>
    <col min="7433" max="7433" width="13.28515625" style="1477" bestFit="1" customWidth="1"/>
    <col min="7434" max="7434" width="18" style="1477" customWidth="1"/>
    <col min="7435" max="7435" width="10.140625" style="1477" bestFit="1" customWidth="1"/>
    <col min="7436" max="7682" width="9.140625" style="1477"/>
    <col min="7683" max="7683" width="26.85546875" style="1477" bestFit="1" customWidth="1"/>
    <col min="7684" max="7684" width="15.85546875" style="1477" bestFit="1" customWidth="1"/>
    <col min="7685" max="7685" width="17.42578125" style="1477" customWidth="1"/>
    <col min="7686" max="7686" width="17.5703125" style="1477" customWidth="1"/>
    <col min="7687" max="7687" width="16.42578125" style="1477" customWidth="1"/>
    <col min="7688" max="7688" width="15.7109375" style="1477" bestFit="1" customWidth="1"/>
    <col min="7689" max="7689" width="13.28515625" style="1477" bestFit="1" customWidth="1"/>
    <col min="7690" max="7690" width="18" style="1477" customWidth="1"/>
    <col min="7691" max="7691" width="10.140625" style="1477" bestFit="1" customWidth="1"/>
    <col min="7692" max="7938" width="9.140625" style="1477"/>
    <col min="7939" max="7939" width="26.85546875" style="1477" bestFit="1" customWidth="1"/>
    <col min="7940" max="7940" width="15.85546875" style="1477" bestFit="1" customWidth="1"/>
    <col min="7941" max="7941" width="17.42578125" style="1477" customWidth="1"/>
    <col min="7942" max="7942" width="17.5703125" style="1477" customWidth="1"/>
    <col min="7943" max="7943" width="16.42578125" style="1477" customWidth="1"/>
    <col min="7944" max="7944" width="15.7109375" style="1477" bestFit="1" customWidth="1"/>
    <col min="7945" max="7945" width="13.28515625" style="1477" bestFit="1" customWidth="1"/>
    <col min="7946" max="7946" width="18" style="1477" customWidth="1"/>
    <col min="7947" max="7947" width="10.140625" style="1477" bestFit="1" customWidth="1"/>
    <col min="7948" max="8194" width="9.140625" style="1477"/>
    <col min="8195" max="8195" width="26.85546875" style="1477" bestFit="1" customWidth="1"/>
    <col min="8196" max="8196" width="15.85546875" style="1477" bestFit="1" customWidth="1"/>
    <col min="8197" max="8197" width="17.42578125" style="1477" customWidth="1"/>
    <col min="8198" max="8198" width="17.5703125" style="1477" customWidth="1"/>
    <col min="8199" max="8199" width="16.42578125" style="1477" customWidth="1"/>
    <col min="8200" max="8200" width="15.7109375" style="1477" bestFit="1" customWidth="1"/>
    <col min="8201" max="8201" width="13.28515625" style="1477" bestFit="1" customWidth="1"/>
    <col min="8202" max="8202" width="18" style="1477" customWidth="1"/>
    <col min="8203" max="8203" width="10.140625" style="1477" bestFit="1" customWidth="1"/>
    <col min="8204" max="8450" width="9.140625" style="1477"/>
    <col min="8451" max="8451" width="26.85546875" style="1477" bestFit="1" customWidth="1"/>
    <col min="8452" max="8452" width="15.85546875" style="1477" bestFit="1" customWidth="1"/>
    <col min="8453" max="8453" width="17.42578125" style="1477" customWidth="1"/>
    <col min="8454" max="8454" width="17.5703125" style="1477" customWidth="1"/>
    <col min="8455" max="8455" width="16.42578125" style="1477" customWidth="1"/>
    <col min="8456" max="8456" width="15.7109375" style="1477" bestFit="1" customWidth="1"/>
    <col min="8457" max="8457" width="13.28515625" style="1477" bestFit="1" customWidth="1"/>
    <col min="8458" max="8458" width="18" style="1477" customWidth="1"/>
    <col min="8459" max="8459" width="10.140625" style="1477" bestFit="1" customWidth="1"/>
    <col min="8460" max="8706" width="9.140625" style="1477"/>
    <col min="8707" max="8707" width="26.85546875" style="1477" bestFit="1" customWidth="1"/>
    <col min="8708" max="8708" width="15.85546875" style="1477" bestFit="1" customWidth="1"/>
    <col min="8709" max="8709" width="17.42578125" style="1477" customWidth="1"/>
    <col min="8710" max="8710" width="17.5703125" style="1477" customWidth="1"/>
    <col min="8711" max="8711" width="16.42578125" style="1477" customWidth="1"/>
    <col min="8712" max="8712" width="15.7109375" style="1477" bestFit="1" customWidth="1"/>
    <col min="8713" max="8713" width="13.28515625" style="1477" bestFit="1" customWidth="1"/>
    <col min="8714" max="8714" width="18" style="1477" customWidth="1"/>
    <col min="8715" max="8715" width="10.140625" style="1477" bestFit="1" customWidth="1"/>
    <col min="8716" max="8962" width="9.140625" style="1477"/>
    <col min="8963" max="8963" width="26.85546875" style="1477" bestFit="1" customWidth="1"/>
    <col min="8964" max="8964" width="15.85546875" style="1477" bestFit="1" customWidth="1"/>
    <col min="8965" max="8965" width="17.42578125" style="1477" customWidth="1"/>
    <col min="8966" max="8966" width="17.5703125" style="1477" customWidth="1"/>
    <col min="8967" max="8967" width="16.42578125" style="1477" customWidth="1"/>
    <col min="8968" max="8968" width="15.7109375" style="1477" bestFit="1" customWidth="1"/>
    <col min="8969" max="8969" width="13.28515625" style="1477" bestFit="1" customWidth="1"/>
    <col min="8970" max="8970" width="18" style="1477" customWidth="1"/>
    <col min="8971" max="8971" width="10.140625" style="1477" bestFit="1" customWidth="1"/>
    <col min="8972" max="9218" width="9.140625" style="1477"/>
    <col min="9219" max="9219" width="26.85546875" style="1477" bestFit="1" customWidth="1"/>
    <col min="9220" max="9220" width="15.85546875" style="1477" bestFit="1" customWidth="1"/>
    <col min="9221" max="9221" width="17.42578125" style="1477" customWidth="1"/>
    <col min="9222" max="9222" width="17.5703125" style="1477" customWidth="1"/>
    <col min="9223" max="9223" width="16.42578125" style="1477" customWidth="1"/>
    <col min="9224" max="9224" width="15.7109375" style="1477" bestFit="1" customWidth="1"/>
    <col min="9225" max="9225" width="13.28515625" style="1477" bestFit="1" customWidth="1"/>
    <col min="9226" max="9226" width="18" style="1477" customWidth="1"/>
    <col min="9227" max="9227" width="10.140625" style="1477" bestFit="1" customWidth="1"/>
    <col min="9228" max="9474" width="9.140625" style="1477"/>
    <col min="9475" max="9475" width="26.85546875" style="1477" bestFit="1" customWidth="1"/>
    <col min="9476" max="9476" width="15.85546875" style="1477" bestFit="1" customWidth="1"/>
    <col min="9477" max="9477" width="17.42578125" style="1477" customWidth="1"/>
    <col min="9478" max="9478" width="17.5703125" style="1477" customWidth="1"/>
    <col min="9479" max="9479" width="16.42578125" style="1477" customWidth="1"/>
    <col min="9480" max="9480" width="15.7109375" style="1477" bestFit="1" customWidth="1"/>
    <col min="9481" max="9481" width="13.28515625" style="1477" bestFit="1" customWidth="1"/>
    <col min="9482" max="9482" width="18" style="1477" customWidth="1"/>
    <col min="9483" max="9483" width="10.140625" style="1477" bestFit="1" customWidth="1"/>
    <col min="9484" max="9730" width="9.140625" style="1477"/>
    <col min="9731" max="9731" width="26.85546875" style="1477" bestFit="1" customWidth="1"/>
    <col min="9732" max="9732" width="15.85546875" style="1477" bestFit="1" customWidth="1"/>
    <col min="9733" max="9733" width="17.42578125" style="1477" customWidth="1"/>
    <col min="9734" max="9734" width="17.5703125" style="1477" customWidth="1"/>
    <col min="9735" max="9735" width="16.42578125" style="1477" customWidth="1"/>
    <col min="9736" max="9736" width="15.7109375" style="1477" bestFit="1" customWidth="1"/>
    <col min="9737" max="9737" width="13.28515625" style="1477" bestFit="1" customWidth="1"/>
    <col min="9738" max="9738" width="18" style="1477" customWidth="1"/>
    <col min="9739" max="9739" width="10.140625" style="1477" bestFit="1" customWidth="1"/>
    <col min="9740" max="9986" width="9.140625" style="1477"/>
    <col min="9987" max="9987" width="26.85546875" style="1477" bestFit="1" customWidth="1"/>
    <col min="9988" max="9988" width="15.85546875" style="1477" bestFit="1" customWidth="1"/>
    <col min="9989" max="9989" width="17.42578125" style="1477" customWidth="1"/>
    <col min="9990" max="9990" width="17.5703125" style="1477" customWidth="1"/>
    <col min="9991" max="9991" width="16.42578125" style="1477" customWidth="1"/>
    <col min="9992" max="9992" width="15.7109375" style="1477" bestFit="1" customWidth="1"/>
    <col min="9993" max="9993" width="13.28515625" style="1477" bestFit="1" customWidth="1"/>
    <col min="9994" max="9994" width="18" style="1477" customWidth="1"/>
    <col min="9995" max="9995" width="10.140625" style="1477" bestFit="1" customWidth="1"/>
    <col min="9996" max="10242" width="9.140625" style="1477"/>
    <col min="10243" max="10243" width="26.85546875" style="1477" bestFit="1" customWidth="1"/>
    <col min="10244" max="10244" width="15.85546875" style="1477" bestFit="1" customWidth="1"/>
    <col min="10245" max="10245" width="17.42578125" style="1477" customWidth="1"/>
    <col min="10246" max="10246" width="17.5703125" style="1477" customWidth="1"/>
    <col min="10247" max="10247" width="16.42578125" style="1477" customWidth="1"/>
    <col min="10248" max="10248" width="15.7109375" style="1477" bestFit="1" customWidth="1"/>
    <col min="10249" max="10249" width="13.28515625" style="1477" bestFit="1" customWidth="1"/>
    <col min="10250" max="10250" width="18" style="1477" customWidth="1"/>
    <col min="10251" max="10251" width="10.140625" style="1477" bestFit="1" customWidth="1"/>
    <col min="10252" max="10498" width="9.140625" style="1477"/>
    <col min="10499" max="10499" width="26.85546875" style="1477" bestFit="1" customWidth="1"/>
    <col min="10500" max="10500" width="15.85546875" style="1477" bestFit="1" customWidth="1"/>
    <col min="10501" max="10501" width="17.42578125" style="1477" customWidth="1"/>
    <col min="10502" max="10502" width="17.5703125" style="1477" customWidth="1"/>
    <col min="10503" max="10503" width="16.42578125" style="1477" customWidth="1"/>
    <col min="10504" max="10504" width="15.7109375" style="1477" bestFit="1" customWidth="1"/>
    <col min="10505" max="10505" width="13.28515625" style="1477" bestFit="1" customWidth="1"/>
    <col min="10506" max="10506" width="18" style="1477" customWidth="1"/>
    <col min="10507" max="10507" width="10.140625" style="1477" bestFit="1" customWidth="1"/>
    <col min="10508" max="10754" width="9.140625" style="1477"/>
    <col min="10755" max="10755" width="26.85546875" style="1477" bestFit="1" customWidth="1"/>
    <col min="10756" max="10756" width="15.85546875" style="1477" bestFit="1" customWidth="1"/>
    <col min="10757" max="10757" width="17.42578125" style="1477" customWidth="1"/>
    <col min="10758" max="10758" width="17.5703125" style="1477" customWidth="1"/>
    <col min="10759" max="10759" width="16.42578125" style="1477" customWidth="1"/>
    <col min="10760" max="10760" width="15.7109375" style="1477" bestFit="1" customWidth="1"/>
    <col min="10761" max="10761" width="13.28515625" style="1477" bestFit="1" customWidth="1"/>
    <col min="10762" max="10762" width="18" style="1477" customWidth="1"/>
    <col min="10763" max="10763" width="10.140625" style="1477" bestFit="1" customWidth="1"/>
    <col min="10764" max="11010" width="9.140625" style="1477"/>
    <col min="11011" max="11011" width="26.85546875" style="1477" bestFit="1" customWidth="1"/>
    <col min="11012" max="11012" width="15.85546875" style="1477" bestFit="1" customWidth="1"/>
    <col min="11013" max="11013" width="17.42578125" style="1477" customWidth="1"/>
    <col min="11014" max="11014" width="17.5703125" style="1477" customWidth="1"/>
    <col min="11015" max="11015" width="16.42578125" style="1477" customWidth="1"/>
    <col min="11016" max="11016" width="15.7109375" style="1477" bestFit="1" customWidth="1"/>
    <col min="11017" max="11017" width="13.28515625" style="1477" bestFit="1" customWidth="1"/>
    <col min="11018" max="11018" width="18" style="1477" customWidth="1"/>
    <col min="11019" max="11019" width="10.140625" style="1477" bestFit="1" customWidth="1"/>
    <col min="11020" max="11266" width="9.140625" style="1477"/>
    <col min="11267" max="11267" width="26.85546875" style="1477" bestFit="1" customWidth="1"/>
    <col min="11268" max="11268" width="15.85546875" style="1477" bestFit="1" customWidth="1"/>
    <col min="11269" max="11269" width="17.42578125" style="1477" customWidth="1"/>
    <col min="11270" max="11270" width="17.5703125" style="1477" customWidth="1"/>
    <col min="11271" max="11271" width="16.42578125" style="1477" customWidth="1"/>
    <col min="11272" max="11272" width="15.7109375" style="1477" bestFit="1" customWidth="1"/>
    <col min="11273" max="11273" width="13.28515625" style="1477" bestFit="1" customWidth="1"/>
    <col min="11274" max="11274" width="18" style="1477" customWidth="1"/>
    <col min="11275" max="11275" width="10.140625" style="1477" bestFit="1" customWidth="1"/>
    <col min="11276" max="11522" width="9.140625" style="1477"/>
    <col min="11523" max="11523" width="26.85546875" style="1477" bestFit="1" customWidth="1"/>
    <col min="11524" max="11524" width="15.85546875" style="1477" bestFit="1" customWidth="1"/>
    <col min="11525" max="11525" width="17.42578125" style="1477" customWidth="1"/>
    <col min="11526" max="11526" width="17.5703125" style="1477" customWidth="1"/>
    <col min="11527" max="11527" width="16.42578125" style="1477" customWidth="1"/>
    <col min="11528" max="11528" width="15.7109375" style="1477" bestFit="1" customWidth="1"/>
    <col min="11529" max="11529" width="13.28515625" style="1477" bestFit="1" customWidth="1"/>
    <col min="11530" max="11530" width="18" style="1477" customWidth="1"/>
    <col min="11531" max="11531" width="10.140625" style="1477" bestFit="1" customWidth="1"/>
    <col min="11532" max="11778" width="9.140625" style="1477"/>
    <col min="11779" max="11779" width="26.85546875" style="1477" bestFit="1" customWidth="1"/>
    <col min="11780" max="11780" width="15.85546875" style="1477" bestFit="1" customWidth="1"/>
    <col min="11781" max="11781" width="17.42578125" style="1477" customWidth="1"/>
    <col min="11782" max="11782" width="17.5703125" style="1477" customWidth="1"/>
    <col min="11783" max="11783" width="16.42578125" style="1477" customWidth="1"/>
    <col min="11784" max="11784" width="15.7109375" style="1477" bestFit="1" customWidth="1"/>
    <col min="11785" max="11785" width="13.28515625" style="1477" bestFit="1" customWidth="1"/>
    <col min="11786" max="11786" width="18" style="1477" customWidth="1"/>
    <col min="11787" max="11787" width="10.140625" style="1477" bestFit="1" customWidth="1"/>
    <col min="11788" max="12034" width="9.140625" style="1477"/>
    <col min="12035" max="12035" width="26.85546875" style="1477" bestFit="1" customWidth="1"/>
    <col min="12036" max="12036" width="15.85546875" style="1477" bestFit="1" customWidth="1"/>
    <col min="12037" max="12037" width="17.42578125" style="1477" customWidth="1"/>
    <col min="12038" max="12038" width="17.5703125" style="1477" customWidth="1"/>
    <col min="12039" max="12039" width="16.42578125" style="1477" customWidth="1"/>
    <col min="12040" max="12040" width="15.7109375" style="1477" bestFit="1" customWidth="1"/>
    <col min="12041" max="12041" width="13.28515625" style="1477" bestFit="1" customWidth="1"/>
    <col min="12042" max="12042" width="18" style="1477" customWidth="1"/>
    <col min="12043" max="12043" width="10.140625" style="1477" bestFit="1" customWidth="1"/>
    <col min="12044" max="12290" width="9.140625" style="1477"/>
    <col min="12291" max="12291" width="26.85546875" style="1477" bestFit="1" customWidth="1"/>
    <col min="12292" max="12292" width="15.85546875" style="1477" bestFit="1" customWidth="1"/>
    <col min="12293" max="12293" width="17.42578125" style="1477" customWidth="1"/>
    <col min="12294" max="12294" width="17.5703125" style="1477" customWidth="1"/>
    <col min="12295" max="12295" width="16.42578125" style="1477" customWidth="1"/>
    <col min="12296" max="12296" width="15.7109375" style="1477" bestFit="1" customWidth="1"/>
    <col min="12297" max="12297" width="13.28515625" style="1477" bestFit="1" customWidth="1"/>
    <col min="12298" max="12298" width="18" style="1477" customWidth="1"/>
    <col min="12299" max="12299" width="10.140625" style="1477" bestFit="1" customWidth="1"/>
    <col min="12300" max="12546" width="9.140625" style="1477"/>
    <col min="12547" max="12547" width="26.85546875" style="1477" bestFit="1" customWidth="1"/>
    <col min="12548" max="12548" width="15.85546875" style="1477" bestFit="1" customWidth="1"/>
    <col min="12549" max="12549" width="17.42578125" style="1477" customWidth="1"/>
    <col min="12550" max="12550" width="17.5703125" style="1477" customWidth="1"/>
    <col min="12551" max="12551" width="16.42578125" style="1477" customWidth="1"/>
    <col min="12552" max="12552" width="15.7109375" style="1477" bestFit="1" customWidth="1"/>
    <col min="12553" max="12553" width="13.28515625" style="1477" bestFit="1" customWidth="1"/>
    <col min="12554" max="12554" width="18" style="1477" customWidth="1"/>
    <col min="12555" max="12555" width="10.140625" style="1477" bestFit="1" customWidth="1"/>
    <col min="12556" max="12802" width="9.140625" style="1477"/>
    <col min="12803" max="12803" width="26.85546875" style="1477" bestFit="1" customWidth="1"/>
    <col min="12804" max="12804" width="15.85546875" style="1477" bestFit="1" customWidth="1"/>
    <col min="12805" max="12805" width="17.42578125" style="1477" customWidth="1"/>
    <col min="12806" max="12806" width="17.5703125" style="1477" customWidth="1"/>
    <col min="12807" max="12807" width="16.42578125" style="1477" customWidth="1"/>
    <col min="12808" max="12808" width="15.7109375" style="1477" bestFit="1" customWidth="1"/>
    <col min="12809" max="12809" width="13.28515625" style="1477" bestFit="1" customWidth="1"/>
    <col min="12810" max="12810" width="18" style="1477" customWidth="1"/>
    <col min="12811" max="12811" width="10.140625" style="1477" bestFit="1" customWidth="1"/>
    <col min="12812" max="13058" width="9.140625" style="1477"/>
    <col min="13059" max="13059" width="26.85546875" style="1477" bestFit="1" customWidth="1"/>
    <col min="13060" max="13060" width="15.85546875" style="1477" bestFit="1" customWidth="1"/>
    <col min="13061" max="13061" width="17.42578125" style="1477" customWidth="1"/>
    <col min="13062" max="13062" width="17.5703125" style="1477" customWidth="1"/>
    <col min="13063" max="13063" width="16.42578125" style="1477" customWidth="1"/>
    <col min="13064" max="13064" width="15.7109375" style="1477" bestFit="1" customWidth="1"/>
    <col min="13065" max="13065" width="13.28515625" style="1477" bestFit="1" customWidth="1"/>
    <col min="13066" max="13066" width="18" style="1477" customWidth="1"/>
    <col min="13067" max="13067" width="10.140625" style="1477" bestFit="1" customWidth="1"/>
    <col min="13068" max="13314" width="9.140625" style="1477"/>
    <col min="13315" max="13315" width="26.85546875" style="1477" bestFit="1" customWidth="1"/>
    <col min="13316" max="13316" width="15.85546875" style="1477" bestFit="1" customWidth="1"/>
    <col min="13317" max="13317" width="17.42578125" style="1477" customWidth="1"/>
    <col min="13318" max="13318" width="17.5703125" style="1477" customWidth="1"/>
    <col min="13319" max="13319" width="16.42578125" style="1477" customWidth="1"/>
    <col min="13320" max="13320" width="15.7109375" style="1477" bestFit="1" customWidth="1"/>
    <col min="13321" max="13321" width="13.28515625" style="1477" bestFit="1" customWidth="1"/>
    <col min="13322" max="13322" width="18" style="1477" customWidth="1"/>
    <col min="13323" max="13323" width="10.140625" style="1477" bestFit="1" customWidth="1"/>
    <col min="13324" max="13570" width="9.140625" style="1477"/>
    <col min="13571" max="13571" width="26.85546875" style="1477" bestFit="1" customWidth="1"/>
    <col min="13572" max="13572" width="15.85546875" style="1477" bestFit="1" customWidth="1"/>
    <col min="13573" max="13573" width="17.42578125" style="1477" customWidth="1"/>
    <col min="13574" max="13574" width="17.5703125" style="1477" customWidth="1"/>
    <col min="13575" max="13575" width="16.42578125" style="1477" customWidth="1"/>
    <col min="13576" max="13576" width="15.7109375" style="1477" bestFit="1" customWidth="1"/>
    <col min="13577" max="13577" width="13.28515625" style="1477" bestFit="1" customWidth="1"/>
    <col min="13578" max="13578" width="18" style="1477" customWidth="1"/>
    <col min="13579" max="13579" width="10.140625" style="1477" bestFit="1" customWidth="1"/>
    <col min="13580" max="13826" width="9.140625" style="1477"/>
    <col min="13827" max="13827" width="26.85546875" style="1477" bestFit="1" customWidth="1"/>
    <col min="13828" max="13828" width="15.85546875" style="1477" bestFit="1" customWidth="1"/>
    <col min="13829" max="13829" width="17.42578125" style="1477" customWidth="1"/>
    <col min="13830" max="13830" width="17.5703125" style="1477" customWidth="1"/>
    <col min="13831" max="13831" width="16.42578125" style="1477" customWidth="1"/>
    <col min="13832" max="13832" width="15.7109375" style="1477" bestFit="1" customWidth="1"/>
    <col min="13833" max="13833" width="13.28515625" style="1477" bestFit="1" customWidth="1"/>
    <col min="13834" max="13834" width="18" style="1477" customWidth="1"/>
    <col min="13835" max="13835" width="10.140625" style="1477" bestFit="1" customWidth="1"/>
    <col min="13836" max="14082" width="9.140625" style="1477"/>
    <col min="14083" max="14083" width="26.85546875" style="1477" bestFit="1" customWidth="1"/>
    <col min="14084" max="14084" width="15.85546875" style="1477" bestFit="1" customWidth="1"/>
    <col min="14085" max="14085" width="17.42578125" style="1477" customWidth="1"/>
    <col min="14086" max="14086" width="17.5703125" style="1477" customWidth="1"/>
    <col min="14087" max="14087" width="16.42578125" style="1477" customWidth="1"/>
    <col min="14088" max="14088" width="15.7109375" style="1477" bestFit="1" customWidth="1"/>
    <col min="14089" max="14089" width="13.28515625" style="1477" bestFit="1" customWidth="1"/>
    <col min="14090" max="14090" width="18" style="1477" customWidth="1"/>
    <col min="14091" max="14091" width="10.140625" style="1477" bestFit="1" customWidth="1"/>
    <col min="14092" max="14338" width="9.140625" style="1477"/>
    <col min="14339" max="14339" width="26.85546875" style="1477" bestFit="1" customWidth="1"/>
    <col min="14340" max="14340" width="15.85546875" style="1477" bestFit="1" customWidth="1"/>
    <col min="14341" max="14341" width="17.42578125" style="1477" customWidth="1"/>
    <col min="14342" max="14342" width="17.5703125" style="1477" customWidth="1"/>
    <col min="14343" max="14343" width="16.42578125" style="1477" customWidth="1"/>
    <col min="14344" max="14344" width="15.7109375" style="1477" bestFit="1" customWidth="1"/>
    <col min="14345" max="14345" width="13.28515625" style="1477" bestFit="1" customWidth="1"/>
    <col min="14346" max="14346" width="18" style="1477" customWidth="1"/>
    <col min="14347" max="14347" width="10.140625" style="1477" bestFit="1" customWidth="1"/>
    <col min="14348" max="14594" width="9.140625" style="1477"/>
    <col min="14595" max="14595" width="26.85546875" style="1477" bestFit="1" customWidth="1"/>
    <col min="14596" max="14596" width="15.85546875" style="1477" bestFit="1" customWidth="1"/>
    <col min="14597" max="14597" width="17.42578125" style="1477" customWidth="1"/>
    <col min="14598" max="14598" width="17.5703125" style="1477" customWidth="1"/>
    <col min="14599" max="14599" width="16.42578125" style="1477" customWidth="1"/>
    <col min="14600" max="14600" width="15.7109375" style="1477" bestFit="1" customWidth="1"/>
    <col min="14601" max="14601" width="13.28515625" style="1477" bestFit="1" customWidth="1"/>
    <col min="14602" max="14602" width="18" style="1477" customWidth="1"/>
    <col min="14603" max="14603" width="10.140625" style="1477" bestFit="1" customWidth="1"/>
    <col min="14604" max="14850" width="9.140625" style="1477"/>
    <col min="14851" max="14851" width="26.85546875" style="1477" bestFit="1" customWidth="1"/>
    <col min="14852" max="14852" width="15.85546875" style="1477" bestFit="1" customWidth="1"/>
    <col min="14853" max="14853" width="17.42578125" style="1477" customWidth="1"/>
    <col min="14854" max="14854" width="17.5703125" style="1477" customWidth="1"/>
    <col min="14855" max="14855" width="16.42578125" style="1477" customWidth="1"/>
    <col min="14856" max="14856" width="15.7109375" style="1477" bestFit="1" customWidth="1"/>
    <col min="14857" max="14857" width="13.28515625" style="1477" bestFit="1" customWidth="1"/>
    <col min="14858" max="14858" width="18" style="1477" customWidth="1"/>
    <col min="14859" max="14859" width="10.140625" style="1477" bestFit="1" customWidth="1"/>
    <col min="14860" max="15106" width="9.140625" style="1477"/>
    <col min="15107" max="15107" width="26.85546875" style="1477" bestFit="1" customWidth="1"/>
    <col min="15108" max="15108" width="15.85546875" style="1477" bestFit="1" customWidth="1"/>
    <col min="15109" max="15109" width="17.42578125" style="1477" customWidth="1"/>
    <col min="15110" max="15110" width="17.5703125" style="1477" customWidth="1"/>
    <col min="15111" max="15111" width="16.42578125" style="1477" customWidth="1"/>
    <col min="15112" max="15112" width="15.7109375" style="1477" bestFit="1" customWidth="1"/>
    <col min="15113" max="15113" width="13.28515625" style="1477" bestFit="1" customWidth="1"/>
    <col min="15114" max="15114" width="18" style="1477" customWidth="1"/>
    <col min="15115" max="15115" width="10.140625" style="1477" bestFit="1" customWidth="1"/>
    <col min="15116" max="15362" width="9.140625" style="1477"/>
    <col min="15363" max="15363" width="26.85546875" style="1477" bestFit="1" customWidth="1"/>
    <col min="15364" max="15364" width="15.85546875" style="1477" bestFit="1" customWidth="1"/>
    <col min="15365" max="15365" width="17.42578125" style="1477" customWidth="1"/>
    <col min="15366" max="15366" width="17.5703125" style="1477" customWidth="1"/>
    <col min="15367" max="15367" width="16.42578125" style="1477" customWidth="1"/>
    <col min="15368" max="15368" width="15.7109375" style="1477" bestFit="1" customWidth="1"/>
    <col min="15369" max="15369" width="13.28515625" style="1477" bestFit="1" customWidth="1"/>
    <col min="15370" max="15370" width="18" style="1477" customWidth="1"/>
    <col min="15371" max="15371" width="10.140625" style="1477" bestFit="1" customWidth="1"/>
    <col min="15372" max="15618" width="9.140625" style="1477"/>
    <col min="15619" max="15619" width="26.85546875" style="1477" bestFit="1" customWidth="1"/>
    <col min="15620" max="15620" width="15.85546875" style="1477" bestFit="1" customWidth="1"/>
    <col min="15621" max="15621" width="17.42578125" style="1477" customWidth="1"/>
    <col min="15622" max="15622" width="17.5703125" style="1477" customWidth="1"/>
    <col min="15623" max="15623" width="16.42578125" style="1477" customWidth="1"/>
    <col min="15624" max="15624" width="15.7109375" style="1477" bestFit="1" customWidth="1"/>
    <col min="15625" max="15625" width="13.28515625" style="1477" bestFit="1" customWidth="1"/>
    <col min="15626" max="15626" width="18" style="1477" customWidth="1"/>
    <col min="15627" max="15627" width="10.140625" style="1477" bestFit="1" customWidth="1"/>
    <col min="15628" max="15874" width="9.140625" style="1477"/>
    <col min="15875" max="15875" width="26.85546875" style="1477" bestFit="1" customWidth="1"/>
    <col min="15876" max="15876" width="15.85546875" style="1477" bestFit="1" customWidth="1"/>
    <col min="15877" max="15877" width="17.42578125" style="1477" customWidth="1"/>
    <col min="15878" max="15878" width="17.5703125" style="1477" customWidth="1"/>
    <col min="15879" max="15879" width="16.42578125" style="1477" customWidth="1"/>
    <col min="15880" max="15880" width="15.7109375" style="1477" bestFit="1" customWidth="1"/>
    <col min="15881" max="15881" width="13.28515625" style="1477" bestFit="1" customWidth="1"/>
    <col min="15882" max="15882" width="18" style="1477" customWidth="1"/>
    <col min="15883" max="15883" width="10.140625" style="1477" bestFit="1" customWidth="1"/>
    <col min="15884" max="16130" width="9.140625" style="1477"/>
    <col min="16131" max="16131" width="26.85546875" style="1477" bestFit="1" customWidth="1"/>
    <col min="16132" max="16132" width="15.85546875" style="1477" bestFit="1" customWidth="1"/>
    <col min="16133" max="16133" width="17.42578125" style="1477" customWidth="1"/>
    <col min="16134" max="16134" width="17.5703125" style="1477" customWidth="1"/>
    <col min="16135" max="16135" width="16.42578125" style="1477" customWidth="1"/>
    <col min="16136" max="16136" width="15.7109375" style="1477" bestFit="1" customWidth="1"/>
    <col min="16137" max="16137" width="13.28515625" style="1477" bestFit="1" customWidth="1"/>
    <col min="16138" max="16138" width="18" style="1477" customWidth="1"/>
    <col min="16139" max="16139" width="10.140625" style="1477" bestFit="1" customWidth="1"/>
    <col min="16140" max="16384" width="9.140625" style="1477"/>
  </cols>
  <sheetData>
    <row r="1" spans="1:11" s="1474" customFormat="1" x14ac:dyDescent="0.2">
      <c r="A1" s="345"/>
      <c r="B1" s="1987" t="s">
        <v>2081</v>
      </c>
      <c r="C1" s="1987"/>
      <c r="D1" s="1987"/>
      <c r="E1" s="1987"/>
      <c r="F1" s="1987"/>
      <c r="G1" s="1987"/>
      <c r="H1" s="1987"/>
      <c r="I1" s="1473"/>
      <c r="J1" s="1473"/>
      <c r="K1" s="1473"/>
    </row>
    <row r="2" spans="1:11" s="1474" customFormat="1" x14ac:dyDescent="0.2">
      <c r="A2" s="345"/>
      <c r="B2" s="1475"/>
    </row>
    <row r="3" spans="1:11" x14ac:dyDescent="0.2">
      <c r="B3" s="2068" t="s">
        <v>78</v>
      </c>
      <c r="C3" s="2068"/>
      <c r="D3" s="2068"/>
      <c r="E3" s="2068"/>
      <c r="F3" s="2068"/>
      <c r="G3" s="2068"/>
      <c r="H3" s="2068"/>
      <c r="I3" s="1476"/>
      <c r="J3" s="1476"/>
    </row>
    <row r="4" spans="1:11" x14ac:dyDescent="0.2">
      <c r="B4" s="2068" t="s">
        <v>1427</v>
      </c>
      <c r="C4" s="2068"/>
      <c r="D4" s="2068"/>
      <c r="E4" s="2068"/>
      <c r="F4" s="2068"/>
      <c r="G4" s="2068"/>
      <c r="H4" s="2068"/>
      <c r="I4" s="1476"/>
      <c r="J4" s="1476"/>
    </row>
    <row r="5" spans="1:11" x14ac:dyDescent="0.2">
      <c r="B5" s="2068" t="s">
        <v>1523</v>
      </c>
      <c r="C5" s="2068"/>
      <c r="D5" s="2068"/>
      <c r="E5" s="2068"/>
      <c r="F5" s="2068"/>
      <c r="G5" s="2068"/>
      <c r="H5" s="2068"/>
      <c r="I5" s="1476"/>
      <c r="J5" s="1476"/>
    </row>
    <row r="6" spans="1:11" x14ac:dyDescent="0.2">
      <c r="B6" s="2068" t="s">
        <v>1428</v>
      </c>
      <c r="C6" s="2068"/>
      <c r="D6" s="2068"/>
      <c r="E6" s="2068"/>
      <c r="F6" s="2068"/>
      <c r="G6" s="2068"/>
      <c r="H6" s="2068"/>
      <c r="I6" s="1476"/>
      <c r="J6" s="1476"/>
    </row>
    <row r="7" spans="1:11" x14ac:dyDescent="0.2">
      <c r="B7" s="1478"/>
      <c r="C7" s="1479"/>
      <c r="D7" s="1479"/>
      <c r="E7" s="1479"/>
      <c r="F7" s="1479"/>
      <c r="G7" s="1480"/>
      <c r="H7" s="1478"/>
      <c r="I7" s="1476"/>
      <c r="J7" s="1476"/>
    </row>
    <row r="8" spans="1:11" ht="38.25" x14ac:dyDescent="0.2">
      <c r="A8" s="1481"/>
      <c r="B8" s="1482" t="s">
        <v>86</v>
      </c>
      <c r="C8" s="1483" t="s">
        <v>1524</v>
      </c>
      <c r="D8" s="1483" t="s">
        <v>1525</v>
      </c>
      <c r="E8" s="1483" t="s">
        <v>1526</v>
      </c>
      <c r="F8" s="1483" t="s">
        <v>1527</v>
      </c>
      <c r="G8" s="1483" t="s">
        <v>1528</v>
      </c>
      <c r="H8" s="1484" t="s">
        <v>1529</v>
      </c>
    </row>
    <row r="9" spans="1:11" x14ac:dyDescent="0.2">
      <c r="A9" s="1485" t="s">
        <v>491</v>
      </c>
      <c r="B9" s="1486" t="s">
        <v>1530</v>
      </c>
      <c r="C9" s="1487">
        <v>7181</v>
      </c>
      <c r="D9" s="1488"/>
      <c r="E9" s="1488"/>
      <c r="F9" s="1488"/>
      <c r="G9" s="1489">
        <f t="shared" ref="G9:G10" si="0">C9+E9</f>
        <v>7181</v>
      </c>
      <c r="H9" s="1490">
        <v>7</v>
      </c>
    </row>
    <row r="10" spans="1:11" ht="25.5" x14ac:dyDescent="0.2">
      <c r="A10" s="1462" t="s">
        <v>499</v>
      </c>
      <c r="B10" s="1491" t="s">
        <v>1531</v>
      </c>
      <c r="C10" s="1492">
        <v>750000000</v>
      </c>
      <c r="D10" s="1493"/>
      <c r="E10" s="1493"/>
      <c r="F10" s="1493"/>
      <c r="G10" s="1489">
        <f t="shared" si="0"/>
        <v>750000000</v>
      </c>
      <c r="H10" s="1490">
        <v>750000</v>
      </c>
    </row>
    <row r="11" spans="1:11" ht="25.5" x14ac:dyDescent="0.2">
      <c r="A11" s="1462" t="s">
        <v>500</v>
      </c>
      <c r="B11" s="1494" t="s">
        <v>1532</v>
      </c>
      <c r="C11" s="1487">
        <v>3000000</v>
      </c>
      <c r="D11" s="1488"/>
      <c r="E11" s="1488"/>
      <c r="F11" s="1488"/>
      <c r="G11" s="1489">
        <f>C11+E11</f>
        <v>3000000</v>
      </c>
      <c r="H11" s="1490">
        <v>3000</v>
      </c>
    </row>
    <row r="12" spans="1:11" ht="25.5" x14ac:dyDescent="0.2">
      <c r="A12" s="1462" t="s">
        <v>501</v>
      </c>
      <c r="B12" s="1491" t="s">
        <v>2082</v>
      </c>
      <c r="C12" s="1487">
        <v>1530000</v>
      </c>
      <c r="D12" s="1488"/>
      <c r="E12" s="1488">
        <v>-60000</v>
      </c>
      <c r="F12" s="1488"/>
      <c r="G12" s="1489">
        <f>C12+E12</f>
        <v>1470000</v>
      </c>
      <c r="H12" s="1490">
        <v>1470</v>
      </c>
    </row>
    <row r="13" spans="1:11" ht="25.5" x14ac:dyDescent="0.2">
      <c r="A13" s="1462" t="s">
        <v>502</v>
      </c>
      <c r="B13" s="1491" t="s">
        <v>1533</v>
      </c>
      <c r="C13" s="1487">
        <v>75500000</v>
      </c>
      <c r="D13" s="1488"/>
      <c r="E13" s="1488"/>
      <c r="F13" s="1488"/>
      <c r="G13" s="1489">
        <v>75500000</v>
      </c>
      <c r="H13" s="1490">
        <v>75500</v>
      </c>
    </row>
    <row r="14" spans="1:11" ht="25.5" x14ac:dyDescent="0.2">
      <c r="A14" s="1495" t="s">
        <v>503</v>
      </c>
      <c r="B14" s="1496" t="s">
        <v>1534</v>
      </c>
      <c r="C14" s="1497">
        <v>3000000</v>
      </c>
      <c r="D14" s="1498"/>
      <c r="E14" s="1498"/>
      <c r="F14" s="1498"/>
      <c r="G14" s="1499">
        <v>3000000</v>
      </c>
      <c r="H14" s="1500">
        <v>3000</v>
      </c>
    </row>
    <row r="15" spans="1:11" s="1506" customFormat="1" x14ac:dyDescent="0.2">
      <c r="A15" s="1462" t="s">
        <v>504</v>
      </c>
      <c r="B15" s="1501" t="s">
        <v>614</v>
      </c>
      <c r="C15" s="1502">
        <f>SUM(C9:C14)</f>
        <v>833037181</v>
      </c>
      <c r="D15" s="1503">
        <f>SUM(D9:D11)</f>
        <v>0</v>
      </c>
      <c r="E15" s="1503">
        <f>SUM(E9:E11)</f>
        <v>0</v>
      </c>
      <c r="F15" s="1503">
        <f>SUM(F9:F11)</f>
        <v>0</v>
      </c>
      <c r="G15" s="1504">
        <f>SUM(G9:G14)</f>
        <v>832977181</v>
      </c>
      <c r="H15" s="1505">
        <f>SUM(H9:H14)</f>
        <v>832977</v>
      </c>
    </row>
    <row r="16" spans="1:11" s="1506" customFormat="1" x14ac:dyDescent="0.2">
      <c r="A16" s="345"/>
      <c r="C16" s="1503"/>
      <c r="D16" s="1507"/>
      <c r="E16" s="1507"/>
      <c r="F16" s="1507"/>
      <c r="G16" s="1507"/>
      <c r="H16" s="1503"/>
    </row>
    <row r="17" spans="2:10" x14ac:dyDescent="0.2">
      <c r="C17" s="1508"/>
      <c r="D17" s="1508"/>
      <c r="E17" s="1508"/>
      <c r="F17" s="1508"/>
      <c r="G17" s="1508"/>
      <c r="H17" s="1508"/>
      <c r="I17" s="1508"/>
      <c r="J17" s="1508"/>
    </row>
    <row r="18" spans="2:10" x14ac:dyDescent="0.2">
      <c r="C18" s="1509"/>
      <c r="D18" s="1509"/>
      <c r="E18" s="1509"/>
      <c r="F18" s="1510"/>
      <c r="G18" s="1509"/>
      <c r="H18" s="1509"/>
      <c r="I18" s="1508"/>
      <c r="J18" s="1508"/>
    </row>
    <row r="19" spans="2:10" x14ac:dyDescent="0.2">
      <c r="C19" s="1509"/>
      <c r="D19" s="1509"/>
      <c r="E19" s="1509"/>
      <c r="F19" s="1510"/>
      <c r="G19" s="1509"/>
      <c r="H19" s="1509"/>
      <c r="I19" s="1508"/>
      <c r="J19" s="1508"/>
    </row>
    <row r="20" spans="2:10" x14ac:dyDescent="0.2">
      <c r="C20" s="1510"/>
      <c r="D20" s="1510"/>
      <c r="E20" s="1510"/>
      <c r="F20" s="1510"/>
      <c r="G20" s="1510"/>
      <c r="H20" s="1510"/>
      <c r="I20" s="1508"/>
      <c r="J20" s="1508"/>
    </row>
    <row r="21" spans="2:10" x14ac:dyDescent="0.2">
      <c r="C21" s="1511"/>
      <c r="D21" s="1512"/>
      <c r="E21" s="1512"/>
      <c r="F21" s="1512"/>
      <c r="G21" s="1512"/>
      <c r="H21" s="1511"/>
    </row>
    <row r="22" spans="2:10" x14ac:dyDescent="0.2">
      <c r="C22" s="1511"/>
      <c r="D22" s="1512"/>
      <c r="E22" s="1512"/>
      <c r="F22" s="1512"/>
      <c r="G22" s="1512"/>
      <c r="H22" s="1511"/>
    </row>
    <row r="25" spans="2:10" x14ac:dyDescent="0.2">
      <c r="B25" s="1513"/>
      <c r="C25" s="1474"/>
      <c r="D25" s="1474"/>
      <c r="E25" s="1474"/>
      <c r="F25" s="1474"/>
      <c r="G25" s="1474"/>
      <c r="H25" s="1474"/>
    </row>
    <row r="26" spans="2:10" x14ac:dyDescent="0.2">
      <c r="B26" s="1474"/>
      <c r="C26" s="1474"/>
      <c r="D26" s="1474"/>
      <c r="E26" s="1474"/>
      <c r="F26" s="1474"/>
      <c r="G26" s="1474"/>
      <c r="H26" s="1474"/>
    </row>
    <row r="27" spans="2:10" x14ac:dyDescent="0.2">
      <c r="B27" s="1474"/>
      <c r="C27" s="1474"/>
      <c r="D27" s="1474"/>
      <c r="E27" s="1474"/>
      <c r="F27" s="1474"/>
      <c r="G27" s="1474"/>
      <c r="H27" s="1474"/>
    </row>
  </sheetData>
  <mergeCells count="5">
    <mergeCell ref="B1:H1"/>
    <mergeCell ref="B3:H3"/>
    <mergeCell ref="B4:H4"/>
    <mergeCell ref="B5:H5"/>
    <mergeCell ref="B6:H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V91"/>
  <sheetViews>
    <sheetView workbookViewId="0">
      <selection activeCell="F8" sqref="F8:I8"/>
    </sheetView>
  </sheetViews>
  <sheetFormatPr defaultColWidth="61.7109375" defaultRowHeight="12" x14ac:dyDescent="0.2"/>
  <cols>
    <col min="1" max="1" width="61.7109375" style="182" customWidth="1"/>
    <col min="2" max="2" width="9.85546875" style="182" hidden="1" customWidth="1"/>
    <col min="3" max="3" width="11.7109375" style="182" hidden="1" customWidth="1"/>
    <col min="4" max="4" width="9.85546875" style="182" hidden="1" customWidth="1"/>
    <col min="5" max="5" width="15.85546875" style="186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255" width="8" style="6" customWidth="1"/>
    <col min="256" max="16384" width="61.7109375" style="6"/>
  </cols>
  <sheetData>
    <row r="1" spans="1:10" ht="12.75" x14ac:dyDescent="0.2">
      <c r="B1" s="1750" t="s">
        <v>301</v>
      </c>
      <c r="C1" s="1750"/>
      <c r="D1" s="1750"/>
      <c r="E1" s="1750"/>
    </row>
    <row r="2" spans="1:10" x14ac:dyDescent="0.2">
      <c r="F2" s="1763"/>
      <c r="G2" s="1763"/>
      <c r="H2" s="1763"/>
      <c r="I2" s="1763"/>
    </row>
    <row r="4" spans="1:10" ht="12.75" x14ac:dyDescent="0.2">
      <c r="A4" s="1761" t="s">
        <v>78</v>
      </c>
      <c r="B4" s="1761"/>
      <c r="C4" s="1761"/>
      <c r="D4" s="1761"/>
      <c r="E4" s="1761"/>
      <c r="F4" s="1762"/>
      <c r="G4" s="1762"/>
      <c r="H4" s="1762"/>
      <c r="I4" s="1762"/>
    </row>
    <row r="5" spans="1:10" ht="12.75" x14ac:dyDescent="0.2">
      <c r="A5" s="1761" t="s">
        <v>918</v>
      </c>
      <c r="B5" s="1761"/>
      <c r="C5" s="1761"/>
      <c r="D5" s="1761"/>
      <c r="E5" s="1761"/>
      <c r="F5" s="1762"/>
      <c r="G5" s="1762"/>
      <c r="H5" s="1762"/>
      <c r="I5" s="1762"/>
    </row>
    <row r="7" spans="1:10" ht="13.5" thickBot="1" x14ac:dyDescent="0.25">
      <c r="E7" s="493" t="s">
        <v>20</v>
      </c>
      <c r="F7" s="504"/>
    </row>
    <row r="8" spans="1:10" ht="12.75" customHeight="1" thickBot="1" x14ac:dyDescent="0.25">
      <c r="A8" s="1753" t="s">
        <v>79</v>
      </c>
      <c r="B8" s="1755" t="s">
        <v>112</v>
      </c>
      <c r="C8" s="1756"/>
      <c r="D8" s="1756"/>
      <c r="E8" s="1756"/>
      <c r="F8" s="1755" t="s">
        <v>929</v>
      </c>
      <c r="G8" s="1756"/>
      <c r="H8" s="1756"/>
      <c r="I8" s="1756"/>
    </row>
    <row r="9" spans="1:10" s="7" customFormat="1" ht="49.5" customHeight="1" thickBot="1" x14ac:dyDescent="0.25">
      <c r="A9" s="1754"/>
      <c r="B9" s="273" t="s">
        <v>80</v>
      </c>
      <c r="C9" s="183" t="s">
        <v>81</v>
      </c>
      <c r="D9" s="183" t="s">
        <v>701</v>
      </c>
      <c r="E9" s="274" t="s">
        <v>82</v>
      </c>
      <c r="F9" s="273" t="s">
        <v>80</v>
      </c>
      <c r="G9" s="183" t="s">
        <v>81</v>
      </c>
      <c r="H9" s="183" t="s">
        <v>701</v>
      </c>
      <c r="I9" s="274" t="s">
        <v>82</v>
      </c>
    </row>
    <row r="10" spans="1:10" ht="13.5" customHeight="1" x14ac:dyDescent="0.2">
      <c r="A10" s="505" t="s">
        <v>83</v>
      </c>
      <c r="B10" s="506"/>
      <c r="C10" s="506"/>
      <c r="D10" s="506"/>
      <c r="E10" s="506"/>
      <c r="F10" s="507"/>
      <c r="G10" s="507"/>
      <c r="H10" s="507"/>
      <c r="I10" s="507"/>
      <c r="J10" s="532"/>
    </row>
    <row r="11" spans="1:10" ht="13.5" customHeight="1" x14ac:dyDescent="0.2">
      <c r="A11" s="184" t="s">
        <v>839</v>
      </c>
      <c r="B11" s="185"/>
      <c r="C11" s="185"/>
      <c r="D11" s="185"/>
      <c r="E11" s="185"/>
      <c r="F11" s="494"/>
      <c r="G11" s="494"/>
      <c r="H11" s="494"/>
      <c r="I11" s="494"/>
      <c r="J11" s="532"/>
    </row>
    <row r="12" spans="1:10" ht="30.75" customHeight="1" x14ac:dyDescent="0.2">
      <c r="A12" s="612" t="s">
        <v>840</v>
      </c>
      <c r="B12" s="497">
        <v>4865</v>
      </c>
      <c r="C12" s="613">
        <v>18.690000000000001</v>
      </c>
      <c r="D12" s="497">
        <v>4580000</v>
      </c>
      <c r="E12" s="497">
        <f>C12*D12</f>
        <v>85600200</v>
      </c>
      <c r="F12" s="496">
        <v>4837</v>
      </c>
      <c r="G12" s="495">
        <v>18.62</v>
      </c>
      <c r="H12" s="495">
        <v>4580000</v>
      </c>
      <c r="I12" s="496">
        <f>G12*H12</f>
        <v>85279600</v>
      </c>
      <c r="J12" s="532"/>
    </row>
    <row r="13" spans="1:10" ht="13.5" customHeight="1" x14ac:dyDescent="0.2">
      <c r="A13" s="500" t="s">
        <v>841</v>
      </c>
      <c r="B13" s="497"/>
      <c r="C13" s="497"/>
      <c r="D13" s="497"/>
      <c r="E13" s="497"/>
      <c r="F13" s="496"/>
      <c r="G13" s="495"/>
      <c r="H13" s="495"/>
      <c r="I13" s="496"/>
      <c r="J13" s="532"/>
    </row>
    <row r="14" spans="1:10" ht="30" customHeight="1" x14ac:dyDescent="0.2">
      <c r="A14" s="612" t="s">
        <v>842</v>
      </c>
      <c r="B14" s="497"/>
      <c r="C14" s="498"/>
      <c r="D14" s="497" t="s">
        <v>302</v>
      </c>
      <c r="E14" s="497">
        <v>8328800</v>
      </c>
      <c r="F14" s="496"/>
      <c r="G14" s="495"/>
      <c r="H14" s="495" t="s">
        <v>302</v>
      </c>
      <c r="I14" s="496">
        <v>8329050</v>
      </c>
      <c r="J14" s="532"/>
    </row>
    <row r="15" spans="1:10" ht="30" customHeight="1" x14ac:dyDescent="0.2">
      <c r="A15" s="612" t="s">
        <v>843</v>
      </c>
      <c r="B15" s="497"/>
      <c r="C15" s="498"/>
      <c r="D15" s="497"/>
      <c r="E15" s="497"/>
      <c r="F15" s="496"/>
      <c r="G15" s="495"/>
      <c r="H15" s="495"/>
      <c r="I15" s="496">
        <v>-8329050</v>
      </c>
      <c r="J15" s="532"/>
    </row>
    <row r="16" spans="1:10" ht="30" customHeight="1" x14ac:dyDescent="0.2">
      <c r="A16" s="612" t="s">
        <v>844</v>
      </c>
      <c r="B16" s="497"/>
      <c r="C16" s="498"/>
      <c r="D16" s="497"/>
      <c r="E16" s="497"/>
      <c r="F16" s="496"/>
      <c r="G16" s="495"/>
      <c r="H16" s="495"/>
      <c r="I16" s="496">
        <f>I14+I15</f>
        <v>0</v>
      </c>
      <c r="J16" s="532"/>
    </row>
    <row r="17" spans="1:10" ht="16.5" customHeight="1" x14ac:dyDescent="0.2">
      <c r="A17" s="500" t="s">
        <v>845</v>
      </c>
      <c r="B17" s="497"/>
      <c r="C17" s="497"/>
      <c r="D17" s="614" t="s">
        <v>303</v>
      </c>
      <c r="E17" s="497">
        <v>18272000</v>
      </c>
      <c r="F17" s="496"/>
      <c r="G17" s="495"/>
      <c r="H17" s="495" t="s">
        <v>304</v>
      </c>
      <c r="I17" s="496">
        <v>18304000</v>
      </c>
      <c r="J17" s="532"/>
    </row>
    <row r="18" spans="1:10" ht="16.5" customHeight="1" x14ac:dyDescent="0.2">
      <c r="A18" s="500" t="s">
        <v>843</v>
      </c>
      <c r="B18" s="497"/>
      <c r="C18" s="497"/>
      <c r="D18" s="614"/>
      <c r="E18" s="497"/>
      <c r="F18" s="496"/>
      <c r="G18" s="495"/>
      <c r="H18" s="495"/>
      <c r="I18" s="496">
        <v>-18304000</v>
      </c>
      <c r="J18" s="532"/>
    </row>
    <row r="19" spans="1:10" ht="16.5" customHeight="1" x14ac:dyDescent="0.2">
      <c r="A19" s="500" t="s">
        <v>846</v>
      </c>
      <c r="B19" s="497"/>
      <c r="C19" s="497"/>
      <c r="D19" s="614"/>
      <c r="E19" s="497"/>
      <c r="F19" s="496"/>
      <c r="G19" s="495"/>
      <c r="H19" s="495"/>
      <c r="I19" s="496">
        <f>I17+I18</f>
        <v>0</v>
      </c>
      <c r="J19" s="532"/>
    </row>
    <row r="20" spans="1:10" ht="13.5" customHeight="1" x14ac:dyDescent="0.2">
      <c r="A20" s="500" t="s">
        <v>847</v>
      </c>
      <c r="B20" s="615"/>
      <c r="C20" s="615" t="s">
        <v>848</v>
      </c>
      <c r="D20" s="616" t="s">
        <v>702</v>
      </c>
      <c r="E20" s="615">
        <v>1355022</v>
      </c>
      <c r="F20" s="571"/>
      <c r="G20" s="615"/>
      <c r="H20" s="617" t="s">
        <v>702</v>
      </c>
      <c r="I20" s="496">
        <v>1355022</v>
      </c>
      <c r="J20" s="532"/>
    </row>
    <row r="21" spans="1:10" ht="13.5" customHeight="1" x14ac:dyDescent="0.2">
      <c r="A21" s="500" t="s">
        <v>849</v>
      </c>
      <c r="B21" s="615"/>
      <c r="C21" s="615"/>
      <c r="D21" s="616"/>
      <c r="E21" s="615"/>
      <c r="F21" s="571"/>
      <c r="G21" s="615"/>
      <c r="H21" s="617"/>
      <c r="I21" s="496">
        <v>-1355022</v>
      </c>
      <c r="J21" s="532"/>
    </row>
    <row r="22" spans="1:10" ht="13.5" customHeight="1" x14ac:dyDescent="0.2">
      <c r="A22" s="500" t="s">
        <v>850</v>
      </c>
      <c r="B22" s="615"/>
      <c r="C22" s="615"/>
      <c r="D22" s="616"/>
      <c r="E22" s="615"/>
      <c r="F22" s="571"/>
      <c r="G22" s="615"/>
      <c r="H22" s="617"/>
      <c r="I22" s="496">
        <f>I20+I21</f>
        <v>0</v>
      </c>
      <c r="J22" s="532"/>
    </row>
    <row r="23" spans="1:10" ht="13.5" customHeight="1" x14ac:dyDescent="0.2">
      <c r="A23" s="500" t="s">
        <v>851</v>
      </c>
      <c r="B23" s="497"/>
      <c r="C23" s="498"/>
      <c r="D23" s="614" t="s">
        <v>703</v>
      </c>
      <c r="E23" s="497">
        <v>6369620</v>
      </c>
      <c r="F23" s="496"/>
      <c r="G23" s="495"/>
      <c r="H23" s="614" t="s">
        <v>703</v>
      </c>
      <c r="I23" s="496">
        <v>6369620</v>
      </c>
      <c r="J23" s="532"/>
    </row>
    <row r="24" spans="1:10" ht="13.5" customHeight="1" x14ac:dyDescent="0.2">
      <c r="A24" s="500" t="s">
        <v>849</v>
      </c>
      <c r="B24" s="497"/>
      <c r="C24" s="498"/>
      <c r="D24" s="614"/>
      <c r="E24" s="497"/>
      <c r="F24" s="496"/>
      <c r="G24" s="495"/>
      <c r="H24" s="614"/>
      <c r="I24" s="496">
        <v>-6369620</v>
      </c>
      <c r="J24" s="532"/>
    </row>
    <row r="25" spans="1:10" ht="13.5" customHeight="1" x14ac:dyDescent="0.2">
      <c r="A25" s="500" t="s">
        <v>852</v>
      </c>
      <c r="B25" s="497"/>
      <c r="C25" s="498"/>
      <c r="D25" s="614"/>
      <c r="E25" s="497"/>
      <c r="F25" s="496"/>
      <c r="G25" s="495"/>
      <c r="H25" s="614"/>
      <c r="I25" s="496">
        <f>I23+I24</f>
        <v>0</v>
      </c>
      <c r="J25" s="532"/>
    </row>
    <row r="26" spans="1:10" ht="13.5" customHeight="1" x14ac:dyDescent="0.2">
      <c r="A26" s="500" t="s">
        <v>853</v>
      </c>
      <c r="B26" s="497">
        <v>4865</v>
      </c>
      <c r="C26" s="497"/>
      <c r="D26" s="497">
        <v>2700</v>
      </c>
      <c r="E26" s="497">
        <f>B26*D26</f>
        <v>13135500</v>
      </c>
      <c r="F26" s="496">
        <v>4837</v>
      </c>
      <c r="G26" s="495"/>
      <c r="H26" s="497">
        <v>2700</v>
      </c>
      <c r="I26" s="496">
        <f>F26*H26</f>
        <v>13059900</v>
      </c>
      <c r="J26" s="532"/>
    </row>
    <row r="27" spans="1:10" ht="13.5" customHeight="1" x14ac:dyDescent="0.2">
      <c r="A27" s="500" t="s">
        <v>854</v>
      </c>
      <c r="B27" s="497"/>
      <c r="C27" s="497"/>
      <c r="D27" s="497"/>
      <c r="E27" s="497">
        <v>-13135500</v>
      </c>
      <c r="F27" s="496"/>
      <c r="G27" s="495"/>
      <c r="H27" s="495"/>
      <c r="I27" s="496">
        <v>-13059900</v>
      </c>
      <c r="J27" s="532"/>
    </row>
    <row r="28" spans="1:10" ht="13.5" customHeight="1" x14ac:dyDescent="0.2">
      <c r="A28" s="500" t="s">
        <v>855</v>
      </c>
      <c r="B28" s="497"/>
      <c r="C28" s="497"/>
      <c r="D28" s="497"/>
      <c r="E28" s="497">
        <f>E26+E27</f>
        <v>0</v>
      </c>
      <c r="F28" s="496"/>
      <c r="G28" s="495"/>
      <c r="H28" s="495"/>
      <c r="I28" s="496">
        <f>I26+I27</f>
        <v>0</v>
      </c>
      <c r="J28" s="532"/>
    </row>
    <row r="29" spans="1:10" ht="13.5" customHeight="1" x14ac:dyDescent="0.2">
      <c r="A29" s="500" t="s">
        <v>856</v>
      </c>
      <c r="B29" s="615">
        <v>10</v>
      </c>
      <c r="C29" s="615"/>
      <c r="D29" s="615" t="s">
        <v>305</v>
      </c>
      <c r="E29" s="618">
        <v>25500</v>
      </c>
      <c r="F29" s="496">
        <v>11</v>
      </c>
      <c r="G29" s="495"/>
      <c r="H29" s="497" t="s">
        <v>305</v>
      </c>
      <c r="I29" s="496">
        <v>28050</v>
      </c>
      <c r="J29" s="532"/>
    </row>
    <row r="30" spans="1:10" ht="13.5" customHeight="1" x14ac:dyDescent="0.2">
      <c r="A30" s="500" t="s">
        <v>857</v>
      </c>
      <c r="B30" s="615"/>
      <c r="C30" s="615"/>
      <c r="D30" s="615"/>
      <c r="E30" s="618">
        <v>-25500</v>
      </c>
      <c r="F30" s="496"/>
      <c r="G30" s="495"/>
      <c r="H30" s="495"/>
      <c r="I30" s="496">
        <v>-28050</v>
      </c>
      <c r="J30" s="532"/>
    </row>
    <row r="31" spans="1:10" ht="13.5" customHeight="1" x14ac:dyDescent="0.2">
      <c r="A31" s="500" t="s">
        <v>858</v>
      </c>
      <c r="B31" s="615"/>
      <c r="C31" s="615"/>
      <c r="D31" s="615"/>
      <c r="E31" s="618">
        <v>0</v>
      </c>
      <c r="F31" s="496"/>
      <c r="G31" s="495"/>
      <c r="H31" s="495"/>
      <c r="I31" s="496">
        <f>I29+I30</f>
        <v>0</v>
      </c>
      <c r="J31" s="532"/>
    </row>
    <row r="32" spans="1:10" ht="13.5" customHeight="1" x14ac:dyDescent="0.2">
      <c r="A32" s="500" t="s">
        <v>859</v>
      </c>
      <c r="B32" s="497"/>
      <c r="C32" s="497">
        <v>487729000</v>
      </c>
      <c r="D32" s="498">
        <v>1.55</v>
      </c>
      <c r="E32" s="497">
        <f>C32*D32</f>
        <v>755979950</v>
      </c>
      <c r="F32" s="496"/>
      <c r="G32" s="663">
        <v>482296000</v>
      </c>
      <c r="H32" s="664">
        <v>1.55</v>
      </c>
      <c r="I32" s="663">
        <f>G32*H32</f>
        <v>747558800</v>
      </c>
      <c r="J32" s="532"/>
    </row>
    <row r="33" spans="1:11" ht="13.5" customHeight="1" x14ac:dyDescent="0.2">
      <c r="A33" s="500" t="s">
        <v>854</v>
      </c>
      <c r="B33" s="497"/>
      <c r="C33" s="497"/>
      <c r="D33" s="501"/>
      <c r="E33" s="497">
        <v>-98054262</v>
      </c>
      <c r="F33" s="496"/>
      <c r="G33" s="495"/>
      <c r="H33" s="495"/>
      <c r="I33" s="496">
        <v>-69343482</v>
      </c>
      <c r="J33" s="532"/>
    </row>
    <row r="34" spans="1:11" ht="13.5" customHeight="1" x14ac:dyDescent="0.2">
      <c r="A34" s="500" t="s">
        <v>860</v>
      </c>
      <c r="B34" s="497"/>
      <c r="C34" s="497"/>
      <c r="D34" s="501"/>
      <c r="E34" s="497">
        <f>E32+E33</f>
        <v>657925688</v>
      </c>
      <c r="F34" s="496"/>
      <c r="G34" s="495"/>
      <c r="H34" s="495"/>
      <c r="I34" s="496">
        <f>I32+I33</f>
        <v>678215318</v>
      </c>
      <c r="J34" s="532"/>
    </row>
    <row r="35" spans="1:11" ht="13.5" customHeight="1" x14ac:dyDescent="0.2">
      <c r="A35" s="619" t="s">
        <v>861</v>
      </c>
      <c r="B35" s="615"/>
      <c r="C35" s="615"/>
      <c r="D35" s="615"/>
      <c r="E35" s="615">
        <v>0</v>
      </c>
      <c r="F35" s="571"/>
      <c r="G35" s="620"/>
      <c r="H35" s="620"/>
      <c r="I35" s="571">
        <v>0</v>
      </c>
      <c r="J35" s="532"/>
    </row>
    <row r="36" spans="1:11" ht="13.5" customHeight="1" x14ac:dyDescent="0.2">
      <c r="A36" s="619"/>
      <c r="B36" s="615"/>
      <c r="C36" s="615"/>
      <c r="D36" s="615"/>
      <c r="E36" s="615"/>
      <c r="F36" s="571"/>
      <c r="G36" s="620"/>
      <c r="H36" s="620"/>
      <c r="I36" s="571"/>
      <c r="J36" s="532"/>
      <c r="K36" s="621"/>
    </row>
    <row r="37" spans="1:11" ht="24.95" customHeight="1" x14ac:dyDescent="0.2">
      <c r="A37" s="622" t="s">
        <v>84</v>
      </c>
      <c r="B37" s="615"/>
      <c r="C37" s="615"/>
      <c r="D37" s="615"/>
      <c r="E37" s="615"/>
      <c r="F37" s="571"/>
      <c r="G37" s="620"/>
      <c r="H37" s="620"/>
      <c r="I37" s="571"/>
      <c r="J37" s="532"/>
    </row>
    <row r="38" spans="1:11" ht="15" customHeight="1" x14ac:dyDescent="0.2">
      <c r="A38" s="612" t="s">
        <v>862</v>
      </c>
      <c r="B38" s="615"/>
      <c r="C38" s="615"/>
      <c r="D38" s="615"/>
      <c r="E38" s="615"/>
      <c r="F38" s="571"/>
      <c r="G38" s="620"/>
      <c r="H38" s="620"/>
      <c r="I38" s="571"/>
      <c r="J38" s="532"/>
    </row>
    <row r="39" spans="1:11" ht="24" customHeight="1" x14ac:dyDescent="0.2">
      <c r="A39" s="612" t="s">
        <v>863</v>
      </c>
      <c r="B39" s="497"/>
      <c r="C39" s="498">
        <v>13.1</v>
      </c>
      <c r="D39" s="497">
        <v>4152000</v>
      </c>
      <c r="E39" s="497">
        <f>C39*D39*8/12</f>
        <v>36260800</v>
      </c>
      <c r="F39" s="496"/>
      <c r="G39" s="495">
        <v>13.3</v>
      </c>
      <c r="H39" s="496">
        <v>4308000</v>
      </c>
      <c r="I39" s="496">
        <f>G39*8/12*4308000</f>
        <v>38197600</v>
      </c>
      <c r="J39" s="532"/>
    </row>
    <row r="40" spans="1:11" ht="24" customHeight="1" x14ac:dyDescent="0.2">
      <c r="A40" s="612" t="s">
        <v>864</v>
      </c>
      <c r="B40" s="497"/>
      <c r="C40" s="498">
        <v>13.1</v>
      </c>
      <c r="D40" s="499">
        <v>4152000</v>
      </c>
      <c r="E40" s="497">
        <f>C40*D40*4/12</f>
        <v>18130400</v>
      </c>
      <c r="F40" s="496"/>
      <c r="G40" s="623">
        <v>13.4</v>
      </c>
      <c r="H40" s="496">
        <v>4308000</v>
      </c>
      <c r="I40" s="496">
        <f>G40*4/12*H40</f>
        <v>19242400</v>
      </c>
      <c r="J40" s="532"/>
    </row>
    <row r="41" spans="1:11" ht="24.95" customHeight="1" x14ac:dyDescent="0.2">
      <c r="A41" s="612" t="s">
        <v>930</v>
      </c>
      <c r="B41" s="615"/>
      <c r="C41" s="624">
        <v>13.1</v>
      </c>
      <c r="D41" s="625">
        <v>35000</v>
      </c>
      <c r="E41" s="615">
        <f>C41*D41</f>
        <v>458500</v>
      </c>
      <c r="F41" s="571"/>
      <c r="G41" s="623">
        <v>13.4</v>
      </c>
      <c r="H41" s="496">
        <v>35000</v>
      </c>
      <c r="I41" s="496">
        <f>G41*H41</f>
        <v>469000</v>
      </c>
      <c r="J41" s="532"/>
    </row>
    <row r="42" spans="1:11" ht="24.95" customHeight="1" x14ac:dyDescent="0.2">
      <c r="A42" s="612" t="s">
        <v>865</v>
      </c>
      <c r="B42" s="615"/>
      <c r="C42" s="615">
        <v>10</v>
      </c>
      <c r="D42" s="615">
        <v>1800000</v>
      </c>
      <c r="E42" s="618">
        <f>C42*D42*8/12</f>
        <v>12000000</v>
      </c>
      <c r="F42" s="571"/>
      <c r="G42" s="623">
        <v>9</v>
      </c>
      <c r="H42" s="496">
        <v>1800000</v>
      </c>
      <c r="I42" s="496">
        <f>G42*H42*8/12</f>
        <v>10800000</v>
      </c>
      <c r="J42" s="532"/>
    </row>
    <row r="43" spans="1:11" ht="35.25" customHeight="1" x14ac:dyDescent="0.2">
      <c r="A43" s="626" t="s">
        <v>866</v>
      </c>
      <c r="B43" s="615"/>
      <c r="C43" s="615"/>
      <c r="D43" s="615"/>
      <c r="E43" s="618"/>
      <c r="F43" s="571"/>
      <c r="G43" s="623">
        <v>1</v>
      </c>
      <c r="H43" s="496">
        <v>4308000</v>
      </c>
      <c r="I43" s="496">
        <f>G43*H43*8/12</f>
        <v>2872000</v>
      </c>
      <c r="J43" s="532"/>
    </row>
    <row r="44" spans="1:11" ht="35.25" customHeight="1" x14ac:dyDescent="0.2">
      <c r="A44" s="612" t="s">
        <v>867</v>
      </c>
      <c r="B44" s="615"/>
      <c r="C44" s="615">
        <v>10</v>
      </c>
      <c r="D44" s="615">
        <v>1800000</v>
      </c>
      <c r="E44" s="615">
        <f>C44*D44*4/12</f>
        <v>6000000</v>
      </c>
      <c r="F44" s="571"/>
      <c r="G44" s="623">
        <v>9</v>
      </c>
      <c r="H44" s="496">
        <v>1800000</v>
      </c>
      <c r="I44" s="496">
        <f>G44*H44*4/12</f>
        <v>5400000</v>
      </c>
      <c r="J44" s="533"/>
    </row>
    <row r="45" spans="1:11" ht="35.25" customHeight="1" x14ac:dyDescent="0.2">
      <c r="A45" s="612" t="s">
        <v>868</v>
      </c>
      <c r="B45" s="615"/>
      <c r="C45" s="615"/>
      <c r="D45" s="615"/>
      <c r="E45" s="615"/>
      <c r="F45" s="571"/>
      <c r="G45" s="623">
        <v>1</v>
      </c>
      <c r="H45" s="496">
        <v>4308000</v>
      </c>
      <c r="I45" s="496">
        <f>G45*H45*4/12</f>
        <v>1436000</v>
      </c>
      <c r="J45" s="533"/>
    </row>
    <row r="46" spans="1:11" ht="13.5" customHeight="1" x14ac:dyDescent="0.2">
      <c r="A46" s="612" t="s">
        <v>869</v>
      </c>
      <c r="B46" s="615"/>
      <c r="C46" s="615"/>
      <c r="D46" s="615"/>
      <c r="E46" s="615"/>
      <c r="F46" s="571"/>
      <c r="G46" s="623">
        <v>1</v>
      </c>
      <c r="H46" s="496">
        <v>35000</v>
      </c>
      <c r="I46" s="496">
        <f>G46*H46</f>
        <v>35000</v>
      </c>
      <c r="J46" s="533"/>
    </row>
    <row r="47" spans="1:11" ht="13.5" customHeight="1" x14ac:dyDescent="0.2">
      <c r="A47" s="500" t="s">
        <v>870</v>
      </c>
      <c r="B47" s="615"/>
      <c r="C47" s="615"/>
      <c r="D47" s="615"/>
      <c r="E47" s="615"/>
      <c r="F47" s="571"/>
      <c r="G47" s="620"/>
      <c r="H47" s="620"/>
      <c r="I47" s="571"/>
      <c r="J47" s="532"/>
    </row>
    <row r="48" spans="1:11" ht="13.5" customHeight="1" x14ac:dyDescent="0.2">
      <c r="A48" s="612" t="s">
        <v>871</v>
      </c>
      <c r="B48" s="497"/>
      <c r="C48" s="497"/>
      <c r="D48" s="497"/>
      <c r="E48" s="497"/>
      <c r="F48" s="496"/>
      <c r="G48" s="496">
        <v>0</v>
      </c>
      <c r="H48" s="497">
        <v>80000</v>
      </c>
      <c r="I48" s="496">
        <f>G48*H48*8/12</f>
        <v>0</v>
      </c>
      <c r="J48" s="532"/>
    </row>
    <row r="49" spans="1:11" ht="13.5" customHeight="1" x14ac:dyDescent="0.2">
      <c r="A49" s="612" t="s">
        <v>872</v>
      </c>
      <c r="B49" s="497"/>
      <c r="C49" s="497">
        <v>142</v>
      </c>
      <c r="D49" s="497">
        <v>70000</v>
      </c>
      <c r="E49" s="497">
        <f>C49*D49*8/12</f>
        <v>6626666.666666667</v>
      </c>
      <c r="F49" s="496"/>
      <c r="G49" s="496">
        <v>144</v>
      </c>
      <c r="H49" s="497">
        <v>80000</v>
      </c>
      <c r="I49" s="496">
        <f>G49*H49*8/12</f>
        <v>7680000</v>
      </c>
      <c r="J49" s="532"/>
    </row>
    <row r="50" spans="1:11" ht="13.5" customHeight="1" x14ac:dyDescent="0.2">
      <c r="A50" s="612" t="s">
        <v>873</v>
      </c>
      <c r="B50" s="615"/>
      <c r="C50" s="615"/>
      <c r="D50" s="615"/>
      <c r="E50" s="615"/>
      <c r="F50" s="571"/>
      <c r="G50" s="496">
        <v>0</v>
      </c>
      <c r="H50" s="497">
        <v>80000</v>
      </c>
      <c r="I50" s="496">
        <f>G50*H50*8/12</f>
        <v>0</v>
      </c>
      <c r="J50" s="532"/>
    </row>
    <row r="51" spans="1:11" ht="39.75" customHeight="1" x14ac:dyDescent="0.2">
      <c r="A51" s="612" t="s">
        <v>874</v>
      </c>
      <c r="B51" s="615"/>
      <c r="C51" s="615">
        <v>142</v>
      </c>
      <c r="D51" s="615">
        <v>70000</v>
      </c>
      <c r="E51" s="615">
        <f>C51*D51*4/12</f>
        <v>3313333.3333333335</v>
      </c>
      <c r="F51" s="571"/>
      <c r="G51" s="496">
        <v>144</v>
      </c>
      <c r="H51" s="497">
        <v>80000</v>
      </c>
      <c r="I51" s="496">
        <f>G51*H51*4/12</f>
        <v>3840000</v>
      </c>
      <c r="J51" s="532"/>
    </row>
    <row r="52" spans="1:11" ht="50.25" customHeight="1" x14ac:dyDescent="0.2">
      <c r="A52" s="500" t="s">
        <v>875</v>
      </c>
      <c r="B52" s="615"/>
      <c r="C52" s="615"/>
      <c r="D52" s="615"/>
      <c r="E52" s="615">
        <v>0</v>
      </c>
      <c r="F52" s="571"/>
      <c r="G52" s="620"/>
      <c r="H52" s="620"/>
      <c r="I52" s="496">
        <v>740000</v>
      </c>
      <c r="J52" s="535"/>
    </row>
    <row r="53" spans="1:11" ht="13.5" customHeight="1" x14ac:dyDescent="0.2">
      <c r="A53" s="500" t="s">
        <v>876</v>
      </c>
      <c r="B53" s="497"/>
      <c r="C53" s="497"/>
      <c r="D53" s="497"/>
      <c r="E53" s="497"/>
      <c r="F53" s="496"/>
      <c r="G53" s="495"/>
      <c r="H53" s="495"/>
      <c r="I53" s="496"/>
      <c r="J53" s="532"/>
    </row>
    <row r="54" spans="1:11" ht="13.5" customHeight="1" x14ac:dyDescent="0.2">
      <c r="A54" s="612" t="s">
        <v>877</v>
      </c>
      <c r="B54" s="497"/>
      <c r="C54" s="497">
        <v>5</v>
      </c>
      <c r="D54" s="627" t="s">
        <v>306</v>
      </c>
      <c r="E54" s="497">
        <v>1760000</v>
      </c>
      <c r="F54" s="496"/>
      <c r="G54" s="496">
        <v>5</v>
      </c>
      <c r="H54" s="496">
        <v>384000</v>
      </c>
      <c r="I54" s="496">
        <f>G54*H54</f>
        <v>1920000</v>
      </c>
      <c r="J54" s="532"/>
    </row>
    <row r="55" spans="1:11" ht="13.5" customHeight="1" x14ac:dyDescent="0.2">
      <c r="A55" s="612" t="s">
        <v>878</v>
      </c>
      <c r="B55" s="615"/>
      <c r="C55" s="615"/>
      <c r="D55" s="615"/>
      <c r="E55" s="615"/>
      <c r="F55" s="571"/>
      <c r="G55" s="496">
        <v>1</v>
      </c>
      <c r="H55" s="496">
        <v>352000</v>
      </c>
      <c r="I55" s="496">
        <f>G55*H55</f>
        <v>352000</v>
      </c>
      <c r="J55" s="532"/>
    </row>
    <row r="56" spans="1:11" ht="12.75" customHeight="1" x14ac:dyDescent="0.2">
      <c r="A56" s="619"/>
      <c r="B56" s="615"/>
      <c r="C56" s="615"/>
      <c r="D56" s="615"/>
      <c r="E56" s="615"/>
      <c r="F56" s="571"/>
      <c r="G56" s="620"/>
      <c r="H56" s="620"/>
      <c r="I56" s="571"/>
      <c r="J56" s="532"/>
      <c r="K56" s="621"/>
    </row>
    <row r="57" spans="1:11" ht="13.5" customHeight="1" x14ac:dyDescent="0.2">
      <c r="A57" s="622" t="s">
        <v>85</v>
      </c>
      <c r="B57" s="615"/>
      <c r="C57" s="615"/>
      <c r="D57" s="615"/>
      <c r="E57" s="615"/>
      <c r="F57" s="571"/>
      <c r="G57" s="620"/>
      <c r="H57" s="620"/>
      <c r="I57" s="571"/>
      <c r="J57" s="532"/>
    </row>
    <row r="58" spans="1:11" ht="33.75" customHeight="1" x14ac:dyDescent="0.2">
      <c r="A58" s="619" t="s">
        <v>879</v>
      </c>
      <c r="B58" s="615"/>
      <c r="C58" s="615"/>
      <c r="D58" s="615"/>
      <c r="E58" s="615">
        <v>0</v>
      </c>
      <c r="F58" s="571"/>
      <c r="G58" s="620"/>
      <c r="H58" s="620"/>
      <c r="I58" s="571">
        <v>0</v>
      </c>
      <c r="J58" s="534"/>
    </row>
    <row r="59" spans="1:11" ht="27" customHeight="1" x14ac:dyDescent="0.2">
      <c r="A59" s="626" t="s">
        <v>880</v>
      </c>
      <c r="B59" s="615"/>
      <c r="C59" s="615"/>
      <c r="D59" s="615"/>
      <c r="E59" s="618">
        <v>0</v>
      </c>
      <c r="F59" s="571"/>
      <c r="G59" s="620"/>
      <c r="H59" s="620"/>
      <c r="I59" s="571">
        <v>0</v>
      </c>
      <c r="J59" s="532"/>
    </row>
    <row r="60" spans="1:11" ht="13.5" customHeight="1" x14ac:dyDescent="0.2">
      <c r="A60" s="500" t="s">
        <v>881</v>
      </c>
      <c r="B60" s="615"/>
      <c r="C60" s="615"/>
      <c r="D60" s="615"/>
      <c r="E60" s="615"/>
      <c r="F60" s="571"/>
      <c r="G60" s="620"/>
      <c r="H60" s="620"/>
      <c r="I60" s="571"/>
      <c r="J60" s="532"/>
    </row>
    <row r="61" spans="1:11" ht="13.5" customHeight="1" x14ac:dyDescent="0.2">
      <c r="A61" s="500" t="s">
        <v>882</v>
      </c>
      <c r="B61" s="615"/>
      <c r="C61" s="615"/>
      <c r="D61" s="615"/>
      <c r="E61" s="615"/>
      <c r="F61" s="571"/>
      <c r="G61" s="620"/>
      <c r="H61" s="620"/>
      <c r="I61" s="571"/>
      <c r="J61" s="532"/>
    </row>
    <row r="62" spans="1:11" ht="13.5" customHeight="1" x14ac:dyDescent="0.2">
      <c r="A62" s="500" t="s">
        <v>883</v>
      </c>
      <c r="B62" s="615"/>
      <c r="C62" s="615"/>
      <c r="D62" s="615"/>
      <c r="E62" s="615"/>
      <c r="F62" s="571"/>
      <c r="G62" s="620"/>
      <c r="H62" s="620"/>
      <c r="I62" s="571"/>
      <c r="J62" s="532"/>
    </row>
    <row r="63" spans="1:11" ht="28.5" customHeight="1" x14ac:dyDescent="0.2">
      <c r="A63" s="612" t="s">
        <v>884</v>
      </c>
      <c r="B63" s="619"/>
      <c r="C63" s="628"/>
      <c r="D63" s="615"/>
      <c r="E63" s="615">
        <f>C63*D63/2</f>
        <v>0</v>
      </c>
      <c r="F63" s="497">
        <v>7916</v>
      </c>
      <c r="G63" s="629"/>
      <c r="H63" s="620"/>
      <c r="I63" s="571"/>
      <c r="J63" s="534"/>
    </row>
    <row r="64" spans="1:11" ht="24.95" customHeight="1" x14ac:dyDescent="0.2">
      <c r="A64" s="626" t="s">
        <v>885</v>
      </c>
      <c r="B64" s="615"/>
      <c r="C64" s="619"/>
      <c r="D64" s="615"/>
      <c r="E64" s="615"/>
      <c r="F64" s="571"/>
      <c r="G64" s="502">
        <v>0</v>
      </c>
      <c r="H64" s="620"/>
      <c r="I64" s="571"/>
      <c r="J64" s="534"/>
    </row>
    <row r="65" spans="1:10" ht="24.95" customHeight="1" x14ac:dyDescent="0.2">
      <c r="A65" s="619" t="s">
        <v>886</v>
      </c>
      <c r="B65" s="615"/>
      <c r="C65" s="619"/>
      <c r="D65" s="615"/>
      <c r="E65" s="615"/>
      <c r="F65" s="571"/>
      <c r="G65" s="501">
        <v>1</v>
      </c>
      <c r="H65" s="620"/>
      <c r="I65" s="571"/>
      <c r="J65" s="532"/>
    </row>
    <row r="66" spans="1:10" ht="24.95" customHeight="1" x14ac:dyDescent="0.2">
      <c r="A66" s="500" t="s">
        <v>887</v>
      </c>
      <c r="B66" s="615"/>
      <c r="C66" s="630">
        <v>0.97299999999999998</v>
      </c>
      <c r="D66" s="615">
        <v>3000000</v>
      </c>
      <c r="E66" s="615"/>
      <c r="F66" s="571"/>
      <c r="G66" s="501">
        <v>2</v>
      </c>
      <c r="H66" s="497">
        <v>3000000</v>
      </c>
      <c r="I66" s="496">
        <f>(2*1+0)*3000000</f>
        <v>6000000</v>
      </c>
      <c r="J66" s="532"/>
    </row>
    <row r="67" spans="1:10" ht="13.5" customHeight="1" x14ac:dyDescent="0.2">
      <c r="A67" s="500" t="s">
        <v>888</v>
      </c>
      <c r="B67" s="631"/>
      <c r="C67" s="615">
        <v>80</v>
      </c>
      <c r="D67" s="615">
        <v>55360</v>
      </c>
      <c r="E67" s="615">
        <f>C67*D67</f>
        <v>4428800</v>
      </c>
      <c r="F67" s="571"/>
      <c r="G67" s="497">
        <v>80</v>
      </c>
      <c r="H67" s="497">
        <v>55360</v>
      </c>
      <c r="I67" s="497">
        <f>G67*H67</f>
        <v>4428800</v>
      </c>
      <c r="J67" s="532"/>
    </row>
    <row r="68" spans="1:10" ht="13.5" customHeight="1" x14ac:dyDescent="0.2">
      <c r="A68" s="500" t="s">
        <v>889</v>
      </c>
      <c r="B68" s="631"/>
      <c r="C68" s="615">
        <v>55</v>
      </c>
      <c r="D68" s="615">
        <v>145000</v>
      </c>
      <c r="E68" s="615">
        <f>C68*D68</f>
        <v>7975000</v>
      </c>
      <c r="F68" s="571"/>
      <c r="G68" s="497">
        <v>50</v>
      </c>
      <c r="H68" s="497">
        <v>145000</v>
      </c>
      <c r="I68" s="497">
        <f>G68*H68</f>
        <v>7250000</v>
      </c>
      <c r="J68" s="532"/>
    </row>
    <row r="69" spans="1:10" ht="13.5" customHeight="1" x14ac:dyDescent="0.2">
      <c r="A69" s="626" t="s">
        <v>890</v>
      </c>
      <c r="B69" s="632"/>
      <c r="C69" s="615">
        <v>23</v>
      </c>
      <c r="D69" s="615">
        <v>109000</v>
      </c>
      <c r="E69" s="615">
        <f>C69*D69</f>
        <v>2507000</v>
      </c>
      <c r="F69" s="571"/>
      <c r="G69" s="497">
        <v>23</v>
      </c>
      <c r="H69" s="497">
        <v>109000</v>
      </c>
      <c r="I69" s="497">
        <f>G69*H69</f>
        <v>2507000</v>
      </c>
      <c r="J69" s="532"/>
    </row>
    <row r="70" spans="1:10" ht="15" customHeight="1" x14ac:dyDescent="0.2">
      <c r="A70" s="612" t="s">
        <v>891</v>
      </c>
      <c r="B70" s="632"/>
      <c r="C70" s="615"/>
      <c r="D70" s="615"/>
      <c r="E70" s="615"/>
      <c r="F70" s="571"/>
      <c r="G70" s="620"/>
      <c r="H70" s="620"/>
      <c r="I70" s="571"/>
      <c r="J70" s="532"/>
    </row>
    <row r="71" spans="1:10" ht="13.5" customHeight="1" x14ac:dyDescent="0.2">
      <c r="A71" s="619" t="s">
        <v>892</v>
      </c>
      <c r="B71" s="619"/>
      <c r="C71" s="619"/>
      <c r="D71" s="571"/>
      <c r="E71" s="615"/>
      <c r="F71" s="571"/>
      <c r="G71" s="620"/>
      <c r="H71" s="620"/>
      <c r="I71" s="571"/>
      <c r="J71" s="532"/>
    </row>
    <row r="72" spans="1:10" ht="13.5" customHeight="1" x14ac:dyDescent="0.2">
      <c r="A72" s="500" t="s">
        <v>893</v>
      </c>
      <c r="B72" s="633"/>
      <c r="C72" s="615">
        <v>13</v>
      </c>
      <c r="D72" s="615">
        <v>494100</v>
      </c>
      <c r="E72" s="615">
        <f>C72*D72</f>
        <v>6423300</v>
      </c>
      <c r="F72" s="571"/>
      <c r="G72" s="497">
        <v>15</v>
      </c>
      <c r="H72" s="497">
        <v>494100</v>
      </c>
      <c r="I72" s="497">
        <f>G72*H72</f>
        <v>7411500</v>
      </c>
      <c r="J72" s="532"/>
    </row>
    <row r="73" spans="1:10" ht="13.5" customHeight="1" x14ac:dyDescent="0.2">
      <c r="A73" s="612" t="s">
        <v>894</v>
      </c>
      <c r="B73" s="631"/>
      <c r="C73" s="615"/>
      <c r="D73" s="615"/>
      <c r="E73" s="615"/>
      <c r="F73" s="571"/>
      <c r="G73" s="620"/>
      <c r="H73" s="620"/>
      <c r="I73" s="571"/>
      <c r="J73" s="532"/>
    </row>
    <row r="74" spans="1:10" ht="13.5" customHeight="1" x14ac:dyDescent="0.2">
      <c r="A74" s="612" t="s">
        <v>895</v>
      </c>
      <c r="B74" s="631"/>
      <c r="C74" s="615">
        <v>15</v>
      </c>
      <c r="D74" s="615">
        <v>2606040</v>
      </c>
      <c r="E74" s="615">
        <f>C74*D74</f>
        <v>39090600</v>
      </c>
      <c r="F74" s="571"/>
      <c r="G74" s="497">
        <v>15</v>
      </c>
      <c r="H74" s="497">
        <v>2606040</v>
      </c>
      <c r="I74" s="497">
        <f>G74*H74</f>
        <v>39090600</v>
      </c>
      <c r="J74" s="532"/>
    </row>
    <row r="75" spans="1:10" ht="24.95" customHeight="1" x14ac:dyDescent="0.2">
      <c r="A75" s="500" t="s">
        <v>896</v>
      </c>
      <c r="B75" s="631"/>
      <c r="C75" s="615"/>
      <c r="D75" s="615"/>
      <c r="E75" s="618">
        <v>37834000</v>
      </c>
      <c r="F75" s="571"/>
      <c r="G75" s="620"/>
      <c r="H75" s="620"/>
      <c r="I75" s="496">
        <v>31081000</v>
      </c>
      <c r="J75" s="536"/>
    </row>
    <row r="76" spans="1:10" ht="15" customHeight="1" x14ac:dyDescent="0.2">
      <c r="A76" s="500" t="s">
        <v>897</v>
      </c>
      <c r="B76" s="631"/>
      <c r="C76" s="615"/>
      <c r="D76" s="615"/>
      <c r="E76" s="615"/>
      <c r="F76" s="571"/>
      <c r="G76" s="620"/>
      <c r="H76" s="620"/>
      <c r="I76" s="571"/>
      <c r="J76" s="532"/>
    </row>
    <row r="77" spans="1:10" ht="34.5" customHeight="1" x14ac:dyDescent="0.2">
      <c r="A77" s="500" t="s">
        <v>898</v>
      </c>
      <c r="B77" s="615"/>
      <c r="C77" s="624">
        <v>12.33</v>
      </c>
      <c r="D77" s="615">
        <v>1632000</v>
      </c>
      <c r="E77" s="615">
        <f>C77*D77</f>
        <v>20122560</v>
      </c>
      <c r="F77" s="571"/>
      <c r="G77" s="498">
        <v>13.81</v>
      </c>
      <c r="H77" s="497">
        <v>1632000</v>
      </c>
      <c r="I77" s="497">
        <f>G77*H77</f>
        <v>22537920</v>
      </c>
      <c r="J77" s="537"/>
    </row>
    <row r="78" spans="1:10" ht="13.5" customHeight="1" x14ac:dyDescent="0.2">
      <c r="A78" s="500" t="s">
        <v>899</v>
      </c>
      <c r="B78" s="615"/>
      <c r="C78" s="615"/>
      <c r="D78" s="615"/>
      <c r="E78" s="618">
        <v>7038795</v>
      </c>
      <c r="F78" s="571"/>
      <c r="G78" s="620"/>
      <c r="H78" s="620"/>
      <c r="I78" s="496">
        <v>10352656</v>
      </c>
      <c r="J78" s="538"/>
    </row>
    <row r="79" spans="1:10" ht="13.5" customHeight="1" x14ac:dyDescent="0.2">
      <c r="A79" s="612" t="s">
        <v>900</v>
      </c>
      <c r="B79" s="615"/>
      <c r="C79" s="615"/>
      <c r="D79" s="615"/>
      <c r="E79" s="618"/>
      <c r="F79" s="571"/>
      <c r="G79" s="496">
        <v>280</v>
      </c>
      <c r="H79" s="496">
        <v>285</v>
      </c>
      <c r="I79" s="496">
        <f>G79*H79</f>
        <v>79800</v>
      </c>
      <c r="J79" s="532"/>
    </row>
    <row r="80" spans="1:10" ht="31.5" customHeight="1" x14ac:dyDescent="0.2">
      <c r="A80" s="500" t="s">
        <v>901</v>
      </c>
      <c r="B80" s="615"/>
      <c r="C80" s="615"/>
      <c r="D80" s="615"/>
      <c r="E80" s="618">
        <v>0</v>
      </c>
      <c r="F80" s="571"/>
      <c r="G80" s="620"/>
      <c r="H80" s="620"/>
      <c r="I80" s="496">
        <v>0</v>
      </c>
      <c r="J80" s="532"/>
    </row>
    <row r="81" spans="1:256" ht="28.5" customHeight="1" x14ac:dyDescent="0.2">
      <c r="A81" s="619"/>
      <c r="B81" s="615"/>
      <c r="C81" s="615"/>
      <c r="D81" s="615"/>
      <c r="E81" s="634"/>
      <c r="F81" s="571"/>
      <c r="G81" s="620"/>
      <c r="H81" s="620"/>
      <c r="I81" s="571"/>
      <c r="J81" s="532"/>
      <c r="K81" s="621"/>
    </row>
    <row r="82" spans="1:256" ht="13.5" customHeight="1" x14ac:dyDescent="0.2">
      <c r="A82" s="622" t="s">
        <v>902</v>
      </c>
      <c r="B82" s="615"/>
      <c r="C82" s="615"/>
      <c r="D82" s="615"/>
      <c r="E82" s="634"/>
      <c r="F82" s="571"/>
      <c r="G82" s="620"/>
      <c r="H82" s="620"/>
      <c r="I82" s="571"/>
      <c r="J82" s="532"/>
    </row>
    <row r="83" spans="1:256" ht="13.5" customHeight="1" x14ac:dyDescent="0.2">
      <c r="A83" s="500" t="s">
        <v>903</v>
      </c>
      <c r="B83" s="615"/>
      <c r="C83" s="615"/>
      <c r="D83" s="615"/>
      <c r="E83" s="634"/>
      <c r="F83" s="571"/>
      <c r="G83" s="620"/>
      <c r="H83" s="620"/>
      <c r="I83" s="571"/>
      <c r="J83" s="532"/>
    </row>
    <row r="84" spans="1:256" ht="13.5" customHeight="1" x14ac:dyDescent="0.2">
      <c r="A84" s="500" t="s">
        <v>904</v>
      </c>
      <c r="B84" s="615"/>
      <c r="C84" s="615">
        <v>4865</v>
      </c>
      <c r="D84" s="615">
        <v>1140</v>
      </c>
      <c r="E84" s="635"/>
      <c r="F84" s="571"/>
      <c r="G84" s="497">
        <v>4837</v>
      </c>
      <c r="H84" s="497">
        <v>1140</v>
      </c>
      <c r="I84" s="276">
        <f>G84*H84</f>
        <v>5514180</v>
      </c>
      <c r="J84" s="532"/>
    </row>
    <row r="85" spans="1:256" ht="30" customHeight="1" x14ac:dyDescent="0.2">
      <c r="A85" s="612" t="s">
        <v>905</v>
      </c>
      <c r="B85" s="615"/>
      <c r="C85" s="615"/>
      <c r="D85" s="615"/>
      <c r="E85" s="635"/>
      <c r="F85" s="571"/>
      <c r="G85" s="615"/>
      <c r="H85" s="615"/>
      <c r="I85" s="276">
        <v>0</v>
      </c>
      <c r="J85" s="532"/>
    </row>
    <row r="86" spans="1:256" ht="13.5" customHeight="1" x14ac:dyDescent="0.2">
      <c r="A86" s="626"/>
      <c r="B86" s="631"/>
      <c r="C86" s="615"/>
      <c r="D86" s="629"/>
      <c r="E86" s="615"/>
      <c r="F86" s="571"/>
      <c r="G86" s="620"/>
      <c r="H86" s="620"/>
      <c r="I86" s="571"/>
      <c r="J86" s="532"/>
      <c r="K86" s="621"/>
    </row>
    <row r="87" spans="1:256" ht="25.5" customHeight="1" x14ac:dyDescent="0.2">
      <c r="A87" s="636" t="s">
        <v>906</v>
      </c>
      <c r="B87" s="631"/>
      <c r="C87" s="637"/>
      <c r="D87" s="615"/>
      <c r="E87" s="618"/>
      <c r="F87" s="631"/>
      <c r="G87" s="620"/>
      <c r="H87" s="620"/>
      <c r="I87" s="571"/>
      <c r="J87" s="532"/>
      <c r="K87" s="621"/>
      <c r="L87" s="621"/>
      <c r="N87" s="275"/>
    </row>
    <row r="88" spans="1:256" ht="13.5" customHeight="1" thickBot="1" x14ac:dyDescent="0.25">
      <c r="A88" s="638"/>
      <c r="B88" s="639"/>
      <c r="C88" s="640"/>
      <c r="D88" s="641"/>
      <c r="E88" s="640"/>
      <c r="F88" s="642"/>
      <c r="G88" s="643"/>
      <c r="H88" s="643"/>
      <c r="I88" s="642"/>
      <c r="J88" s="532"/>
    </row>
    <row r="89" spans="1:256" ht="11.25" customHeight="1" thickBot="1" x14ac:dyDescent="0.25">
      <c r="A89" s="644" t="s">
        <v>907</v>
      </c>
      <c r="B89" s="645"/>
      <c r="C89" s="645"/>
      <c r="D89" s="646"/>
      <c r="E89" s="647">
        <f>E12+E14+E17+E20+E23+E28+E31+E34+E39+E40+E41+E42+E44+E49+E51+E54+E58+E59+E63+E64+E67+E68+E69+E72+E74+E75+E77+E78</f>
        <v>987821085</v>
      </c>
      <c r="F89" s="1751">
        <f>I12+I16+I19+I22+I25+I28+I31+I34+I35+I39+I40+I41+I42+I44+I49+I50+I51+I52+I54+I58+I59+I66+I67+I68+I69+I72+I74+I75+I77+I78+I79+I80+I84+I45+I46+I43+I55</f>
        <v>992732374</v>
      </c>
      <c r="G89" s="1751"/>
      <c r="H89" s="1751"/>
      <c r="I89" s="1752"/>
      <c r="J89" s="7"/>
      <c r="K89" s="648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</row>
    <row r="90" spans="1:256" ht="14.25" customHeight="1" x14ac:dyDescent="0.2"/>
    <row r="91" spans="1:256" s="7" customFormat="1" ht="13.5" customHeight="1" x14ac:dyDescent="0.2">
      <c r="A91" s="182"/>
      <c r="B91" s="182"/>
      <c r="C91" s="182"/>
      <c r="D91" s="182"/>
      <c r="E91" s="18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</row>
  </sheetData>
  <mergeCells count="8">
    <mergeCell ref="F89:I89"/>
    <mergeCell ref="B1:E1"/>
    <mergeCell ref="A4:I4"/>
    <mergeCell ref="A5:I5"/>
    <mergeCell ref="A8:A9"/>
    <mergeCell ref="B8:E8"/>
    <mergeCell ref="F8:I8"/>
    <mergeCell ref="F2:I2"/>
  </mergeCells>
  <phoneticPr fontId="94" type="noConversion"/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41"/>
  <sheetViews>
    <sheetView workbookViewId="0">
      <selection sqref="A1:M1"/>
    </sheetView>
  </sheetViews>
  <sheetFormatPr defaultColWidth="9.140625" defaultRowHeight="12.75" x14ac:dyDescent="0.2"/>
  <cols>
    <col min="1" max="1" width="0.42578125" style="3" customWidth="1"/>
    <col min="2" max="2" width="27.42578125" style="3" customWidth="1"/>
    <col min="3" max="3" width="16.85546875" style="3" customWidth="1"/>
    <col min="4" max="4" width="11.140625" style="3" customWidth="1"/>
    <col min="5" max="5" width="11.140625" style="235" customWidth="1"/>
    <col min="6" max="6" width="11.140625" style="3" customWidth="1"/>
    <col min="7" max="7" width="0" style="235" hidden="1" customWidth="1"/>
    <col min="8" max="8" width="0" style="284" hidden="1" customWidth="1"/>
    <col min="9" max="9" width="10.28515625" style="235" hidden="1" customWidth="1"/>
    <col min="10" max="12" width="11.140625" style="4" customWidth="1"/>
    <col min="13" max="13" width="8.140625" style="4" customWidth="1"/>
    <col min="14" max="16384" width="9.140625" style="4"/>
  </cols>
  <sheetData>
    <row r="1" spans="1:14" ht="16.5" customHeight="1" x14ac:dyDescent="0.2">
      <c r="A1" s="1767" t="s">
        <v>2053</v>
      </c>
      <c r="B1" s="1767"/>
      <c r="C1" s="1767"/>
      <c r="D1" s="1767"/>
      <c r="E1" s="1767"/>
      <c r="F1" s="1767"/>
      <c r="G1" s="1767"/>
      <c r="H1" s="1767"/>
      <c r="I1" s="1767"/>
      <c r="J1" s="1767"/>
      <c r="K1" s="1767"/>
      <c r="L1" s="1767"/>
      <c r="M1" s="1767"/>
    </row>
    <row r="2" spans="1:14" ht="16.5" customHeight="1" x14ac:dyDescent="0.2">
      <c r="A2" s="1272"/>
      <c r="B2" s="1773" t="s">
        <v>87</v>
      </c>
      <c r="C2" s="1773"/>
      <c r="D2" s="1773"/>
      <c r="E2" s="1773"/>
      <c r="F2" s="1773"/>
      <c r="G2" s="1773"/>
      <c r="H2" s="1773"/>
      <c r="I2" s="1773"/>
      <c r="J2" s="1773"/>
      <c r="K2" s="1773"/>
      <c r="L2" s="1773"/>
      <c r="M2" s="1773"/>
    </row>
    <row r="3" spans="1:14" x14ac:dyDescent="0.2">
      <c r="B3" s="1772" t="s">
        <v>1427</v>
      </c>
      <c r="C3" s="1772"/>
      <c r="D3" s="1772"/>
      <c r="E3" s="1772"/>
      <c r="F3" s="1772"/>
      <c r="G3" s="1772"/>
      <c r="H3" s="1772"/>
      <c r="I3" s="1772"/>
      <c r="J3" s="1772"/>
      <c r="K3" s="1772"/>
      <c r="L3" s="1772"/>
      <c r="M3" s="1772"/>
    </row>
    <row r="4" spans="1:14" ht="15" customHeight="1" x14ac:dyDescent="0.2">
      <c r="B4" s="1771" t="s">
        <v>1429</v>
      </c>
      <c r="C4" s="1771"/>
      <c r="D4" s="1771"/>
      <c r="E4" s="1771"/>
      <c r="F4" s="1771"/>
      <c r="G4" s="1771"/>
      <c r="H4" s="1771"/>
      <c r="I4" s="1771"/>
      <c r="J4" s="1771"/>
      <c r="K4" s="1771"/>
      <c r="L4" s="1771"/>
      <c r="M4" s="1771"/>
    </row>
    <row r="5" spans="1:14" ht="15" customHeight="1" x14ac:dyDescent="0.2">
      <c r="B5" s="1766"/>
      <c r="C5" s="1766"/>
      <c r="D5" s="1766"/>
      <c r="E5" s="1766"/>
    </row>
    <row r="6" spans="1:14" ht="15" customHeight="1" x14ac:dyDescent="0.2">
      <c r="B6" s="1770" t="s">
        <v>310</v>
      </c>
      <c r="C6" s="1770"/>
      <c r="D6" s="1770"/>
      <c r="E6" s="1770"/>
      <c r="F6" s="1770"/>
      <c r="G6" s="1770"/>
      <c r="H6" s="1770"/>
      <c r="I6" s="1770"/>
      <c r="J6" s="1770"/>
      <c r="K6" s="1770"/>
      <c r="L6" s="1770"/>
      <c r="M6" s="1770"/>
    </row>
    <row r="7" spans="1:14" ht="48.75" customHeight="1" x14ac:dyDescent="0.2">
      <c r="B7" s="220" t="s">
        <v>86</v>
      </c>
      <c r="C7" s="149" t="s">
        <v>1131</v>
      </c>
      <c r="D7" s="1765" t="s">
        <v>1132</v>
      </c>
      <c r="E7" s="1765"/>
      <c r="F7" s="1765"/>
      <c r="G7" s="1765" t="s">
        <v>580</v>
      </c>
      <c r="H7" s="1765"/>
      <c r="I7" s="1765"/>
      <c r="J7" s="1768" t="s">
        <v>1346</v>
      </c>
      <c r="K7" s="1768"/>
      <c r="L7" s="1768"/>
      <c r="M7" s="1769" t="s">
        <v>1347</v>
      </c>
    </row>
    <row r="8" spans="1:14" ht="35.450000000000003" customHeight="1" x14ac:dyDescent="0.2">
      <c r="B8" s="221"/>
      <c r="C8" s="29"/>
      <c r="D8" s="150" t="s">
        <v>62</v>
      </c>
      <c r="E8" s="222" t="s">
        <v>63</v>
      </c>
      <c r="F8" s="222" t="s">
        <v>1133</v>
      </c>
      <c r="G8" s="4"/>
      <c r="H8" s="4"/>
      <c r="I8" s="4"/>
      <c r="J8" s="1072" t="s">
        <v>62</v>
      </c>
      <c r="K8" s="1072" t="s">
        <v>63</v>
      </c>
      <c r="L8" s="1073" t="s">
        <v>1348</v>
      </c>
      <c r="M8" s="1769"/>
      <c r="N8" s="1074"/>
    </row>
    <row r="9" spans="1:14" ht="15.95" customHeight="1" x14ac:dyDescent="0.2">
      <c r="B9" s="223" t="s">
        <v>592</v>
      </c>
      <c r="C9" s="224"/>
      <c r="D9" s="225"/>
      <c r="E9" s="226"/>
      <c r="F9" s="430"/>
      <c r="G9" s="4"/>
      <c r="H9" s="4"/>
      <c r="I9" s="4"/>
      <c r="J9" s="550"/>
      <c r="L9" s="1075"/>
      <c r="M9" s="1076"/>
    </row>
    <row r="10" spans="1:14" ht="36" customHeight="1" x14ac:dyDescent="0.2">
      <c r="B10" s="974" t="s">
        <v>593</v>
      </c>
      <c r="C10" s="975" t="s">
        <v>577</v>
      </c>
      <c r="D10" s="976">
        <v>164390</v>
      </c>
      <c r="E10" s="977">
        <v>98610</v>
      </c>
      <c r="F10" s="978">
        <f>SUM(D10:E10)</f>
        <v>263000</v>
      </c>
      <c r="G10" s="4"/>
      <c r="H10" s="4"/>
      <c r="I10" s="4"/>
      <c r="J10" s="976">
        <v>164561</v>
      </c>
      <c r="K10" s="1376">
        <v>98712</v>
      </c>
      <c r="L10" s="978">
        <f>J10+K10</f>
        <v>263273</v>
      </c>
      <c r="M10" s="1113">
        <f>L10/F10*100</f>
        <v>100.10380228136881</v>
      </c>
    </row>
    <row r="11" spans="1:14" ht="23.25" customHeight="1" x14ac:dyDescent="0.2">
      <c r="B11" s="974" t="s">
        <v>594</v>
      </c>
      <c r="C11" s="974" t="s">
        <v>299</v>
      </c>
      <c r="D11" s="979">
        <v>304606</v>
      </c>
      <c r="E11" s="977">
        <v>305394</v>
      </c>
      <c r="F11" s="978">
        <f>SUM(D11:E11)</f>
        <v>610000</v>
      </c>
      <c r="G11" s="4"/>
      <c r="H11" s="4"/>
      <c r="I11" s="4"/>
      <c r="J11" s="976">
        <v>304942</v>
      </c>
      <c r="K11" s="1376">
        <v>305730</v>
      </c>
      <c r="L11" s="978">
        <f>SUM(J11:K11)</f>
        <v>610672</v>
      </c>
      <c r="M11" s="1113">
        <f t="shared" ref="M11:M32" si="0">L11/F11*100</f>
        <v>100.11016393442623</v>
      </c>
    </row>
    <row r="12" spans="1:14" ht="22.5" customHeight="1" x14ac:dyDescent="0.2">
      <c r="B12" s="974" t="s">
        <v>595</v>
      </c>
      <c r="C12" s="980" t="s">
        <v>596</v>
      </c>
      <c r="D12" s="979">
        <v>220919</v>
      </c>
      <c r="E12" s="977">
        <v>286081</v>
      </c>
      <c r="F12" s="978">
        <f>SUM(D12:E12)</f>
        <v>507000</v>
      </c>
      <c r="G12" s="4"/>
      <c r="H12" s="4"/>
      <c r="I12" s="4"/>
      <c r="J12" s="976">
        <v>221179</v>
      </c>
      <c r="K12" s="1376">
        <v>286418</v>
      </c>
      <c r="L12" s="978">
        <f t="shared" ref="L12:L13" si="1">J12+K12</f>
        <v>507597</v>
      </c>
      <c r="M12" s="1113">
        <f t="shared" si="0"/>
        <v>100.11775147928994</v>
      </c>
    </row>
    <row r="13" spans="1:14" ht="23.25" customHeight="1" x14ac:dyDescent="0.2">
      <c r="B13" s="981" t="s">
        <v>597</v>
      </c>
      <c r="C13" s="980"/>
      <c r="D13" s="982">
        <f>SUM(D10:D12)</f>
        <v>689915</v>
      </c>
      <c r="E13" s="983">
        <f>SUM(E10:E12)</f>
        <v>690085</v>
      </c>
      <c r="F13" s="984">
        <f>SUM(D13:E13)</f>
        <v>1380000</v>
      </c>
      <c r="G13" s="4"/>
      <c r="H13" s="4"/>
      <c r="I13" s="4"/>
      <c r="J13" s="1117">
        <f>SUM(J10:J12)</f>
        <v>690682</v>
      </c>
      <c r="K13" s="255">
        <f>SUM(K10:K12)</f>
        <v>690860</v>
      </c>
      <c r="L13" s="978">
        <f t="shared" si="1"/>
        <v>1381542</v>
      </c>
      <c r="M13" s="1114">
        <f t="shared" si="0"/>
        <v>100.11173913043478</v>
      </c>
    </row>
    <row r="14" spans="1:14" ht="15.95" customHeight="1" x14ac:dyDescent="0.2">
      <c r="C14" s="228"/>
      <c r="D14" s="317"/>
      <c r="E14" s="254"/>
      <c r="F14" s="431">
        <f t="shared" ref="F14:F31" si="2">SUM(D14:E14)</f>
        <v>0</v>
      </c>
      <c r="G14" s="4"/>
      <c r="H14" s="4"/>
      <c r="I14" s="4"/>
      <c r="J14" s="1116"/>
      <c r="K14" s="253"/>
      <c r="L14" s="431"/>
      <c r="M14" s="1113"/>
    </row>
    <row r="15" spans="1:14" s="294" customFormat="1" ht="45.75" customHeight="1" x14ac:dyDescent="0.2">
      <c r="B15" s="521" t="s">
        <v>598</v>
      </c>
      <c r="C15" s="522"/>
      <c r="D15" s="784">
        <v>1750</v>
      </c>
      <c r="E15" s="256"/>
      <c r="F15" s="785">
        <f>D15+E15</f>
        <v>1750</v>
      </c>
      <c r="J15" s="1117">
        <v>1620</v>
      </c>
      <c r="K15" s="255"/>
      <c r="L15" s="785">
        <f>SUM(J15:K15)</f>
        <v>1620</v>
      </c>
      <c r="M15" s="1114">
        <f t="shared" si="0"/>
        <v>92.571428571428569</v>
      </c>
    </row>
    <row r="16" spans="1:14" ht="15.95" customHeight="1" x14ac:dyDescent="0.2">
      <c r="B16" s="224"/>
      <c r="C16" s="230"/>
      <c r="D16" s="317"/>
      <c r="E16" s="254"/>
      <c r="F16" s="431">
        <f t="shared" si="2"/>
        <v>0</v>
      </c>
      <c r="G16" s="4"/>
      <c r="H16" s="4"/>
      <c r="I16" s="4"/>
      <c r="J16" s="1116"/>
      <c r="K16" s="253"/>
      <c r="L16" s="431"/>
      <c r="M16" s="1113"/>
    </row>
    <row r="17" spans="1:13" ht="15.95" customHeight="1" x14ac:dyDescent="0.2">
      <c r="B17" s="1764" t="s">
        <v>599</v>
      </c>
      <c r="C17" s="1764"/>
      <c r="D17" s="317"/>
      <c r="E17" s="254"/>
      <c r="F17" s="431">
        <f t="shared" si="2"/>
        <v>0</v>
      </c>
      <c r="G17" s="4"/>
      <c r="H17" s="4"/>
      <c r="I17" s="4"/>
      <c r="J17" s="1116"/>
      <c r="K17" s="253"/>
      <c r="L17" s="431"/>
      <c r="M17" s="1113"/>
    </row>
    <row r="18" spans="1:13" ht="15.95" customHeight="1" x14ac:dyDescent="0.2">
      <c r="C18" s="228"/>
      <c r="D18" s="317"/>
      <c r="E18" s="254"/>
      <c r="F18" s="431">
        <f t="shared" si="2"/>
        <v>0</v>
      </c>
      <c r="G18" s="4"/>
      <c r="H18" s="4"/>
      <c r="I18" s="4"/>
      <c r="J18" s="1116"/>
      <c r="K18" s="253"/>
      <c r="L18" s="431"/>
      <c r="M18" s="1113"/>
    </row>
    <row r="19" spans="1:13" ht="28.5" customHeight="1" x14ac:dyDescent="0.2">
      <c r="B19" s="231"/>
      <c r="C19" s="232"/>
      <c r="D19" s="317"/>
      <c r="E19" s="254"/>
      <c r="F19" s="431">
        <f t="shared" si="2"/>
        <v>0</v>
      </c>
      <c r="G19" s="4"/>
      <c r="H19" s="4"/>
      <c r="I19" s="4"/>
      <c r="J19" s="1116"/>
      <c r="K19" s="253"/>
      <c r="L19" s="431"/>
      <c r="M19" s="1113"/>
    </row>
    <row r="20" spans="1:13" ht="78.75" customHeight="1" x14ac:dyDescent="0.2">
      <c r="B20" s="233" t="s">
        <v>600</v>
      </c>
      <c r="C20" s="234" t="s">
        <v>601</v>
      </c>
      <c r="D20" s="317">
        <v>17000</v>
      </c>
      <c r="E20" s="254"/>
      <c r="F20" s="431">
        <f t="shared" si="2"/>
        <v>17000</v>
      </c>
      <c r="G20" s="4"/>
      <c r="H20" s="4"/>
      <c r="I20" s="4"/>
      <c r="J20" s="1116">
        <v>17797</v>
      </c>
      <c r="K20" s="253"/>
      <c r="L20" s="431">
        <f>SUM(J20:K20)</f>
        <v>17797</v>
      </c>
      <c r="M20" s="1113">
        <f t="shared" si="0"/>
        <v>104.68823529411763</v>
      </c>
    </row>
    <row r="21" spans="1:13" ht="15.95" customHeight="1" x14ac:dyDescent="0.2">
      <c r="A21" s="4"/>
      <c r="B21" s="224" t="s">
        <v>602</v>
      </c>
      <c r="C21" s="230"/>
      <c r="D21" s="784">
        <f>SUM(D18:D20)</f>
        <v>17000</v>
      </c>
      <c r="E21" s="256"/>
      <c r="F21" s="785">
        <f t="shared" si="2"/>
        <v>17000</v>
      </c>
      <c r="G21" s="137"/>
      <c r="H21" s="137"/>
      <c r="I21" s="137"/>
      <c r="J21" s="1117">
        <f>SUM(J20)</f>
        <v>17797</v>
      </c>
      <c r="K21" s="256">
        <f t="shared" ref="K21:L21" si="3">SUM(K20)</f>
        <v>0</v>
      </c>
      <c r="L21" s="785">
        <f t="shared" si="3"/>
        <v>17797</v>
      </c>
      <c r="M21" s="785">
        <f t="shared" si="0"/>
        <v>104.68823529411763</v>
      </c>
    </row>
    <row r="22" spans="1:13" ht="15.95" customHeight="1" x14ac:dyDescent="0.2">
      <c r="A22" s="4"/>
      <c r="B22" s="224"/>
      <c r="C22" s="230"/>
      <c r="D22" s="317"/>
      <c r="E22" s="254"/>
      <c r="F22" s="431">
        <f t="shared" si="2"/>
        <v>0</v>
      </c>
      <c r="G22" s="4"/>
      <c r="H22" s="4"/>
      <c r="I22" s="4"/>
      <c r="J22" s="1116"/>
      <c r="K22" s="253"/>
      <c r="L22" s="431"/>
      <c r="M22" s="431"/>
    </row>
    <row r="23" spans="1:13" ht="15.95" customHeight="1" x14ac:dyDescent="0.2">
      <c r="A23" s="4"/>
      <c r="B23" s="223" t="s">
        <v>603</v>
      </c>
      <c r="C23" s="230"/>
      <c r="D23" s="317"/>
      <c r="E23" s="254"/>
      <c r="F23" s="431">
        <f t="shared" si="2"/>
        <v>0</v>
      </c>
      <c r="G23" s="4"/>
      <c r="H23" s="4"/>
      <c r="I23" s="4"/>
      <c r="J23" s="1116"/>
      <c r="K23" s="253"/>
      <c r="L23" s="431"/>
      <c r="M23" s="431"/>
    </row>
    <row r="24" spans="1:13" ht="15.95" customHeight="1" x14ac:dyDescent="0.2">
      <c r="A24" s="4"/>
      <c r="B24" s="3" t="s">
        <v>604</v>
      </c>
      <c r="C24" s="230"/>
      <c r="D24" s="317"/>
      <c r="E24" s="254"/>
      <c r="F24" s="431">
        <f t="shared" si="2"/>
        <v>0</v>
      </c>
      <c r="G24" s="4"/>
      <c r="H24" s="4"/>
      <c r="I24" s="4"/>
      <c r="J24" s="1116"/>
      <c r="K24" s="253"/>
      <c r="L24" s="431"/>
      <c r="M24" s="431"/>
    </row>
    <row r="25" spans="1:13" s="294" customFormat="1" ht="15.95" customHeight="1" x14ac:dyDescent="0.2">
      <c r="B25" s="4" t="s">
        <v>111</v>
      </c>
      <c r="C25" s="316"/>
      <c r="D25" s="317">
        <v>820</v>
      </c>
      <c r="E25" s="254"/>
      <c r="F25" s="431">
        <f t="shared" si="2"/>
        <v>820</v>
      </c>
      <c r="G25" s="4"/>
      <c r="J25" s="1116">
        <v>75</v>
      </c>
      <c r="K25" s="253"/>
      <c r="L25" s="431">
        <f>SUM(J25:K25)</f>
        <v>75</v>
      </c>
      <c r="M25" s="431">
        <f t="shared" si="0"/>
        <v>9.1463414634146343</v>
      </c>
    </row>
    <row r="26" spans="1:13" s="294" customFormat="1" ht="15.95" customHeight="1" x14ac:dyDescent="0.2">
      <c r="B26" s="4" t="s">
        <v>564</v>
      </c>
      <c r="C26" s="316"/>
      <c r="D26" s="317">
        <v>1500</v>
      </c>
      <c r="E26" s="254"/>
      <c r="F26" s="431">
        <f>SUM(D26:E26)</f>
        <v>1500</v>
      </c>
      <c r="G26" s="4"/>
      <c r="J26" s="1116">
        <v>1447</v>
      </c>
      <c r="K26" s="253"/>
      <c r="L26" s="431">
        <f>SUM(J26:K26)</f>
        <v>1447</v>
      </c>
      <c r="M26" s="431">
        <f t="shared" si="0"/>
        <v>96.466666666666669</v>
      </c>
    </row>
    <row r="27" spans="1:13" ht="15.95" customHeight="1" x14ac:dyDescent="0.2">
      <c r="A27" s="4"/>
      <c r="B27" s="3" t="s">
        <v>605</v>
      </c>
      <c r="C27" s="230"/>
      <c r="D27" s="317">
        <v>84</v>
      </c>
      <c r="E27" s="254"/>
      <c r="F27" s="431">
        <f t="shared" si="2"/>
        <v>84</v>
      </c>
      <c r="G27" s="4"/>
      <c r="H27" s="4"/>
      <c r="I27" s="4"/>
      <c r="J27" s="1116">
        <v>106</v>
      </c>
      <c r="K27" s="1377"/>
      <c r="L27" s="431">
        <f>SUM(J27:K27)</f>
        <v>106</v>
      </c>
      <c r="M27" s="431">
        <f t="shared" si="0"/>
        <v>126.19047619047619</v>
      </c>
    </row>
    <row r="28" spans="1:13" ht="15.95" customHeight="1" x14ac:dyDescent="0.2">
      <c r="A28" s="4"/>
      <c r="B28" s="3" t="s">
        <v>606</v>
      </c>
      <c r="C28" s="230"/>
      <c r="D28" s="317"/>
      <c r="E28" s="254"/>
      <c r="F28" s="431">
        <f t="shared" si="2"/>
        <v>0</v>
      </c>
      <c r="G28" s="4"/>
      <c r="H28" s="4"/>
      <c r="I28" s="4"/>
      <c r="J28" s="1116"/>
      <c r="K28" s="253"/>
      <c r="L28" s="431"/>
      <c r="M28" s="431"/>
    </row>
    <row r="29" spans="1:13" ht="15.95" customHeight="1" x14ac:dyDescent="0.2">
      <c r="A29" s="4"/>
      <c r="B29" s="3" t="s">
        <v>1303</v>
      </c>
      <c r="C29" s="230"/>
      <c r="D29" s="317">
        <v>1</v>
      </c>
      <c r="E29" s="254"/>
      <c r="F29" s="431">
        <f t="shared" si="2"/>
        <v>1</v>
      </c>
      <c r="G29" s="4"/>
      <c r="H29" s="4"/>
      <c r="I29" s="4"/>
      <c r="J29" s="1116">
        <v>0</v>
      </c>
      <c r="K29" s="253"/>
      <c r="L29" s="431"/>
      <c r="M29" s="431">
        <f t="shared" si="0"/>
        <v>0</v>
      </c>
    </row>
    <row r="30" spans="1:13" ht="15.95" customHeight="1" x14ac:dyDescent="0.2">
      <c r="A30" s="4"/>
      <c r="B30" s="224" t="s">
        <v>607</v>
      </c>
      <c r="C30" s="230"/>
      <c r="D30" s="784">
        <f>SUM(D24:D29)</f>
        <v>2405</v>
      </c>
      <c r="E30" s="256">
        <f>SUM(E24:E28)</f>
        <v>0</v>
      </c>
      <c r="F30" s="785">
        <f t="shared" si="2"/>
        <v>2405</v>
      </c>
      <c r="G30" s="4"/>
      <c r="H30" s="4"/>
      <c r="I30" s="4"/>
      <c r="J30" s="1117">
        <f>SUM(J25:J29)</f>
        <v>1628</v>
      </c>
      <c r="K30" s="256">
        <f>SUM(K25:K29)</f>
        <v>0</v>
      </c>
      <c r="L30" s="785">
        <f>SUM(L25:L29)</f>
        <v>1628</v>
      </c>
      <c r="M30" s="785">
        <f t="shared" si="0"/>
        <v>67.692307692307693</v>
      </c>
    </row>
    <row r="31" spans="1:13" ht="15.95" customHeight="1" thickBot="1" x14ac:dyDescent="0.25">
      <c r="A31" s="4"/>
      <c r="B31" s="224"/>
      <c r="C31" s="230"/>
      <c r="D31" s="317"/>
      <c r="E31" s="254"/>
      <c r="F31" s="431">
        <f t="shared" si="2"/>
        <v>0</v>
      </c>
      <c r="G31" s="4"/>
      <c r="H31" s="4"/>
      <c r="I31" s="4"/>
      <c r="J31" s="1116"/>
      <c r="K31" s="253"/>
      <c r="L31" s="431"/>
      <c r="M31" s="1113"/>
    </row>
    <row r="32" spans="1:13" ht="15.95" customHeight="1" thickBot="1" x14ac:dyDescent="0.25">
      <c r="A32" s="4"/>
      <c r="B32" s="1077" t="s">
        <v>608</v>
      </c>
      <c r="C32" s="1078"/>
      <c r="D32" s="1079">
        <f>D13+D15+D21+D30</f>
        <v>711070</v>
      </c>
      <c r="E32" s="1079">
        <f>E13+E15+E21+E30</f>
        <v>690085</v>
      </c>
      <c r="F32" s="1079">
        <f>SUM(D32:E32)</f>
        <v>1401155</v>
      </c>
      <c r="G32" s="1080"/>
      <c r="H32" s="1080"/>
      <c r="I32" s="1080"/>
      <c r="J32" s="1079">
        <f>J13+J15+J21+J30</f>
        <v>711727</v>
      </c>
      <c r="K32" s="1079">
        <f t="shared" ref="K32:L32" si="4">K13+K15+K21+K30</f>
        <v>690860</v>
      </c>
      <c r="L32" s="1079">
        <f t="shared" si="4"/>
        <v>1402587</v>
      </c>
      <c r="M32" s="1115">
        <f t="shared" si="0"/>
        <v>100.10220139813227</v>
      </c>
    </row>
    <row r="33" spans="1:12" ht="15.95" customHeight="1" x14ac:dyDescent="0.2">
      <c r="A33" s="4"/>
      <c r="G33" s="4"/>
      <c r="H33" s="4"/>
      <c r="I33" s="4"/>
    </row>
    <row r="34" spans="1:12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12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12" x14ac:dyDescent="0.2">
      <c r="A36" s="4"/>
      <c r="B36" s="4"/>
      <c r="C36" s="4"/>
      <c r="D36" s="4"/>
      <c r="E36" s="4"/>
      <c r="F36" s="4"/>
      <c r="G36" s="4"/>
      <c r="H36" s="4"/>
      <c r="I36" s="4"/>
      <c r="L36" s="1081"/>
    </row>
    <row r="37" spans="1:12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12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12" x14ac:dyDescent="0.2">
      <c r="A39" s="4"/>
      <c r="B39" s="4"/>
      <c r="C39" s="4"/>
      <c r="D39" s="4"/>
      <c r="E39" s="4"/>
      <c r="F39" s="4"/>
      <c r="G39" s="4"/>
      <c r="H39" s="4"/>
      <c r="I39" s="4"/>
    </row>
    <row r="40" spans="1:12" x14ac:dyDescent="0.2">
      <c r="A40" s="4"/>
      <c r="B40" s="4"/>
      <c r="C40" s="4"/>
      <c r="D40" s="4"/>
      <c r="E40" s="4"/>
      <c r="F40" s="4"/>
      <c r="G40" s="4"/>
      <c r="H40" s="4"/>
      <c r="I40" s="4"/>
    </row>
    <row r="41" spans="1:12" x14ac:dyDescent="0.2">
      <c r="A41" s="4"/>
      <c r="B41" s="4"/>
      <c r="C41" s="4"/>
      <c r="D41" s="4"/>
      <c r="E41" s="4"/>
      <c r="F41" s="4"/>
      <c r="G41" s="4"/>
      <c r="H41" s="4"/>
      <c r="I41" s="4"/>
    </row>
  </sheetData>
  <sheetProtection selectLockedCells="1" selectUnlockedCells="1"/>
  <mergeCells count="11">
    <mergeCell ref="B17:C17"/>
    <mergeCell ref="D7:F7"/>
    <mergeCell ref="B5:E5"/>
    <mergeCell ref="G7:I7"/>
    <mergeCell ref="A1:M1"/>
    <mergeCell ref="J7:L7"/>
    <mergeCell ref="M7:M8"/>
    <mergeCell ref="B6:M6"/>
    <mergeCell ref="B4:M4"/>
    <mergeCell ref="B3:M3"/>
    <mergeCell ref="B2:M2"/>
  </mergeCells>
  <phoneticPr fontId="33" type="noConversion"/>
  <pageMargins left="0.19685039370078741" right="0.19685039370078741" top="0.98425196850393704" bottom="0.98425196850393704" header="0.51181102362204722" footer="0.51181102362204722"/>
  <pageSetup paperSize="9" scale="79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L105"/>
  <sheetViews>
    <sheetView zoomScale="200" zoomScaleNormal="200" workbookViewId="0">
      <selection activeCell="B1" sqref="B1:I1"/>
    </sheetView>
  </sheetViews>
  <sheetFormatPr defaultColWidth="9.140625" defaultRowHeight="11.25" x14ac:dyDescent="0.2"/>
  <cols>
    <col min="1" max="1" width="4.85546875" style="157" customWidth="1"/>
    <col min="2" max="2" width="57.5703125" style="187" customWidth="1"/>
    <col min="3" max="3" width="8.7109375" style="152" customWidth="1"/>
    <col min="4" max="4" width="9.5703125" style="152" customWidth="1"/>
    <col min="5" max="5" width="8.28515625" style="152" customWidth="1"/>
    <col min="6" max="16384" width="9.140625" style="8"/>
  </cols>
  <sheetData>
    <row r="1" spans="1:11" x14ac:dyDescent="0.2">
      <c r="B1" s="1780" t="s">
        <v>2054</v>
      </c>
      <c r="C1" s="1780"/>
      <c r="D1" s="1780"/>
      <c r="E1" s="1780"/>
      <c r="F1" s="1780"/>
      <c r="G1" s="1780"/>
      <c r="H1" s="1780"/>
      <c r="I1" s="1780"/>
    </row>
    <row r="2" spans="1:11" x14ac:dyDescent="0.2">
      <c r="A2" s="1783" t="s">
        <v>87</v>
      </c>
      <c r="B2" s="1783"/>
      <c r="C2" s="1783"/>
      <c r="D2" s="1783"/>
      <c r="E2" s="1783"/>
      <c r="F2" s="1783"/>
      <c r="G2" s="1783"/>
      <c r="H2" s="1783"/>
      <c r="I2" s="1783"/>
    </row>
    <row r="3" spans="1:11" x14ac:dyDescent="0.2">
      <c r="A3" s="1783" t="s">
        <v>1427</v>
      </c>
      <c r="B3" s="1783"/>
      <c r="C3" s="1783"/>
      <c r="D3" s="1783"/>
      <c r="E3" s="1783"/>
      <c r="F3" s="1783"/>
      <c r="G3" s="1783"/>
      <c r="H3" s="1783"/>
      <c r="I3" s="1783"/>
    </row>
    <row r="4" spans="1:11" x14ac:dyDescent="0.2">
      <c r="A4" s="1779" t="s">
        <v>54</v>
      </c>
      <c r="B4" s="1779"/>
      <c r="C4" s="1779"/>
      <c r="D4" s="1779"/>
      <c r="E4" s="1779"/>
      <c r="F4" s="1779"/>
      <c r="G4" s="1779"/>
      <c r="H4" s="1779"/>
      <c r="I4" s="1779"/>
    </row>
    <row r="5" spans="1:11" ht="11.25" customHeight="1" x14ac:dyDescent="0.2">
      <c r="A5" s="1779" t="s">
        <v>1105</v>
      </c>
      <c r="B5" s="1779"/>
      <c r="C5" s="1779"/>
      <c r="D5" s="1779"/>
      <c r="E5" s="1779"/>
      <c r="F5" s="1779"/>
      <c r="G5" s="1779"/>
      <c r="H5" s="1779"/>
      <c r="I5" s="1779"/>
    </row>
    <row r="6" spans="1:11" x14ac:dyDescent="0.2">
      <c r="A6" s="1779" t="s">
        <v>1242</v>
      </c>
      <c r="B6" s="1779"/>
      <c r="C6" s="1779"/>
      <c r="D6" s="1779"/>
      <c r="E6" s="1779"/>
      <c r="F6" s="1779"/>
      <c r="G6" s="1779"/>
      <c r="H6" s="1779"/>
      <c r="I6" s="1779"/>
    </row>
    <row r="7" spans="1:11" ht="12.75" customHeight="1" x14ac:dyDescent="0.2">
      <c r="B7" s="1782" t="s">
        <v>310</v>
      </c>
      <c r="C7" s="1782"/>
      <c r="D7" s="1782"/>
      <c r="E7" s="1782"/>
      <c r="F7" s="1782"/>
      <c r="G7" s="1782"/>
      <c r="H7" s="1782"/>
      <c r="I7" s="1782"/>
    </row>
    <row r="8" spans="1:11" ht="24" customHeight="1" x14ac:dyDescent="0.2">
      <c r="A8" s="1778" t="s">
        <v>77</v>
      </c>
      <c r="B8" s="1774" t="s">
        <v>86</v>
      </c>
      <c r="C8" s="1776" t="s">
        <v>1134</v>
      </c>
      <c r="D8" s="1776"/>
      <c r="E8" s="1777"/>
      <c r="F8" s="1781" t="s">
        <v>1346</v>
      </c>
      <c r="G8" s="1718"/>
      <c r="H8" s="1718"/>
      <c r="I8" s="1769" t="s">
        <v>1347</v>
      </c>
    </row>
    <row r="9" spans="1:11" ht="31.5" x14ac:dyDescent="0.2">
      <c r="A9" s="1778"/>
      <c r="B9" s="1775"/>
      <c r="C9" s="759" t="s">
        <v>62</v>
      </c>
      <c r="D9" s="759" t="s">
        <v>63</v>
      </c>
      <c r="E9" s="1086" t="s">
        <v>64</v>
      </c>
      <c r="F9" s="1085" t="s">
        <v>62</v>
      </c>
      <c r="G9" s="1030" t="s">
        <v>63</v>
      </c>
      <c r="H9" s="1082" t="s">
        <v>1348</v>
      </c>
      <c r="I9" s="1769"/>
    </row>
    <row r="10" spans="1:11" x14ac:dyDescent="0.2">
      <c r="A10" s="706" t="s">
        <v>491</v>
      </c>
      <c r="B10" s="760" t="s">
        <v>87</v>
      </c>
      <c r="C10" s="162"/>
      <c r="D10" s="162"/>
      <c r="E10" s="1087"/>
      <c r="F10" s="757"/>
      <c r="H10" s="1111"/>
      <c r="I10" s="1097"/>
    </row>
    <row r="11" spans="1:11" ht="12" thickBot="1" x14ac:dyDescent="0.25">
      <c r="A11" s="706" t="s">
        <v>499</v>
      </c>
      <c r="B11" s="188" t="s">
        <v>88</v>
      </c>
      <c r="C11" s="279"/>
      <c r="D11" s="162"/>
      <c r="E11" s="1088">
        <f>SUM(C11:D11)</f>
        <v>0</v>
      </c>
      <c r="F11" s="279"/>
      <c r="G11" s="277"/>
      <c r="H11" s="426"/>
      <c r="I11" s="426"/>
    </row>
    <row r="12" spans="1:11" s="9" customFormat="1" ht="12" thickBot="1" x14ac:dyDescent="0.25">
      <c r="A12" s="825" t="s">
        <v>500</v>
      </c>
      <c r="B12" s="938" t="s">
        <v>169</v>
      </c>
      <c r="C12" s="940">
        <f>C13+C14+C15+C16</f>
        <v>743360</v>
      </c>
      <c r="D12" s="940">
        <f t="shared" ref="D12:H12" si="0">D13+D14+D15+D16</f>
        <v>103025</v>
      </c>
      <c r="E12" s="508">
        <f t="shared" si="0"/>
        <v>846385</v>
      </c>
      <c r="F12" s="940">
        <f t="shared" si="0"/>
        <v>743360</v>
      </c>
      <c r="G12" s="940">
        <f t="shared" si="0"/>
        <v>103025</v>
      </c>
      <c r="H12" s="1112">
        <f t="shared" si="0"/>
        <v>846385</v>
      </c>
      <c r="I12" s="1262">
        <f>H12/E12*100</f>
        <v>100</v>
      </c>
    </row>
    <row r="13" spans="1:11" s="9" customFormat="1" x14ac:dyDescent="0.2">
      <c r="A13" s="706" t="s">
        <v>501</v>
      </c>
      <c r="B13" s="190" t="s">
        <v>166</v>
      </c>
      <c r="C13" s="665">
        <v>548782</v>
      </c>
      <c r="D13" s="665"/>
      <c r="E13" s="1089">
        <f t="shared" ref="E13:E16" si="1">C13+D13</f>
        <v>548782</v>
      </c>
      <c r="F13" s="279">
        <v>548782</v>
      </c>
      <c r="G13" s="180"/>
      <c r="H13" s="1375">
        <f>F13+G13</f>
        <v>548782</v>
      </c>
      <c r="I13" s="426">
        <f t="shared" ref="I13:I74" si="2">H13/E13*100</f>
        <v>100</v>
      </c>
      <c r="K13" s="698"/>
    </row>
    <row r="14" spans="1:11" s="9" customFormat="1" x14ac:dyDescent="0.2">
      <c r="A14" s="706" t="s">
        <v>502</v>
      </c>
      <c r="B14" s="190" t="s">
        <v>167</v>
      </c>
      <c r="C14" s="665">
        <v>86710</v>
      </c>
      <c r="D14" s="665"/>
      <c r="E14" s="1089">
        <f t="shared" si="1"/>
        <v>86710</v>
      </c>
      <c r="F14" s="279">
        <v>86710</v>
      </c>
      <c r="G14" s="180"/>
      <c r="H14" s="426">
        <f t="shared" ref="H14:H72" si="3">F14+G14</f>
        <v>86710</v>
      </c>
      <c r="I14" s="426">
        <f t="shared" si="2"/>
        <v>100</v>
      </c>
    </row>
    <row r="15" spans="1:11" s="9" customFormat="1" x14ac:dyDescent="0.2">
      <c r="A15" s="706" t="s">
        <v>503</v>
      </c>
      <c r="B15" s="190" t="s">
        <v>168</v>
      </c>
      <c r="C15" s="665">
        <v>97303</v>
      </c>
      <c r="D15" s="665">
        <v>103025</v>
      </c>
      <c r="E15" s="1089">
        <f t="shared" si="1"/>
        <v>200328</v>
      </c>
      <c r="F15" s="279">
        <v>97303</v>
      </c>
      <c r="G15" s="279">
        <v>103025</v>
      </c>
      <c r="H15" s="426">
        <f t="shared" si="3"/>
        <v>200328</v>
      </c>
      <c r="I15" s="426">
        <f t="shared" si="2"/>
        <v>100</v>
      </c>
    </row>
    <row r="16" spans="1:11" s="9" customFormat="1" x14ac:dyDescent="0.2">
      <c r="A16" s="706" t="s">
        <v>506</v>
      </c>
      <c r="B16" s="190" t="s">
        <v>185</v>
      </c>
      <c r="C16" s="162">
        <v>10565</v>
      </c>
      <c r="D16" s="162"/>
      <c r="E16" s="1088">
        <f t="shared" si="1"/>
        <v>10565</v>
      </c>
      <c r="F16" s="279">
        <v>10565</v>
      </c>
      <c r="G16" s="180"/>
      <c r="H16" s="426">
        <f t="shared" si="3"/>
        <v>10565</v>
      </c>
      <c r="I16" s="426">
        <f t="shared" si="2"/>
        <v>100</v>
      </c>
    </row>
    <row r="17" spans="1:11" s="9" customFormat="1" ht="12" thickBot="1" x14ac:dyDescent="0.25">
      <c r="A17" s="1083" t="s">
        <v>547</v>
      </c>
      <c r="B17" s="188" t="s">
        <v>170</v>
      </c>
      <c r="C17" s="166">
        <v>0</v>
      </c>
      <c r="D17" s="166"/>
      <c r="E17" s="1090">
        <v>0</v>
      </c>
      <c r="F17" s="337"/>
      <c r="G17" s="180"/>
      <c r="H17" s="407">
        <f t="shared" si="3"/>
        <v>0</v>
      </c>
      <c r="I17" s="407"/>
    </row>
    <row r="18" spans="1:11" s="9" customFormat="1" ht="12" thickBot="1" x14ac:dyDescent="0.25">
      <c r="A18" s="825" t="s">
        <v>548</v>
      </c>
      <c r="B18" s="938" t="s">
        <v>194</v>
      </c>
      <c r="C18" s="830">
        <v>4785</v>
      </c>
      <c r="D18" s="939"/>
      <c r="E18" s="831">
        <f>C18+D18</f>
        <v>4785</v>
      </c>
      <c r="F18" s="830">
        <v>4784</v>
      </c>
      <c r="G18" s="830"/>
      <c r="H18" s="1262">
        <f t="shared" si="3"/>
        <v>4784</v>
      </c>
      <c r="I18" s="1262">
        <f t="shared" si="2"/>
        <v>99.979101358411697</v>
      </c>
    </row>
    <row r="19" spans="1:11" s="9" customFormat="1" ht="12" thickBot="1" x14ac:dyDescent="0.25">
      <c r="A19" s="942" t="s">
        <v>549</v>
      </c>
      <c r="B19" s="943" t="s">
        <v>289</v>
      </c>
      <c r="C19" s="944">
        <v>294</v>
      </c>
      <c r="D19" s="944">
        <v>988</v>
      </c>
      <c r="E19" s="1084">
        <f>C19+D19</f>
        <v>1282</v>
      </c>
      <c r="F19" s="830">
        <v>294</v>
      </c>
      <c r="G19" s="830">
        <v>988</v>
      </c>
      <c r="H19" s="1262">
        <f t="shared" si="3"/>
        <v>1282</v>
      </c>
      <c r="I19" s="1262">
        <f t="shared" si="2"/>
        <v>100</v>
      </c>
    </row>
    <row r="20" spans="1:11" x14ac:dyDescent="0.2">
      <c r="A20" s="706" t="s">
        <v>550</v>
      </c>
      <c r="B20" s="189"/>
      <c r="C20" s="162"/>
      <c r="D20" s="162"/>
      <c r="E20" s="1088"/>
      <c r="F20" s="279"/>
      <c r="G20" s="277"/>
      <c r="H20" s="407"/>
      <c r="I20" s="407"/>
    </row>
    <row r="21" spans="1:11" x14ac:dyDescent="0.2">
      <c r="A21" s="706" t="s">
        <v>551</v>
      </c>
      <c r="B21" s="188" t="s">
        <v>17</v>
      </c>
      <c r="C21" s="166"/>
      <c r="D21" s="166"/>
      <c r="E21" s="1090"/>
      <c r="F21" s="279"/>
      <c r="G21" s="277"/>
      <c r="H21" s="407"/>
      <c r="I21" s="407"/>
      <c r="K21" s="757"/>
    </row>
    <row r="22" spans="1:11" x14ac:dyDescent="0.2">
      <c r="A22" s="706" t="s">
        <v>552</v>
      </c>
      <c r="B22" s="190" t="s">
        <v>89</v>
      </c>
      <c r="C22" s="166">
        <f>SUM(C23:C32)</f>
        <v>10302</v>
      </c>
      <c r="D22" s="166">
        <f>SUM(D23:D33)</f>
        <v>7728</v>
      </c>
      <c r="E22" s="1090">
        <f>SUM(E23:E33)</f>
        <v>18030</v>
      </c>
      <c r="F22" s="1110">
        <f t="shared" ref="F22:H22" si="4">SUM(F23:F33)</f>
        <v>10302</v>
      </c>
      <c r="G22" s="166">
        <f t="shared" si="4"/>
        <v>7728</v>
      </c>
      <c r="H22" s="409">
        <f t="shared" si="4"/>
        <v>18030</v>
      </c>
      <c r="I22" s="407">
        <f t="shared" si="2"/>
        <v>100</v>
      </c>
    </row>
    <row r="23" spans="1:11" x14ac:dyDescent="0.2">
      <c r="A23" s="706" t="s">
        <v>553</v>
      </c>
      <c r="B23" s="189" t="s">
        <v>1086</v>
      </c>
      <c r="C23" s="162">
        <v>0</v>
      </c>
      <c r="D23" s="162"/>
      <c r="E23" s="1088">
        <f>C23+D23</f>
        <v>0</v>
      </c>
      <c r="F23" s="279"/>
      <c r="G23" s="277"/>
      <c r="H23" s="426">
        <f t="shared" si="3"/>
        <v>0</v>
      </c>
      <c r="I23" s="426"/>
    </row>
    <row r="24" spans="1:11" x14ac:dyDescent="0.2">
      <c r="A24" s="706" t="s">
        <v>554</v>
      </c>
      <c r="B24" s="189" t="s">
        <v>1087</v>
      </c>
      <c r="C24" s="162">
        <v>0</v>
      </c>
      <c r="D24" s="162"/>
      <c r="E24" s="1088">
        <f>C24+D24</f>
        <v>0</v>
      </c>
      <c r="F24" s="279"/>
      <c r="G24" s="277"/>
      <c r="H24" s="426">
        <f t="shared" si="3"/>
        <v>0</v>
      </c>
      <c r="I24" s="426"/>
    </row>
    <row r="25" spans="1:11" x14ac:dyDescent="0.2">
      <c r="A25" s="706" t="s">
        <v>556</v>
      </c>
      <c r="B25" s="189" t="s">
        <v>973</v>
      </c>
      <c r="C25" s="162">
        <v>0</v>
      </c>
      <c r="D25" s="162"/>
      <c r="E25" s="1088">
        <f>C25+D25</f>
        <v>0</v>
      </c>
      <c r="F25" s="279"/>
      <c r="G25" s="277"/>
      <c r="H25" s="426">
        <f t="shared" si="3"/>
        <v>0</v>
      </c>
      <c r="I25" s="426"/>
      <c r="K25" s="757"/>
    </row>
    <row r="26" spans="1:11" x14ac:dyDescent="0.2">
      <c r="A26" s="706" t="s">
        <v>557</v>
      </c>
      <c r="B26" s="189" t="s">
        <v>93</v>
      </c>
      <c r="C26" s="162">
        <v>0</v>
      </c>
      <c r="D26" s="162"/>
      <c r="E26" s="1088">
        <f t="shared" ref="E26:E33" si="5">SUM(C26:D26)</f>
        <v>0</v>
      </c>
      <c r="F26" s="279"/>
      <c r="G26" s="277"/>
      <c r="H26" s="426">
        <f t="shared" si="3"/>
        <v>0</v>
      </c>
      <c r="I26" s="426"/>
    </row>
    <row r="27" spans="1:11" x14ac:dyDescent="0.2">
      <c r="A27" s="706" t="s">
        <v>558</v>
      </c>
      <c r="B27" s="189" t="s">
        <v>566</v>
      </c>
      <c r="C27" s="162">
        <v>0</v>
      </c>
      <c r="D27" s="162"/>
      <c r="E27" s="1088">
        <f t="shared" si="5"/>
        <v>0</v>
      </c>
      <c r="F27" s="279"/>
      <c r="G27" s="277"/>
      <c r="H27" s="426">
        <f t="shared" si="3"/>
        <v>0</v>
      </c>
      <c r="I27" s="426"/>
    </row>
    <row r="28" spans="1:11" x14ac:dyDescent="0.2">
      <c r="A28" s="706" t="s">
        <v>559</v>
      </c>
      <c r="B28" s="189" t="s">
        <v>163</v>
      </c>
      <c r="C28" s="162">
        <v>153</v>
      </c>
      <c r="D28" s="162"/>
      <c r="E28" s="1088">
        <f t="shared" si="5"/>
        <v>153</v>
      </c>
      <c r="F28" s="279">
        <v>153</v>
      </c>
      <c r="G28" s="277"/>
      <c r="H28" s="426">
        <f t="shared" si="3"/>
        <v>153</v>
      </c>
      <c r="I28" s="426">
        <f t="shared" si="2"/>
        <v>100</v>
      </c>
    </row>
    <row r="29" spans="1:11" x14ac:dyDescent="0.2">
      <c r="A29" s="706" t="s">
        <v>560</v>
      </c>
      <c r="B29" s="189" t="s">
        <v>1162</v>
      </c>
      <c r="C29" s="162"/>
      <c r="D29" s="162">
        <v>2450</v>
      </c>
      <c r="E29" s="1088">
        <f t="shared" si="5"/>
        <v>2450</v>
      </c>
      <c r="F29" s="279"/>
      <c r="G29" s="277">
        <v>2450</v>
      </c>
      <c r="H29" s="426">
        <f t="shared" si="3"/>
        <v>2450</v>
      </c>
      <c r="I29" s="426">
        <f t="shared" si="2"/>
        <v>100</v>
      </c>
    </row>
    <row r="30" spans="1:11" x14ac:dyDescent="0.2">
      <c r="A30" s="706" t="s">
        <v>561</v>
      </c>
      <c r="B30" s="189" t="s">
        <v>1203</v>
      </c>
      <c r="C30" s="162"/>
      <c r="D30" s="162">
        <v>2468</v>
      </c>
      <c r="E30" s="1088">
        <f t="shared" si="5"/>
        <v>2468</v>
      </c>
      <c r="F30" s="279"/>
      <c r="G30" s="277">
        <v>2468</v>
      </c>
      <c r="H30" s="426">
        <f t="shared" si="3"/>
        <v>2468</v>
      </c>
      <c r="I30" s="426">
        <f t="shared" si="2"/>
        <v>100</v>
      </c>
    </row>
    <row r="31" spans="1:11" x14ac:dyDescent="0.2">
      <c r="A31" s="706" t="s">
        <v>562</v>
      </c>
      <c r="B31" s="189" t="s">
        <v>1163</v>
      </c>
      <c r="C31" s="162">
        <v>10149</v>
      </c>
      <c r="D31" s="162"/>
      <c r="E31" s="1088">
        <f t="shared" si="5"/>
        <v>10149</v>
      </c>
      <c r="F31" s="279">
        <v>10149</v>
      </c>
      <c r="G31" s="277"/>
      <c r="H31" s="426">
        <f t="shared" si="3"/>
        <v>10149</v>
      </c>
      <c r="I31" s="426">
        <f t="shared" si="2"/>
        <v>100</v>
      </c>
    </row>
    <row r="32" spans="1:11" x14ac:dyDescent="0.2">
      <c r="A32" s="706" t="s">
        <v>563</v>
      </c>
      <c r="B32" s="189" t="s">
        <v>1164</v>
      </c>
      <c r="C32" s="162"/>
      <c r="D32" s="162">
        <v>2460</v>
      </c>
      <c r="E32" s="1088">
        <f t="shared" si="5"/>
        <v>2460</v>
      </c>
      <c r="F32" s="279"/>
      <c r="G32" s="277">
        <v>2460</v>
      </c>
      <c r="H32" s="426">
        <f t="shared" si="3"/>
        <v>2460</v>
      </c>
      <c r="I32" s="426">
        <f t="shared" si="2"/>
        <v>100</v>
      </c>
    </row>
    <row r="33" spans="1:12" x14ac:dyDescent="0.2">
      <c r="A33" s="706" t="s">
        <v>582</v>
      </c>
      <c r="B33" s="189" t="s">
        <v>1304</v>
      </c>
      <c r="C33" s="162"/>
      <c r="D33" s="162">
        <v>350</v>
      </c>
      <c r="E33" s="1088">
        <f t="shared" si="5"/>
        <v>350</v>
      </c>
      <c r="F33" s="279"/>
      <c r="G33" s="279">
        <v>350</v>
      </c>
      <c r="H33" s="426">
        <f t="shared" si="3"/>
        <v>350</v>
      </c>
      <c r="I33" s="426">
        <f t="shared" si="2"/>
        <v>100</v>
      </c>
    </row>
    <row r="34" spans="1:12" x14ac:dyDescent="0.2">
      <c r="A34" s="706" t="s">
        <v>583</v>
      </c>
      <c r="B34" s="189"/>
      <c r="C34" s="162"/>
      <c r="D34" s="162"/>
      <c r="E34" s="1088"/>
      <c r="F34" s="279"/>
      <c r="G34" s="277"/>
      <c r="H34" s="407"/>
      <c r="I34" s="426"/>
      <c r="L34" s="757"/>
    </row>
    <row r="35" spans="1:12" x14ac:dyDescent="0.2">
      <c r="A35" s="706" t="s">
        <v>584</v>
      </c>
      <c r="B35" s="190" t="s">
        <v>71</v>
      </c>
      <c r="C35" s="166">
        <f>SUM(C36:C37)</f>
        <v>6935</v>
      </c>
      <c r="D35" s="166">
        <f t="shared" ref="D35:H35" si="6">SUM(D36:D37)</f>
        <v>0</v>
      </c>
      <c r="E35" s="1090">
        <f t="shared" si="6"/>
        <v>6935</v>
      </c>
      <c r="F35" s="166">
        <f t="shared" si="6"/>
        <v>6934</v>
      </c>
      <c r="G35" s="166">
        <f t="shared" si="6"/>
        <v>0</v>
      </c>
      <c r="H35" s="409">
        <f t="shared" si="6"/>
        <v>6934</v>
      </c>
      <c r="I35" s="407">
        <f t="shared" si="2"/>
        <v>99.985580389329485</v>
      </c>
    </row>
    <row r="36" spans="1:12" x14ac:dyDescent="0.2">
      <c r="A36" s="706" t="s">
        <v>585</v>
      </c>
      <c r="B36" s="172" t="s">
        <v>94</v>
      </c>
      <c r="C36" s="162">
        <v>6935</v>
      </c>
      <c r="D36" s="162"/>
      <c r="E36" s="1088">
        <f t="shared" ref="E36:E37" si="7">C36+D36</f>
        <v>6935</v>
      </c>
      <c r="F36" s="279">
        <v>6934</v>
      </c>
      <c r="G36" s="277"/>
      <c r="H36" s="426">
        <f t="shared" si="3"/>
        <v>6934</v>
      </c>
      <c r="I36" s="426">
        <f t="shared" si="2"/>
        <v>99.985580389329485</v>
      </c>
      <c r="L36" s="757"/>
    </row>
    <row r="37" spans="1:12" x14ac:dyDescent="0.2">
      <c r="A37" s="706" t="s">
        <v>586</v>
      </c>
      <c r="B37" s="191" t="s">
        <v>95</v>
      </c>
      <c r="C37" s="162">
        <v>0</v>
      </c>
      <c r="D37" s="162"/>
      <c r="E37" s="1088">
        <f t="shared" si="7"/>
        <v>0</v>
      </c>
      <c r="F37" s="279"/>
      <c r="G37" s="279"/>
      <c r="H37" s="426">
        <f t="shared" si="3"/>
        <v>0</v>
      </c>
      <c r="I37" s="407"/>
    </row>
    <row r="38" spans="1:12" x14ac:dyDescent="0.2">
      <c r="A38" s="706" t="s">
        <v>587</v>
      </c>
      <c r="B38" s="200"/>
      <c r="C38" s="162"/>
      <c r="D38" s="162"/>
      <c r="E38" s="1088"/>
      <c r="F38" s="279"/>
      <c r="G38" s="277"/>
      <c r="H38" s="407"/>
      <c r="I38" s="407"/>
    </row>
    <row r="39" spans="1:12" x14ac:dyDescent="0.2">
      <c r="A39" s="706" t="s">
        <v>588</v>
      </c>
      <c r="B39" s="810" t="s">
        <v>991</v>
      </c>
      <c r="C39" s="166">
        <f>SUM(C40:C40)</f>
        <v>0</v>
      </c>
      <c r="D39" s="166">
        <f>SUM(D40:D40)</f>
        <v>0</v>
      </c>
      <c r="E39" s="1090">
        <f>SUM(E40:E40)</f>
        <v>0</v>
      </c>
      <c r="F39" s="279">
        <v>0</v>
      </c>
      <c r="G39" s="277"/>
      <c r="H39" s="407">
        <f t="shared" si="3"/>
        <v>0</v>
      </c>
      <c r="I39" s="407"/>
    </row>
    <row r="40" spans="1:12" ht="12" thickBot="1" x14ac:dyDescent="0.25">
      <c r="A40" s="706" t="s">
        <v>589</v>
      </c>
      <c r="B40" s="200"/>
      <c r="C40" s="162"/>
      <c r="D40" s="162"/>
      <c r="E40" s="1088"/>
      <c r="F40" s="279"/>
      <c r="G40" s="279"/>
      <c r="H40" s="407"/>
      <c r="I40" s="407"/>
    </row>
    <row r="41" spans="1:12" ht="12" thickBot="1" x14ac:dyDescent="0.25">
      <c r="A41" s="706" t="s">
        <v>590</v>
      </c>
      <c r="B41" s="460" t="s">
        <v>164</v>
      </c>
      <c r="C41" s="290">
        <f>C22+C35+C39</f>
        <v>17237</v>
      </c>
      <c r="D41" s="290">
        <f t="shared" ref="D41:E41" si="8">D22+D35+D39</f>
        <v>7728</v>
      </c>
      <c r="E41" s="822">
        <f t="shared" si="8"/>
        <v>24965</v>
      </c>
      <c r="F41" s="830">
        <f>F22+F35</f>
        <v>17236</v>
      </c>
      <c r="G41" s="830">
        <f>G22+G35</f>
        <v>7728</v>
      </c>
      <c r="H41" s="1262">
        <f t="shared" si="3"/>
        <v>24964</v>
      </c>
      <c r="I41" s="1262">
        <f t="shared" si="2"/>
        <v>99.995994392149015</v>
      </c>
    </row>
    <row r="42" spans="1:12" x14ac:dyDescent="0.2">
      <c r="A42" s="706" t="s">
        <v>644</v>
      </c>
      <c r="B42" s="170"/>
      <c r="C42" s="166"/>
      <c r="D42" s="166"/>
      <c r="E42" s="1090"/>
      <c r="F42" s="279"/>
      <c r="G42" s="277"/>
      <c r="H42" s="407"/>
      <c r="I42" s="407"/>
    </row>
    <row r="43" spans="1:12" x14ac:dyDescent="0.2">
      <c r="A43" s="706" t="s">
        <v>645</v>
      </c>
      <c r="B43" s="172" t="s">
        <v>992</v>
      </c>
      <c r="C43" s="166"/>
      <c r="D43" s="166"/>
      <c r="E43" s="1090"/>
      <c r="F43" s="279"/>
      <c r="G43" s="277"/>
      <c r="H43" s="407"/>
      <c r="I43" s="407"/>
    </row>
    <row r="44" spans="1:12" x14ac:dyDescent="0.2">
      <c r="A44" s="706" t="s">
        <v>646</v>
      </c>
      <c r="B44" s="172" t="s">
        <v>1163</v>
      </c>
      <c r="C44" s="162"/>
      <c r="D44" s="162">
        <v>0</v>
      </c>
      <c r="E44" s="1088">
        <f>C44+D44</f>
        <v>0</v>
      </c>
      <c r="F44" s="279"/>
      <c r="G44" s="277"/>
      <c r="H44" s="426">
        <f t="shared" si="3"/>
        <v>0</v>
      </c>
      <c r="I44" s="426"/>
    </row>
    <row r="45" spans="1:12" x14ac:dyDescent="0.2">
      <c r="A45" s="706" t="s">
        <v>647</v>
      </c>
      <c r="B45" s="172" t="s">
        <v>1164</v>
      </c>
      <c r="C45" s="162"/>
      <c r="D45" s="162">
        <v>273</v>
      </c>
      <c r="E45" s="1088">
        <f t="shared" ref="E45:E51" si="9">C45+D45</f>
        <v>273</v>
      </c>
      <c r="F45" s="279"/>
      <c r="G45" s="277">
        <v>273</v>
      </c>
      <c r="H45" s="426">
        <f t="shared" si="3"/>
        <v>273</v>
      </c>
      <c r="I45" s="426">
        <f t="shared" si="2"/>
        <v>100</v>
      </c>
    </row>
    <row r="46" spans="1:12" x14ac:dyDescent="0.2">
      <c r="A46" s="706" t="s">
        <v>121</v>
      </c>
      <c r="B46" s="172" t="s">
        <v>1116</v>
      </c>
      <c r="C46" s="166"/>
      <c r="D46" s="162">
        <v>2</v>
      </c>
      <c r="E46" s="1088">
        <f t="shared" si="9"/>
        <v>2</v>
      </c>
      <c r="F46" s="279"/>
      <c r="G46" s="277">
        <v>2</v>
      </c>
      <c r="H46" s="426">
        <f t="shared" si="3"/>
        <v>2</v>
      </c>
      <c r="I46" s="426">
        <f t="shared" si="2"/>
        <v>100</v>
      </c>
    </row>
    <row r="47" spans="1:12" x14ac:dyDescent="0.2">
      <c r="A47" s="706" t="s">
        <v>672</v>
      </c>
      <c r="B47" s="172" t="s">
        <v>1165</v>
      </c>
      <c r="C47" s="166"/>
      <c r="D47" s="162">
        <v>57498</v>
      </c>
      <c r="E47" s="1088">
        <f t="shared" si="9"/>
        <v>57498</v>
      </c>
      <c r="F47" s="279"/>
      <c r="G47" s="277">
        <v>57498</v>
      </c>
      <c r="H47" s="426">
        <f t="shared" si="3"/>
        <v>57498</v>
      </c>
      <c r="I47" s="426">
        <f t="shared" si="2"/>
        <v>100</v>
      </c>
    </row>
    <row r="48" spans="1:12" x14ac:dyDescent="0.2">
      <c r="A48" s="706" t="s">
        <v>673</v>
      </c>
      <c r="B48" s="172" t="s">
        <v>1245</v>
      </c>
      <c r="C48" s="166"/>
      <c r="D48" s="162">
        <v>1139</v>
      </c>
      <c r="E48" s="1088">
        <f t="shared" si="9"/>
        <v>1139</v>
      </c>
      <c r="F48" s="279"/>
      <c r="G48" s="277">
        <v>1139</v>
      </c>
      <c r="H48" s="426">
        <f t="shared" si="3"/>
        <v>1139</v>
      </c>
      <c r="I48" s="426">
        <f t="shared" si="2"/>
        <v>100</v>
      </c>
    </row>
    <row r="49" spans="1:9" x14ac:dyDescent="0.2">
      <c r="A49" s="706" t="s">
        <v>124</v>
      </c>
      <c r="B49" s="172" t="s">
        <v>1250</v>
      </c>
      <c r="C49" s="166"/>
      <c r="D49" s="162">
        <v>10126</v>
      </c>
      <c r="E49" s="1088">
        <f t="shared" si="9"/>
        <v>10126</v>
      </c>
      <c r="F49" s="279"/>
      <c r="G49" s="277">
        <v>10126</v>
      </c>
      <c r="H49" s="426">
        <f t="shared" si="3"/>
        <v>10126</v>
      </c>
      <c r="I49" s="426">
        <f t="shared" si="2"/>
        <v>100</v>
      </c>
    </row>
    <row r="50" spans="1:9" x14ac:dyDescent="0.2">
      <c r="A50" s="706" t="s">
        <v>125</v>
      </c>
      <c r="B50" s="172" t="s">
        <v>1246</v>
      </c>
      <c r="C50" s="162">
        <v>1</v>
      </c>
      <c r="D50" s="162"/>
      <c r="E50" s="1088">
        <f t="shared" si="9"/>
        <v>1</v>
      </c>
      <c r="F50" s="279">
        <v>1</v>
      </c>
      <c r="G50" s="277"/>
      <c r="H50" s="426">
        <f t="shared" si="3"/>
        <v>1</v>
      </c>
      <c r="I50" s="426">
        <f t="shared" si="2"/>
        <v>100</v>
      </c>
    </row>
    <row r="51" spans="1:9" x14ac:dyDescent="0.2">
      <c r="A51" s="706" t="s">
        <v>126</v>
      </c>
      <c r="B51" s="172" t="s">
        <v>1307</v>
      </c>
      <c r="C51" s="162"/>
      <c r="D51" s="162">
        <v>47581</v>
      </c>
      <c r="E51" s="1088">
        <f t="shared" si="9"/>
        <v>47581</v>
      </c>
      <c r="F51" s="279"/>
      <c r="G51" s="277">
        <v>47580</v>
      </c>
      <c r="H51" s="426">
        <f t="shared" si="3"/>
        <v>47580</v>
      </c>
      <c r="I51" s="426">
        <f t="shared" si="2"/>
        <v>99.997898320758281</v>
      </c>
    </row>
    <row r="52" spans="1:9" ht="12" thickBot="1" x14ac:dyDescent="0.25">
      <c r="A52" s="706" t="s">
        <v>129</v>
      </c>
      <c r="B52" s="1015"/>
      <c r="C52" s="944"/>
      <c r="D52" s="1016"/>
      <c r="E52" s="1091"/>
      <c r="F52" s="279"/>
      <c r="G52" s="277"/>
      <c r="H52" s="407"/>
      <c r="I52" s="407"/>
    </row>
    <row r="53" spans="1:9" ht="12" thickBot="1" x14ac:dyDescent="0.25">
      <c r="A53" s="706" t="s">
        <v>132</v>
      </c>
      <c r="B53" s="460" t="s">
        <v>992</v>
      </c>
      <c r="C53" s="290">
        <f>SUM(C44:C52)</f>
        <v>1</v>
      </c>
      <c r="D53" s="290">
        <f>SUM(D44:D52)</f>
        <v>116619</v>
      </c>
      <c r="E53" s="822">
        <f>SUM(E44:E52)</f>
        <v>116620</v>
      </c>
      <c r="F53" s="830">
        <f>SUM(F44:F52)</f>
        <v>1</v>
      </c>
      <c r="G53" s="830">
        <f>SUM(G44:G52)</f>
        <v>116618</v>
      </c>
      <c r="H53" s="1262">
        <f t="shared" si="3"/>
        <v>116619</v>
      </c>
      <c r="I53" s="1262">
        <f t="shared" si="2"/>
        <v>99.999142514148517</v>
      </c>
    </row>
    <row r="54" spans="1:9" ht="12" thickBot="1" x14ac:dyDescent="0.25">
      <c r="A54" s="706" t="s">
        <v>133</v>
      </c>
      <c r="B54" s="170"/>
      <c r="C54" s="166"/>
      <c r="D54" s="166"/>
      <c r="E54" s="1090"/>
      <c r="F54" s="279"/>
      <c r="G54" s="277"/>
      <c r="H54" s="407"/>
      <c r="I54" s="407"/>
    </row>
    <row r="55" spans="1:9" ht="12" thickBot="1" x14ac:dyDescent="0.25">
      <c r="A55" s="706" t="s">
        <v>134</v>
      </c>
      <c r="B55" s="460" t="s">
        <v>96</v>
      </c>
      <c r="C55" s="290">
        <f>C12+C17+IC18+C19+C22+C35+C39+C53+C18</f>
        <v>765677</v>
      </c>
      <c r="D55" s="290">
        <f>D12+D17+ID18+D19+D22+D35+D39+D53+D18</f>
        <v>228360</v>
      </c>
      <c r="E55" s="822">
        <f>E12+E17+IE18+E19+E22+E35+E39+E53+E18</f>
        <v>994037</v>
      </c>
      <c r="F55" s="830">
        <f>F12+F18+F19+F41+F53</f>
        <v>765675</v>
      </c>
      <c r="G55" s="830">
        <f>G12+G18+G19+G41+G53</f>
        <v>228359</v>
      </c>
      <c r="H55" s="1262">
        <f t="shared" si="3"/>
        <v>994034</v>
      </c>
      <c r="I55" s="1262">
        <f t="shared" si="2"/>
        <v>99.999698200368798</v>
      </c>
    </row>
    <row r="56" spans="1:9" x14ac:dyDescent="0.2">
      <c r="A56" s="706" t="s">
        <v>135</v>
      </c>
      <c r="B56" s="170"/>
      <c r="C56" s="166"/>
      <c r="D56" s="166"/>
      <c r="E56" s="1090"/>
      <c r="F56" s="279"/>
      <c r="G56" s="277"/>
      <c r="H56" s="407"/>
      <c r="I56" s="407"/>
    </row>
    <row r="57" spans="1:9" x14ac:dyDescent="0.2">
      <c r="A57" s="706" t="s">
        <v>138</v>
      </c>
      <c r="B57" s="758" t="s">
        <v>338</v>
      </c>
      <c r="C57" s="166"/>
      <c r="D57" s="166"/>
      <c r="E57" s="1090"/>
      <c r="F57" s="279"/>
      <c r="G57" s="277"/>
      <c r="H57" s="407"/>
      <c r="I57" s="407"/>
    </row>
    <row r="58" spans="1:9" x14ac:dyDescent="0.2">
      <c r="A58" s="706" t="s">
        <v>141</v>
      </c>
      <c r="B58" s="172" t="s">
        <v>1166</v>
      </c>
      <c r="C58" s="162">
        <v>1387</v>
      </c>
      <c r="D58" s="162"/>
      <c r="E58" s="1088">
        <f>SUM(C58:D58)</f>
        <v>1387</v>
      </c>
      <c r="F58" s="279">
        <v>1387</v>
      </c>
      <c r="G58" s="277"/>
      <c r="H58" s="426">
        <f t="shared" si="3"/>
        <v>1387</v>
      </c>
      <c r="I58" s="426">
        <f t="shared" si="2"/>
        <v>100</v>
      </c>
    </row>
    <row r="59" spans="1:9" x14ac:dyDescent="0.2">
      <c r="A59" s="706" t="s">
        <v>144</v>
      </c>
      <c r="B59" s="172" t="s">
        <v>1514</v>
      </c>
      <c r="C59" s="162"/>
      <c r="D59" s="162">
        <v>77</v>
      </c>
      <c r="E59" s="1088">
        <f>SUM(C59:D59)</f>
        <v>77</v>
      </c>
      <c r="F59" s="279"/>
      <c r="G59" s="277">
        <v>77</v>
      </c>
      <c r="H59" s="426">
        <f t="shared" si="3"/>
        <v>77</v>
      </c>
      <c r="I59" s="426">
        <f t="shared" si="2"/>
        <v>100</v>
      </c>
    </row>
    <row r="60" spans="1:9" ht="12" thickBot="1" x14ac:dyDescent="0.25">
      <c r="A60" s="706" t="s">
        <v>145</v>
      </c>
      <c r="B60" s="170" t="s">
        <v>19</v>
      </c>
      <c r="C60" s="944">
        <f>SUM(C58:C59)</f>
        <v>1387</v>
      </c>
      <c r="D60" s="944">
        <f t="shared" ref="D60:E60" si="10">SUM(D58:D59)</f>
        <v>77</v>
      </c>
      <c r="E60" s="1084">
        <f t="shared" si="10"/>
        <v>1464</v>
      </c>
      <c r="F60" s="337">
        <f>SUM(F58:F59)</f>
        <v>1387</v>
      </c>
      <c r="G60" s="337">
        <f>SUM(G58:G59)</f>
        <v>77</v>
      </c>
      <c r="H60" s="407">
        <f t="shared" si="3"/>
        <v>1464</v>
      </c>
      <c r="I60" s="407">
        <f t="shared" si="2"/>
        <v>100</v>
      </c>
    </row>
    <row r="61" spans="1:9" ht="12" thickBot="1" x14ac:dyDescent="0.25">
      <c r="A61" s="706" t="s">
        <v>148</v>
      </c>
      <c r="B61" s="1018" t="s">
        <v>686</v>
      </c>
      <c r="C61" s="166">
        <f>SUM(C60)</f>
        <v>1387</v>
      </c>
      <c r="D61" s="166">
        <f>SUM(D60)</f>
        <v>77</v>
      </c>
      <c r="E61" s="1090">
        <f>SUM(C61:D61)</f>
        <v>1464</v>
      </c>
      <c r="F61" s="830">
        <f>F60</f>
        <v>1387</v>
      </c>
      <c r="G61" s="830">
        <f t="shared" ref="G61:H61" si="11">G60</f>
        <v>77</v>
      </c>
      <c r="H61" s="830">
        <f t="shared" si="11"/>
        <v>1464</v>
      </c>
      <c r="I61" s="1262">
        <f t="shared" si="2"/>
        <v>100</v>
      </c>
    </row>
    <row r="62" spans="1:9" x14ac:dyDescent="0.2">
      <c r="A62" s="706" t="s">
        <v>149</v>
      </c>
      <c r="B62" s="1018"/>
      <c r="C62" s="1017"/>
      <c r="D62" s="1017"/>
      <c r="E62" s="1092"/>
      <c r="F62" s="279"/>
      <c r="G62" s="277"/>
      <c r="H62" s="407"/>
      <c r="I62" s="407"/>
    </row>
    <row r="63" spans="1:9" x14ac:dyDescent="0.2">
      <c r="A63" s="706" t="s">
        <v>150</v>
      </c>
      <c r="B63" s="758" t="s">
        <v>687</v>
      </c>
      <c r="C63" s="166"/>
      <c r="D63" s="166"/>
      <c r="E63" s="1090"/>
      <c r="F63" s="279"/>
      <c r="G63" s="277"/>
      <c r="H63" s="407"/>
      <c r="I63" s="407"/>
    </row>
    <row r="64" spans="1:9" x14ac:dyDescent="0.2">
      <c r="A64" s="706" t="s">
        <v>151</v>
      </c>
      <c r="B64" s="172" t="s">
        <v>171</v>
      </c>
      <c r="C64" s="162"/>
      <c r="D64" s="162">
        <v>5247</v>
      </c>
      <c r="E64" s="1088">
        <f>SUM(C64:D64)</f>
        <v>5247</v>
      </c>
      <c r="F64" s="279"/>
      <c r="G64" s="277">
        <v>5792</v>
      </c>
      <c r="H64" s="426">
        <f t="shared" si="3"/>
        <v>5792</v>
      </c>
      <c r="I64" s="426">
        <f t="shared" si="2"/>
        <v>110.3868877453783</v>
      </c>
    </row>
    <row r="65" spans="1:12" x14ac:dyDescent="0.2">
      <c r="A65" s="706" t="s">
        <v>152</v>
      </c>
      <c r="B65" s="172" t="s">
        <v>172</v>
      </c>
      <c r="C65" s="162"/>
      <c r="D65" s="162"/>
      <c r="E65" s="1088"/>
      <c r="F65" s="279"/>
      <c r="G65" s="277"/>
      <c r="H65" s="426">
        <f t="shared" si="3"/>
        <v>0</v>
      </c>
      <c r="I65" s="407"/>
    </row>
    <row r="66" spans="1:12" ht="12" thickBot="1" x14ac:dyDescent="0.25">
      <c r="A66" s="706" t="s">
        <v>154</v>
      </c>
      <c r="B66" s="170" t="s">
        <v>19</v>
      </c>
      <c r="C66" s="166">
        <f>SUM(C64:C65)</f>
        <v>0</v>
      </c>
      <c r="D66" s="166">
        <f>SUM(D64:D65)</f>
        <v>5247</v>
      </c>
      <c r="E66" s="1090">
        <f>SUM(E64:E65)</f>
        <v>5247</v>
      </c>
      <c r="F66" s="279"/>
      <c r="G66" s="277">
        <f>SUM(G64:G65)</f>
        <v>5792</v>
      </c>
      <c r="H66" s="407">
        <f t="shared" si="3"/>
        <v>5792</v>
      </c>
      <c r="I66" s="407">
        <f t="shared" si="2"/>
        <v>110.3868877453783</v>
      </c>
    </row>
    <row r="67" spans="1:12" ht="12" thickBot="1" x14ac:dyDescent="0.25">
      <c r="A67" s="706" t="s">
        <v>157</v>
      </c>
      <c r="B67" s="460" t="s">
        <v>173</v>
      </c>
      <c r="C67" s="290">
        <f>C66</f>
        <v>0</v>
      </c>
      <c r="D67" s="290">
        <f>D66</f>
        <v>5247</v>
      </c>
      <c r="E67" s="822">
        <f>E66</f>
        <v>5247</v>
      </c>
      <c r="F67" s="290">
        <f t="shared" ref="F67:H67" si="12">F66</f>
        <v>0</v>
      </c>
      <c r="G67" s="290">
        <f t="shared" si="12"/>
        <v>5792</v>
      </c>
      <c r="H67" s="727">
        <f t="shared" si="12"/>
        <v>5792</v>
      </c>
      <c r="I67" s="1262">
        <f t="shared" si="2"/>
        <v>110.3868877453783</v>
      </c>
    </row>
    <row r="68" spans="1:12" x14ac:dyDescent="0.2">
      <c r="A68" s="706" t="s">
        <v>159</v>
      </c>
      <c r="B68" s="170"/>
      <c r="C68" s="166"/>
      <c r="D68" s="166"/>
      <c r="E68" s="1092"/>
      <c r="F68" s="279"/>
      <c r="G68" s="277"/>
      <c r="H68" s="407"/>
      <c r="I68" s="407"/>
    </row>
    <row r="69" spans="1:12" x14ac:dyDescent="0.2">
      <c r="A69" s="706" t="s">
        <v>160</v>
      </c>
      <c r="B69" s="758" t="s">
        <v>1251</v>
      </c>
      <c r="C69" s="166"/>
      <c r="D69" s="166"/>
      <c r="E69" s="1090"/>
      <c r="F69" s="279"/>
      <c r="G69" s="277"/>
      <c r="H69" s="407"/>
      <c r="I69" s="407"/>
    </row>
    <row r="70" spans="1:12" ht="12" thickBot="1" x14ac:dyDescent="0.25">
      <c r="A70" s="706" t="s">
        <v>161</v>
      </c>
      <c r="B70" s="1015" t="s">
        <v>171</v>
      </c>
      <c r="C70" s="944"/>
      <c r="D70" s="1016">
        <v>247</v>
      </c>
      <c r="E70" s="1091">
        <v>247</v>
      </c>
      <c r="F70" s="279"/>
      <c r="G70" s="277">
        <v>247</v>
      </c>
      <c r="H70" s="426">
        <f t="shared" si="3"/>
        <v>247</v>
      </c>
      <c r="I70" s="407">
        <f t="shared" si="2"/>
        <v>100</v>
      </c>
    </row>
    <row r="71" spans="1:12" ht="12" thickBot="1" x14ac:dyDescent="0.25">
      <c r="A71" s="706" t="s">
        <v>1167</v>
      </c>
      <c r="B71" s="460" t="s">
        <v>19</v>
      </c>
      <c r="C71" s="290">
        <f>C70</f>
        <v>0</v>
      </c>
      <c r="D71" s="290">
        <f t="shared" ref="D71:H71" si="13">D70</f>
        <v>247</v>
      </c>
      <c r="E71" s="822">
        <f t="shared" si="13"/>
        <v>247</v>
      </c>
      <c r="F71" s="1433">
        <f t="shared" si="13"/>
        <v>0</v>
      </c>
      <c r="G71" s="290">
        <f t="shared" si="13"/>
        <v>247</v>
      </c>
      <c r="H71" s="727">
        <f t="shared" si="13"/>
        <v>247</v>
      </c>
      <c r="I71" s="1262">
        <f t="shared" si="2"/>
        <v>100</v>
      </c>
      <c r="L71" s="757"/>
    </row>
    <row r="72" spans="1:12" ht="12" thickBot="1" x14ac:dyDescent="0.25">
      <c r="A72" s="706" t="s">
        <v>1168</v>
      </c>
      <c r="B72" s="1015" t="s">
        <v>1252</v>
      </c>
      <c r="C72" s="290"/>
      <c r="D72" s="1019">
        <v>490</v>
      </c>
      <c r="E72" s="1093">
        <f>C72+D72</f>
        <v>490</v>
      </c>
      <c r="F72" s="1432"/>
      <c r="G72" s="1120">
        <v>597</v>
      </c>
      <c r="H72" s="1434">
        <f t="shared" si="3"/>
        <v>597</v>
      </c>
      <c r="I72" s="426">
        <f t="shared" si="2"/>
        <v>121.83673469387755</v>
      </c>
    </row>
    <row r="73" spans="1:12" ht="12" thickBot="1" x14ac:dyDescent="0.25">
      <c r="A73" s="706" t="s">
        <v>1169</v>
      </c>
      <c r="B73" s="460" t="s">
        <v>992</v>
      </c>
      <c r="C73" s="166">
        <f>C72</f>
        <v>0</v>
      </c>
      <c r="D73" s="166">
        <f t="shared" ref="D73:H73" si="14">D72</f>
        <v>490</v>
      </c>
      <c r="E73" s="1090">
        <f t="shared" si="14"/>
        <v>490</v>
      </c>
      <c r="F73" s="166">
        <f t="shared" si="14"/>
        <v>0</v>
      </c>
      <c r="G73" s="944">
        <f t="shared" si="14"/>
        <v>597</v>
      </c>
      <c r="H73" s="944">
        <f t="shared" si="14"/>
        <v>597</v>
      </c>
      <c r="I73" s="1008">
        <f t="shared" si="2"/>
        <v>121.83673469387755</v>
      </c>
      <c r="L73" s="757"/>
    </row>
    <row r="74" spans="1:12" ht="12" thickBot="1" x14ac:dyDescent="0.25">
      <c r="A74" s="706" t="s">
        <v>1204</v>
      </c>
      <c r="B74" s="460" t="s">
        <v>1253</v>
      </c>
      <c r="C74" s="290">
        <f>C71+C73</f>
        <v>0</v>
      </c>
      <c r="D74" s="290">
        <f t="shared" ref="D74:E74" si="15">D71+D73</f>
        <v>737</v>
      </c>
      <c r="E74" s="822">
        <f t="shared" si="15"/>
        <v>737</v>
      </c>
      <c r="F74" s="830">
        <f>F71+F73</f>
        <v>0</v>
      </c>
      <c r="G74" s="830">
        <f t="shared" ref="G74:H74" si="16">G71+G73</f>
        <v>844</v>
      </c>
      <c r="H74" s="830">
        <f t="shared" si="16"/>
        <v>844</v>
      </c>
      <c r="I74" s="1262">
        <f t="shared" si="2"/>
        <v>114.51831750339213</v>
      </c>
    </row>
    <row r="75" spans="1:12" x14ac:dyDescent="0.2">
      <c r="A75" s="706" t="s">
        <v>1243</v>
      </c>
      <c r="B75" s="170"/>
      <c r="C75" s="162"/>
      <c r="D75" s="162"/>
      <c r="E75" s="1094"/>
      <c r="F75" s="279"/>
      <c r="G75" s="277"/>
      <c r="H75" s="407"/>
      <c r="I75" s="407"/>
    </row>
    <row r="76" spans="1:12" x14ac:dyDescent="0.2">
      <c r="A76" s="706" t="s">
        <v>1244</v>
      </c>
      <c r="B76" s="758" t="s">
        <v>98</v>
      </c>
      <c r="C76" s="279"/>
      <c r="D76" s="279"/>
      <c r="E76" s="1095"/>
      <c r="F76" s="279"/>
      <c r="G76" s="279"/>
      <c r="H76" s="407"/>
      <c r="I76" s="407"/>
    </row>
    <row r="77" spans="1:12" x14ac:dyDescent="0.2">
      <c r="A77" s="706" t="s">
        <v>1247</v>
      </c>
      <c r="B77" s="170" t="s">
        <v>17</v>
      </c>
      <c r="C77" s="279"/>
      <c r="D77" s="279"/>
      <c r="E77" s="1095"/>
      <c r="F77" s="279"/>
      <c r="G77" s="277"/>
      <c r="H77" s="407"/>
      <c r="I77" s="407"/>
    </row>
    <row r="78" spans="1:12" x14ac:dyDescent="0.2">
      <c r="A78" s="706" t="s">
        <v>1248</v>
      </c>
      <c r="B78" s="172" t="s">
        <v>97</v>
      </c>
      <c r="C78" s="279">
        <v>10570</v>
      </c>
      <c r="D78" s="279"/>
      <c r="E78" s="1095">
        <f>SUM(C78:D78)</f>
        <v>10570</v>
      </c>
      <c r="F78" s="279">
        <v>10564</v>
      </c>
      <c r="G78" s="277"/>
      <c r="H78" s="426">
        <f t="shared" ref="H78:H84" si="17">F78+G78</f>
        <v>10564</v>
      </c>
      <c r="I78" s="426">
        <f t="shared" ref="I78:I89" si="18">H78/E78*100</f>
        <v>99.943235572374647</v>
      </c>
    </row>
    <row r="79" spans="1:12" x14ac:dyDescent="0.2">
      <c r="A79" s="706" t="s">
        <v>1249</v>
      </c>
      <c r="B79" s="172" t="s">
        <v>307</v>
      </c>
      <c r="C79" s="279">
        <v>9719</v>
      </c>
      <c r="D79" s="279"/>
      <c r="E79" s="1095">
        <f>SUM(C79:D79)</f>
        <v>9719</v>
      </c>
      <c r="F79" s="279">
        <v>10040</v>
      </c>
      <c r="G79" s="277"/>
      <c r="H79" s="426">
        <f t="shared" si="17"/>
        <v>10040</v>
      </c>
      <c r="I79" s="426">
        <f t="shared" si="18"/>
        <v>103.30280893095998</v>
      </c>
    </row>
    <row r="80" spans="1:12" x14ac:dyDescent="0.2">
      <c r="A80" s="706" t="s">
        <v>1254</v>
      </c>
      <c r="B80" s="172" t="s">
        <v>308</v>
      </c>
      <c r="C80" s="279">
        <v>432</v>
      </c>
      <c r="D80" s="279"/>
      <c r="E80" s="1095">
        <f>SUM(C80:D80)</f>
        <v>432</v>
      </c>
      <c r="F80" s="279">
        <v>430</v>
      </c>
      <c r="G80" s="277"/>
      <c r="H80" s="426">
        <f t="shared" si="17"/>
        <v>430</v>
      </c>
      <c r="I80" s="426">
        <f t="shared" si="18"/>
        <v>99.537037037037038</v>
      </c>
    </row>
    <row r="81" spans="1:11" x14ac:dyDescent="0.2">
      <c r="A81" s="706" t="s">
        <v>1255</v>
      </c>
      <c r="B81" s="172" t="s">
        <v>172</v>
      </c>
      <c r="C81" s="279"/>
      <c r="D81" s="279"/>
      <c r="E81" s="1095"/>
      <c r="F81" s="279"/>
      <c r="G81" s="277"/>
      <c r="H81" s="426">
        <f t="shared" si="17"/>
        <v>0</v>
      </c>
      <c r="I81" s="426"/>
    </row>
    <row r="82" spans="1:11" x14ac:dyDescent="0.2">
      <c r="A82" s="706" t="s">
        <v>1256</v>
      </c>
      <c r="B82" s="172" t="s">
        <v>171</v>
      </c>
      <c r="C82" s="279"/>
      <c r="D82" s="279">
        <v>5745</v>
      </c>
      <c r="E82" s="1095">
        <f>SUM(C82:D82)</f>
        <v>5745</v>
      </c>
      <c r="F82" s="279"/>
      <c r="G82" s="277">
        <v>7605</v>
      </c>
      <c r="H82" s="426">
        <f t="shared" si="17"/>
        <v>7605</v>
      </c>
      <c r="I82" s="426">
        <f t="shared" si="18"/>
        <v>132.37597911227155</v>
      </c>
    </row>
    <row r="83" spans="1:11" ht="12" thickBot="1" x14ac:dyDescent="0.25">
      <c r="A83" s="706" t="s">
        <v>1257</v>
      </c>
      <c r="B83" s="170" t="s">
        <v>19</v>
      </c>
      <c r="C83" s="337">
        <f>SUM(C78:C82)</f>
        <v>20721</v>
      </c>
      <c r="D83" s="337">
        <f>SUM(D78:D82)</f>
        <v>5745</v>
      </c>
      <c r="E83" s="1096">
        <f>SUM(E78:E82)</f>
        <v>26466</v>
      </c>
      <c r="F83" s="337">
        <f>SUM(F78:F82)</f>
        <v>21034</v>
      </c>
      <c r="G83" s="180">
        <f>SUM(G78:G82)</f>
        <v>7605</v>
      </c>
      <c r="H83" s="407">
        <f t="shared" si="17"/>
        <v>28639</v>
      </c>
      <c r="I83" s="407">
        <f t="shared" si="18"/>
        <v>108.21053427038466</v>
      </c>
    </row>
    <row r="84" spans="1:11" ht="12" thickBot="1" x14ac:dyDescent="0.25">
      <c r="A84" s="706" t="s">
        <v>1258</v>
      </c>
      <c r="B84" s="941" t="s">
        <v>99</v>
      </c>
      <c r="C84" s="830">
        <f>C83</f>
        <v>20721</v>
      </c>
      <c r="D84" s="830">
        <f>D83</f>
        <v>5745</v>
      </c>
      <c r="E84" s="831">
        <f>E83</f>
        <v>26466</v>
      </c>
      <c r="F84" s="830">
        <f>F83</f>
        <v>21034</v>
      </c>
      <c r="G84" s="830">
        <f>G83</f>
        <v>7605</v>
      </c>
      <c r="H84" s="1262">
        <f t="shared" si="17"/>
        <v>28639</v>
      </c>
      <c r="I84" s="1262">
        <f t="shared" si="18"/>
        <v>108.21053427038466</v>
      </c>
    </row>
    <row r="85" spans="1:11" s="9" customFormat="1" x14ac:dyDescent="0.2">
      <c r="A85" s="706" t="s">
        <v>1259</v>
      </c>
      <c r="B85" s="170"/>
      <c r="C85" s="337"/>
      <c r="D85" s="337"/>
      <c r="E85" s="1096"/>
      <c r="F85" s="337"/>
      <c r="G85" s="180"/>
      <c r="H85" s="407"/>
      <c r="I85" s="407"/>
    </row>
    <row r="86" spans="1:11" s="9" customFormat="1" x14ac:dyDescent="0.2">
      <c r="A86" s="706" t="s">
        <v>1260</v>
      </c>
      <c r="B86" s="170" t="s">
        <v>18</v>
      </c>
      <c r="C86" s="337">
        <f>C41+C66+C83+C60+C71</f>
        <v>39345</v>
      </c>
      <c r="D86" s="337">
        <f t="shared" ref="D86:H86" si="19">D41+D66+D83+D60+D71</f>
        <v>19044</v>
      </c>
      <c r="E86" s="1096">
        <f t="shared" si="19"/>
        <v>58389</v>
      </c>
      <c r="F86" s="337">
        <f t="shared" si="19"/>
        <v>39657</v>
      </c>
      <c r="G86" s="337">
        <f t="shared" si="19"/>
        <v>21449</v>
      </c>
      <c r="H86" s="337">
        <f t="shared" si="19"/>
        <v>61106</v>
      </c>
      <c r="I86" s="1106">
        <f t="shared" si="18"/>
        <v>104.65327373306617</v>
      </c>
    </row>
    <row r="87" spans="1:11" x14ac:dyDescent="0.2">
      <c r="A87" s="706" t="s">
        <v>1305</v>
      </c>
      <c r="B87" s="170" t="s">
        <v>100</v>
      </c>
      <c r="C87" s="166">
        <f>C53+C73</f>
        <v>1</v>
      </c>
      <c r="D87" s="166">
        <f>D53+D73</f>
        <v>117109</v>
      </c>
      <c r="E87" s="1090">
        <f>E53+E73</f>
        <v>117110</v>
      </c>
      <c r="F87" s="166">
        <f t="shared" ref="F87:H87" si="20">F53+F73</f>
        <v>1</v>
      </c>
      <c r="G87" s="166">
        <f t="shared" si="20"/>
        <v>117215</v>
      </c>
      <c r="H87" s="166">
        <f t="shared" si="20"/>
        <v>117216</v>
      </c>
      <c r="I87" s="1106">
        <f t="shared" si="18"/>
        <v>100.0905131927248</v>
      </c>
    </row>
    <row r="88" spans="1:11" ht="12" thickBot="1" x14ac:dyDescent="0.25">
      <c r="A88" s="706" t="s">
        <v>1306</v>
      </c>
      <c r="B88" s="174"/>
      <c r="E88" s="1088"/>
      <c r="F88" s="279"/>
      <c r="G88" s="279"/>
      <c r="H88" s="407"/>
      <c r="I88" s="1045"/>
      <c r="K88" s="757"/>
    </row>
    <row r="89" spans="1:11" s="10" customFormat="1" ht="12" thickBot="1" x14ac:dyDescent="0.25">
      <c r="A89" s="706" t="s">
        <v>1308</v>
      </c>
      <c r="B89" s="460" t="s">
        <v>102</v>
      </c>
      <c r="C89" s="290">
        <f>C55+C84+C67+C61+C74</f>
        <v>787785</v>
      </c>
      <c r="D89" s="290">
        <f>D55+D84+D67+D61+D74</f>
        <v>240166</v>
      </c>
      <c r="E89" s="822">
        <f>E55+E84+E67+E61+E74</f>
        <v>1027951</v>
      </c>
      <c r="F89" s="290">
        <f t="shared" ref="F89:H89" si="21">F55+F84+F67+F61+F74</f>
        <v>788096</v>
      </c>
      <c r="G89" s="290">
        <f t="shared" si="21"/>
        <v>242677</v>
      </c>
      <c r="H89" s="727">
        <f t="shared" si="21"/>
        <v>1030773</v>
      </c>
      <c r="I89" s="1262">
        <f t="shared" si="18"/>
        <v>100.27452670409387</v>
      </c>
    </row>
    <row r="90" spans="1:11" s="10" customFormat="1" x14ac:dyDescent="0.2">
      <c r="A90" s="157"/>
      <c r="B90" s="151"/>
      <c r="C90" s="152"/>
      <c r="D90" s="509"/>
      <c r="E90" s="509"/>
      <c r="I90" s="278"/>
    </row>
    <row r="91" spans="1:11" x14ac:dyDescent="0.2">
      <c r="B91" s="151"/>
    </row>
    <row r="92" spans="1:11" x14ac:dyDescent="0.2">
      <c r="B92" s="151"/>
      <c r="G92" s="757"/>
    </row>
    <row r="93" spans="1:11" x14ac:dyDescent="0.2">
      <c r="B93" s="174"/>
      <c r="G93" s="757"/>
    </row>
    <row r="94" spans="1:11" x14ac:dyDescent="0.2">
      <c r="B94" s="174"/>
    </row>
    <row r="96" spans="1:11" x14ac:dyDescent="0.2">
      <c r="B96" s="174"/>
    </row>
    <row r="97" spans="2:2" x14ac:dyDescent="0.2">
      <c r="B97" s="174"/>
    </row>
    <row r="98" spans="2:2" x14ac:dyDescent="0.2">
      <c r="B98" s="174"/>
    </row>
    <row r="99" spans="2:2" x14ac:dyDescent="0.2">
      <c r="B99" s="174"/>
    </row>
    <row r="100" spans="2:2" x14ac:dyDescent="0.2">
      <c r="B100" s="174"/>
    </row>
    <row r="101" spans="2:2" x14ac:dyDescent="0.2">
      <c r="B101" s="151"/>
    </row>
    <row r="102" spans="2:2" x14ac:dyDescent="0.2">
      <c r="B102" s="174"/>
    </row>
    <row r="103" spans="2:2" x14ac:dyDescent="0.2">
      <c r="B103" s="174"/>
    </row>
    <row r="104" spans="2:2" x14ac:dyDescent="0.2">
      <c r="B104" s="174"/>
    </row>
    <row r="105" spans="2:2" x14ac:dyDescent="0.2">
      <c r="B105" s="174"/>
    </row>
  </sheetData>
  <sheetProtection selectLockedCells="1" selectUnlockedCells="1"/>
  <mergeCells count="12">
    <mergeCell ref="B8:B9"/>
    <mergeCell ref="C8:E8"/>
    <mergeCell ref="A8:A9"/>
    <mergeCell ref="A4:I4"/>
    <mergeCell ref="B1:I1"/>
    <mergeCell ref="F8:H8"/>
    <mergeCell ref="I8:I9"/>
    <mergeCell ref="B7:I7"/>
    <mergeCell ref="A5:I5"/>
    <mergeCell ref="A6:I6"/>
    <mergeCell ref="A2:I2"/>
    <mergeCell ref="A3:I3"/>
  </mergeCells>
  <phoneticPr fontId="33" type="noConversion"/>
  <pageMargins left="0.78740157480314965" right="0.78740157480314965" top="0.78740157480314965" bottom="0.78740157480314965" header="0.51181102362204722" footer="0.51181102362204722"/>
  <pageSetup paperSize="9" scale="69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100"/>
  <sheetViews>
    <sheetView topLeftCell="A82" workbookViewId="0">
      <selection activeCell="I112" sqref="I112"/>
    </sheetView>
  </sheetViews>
  <sheetFormatPr defaultColWidth="61.7109375" defaultRowHeight="12" x14ac:dyDescent="0.2"/>
  <cols>
    <col min="1" max="1" width="61.7109375" style="182" customWidth="1"/>
    <col min="2" max="2" width="9.85546875" style="182" hidden="1" customWidth="1"/>
    <col min="3" max="3" width="11.7109375" style="182" hidden="1" customWidth="1"/>
    <col min="4" max="4" width="9.85546875" style="182" hidden="1" customWidth="1"/>
    <col min="5" max="5" width="15.85546875" style="186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4" width="8" style="6" customWidth="1"/>
    <col min="15" max="15" width="10.85546875" style="6" bestFit="1" customWidth="1"/>
    <col min="16" max="16" width="10.42578125" style="6" bestFit="1" customWidth="1"/>
    <col min="17" max="17" width="9.85546875" style="6" bestFit="1" customWidth="1"/>
    <col min="18" max="255" width="8" style="6" customWidth="1"/>
    <col min="256" max="16384" width="61.7109375" style="6"/>
  </cols>
  <sheetData>
    <row r="1" spans="1:256" ht="12.75" x14ac:dyDescent="0.2">
      <c r="A1" s="1750" t="s">
        <v>301</v>
      </c>
      <c r="B1" s="1750"/>
      <c r="C1" s="1750"/>
      <c r="D1" s="1750"/>
      <c r="E1" s="1750"/>
      <c r="F1" s="1750"/>
      <c r="G1" s="1750"/>
      <c r="H1" s="1750"/>
      <c r="I1" s="1750"/>
    </row>
    <row r="2" spans="1:256" x14ac:dyDescent="0.2">
      <c r="F2" s="1760"/>
      <c r="G2" s="1760"/>
      <c r="H2" s="1760"/>
      <c r="I2" s="1760"/>
    </row>
    <row r="4" spans="1:256" ht="30" customHeight="1" x14ac:dyDescent="0.2">
      <c r="A4" s="1761" t="s">
        <v>78</v>
      </c>
      <c r="B4" s="1761"/>
      <c r="C4" s="1761"/>
      <c r="D4" s="1761"/>
      <c r="E4" s="1761"/>
      <c r="F4" s="1762"/>
      <c r="G4" s="1762"/>
      <c r="H4" s="1762"/>
      <c r="I4" s="1762"/>
    </row>
    <row r="5" spans="1:256" ht="33" customHeight="1" x14ac:dyDescent="0.2">
      <c r="A5" s="1761" t="s">
        <v>1082</v>
      </c>
      <c r="B5" s="1761"/>
      <c r="C5" s="1761"/>
      <c r="D5" s="1761"/>
      <c r="E5" s="1761"/>
      <c r="F5" s="1762"/>
      <c r="G5" s="1762"/>
      <c r="H5" s="1762"/>
      <c r="I5" s="1762"/>
    </row>
    <row r="7" spans="1:256" ht="13.5" thickBot="1" x14ac:dyDescent="0.25">
      <c r="E7" s="493" t="s">
        <v>20</v>
      </c>
      <c r="F7" s="835"/>
    </row>
    <row r="8" spans="1:256" ht="30.75" customHeight="1" thickBot="1" x14ac:dyDescent="0.25">
      <c r="A8" s="1753" t="s">
        <v>79</v>
      </c>
      <c r="B8" s="1755" t="s">
        <v>112</v>
      </c>
      <c r="C8" s="1756"/>
      <c r="D8" s="1756"/>
      <c r="E8" s="1756"/>
      <c r="F8" s="1757" t="s">
        <v>1037</v>
      </c>
      <c r="G8" s="1758"/>
      <c r="H8" s="1758"/>
      <c r="I8" s="1759"/>
    </row>
    <row r="9" spans="1:256" ht="36.75" thickBot="1" x14ac:dyDescent="0.25">
      <c r="A9" s="1754"/>
      <c r="B9" s="273" t="s">
        <v>80</v>
      </c>
      <c r="C9" s="183" t="s">
        <v>81</v>
      </c>
      <c r="D9" s="183" t="s">
        <v>701</v>
      </c>
      <c r="E9" s="274" t="s">
        <v>82</v>
      </c>
      <c r="F9" s="273" t="s">
        <v>80</v>
      </c>
      <c r="G9" s="183" t="s">
        <v>81</v>
      </c>
      <c r="H9" s="183" t="s">
        <v>701</v>
      </c>
      <c r="I9" s="274" t="s">
        <v>82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ht="12.75" x14ac:dyDescent="0.2">
      <c r="A10" s="505" t="s">
        <v>83</v>
      </c>
      <c r="B10" s="506"/>
      <c r="C10" s="506"/>
      <c r="D10" s="506"/>
      <c r="E10" s="506"/>
      <c r="F10" s="507"/>
      <c r="G10" s="507"/>
      <c r="H10" s="507"/>
      <c r="I10" s="507"/>
      <c r="J10" s="532"/>
    </row>
    <row r="11" spans="1:256" ht="12.75" x14ac:dyDescent="0.2">
      <c r="A11" s="500" t="s">
        <v>839</v>
      </c>
      <c r="B11" s="615"/>
      <c r="C11" s="615"/>
      <c r="D11" s="615"/>
      <c r="E11" s="615"/>
      <c r="F11" s="675"/>
      <c r="G11" s="675"/>
      <c r="H11" s="675"/>
      <c r="I11" s="675"/>
      <c r="J11" s="532"/>
    </row>
    <row r="12" spans="1:256" ht="36" x14ac:dyDescent="0.2">
      <c r="A12" s="612" t="s">
        <v>840</v>
      </c>
      <c r="B12" s="615">
        <v>4865</v>
      </c>
      <c r="C12" s="676">
        <v>18.690000000000001</v>
      </c>
      <c r="D12" s="615">
        <v>4580000</v>
      </c>
      <c r="E12" s="615">
        <f>C12*D12</f>
        <v>85600200</v>
      </c>
      <c r="F12" s="722" t="s">
        <v>1038</v>
      </c>
      <c r="G12" s="495">
        <v>18.32</v>
      </c>
      <c r="H12" s="495">
        <v>4580000</v>
      </c>
      <c r="I12" s="496">
        <f>G12*H12</f>
        <v>83905600</v>
      </c>
      <c r="J12" s="532"/>
    </row>
    <row r="13" spans="1:256" ht="12.75" x14ac:dyDescent="0.2">
      <c r="A13" s="500" t="s">
        <v>841</v>
      </c>
      <c r="B13" s="615"/>
      <c r="C13" s="615"/>
      <c r="D13" s="615"/>
      <c r="E13" s="615"/>
      <c r="F13" s="571"/>
      <c r="G13" s="620"/>
      <c r="H13" s="620"/>
      <c r="I13" s="571"/>
      <c r="J13" s="532"/>
    </row>
    <row r="14" spans="1:256" ht="12.75" x14ac:dyDescent="0.2">
      <c r="A14" s="612" t="s">
        <v>842</v>
      </c>
      <c r="B14" s="615"/>
      <c r="C14" s="624"/>
      <c r="D14" s="615" t="s">
        <v>302</v>
      </c>
      <c r="E14" s="615">
        <v>8328800</v>
      </c>
      <c r="F14" s="571"/>
      <c r="G14" s="620"/>
      <c r="H14" s="495" t="s">
        <v>302</v>
      </c>
      <c r="I14" s="496">
        <v>8329050</v>
      </c>
      <c r="J14" s="532"/>
    </row>
    <row r="15" spans="1:256" ht="12.75" x14ac:dyDescent="0.2">
      <c r="A15" s="612" t="s">
        <v>843</v>
      </c>
      <c r="B15" s="497"/>
      <c r="C15" s="498"/>
      <c r="D15" s="497"/>
      <c r="E15" s="497"/>
      <c r="F15" s="496"/>
      <c r="G15" s="495"/>
      <c r="H15" s="495"/>
      <c r="I15" s="496">
        <v>-8329050</v>
      </c>
      <c r="J15" s="532"/>
    </row>
    <row r="16" spans="1:256" ht="24" x14ac:dyDescent="0.2">
      <c r="A16" s="612" t="s">
        <v>844</v>
      </c>
      <c r="B16" s="497"/>
      <c r="C16" s="498"/>
      <c r="D16" s="497"/>
      <c r="E16" s="497"/>
      <c r="F16" s="496"/>
      <c r="G16" s="495"/>
      <c r="H16" s="495"/>
      <c r="I16" s="496">
        <f>I14+I15</f>
        <v>0</v>
      </c>
      <c r="J16" s="532"/>
    </row>
    <row r="17" spans="1:10" ht="12.75" x14ac:dyDescent="0.2">
      <c r="A17" s="500" t="s">
        <v>845</v>
      </c>
      <c r="B17" s="615"/>
      <c r="C17" s="615"/>
      <c r="D17" s="679" t="s">
        <v>303</v>
      </c>
      <c r="E17" s="615">
        <v>18272000</v>
      </c>
      <c r="F17" s="571"/>
      <c r="G17" s="620"/>
      <c r="H17" s="495" t="s">
        <v>304</v>
      </c>
      <c r="I17" s="496">
        <v>18304000</v>
      </c>
      <c r="J17" s="532"/>
    </row>
    <row r="18" spans="1:10" ht="12.75" x14ac:dyDescent="0.2">
      <c r="A18" s="500" t="s">
        <v>843</v>
      </c>
      <c r="B18" s="497"/>
      <c r="C18" s="497"/>
      <c r="D18" s="614"/>
      <c r="E18" s="497"/>
      <c r="F18" s="496"/>
      <c r="G18" s="495"/>
      <c r="H18" s="495"/>
      <c r="I18" s="496">
        <v>-18304000</v>
      </c>
      <c r="J18" s="532"/>
    </row>
    <row r="19" spans="1:10" ht="12.75" x14ac:dyDescent="0.2">
      <c r="A19" s="500" t="s">
        <v>846</v>
      </c>
      <c r="B19" s="497"/>
      <c r="C19" s="497"/>
      <c r="D19" s="614"/>
      <c r="E19" s="497"/>
      <c r="F19" s="496"/>
      <c r="G19" s="495"/>
      <c r="H19" s="495"/>
      <c r="I19" s="496">
        <f>I17+I18</f>
        <v>0</v>
      </c>
      <c r="J19" s="532"/>
    </row>
    <row r="20" spans="1:10" ht="12.75" x14ac:dyDescent="0.2">
      <c r="A20" s="500" t="s">
        <v>847</v>
      </c>
      <c r="B20" s="615"/>
      <c r="C20" s="615" t="s">
        <v>848</v>
      </c>
      <c r="D20" s="616" t="s">
        <v>702</v>
      </c>
      <c r="E20" s="615">
        <v>1355022</v>
      </c>
      <c r="F20" s="571"/>
      <c r="G20" s="615"/>
      <c r="H20" s="617" t="s">
        <v>702</v>
      </c>
      <c r="I20" s="496">
        <v>1355022</v>
      </c>
      <c r="J20" s="532"/>
    </row>
    <row r="21" spans="1:10" ht="12.75" x14ac:dyDescent="0.2">
      <c r="A21" s="500" t="s">
        <v>849</v>
      </c>
      <c r="B21" s="497"/>
      <c r="C21" s="497"/>
      <c r="D21" s="617"/>
      <c r="E21" s="497"/>
      <c r="F21" s="496"/>
      <c r="G21" s="497"/>
      <c r="H21" s="617"/>
      <c r="I21" s="496">
        <v>-1355022</v>
      </c>
      <c r="J21" s="532"/>
    </row>
    <row r="22" spans="1:10" ht="12.75" x14ac:dyDescent="0.2">
      <c r="A22" s="500" t="s">
        <v>850</v>
      </c>
      <c r="B22" s="497"/>
      <c r="C22" s="497"/>
      <c r="D22" s="617"/>
      <c r="E22" s="497"/>
      <c r="F22" s="496"/>
      <c r="G22" s="497"/>
      <c r="H22" s="617"/>
      <c r="I22" s="496">
        <f>I20+I21</f>
        <v>0</v>
      </c>
      <c r="J22" s="532"/>
    </row>
    <row r="23" spans="1:10" ht="12.75" x14ac:dyDescent="0.2">
      <c r="A23" s="500" t="s">
        <v>851</v>
      </c>
      <c r="B23" s="615"/>
      <c r="C23" s="624"/>
      <c r="D23" s="679" t="s">
        <v>703</v>
      </c>
      <c r="E23" s="615">
        <v>6369620</v>
      </c>
      <c r="F23" s="571"/>
      <c r="G23" s="620"/>
      <c r="H23" s="614" t="s">
        <v>703</v>
      </c>
      <c r="I23" s="496">
        <v>6369620</v>
      </c>
      <c r="J23" s="532"/>
    </row>
    <row r="24" spans="1:10" ht="12.75" x14ac:dyDescent="0.2">
      <c r="A24" s="500" t="s">
        <v>849</v>
      </c>
      <c r="B24" s="497"/>
      <c r="C24" s="498"/>
      <c r="D24" s="614"/>
      <c r="E24" s="497"/>
      <c r="F24" s="496"/>
      <c r="G24" s="495"/>
      <c r="H24" s="614"/>
      <c r="I24" s="496">
        <v>-6369620</v>
      </c>
      <c r="J24" s="532"/>
    </row>
    <row r="25" spans="1:10" ht="12.75" x14ac:dyDescent="0.2">
      <c r="A25" s="500" t="s">
        <v>852</v>
      </c>
      <c r="B25" s="497"/>
      <c r="C25" s="498"/>
      <c r="D25" s="614"/>
      <c r="E25" s="497"/>
      <c r="F25" s="496"/>
      <c r="G25" s="495"/>
      <c r="H25" s="614"/>
      <c r="I25" s="496">
        <f>I23+I24</f>
        <v>0</v>
      </c>
      <c r="J25" s="532"/>
    </row>
    <row r="26" spans="1:10" ht="12.75" x14ac:dyDescent="0.2">
      <c r="A26" s="500" t="s">
        <v>853</v>
      </c>
      <c r="B26" s="615">
        <v>4865</v>
      </c>
      <c r="C26" s="615"/>
      <c r="D26" s="615">
        <v>2700</v>
      </c>
      <c r="E26" s="615">
        <f>B26*D26</f>
        <v>13135500</v>
      </c>
      <c r="F26" s="496">
        <v>4705</v>
      </c>
      <c r="G26" s="620"/>
      <c r="H26" s="497">
        <v>2700</v>
      </c>
      <c r="I26" s="496">
        <f>F26*H26</f>
        <v>12703500</v>
      </c>
      <c r="J26" s="532"/>
    </row>
    <row r="27" spans="1:10" ht="12.75" x14ac:dyDescent="0.2">
      <c r="A27" s="500" t="s">
        <v>854</v>
      </c>
      <c r="B27" s="497"/>
      <c r="C27" s="497"/>
      <c r="D27" s="497"/>
      <c r="E27" s="497">
        <v>-13135500</v>
      </c>
      <c r="F27" s="496"/>
      <c r="G27" s="495"/>
      <c r="H27" s="495"/>
      <c r="I27" s="496">
        <v>-12703500</v>
      </c>
      <c r="J27" s="532"/>
    </row>
    <row r="28" spans="1:10" ht="12.75" x14ac:dyDescent="0.2">
      <c r="A28" s="500" t="s">
        <v>855</v>
      </c>
      <c r="B28" s="497"/>
      <c r="C28" s="497"/>
      <c r="D28" s="497"/>
      <c r="E28" s="497">
        <f>E26+E27</f>
        <v>0</v>
      </c>
      <c r="F28" s="496"/>
      <c r="G28" s="495"/>
      <c r="H28" s="495"/>
      <c r="I28" s="496">
        <f>I26+I27</f>
        <v>0</v>
      </c>
      <c r="J28" s="532"/>
    </row>
    <row r="29" spans="1:10" ht="12.75" x14ac:dyDescent="0.2">
      <c r="A29" s="500" t="s">
        <v>856</v>
      </c>
      <c r="B29" s="615">
        <v>10</v>
      </c>
      <c r="C29" s="615"/>
      <c r="D29" s="615" t="s">
        <v>305</v>
      </c>
      <c r="E29" s="618">
        <v>25500</v>
      </c>
      <c r="F29" s="836">
        <v>21</v>
      </c>
      <c r="G29" s="620"/>
      <c r="H29" s="497" t="s">
        <v>305</v>
      </c>
      <c r="I29" s="836">
        <v>53550</v>
      </c>
      <c r="J29" s="532"/>
    </row>
    <row r="30" spans="1:10" ht="12.75" x14ac:dyDescent="0.2">
      <c r="A30" s="500" t="s">
        <v>857</v>
      </c>
      <c r="B30" s="497"/>
      <c r="C30" s="497"/>
      <c r="D30" s="497"/>
      <c r="E30" s="497">
        <v>-25500</v>
      </c>
      <c r="F30" s="496"/>
      <c r="G30" s="495"/>
      <c r="H30" s="495"/>
      <c r="I30" s="836">
        <v>-53550</v>
      </c>
      <c r="J30" s="532"/>
    </row>
    <row r="31" spans="1:10" ht="12.75" x14ac:dyDescent="0.2">
      <c r="A31" s="500" t="s">
        <v>858</v>
      </c>
      <c r="B31" s="615"/>
      <c r="C31" s="615"/>
      <c r="D31" s="615"/>
      <c r="E31" s="618">
        <v>0</v>
      </c>
      <c r="F31" s="571"/>
      <c r="G31" s="620"/>
      <c r="H31" s="620"/>
      <c r="I31" s="836">
        <f>I29+I30</f>
        <v>0</v>
      </c>
      <c r="J31" s="532"/>
    </row>
    <row r="32" spans="1:10" ht="12.75" x14ac:dyDescent="0.2">
      <c r="A32" s="678" t="s">
        <v>964</v>
      </c>
      <c r="B32" s="615"/>
      <c r="C32" s="615">
        <v>487729000</v>
      </c>
      <c r="D32" s="624">
        <v>1.55</v>
      </c>
      <c r="E32" s="615">
        <f>C32*D32</f>
        <v>755979950</v>
      </c>
      <c r="F32" s="571"/>
      <c r="G32" s="496">
        <v>540752027</v>
      </c>
      <c r="H32" s="498">
        <v>1</v>
      </c>
      <c r="I32" s="496">
        <f>G32*H32</f>
        <v>540752027</v>
      </c>
      <c r="J32" s="532"/>
    </row>
    <row r="33" spans="1:18" ht="12.75" x14ac:dyDescent="0.2">
      <c r="A33" s="500" t="s">
        <v>854</v>
      </c>
      <c r="B33" s="497"/>
      <c r="C33" s="497"/>
      <c r="D33" s="501"/>
      <c r="E33" s="497">
        <v>-98054262</v>
      </c>
      <c r="F33" s="496"/>
      <c r="G33" s="495"/>
      <c r="H33" s="495"/>
      <c r="I33" s="836">
        <v>-76318159</v>
      </c>
      <c r="J33" s="532"/>
    </row>
    <row r="34" spans="1:18" ht="12.75" x14ac:dyDescent="0.2">
      <c r="A34" s="500" t="s">
        <v>860</v>
      </c>
      <c r="B34" s="615"/>
      <c r="C34" s="615"/>
      <c r="D34" s="629"/>
      <c r="E34" s="615">
        <f>E32+E33</f>
        <v>657925688</v>
      </c>
      <c r="F34" s="571"/>
      <c r="G34" s="620"/>
      <c r="H34" s="620"/>
      <c r="I34" s="836">
        <f>I32+I33</f>
        <v>464433868</v>
      </c>
      <c r="J34" s="532"/>
    </row>
    <row r="35" spans="1:18" ht="12.75" x14ac:dyDescent="0.2">
      <c r="A35" s="619" t="s">
        <v>1039</v>
      </c>
      <c r="B35" s="615"/>
      <c r="C35" s="615"/>
      <c r="D35" s="615"/>
      <c r="E35" s="615">
        <v>0</v>
      </c>
      <c r="F35" s="571"/>
      <c r="G35" s="620"/>
      <c r="H35" s="620"/>
      <c r="I35" s="496">
        <v>0</v>
      </c>
      <c r="J35" s="532"/>
      <c r="K35" s="837">
        <f>I12+I16+I19+I25+I28+I31+I34+I35</f>
        <v>548339468</v>
      </c>
      <c r="L35" s="6" t="s">
        <v>934</v>
      </c>
    </row>
    <row r="36" spans="1:18" ht="24" x14ac:dyDescent="0.2">
      <c r="A36" s="612" t="s">
        <v>1040</v>
      </c>
      <c r="B36" s="615"/>
      <c r="C36" s="615"/>
      <c r="D36" s="615"/>
      <c r="E36" s="615"/>
      <c r="F36" s="571"/>
      <c r="G36" s="620"/>
      <c r="H36" s="620"/>
      <c r="I36" s="496">
        <v>0</v>
      </c>
      <c r="J36" s="532"/>
      <c r="K36" s="621"/>
    </row>
    <row r="37" spans="1:18" ht="12.75" x14ac:dyDescent="0.2">
      <c r="A37" s="619"/>
      <c r="B37" s="615"/>
      <c r="C37" s="615"/>
      <c r="D37" s="615"/>
      <c r="E37" s="615"/>
      <c r="F37" s="571"/>
      <c r="G37" s="620"/>
      <c r="H37" s="620"/>
      <c r="I37" s="571"/>
      <c r="J37" s="532"/>
      <c r="K37" s="621"/>
    </row>
    <row r="38" spans="1:18" ht="12.75" x14ac:dyDescent="0.2">
      <c r="A38" s="622" t="s">
        <v>84</v>
      </c>
      <c r="B38" s="615"/>
      <c r="C38" s="615"/>
      <c r="D38" s="615"/>
      <c r="E38" s="615"/>
      <c r="F38" s="571"/>
      <c r="G38" s="620"/>
      <c r="H38" s="620"/>
      <c r="I38" s="571"/>
      <c r="J38" s="532"/>
    </row>
    <row r="39" spans="1:18" ht="24" x14ac:dyDescent="0.2">
      <c r="A39" s="612" t="s">
        <v>862</v>
      </c>
      <c r="B39" s="615"/>
      <c r="C39" s="615"/>
      <c r="D39" s="615"/>
      <c r="E39" s="615"/>
      <c r="F39" s="571"/>
      <c r="G39" s="620"/>
      <c r="H39" s="620"/>
      <c r="I39" s="571"/>
      <c r="J39" s="532"/>
    </row>
    <row r="40" spans="1:18" ht="12.75" x14ac:dyDescent="0.2">
      <c r="A40" s="612" t="s">
        <v>863</v>
      </c>
      <c r="B40" s="615"/>
      <c r="C40" s="624">
        <v>13.1</v>
      </c>
      <c r="D40" s="615">
        <v>4152000</v>
      </c>
      <c r="E40" s="615">
        <f>C40*D40*8/12</f>
        <v>36260800</v>
      </c>
      <c r="F40" s="838" t="s">
        <v>1083</v>
      </c>
      <c r="G40" s="839">
        <v>12.5</v>
      </c>
      <c r="H40" s="832">
        <v>4419000</v>
      </c>
      <c r="I40" s="836">
        <f>G40*8/12*4419000</f>
        <v>36825000</v>
      </c>
      <c r="J40" s="532"/>
    </row>
    <row r="41" spans="1:18" ht="12.75" x14ac:dyDescent="0.2">
      <c r="A41" s="612" t="s">
        <v>864</v>
      </c>
      <c r="B41" s="615"/>
      <c r="C41" s="624">
        <v>13.1</v>
      </c>
      <c r="D41" s="625">
        <v>4152000</v>
      </c>
      <c r="E41" s="615">
        <f>C41*D41*4/12</f>
        <v>18130400</v>
      </c>
      <c r="F41" s="838" t="s">
        <v>1083</v>
      </c>
      <c r="G41" s="840">
        <v>12.5</v>
      </c>
      <c r="H41" s="832">
        <v>4419000</v>
      </c>
      <c r="I41" s="836">
        <f>G41*4/12*H41</f>
        <v>18412500</v>
      </c>
      <c r="J41" s="532"/>
    </row>
    <row r="42" spans="1:18" ht="24" x14ac:dyDescent="0.2">
      <c r="A42" s="612" t="s">
        <v>865</v>
      </c>
      <c r="B42" s="615"/>
      <c r="C42" s="615">
        <v>10</v>
      </c>
      <c r="D42" s="615">
        <v>1800000</v>
      </c>
      <c r="E42" s="618">
        <f>C42*D42*8/12</f>
        <v>12000000</v>
      </c>
      <c r="F42" s="677"/>
      <c r="G42" s="623">
        <v>9</v>
      </c>
      <c r="H42" s="832">
        <v>2205000</v>
      </c>
      <c r="I42" s="496">
        <f>G42*H42*8/12</f>
        <v>13230000</v>
      </c>
      <c r="J42" s="532"/>
    </row>
    <row r="43" spans="1:18" ht="24" x14ac:dyDescent="0.2">
      <c r="A43" s="612" t="s">
        <v>965</v>
      </c>
      <c r="B43" s="615"/>
      <c r="C43" s="615"/>
      <c r="D43" s="615"/>
      <c r="E43" s="618"/>
      <c r="F43" s="571"/>
      <c r="G43" s="623">
        <v>0</v>
      </c>
      <c r="H43" s="832">
        <v>4419000</v>
      </c>
      <c r="I43" s="496">
        <f>G43*H43*8/12</f>
        <v>0</v>
      </c>
      <c r="J43" s="532"/>
    </row>
    <row r="44" spans="1:18" ht="24" x14ac:dyDescent="0.2">
      <c r="A44" s="612" t="s">
        <v>867</v>
      </c>
      <c r="B44" s="615"/>
      <c r="C44" s="615">
        <v>10</v>
      </c>
      <c r="D44" s="615">
        <v>1800000</v>
      </c>
      <c r="E44" s="615">
        <f>C44*D44*4/12</f>
        <v>6000000</v>
      </c>
      <c r="F44" s="571"/>
      <c r="G44" s="623">
        <v>9</v>
      </c>
      <c r="H44" s="832">
        <v>2205000</v>
      </c>
      <c r="I44" s="496">
        <f>G44*H44*4/12</f>
        <v>6615000</v>
      </c>
      <c r="J44" s="533"/>
    </row>
    <row r="45" spans="1:18" ht="39" x14ac:dyDescent="0.2">
      <c r="A45" s="612" t="s">
        <v>966</v>
      </c>
      <c r="B45" s="615"/>
      <c r="C45" s="615"/>
      <c r="D45" s="615"/>
      <c r="E45" s="615"/>
      <c r="F45" s="571"/>
      <c r="G45" s="623">
        <v>0</v>
      </c>
      <c r="H45" s="832">
        <v>4419000</v>
      </c>
      <c r="I45" s="496">
        <f>G45*H45*4/12</f>
        <v>0</v>
      </c>
      <c r="J45" s="533"/>
      <c r="K45" s="761" t="s">
        <v>935</v>
      </c>
      <c r="L45" s="621">
        <f>I12+I14+I17+I20+I23+I26+I29+I32</f>
        <v>671772369</v>
      </c>
      <c r="N45" s="762" t="s">
        <v>1084</v>
      </c>
      <c r="O45" s="621">
        <v>123432901</v>
      </c>
      <c r="P45" s="621">
        <f>I15+I18+I21+I24+I27+I30</f>
        <v>-47114742</v>
      </c>
      <c r="Q45" s="621">
        <f>O45+P45</f>
        <v>76318159</v>
      </c>
      <c r="R45" s="762" t="s">
        <v>936</v>
      </c>
    </row>
    <row r="46" spans="1:18" ht="12.75" x14ac:dyDescent="0.2">
      <c r="A46" s="500" t="s">
        <v>870</v>
      </c>
      <c r="B46" s="615"/>
      <c r="C46" s="615"/>
      <c r="D46" s="615"/>
      <c r="E46" s="615"/>
      <c r="F46" s="571"/>
      <c r="G46" s="620"/>
      <c r="H46" s="620"/>
      <c r="I46" s="571"/>
      <c r="J46" s="532"/>
    </row>
    <row r="47" spans="1:18" ht="24" x14ac:dyDescent="0.2">
      <c r="A47" s="612" t="s">
        <v>967</v>
      </c>
      <c r="B47" s="615"/>
      <c r="C47" s="615">
        <v>142</v>
      </c>
      <c r="D47" s="615">
        <v>70000</v>
      </c>
      <c r="E47" s="615">
        <f>C47*D47*8/12</f>
        <v>6626666.666666667</v>
      </c>
      <c r="F47" s="722"/>
      <c r="G47" s="836">
        <v>138</v>
      </c>
      <c r="H47" s="497">
        <v>81700</v>
      </c>
      <c r="I47" s="836">
        <f>G47*H47*8/12</f>
        <v>7516400</v>
      </c>
      <c r="J47" s="532"/>
    </row>
    <row r="48" spans="1:18" ht="24" x14ac:dyDescent="0.2">
      <c r="A48" s="612" t="s">
        <v>968</v>
      </c>
      <c r="B48" s="615"/>
      <c r="C48" s="615"/>
      <c r="D48" s="615"/>
      <c r="E48" s="615"/>
      <c r="F48" s="722"/>
      <c r="G48" s="496">
        <v>0</v>
      </c>
      <c r="H48" s="497">
        <v>80000</v>
      </c>
      <c r="I48" s="496">
        <v>0</v>
      </c>
      <c r="J48" s="532"/>
    </row>
    <row r="49" spans="1:12" ht="24" x14ac:dyDescent="0.2">
      <c r="A49" s="612" t="s">
        <v>919</v>
      </c>
      <c r="B49" s="615"/>
      <c r="C49" s="615">
        <v>142</v>
      </c>
      <c r="D49" s="615">
        <v>70000</v>
      </c>
      <c r="E49" s="615">
        <f>C49*D49*4/12</f>
        <v>3313333.3333333335</v>
      </c>
      <c r="F49" s="677"/>
      <c r="G49" s="496">
        <v>138</v>
      </c>
      <c r="H49" s="497">
        <v>81700</v>
      </c>
      <c r="I49" s="836">
        <f>G49*H49*4/12</f>
        <v>3758200</v>
      </c>
      <c r="J49" s="532"/>
    </row>
    <row r="50" spans="1:12" ht="24" x14ac:dyDescent="0.2">
      <c r="A50" s="612" t="s">
        <v>969</v>
      </c>
      <c r="B50" s="615"/>
      <c r="C50" s="615"/>
      <c r="D50" s="615"/>
      <c r="E50" s="615"/>
      <c r="F50" s="677"/>
      <c r="G50" s="496">
        <v>0</v>
      </c>
      <c r="H50" s="497">
        <v>80000</v>
      </c>
      <c r="I50" s="496">
        <v>0</v>
      </c>
      <c r="J50" s="532"/>
    </row>
    <row r="51" spans="1:12" ht="12.75" x14ac:dyDescent="0.2">
      <c r="A51" s="500" t="s">
        <v>920</v>
      </c>
      <c r="B51" s="615"/>
      <c r="C51" s="615"/>
      <c r="D51" s="615"/>
      <c r="E51" s="615"/>
      <c r="F51" s="571"/>
      <c r="G51" s="620"/>
      <c r="H51" s="620"/>
      <c r="I51" s="571"/>
      <c r="J51" s="532"/>
    </row>
    <row r="52" spans="1:12" ht="48" x14ac:dyDescent="0.2">
      <c r="A52" s="612" t="s">
        <v>1041</v>
      </c>
      <c r="B52" s="615"/>
      <c r="C52" s="615">
        <v>5</v>
      </c>
      <c r="D52" s="681" t="s">
        <v>306</v>
      </c>
      <c r="E52" s="615">
        <v>1760000</v>
      </c>
      <c r="F52" s="571"/>
      <c r="G52" s="841">
        <v>4</v>
      </c>
      <c r="H52" s="496">
        <v>401000</v>
      </c>
      <c r="I52" s="836">
        <f>G52*H52</f>
        <v>1604000</v>
      </c>
      <c r="J52" s="532"/>
    </row>
    <row r="53" spans="1:12" ht="48" x14ac:dyDescent="0.2">
      <c r="A53" s="612" t="s">
        <v>1042</v>
      </c>
      <c r="B53" s="615"/>
      <c r="C53" s="615"/>
      <c r="D53" s="615"/>
      <c r="E53" s="615"/>
      <c r="F53" s="571"/>
      <c r="G53" s="495">
        <v>0</v>
      </c>
      <c r="H53" s="496">
        <v>367583</v>
      </c>
      <c r="I53" s="496">
        <f>G53*H53</f>
        <v>0</v>
      </c>
      <c r="J53" s="532"/>
      <c r="K53" s="837">
        <f>SUM(I40:I53)</f>
        <v>87961100</v>
      </c>
      <c r="L53" s="6" t="s">
        <v>937</v>
      </c>
    </row>
    <row r="54" spans="1:12" ht="12.75" x14ac:dyDescent="0.2">
      <c r="A54" s="612"/>
      <c r="B54" s="615"/>
      <c r="C54" s="615"/>
      <c r="D54" s="615"/>
      <c r="E54" s="615"/>
      <c r="F54" s="571"/>
      <c r="G54" s="620"/>
      <c r="H54" s="620"/>
      <c r="I54" s="571"/>
      <c r="J54" s="532"/>
      <c r="K54" s="621"/>
    </row>
    <row r="55" spans="1:12" ht="12.75" x14ac:dyDescent="0.2">
      <c r="A55" s="622" t="s">
        <v>85</v>
      </c>
      <c r="B55" s="615"/>
      <c r="C55" s="615"/>
      <c r="D55" s="615"/>
      <c r="E55" s="615"/>
      <c r="F55" s="571"/>
      <c r="G55" s="620"/>
      <c r="H55" s="620"/>
      <c r="I55" s="571"/>
      <c r="J55" s="532"/>
    </row>
    <row r="56" spans="1:12" ht="12.75" x14ac:dyDescent="0.2">
      <c r="A56" s="619" t="s">
        <v>1043</v>
      </c>
      <c r="B56" s="615"/>
      <c r="C56" s="615"/>
      <c r="D56" s="615"/>
      <c r="E56" s="615">
        <v>0</v>
      </c>
      <c r="F56" s="571"/>
      <c r="G56" s="620"/>
      <c r="H56" s="620"/>
      <c r="I56" s="496">
        <v>0</v>
      </c>
      <c r="J56" s="534"/>
    </row>
    <row r="57" spans="1:12" ht="24" x14ac:dyDescent="0.2">
      <c r="A57" s="612" t="s">
        <v>880</v>
      </c>
      <c r="B57" s="615"/>
      <c r="C57" s="615"/>
      <c r="D57" s="615"/>
      <c r="E57" s="618">
        <v>0</v>
      </c>
      <c r="F57" s="571"/>
      <c r="G57" s="620"/>
      <c r="H57" s="620"/>
      <c r="I57" s="496">
        <v>0</v>
      </c>
      <c r="J57" s="532"/>
    </row>
    <row r="58" spans="1:12" ht="12.75" x14ac:dyDescent="0.2">
      <c r="A58" s="500" t="s">
        <v>881</v>
      </c>
      <c r="B58" s="615"/>
      <c r="C58" s="615"/>
      <c r="D58" s="615"/>
      <c r="E58" s="615"/>
      <c r="F58" s="571"/>
      <c r="G58" s="620"/>
      <c r="H58" s="620"/>
      <c r="I58" s="571"/>
      <c r="J58" s="532"/>
    </row>
    <row r="59" spans="1:12" ht="12.75" x14ac:dyDescent="0.2">
      <c r="A59" s="500" t="s">
        <v>882</v>
      </c>
      <c r="B59" s="615"/>
      <c r="C59" s="615"/>
      <c r="D59" s="615"/>
      <c r="E59" s="615"/>
      <c r="F59" s="571"/>
      <c r="G59" s="620"/>
      <c r="H59" s="620"/>
      <c r="I59" s="571"/>
      <c r="J59" s="532"/>
    </row>
    <row r="60" spans="1:12" ht="12.75" x14ac:dyDescent="0.2">
      <c r="A60" s="500" t="s">
        <v>883</v>
      </c>
      <c r="B60" s="615"/>
      <c r="C60" s="615"/>
      <c r="D60" s="615"/>
      <c r="E60" s="615"/>
      <c r="F60" s="571"/>
      <c r="G60" s="620"/>
      <c r="H60" s="620"/>
      <c r="I60" s="571"/>
      <c r="J60" s="532"/>
    </row>
    <row r="61" spans="1:12" ht="36" x14ac:dyDescent="0.2">
      <c r="A61" s="626" t="s">
        <v>1044</v>
      </c>
      <c r="B61" s="619"/>
      <c r="C61" s="628"/>
      <c r="D61" s="615"/>
      <c r="E61" s="615">
        <f>C61*D61/2</f>
        <v>0</v>
      </c>
      <c r="F61" s="497">
        <v>7822</v>
      </c>
      <c r="G61" s="629"/>
      <c r="H61" s="620"/>
      <c r="I61" s="571"/>
      <c r="J61" s="534"/>
    </row>
    <row r="62" spans="1:12" ht="24" x14ac:dyDescent="0.2">
      <c r="A62" s="612" t="s">
        <v>921</v>
      </c>
      <c r="B62" s="615"/>
      <c r="C62" s="619"/>
      <c r="D62" s="615"/>
      <c r="E62" s="615"/>
      <c r="F62" s="571"/>
      <c r="G62" s="502">
        <v>0</v>
      </c>
      <c r="H62" s="620"/>
      <c r="I62" s="571"/>
      <c r="J62" s="534"/>
    </row>
    <row r="63" spans="1:12" ht="12.75" x14ac:dyDescent="0.2">
      <c r="A63" s="500" t="s">
        <v>922</v>
      </c>
      <c r="B63" s="615"/>
      <c r="C63" s="619"/>
      <c r="D63" s="615"/>
      <c r="E63" s="615"/>
      <c r="F63" s="571"/>
      <c r="G63" s="501">
        <v>1</v>
      </c>
      <c r="H63" s="620"/>
      <c r="I63" s="571"/>
      <c r="J63" s="532"/>
    </row>
    <row r="64" spans="1:12" ht="12.75" x14ac:dyDescent="0.2">
      <c r="A64" s="500" t="s">
        <v>887</v>
      </c>
      <c r="B64" s="615"/>
      <c r="C64" s="630">
        <v>0.97299999999999998</v>
      </c>
      <c r="D64" s="615">
        <v>3000000</v>
      </c>
      <c r="E64" s="615"/>
      <c r="F64" s="571"/>
      <c r="G64" s="501">
        <v>2</v>
      </c>
      <c r="H64" s="497">
        <v>3000000</v>
      </c>
      <c r="I64" s="496">
        <f>(2*1+0)*3000000</f>
        <v>6000000</v>
      </c>
      <c r="J64" s="532"/>
    </row>
    <row r="65" spans="1:12" ht="12.75" x14ac:dyDescent="0.2">
      <c r="A65" s="500" t="s">
        <v>888</v>
      </c>
      <c r="B65" s="631"/>
      <c r="C65" s="615">
        <v>80</v>
      </c>
      <c r="D65" s="615">
        <v>55360</v>
      </c>
      <c r="E65" s="615">
        <f>C65*D65</f>
        <v>4428800</v>
      </c>
      <c r="F65" s="677"/>
      <c r="G65" s="497">
        <v>80</v>
      </c>
      <c r="H65" s="497">
        <v>55360</v>
      </c>
      <c r="I65" s="497">
        <f>G65*H65</f>
        <v>4428800</v>
      </c>
      <c r="J65" s="532"/>
    </row>
    <row r="66" spans="1:12" ht="12.75" x14ac:dyDescent="0.2">
      <c r="A66" s="500" t="s">
        <v>889</v>
      </c>
      <c r="B66" s="631"/>
      <c r="C66" s="615">
        <v>55</v>
      </c>
      <c r="D66" s="615">
        <v>145000</v>
      </c>
      <c r="E66" s="615">
        <f>C66*D66</f>
        <v>7975000</v>
      </c>
      <c r="F66" s="571"/>
      <c r="G66" s="615"/>
      <c r="H66" s="615"/>
      <c r="I66" s="615"/>
      <c r="J66" s="532"/>
    </row>
    <row r="67" spans="1:12" ht="12.75" x14ac:dyDescent="0.2">
      <c r="A67" s="500" t="s">
        <v>923</v>
      </c>
      <c r="B67" s="631"/>
      <c r="C67" s="615"/>
      <c r="D67" s="615"/>
      <c r="E67" s="615"/>
      <c r="F67" s="677"/>
      <c r="G67" s="842">
        <v>5</v>
      </c>
      <c r="H67" s="497">
        <v>25000</v>
      </c>
      <c r="I67" s="842">
        <f>G67*H67</f>
        <v>125000</v>
      </c>
      <c r="J67" s="532"/>
    </row>
    <row r="68" spans="1:12" ht="12.75" x14ac:dyDescent="0.2">
      <c r="A68" s="500" t="s">
        <v>924</v>
      </c>
      <c r="B68" s="631"/>
      <c r="C68" s="615"/>
      <c r="D68" s="615"/>
      <c r="E68" s="615"/>
      <c r="F68" s="677"/>
      <c r="G68" s="842">
        <v>49</v>
      </c>
      <c r="H68" s="497">
        <v>210000</v>
      </c>
      <c r="I68" s="842">
        <f>G68*H68</f>
        <v>10290000</v>
      </c>
      <c r="J68" s="532"/>
    </row>
    <row r="69" spans="1:12" ht="12.75" x14ac:dyDescent="0.2">
      <c r="A69" s="612" t="s">
        <v>925</v>
      </c>
      <c r="B69" s="682"/>
      <c r="C69" s="497">
        <v>23</v>
      </c>
      <c r="D69" s="497">
        <v>109000</v>
      </c>
      <c r="E69" s="497">
        <f>C69*D69</f>
        <v>2507000</v>
      </c>
      <c r="F69" s="496"/>
      <c r="G69" s="842">
        <v>25</v>
      </c>
      <c r="H69" s="497">
        <v>109000</v>
      </c>
      <c r="I69" s="842">
        <f>G69*H69</f>
        <v>2725000</v>
      </c>
      <c r="J69" s="532"/>
    </row>
    <row r="70" spans="1:12" ht="12.75" x14ac:dyDescent="0.2">
      <c r="A70" s="612" t="s">
        <v>891</v>
      </c>
      <c r="B70" s="682"/>
      <c r="C70" s="497"/>
      <c r="D70" s="497"/>
      <c r="E70" s="497"/>
      <c r="F70" s="496"/>
      <c r="G70" s="495"/>
      <c r="H70" s="495"/>
      <c r="I70" s="496"/>
      <c r="J70" s="532"/>
    </row>
    <row r="71" spans="1:12" ht="24" x14ac:dyDescent="0.2">
      <c r="A71" s="612" t="s">
        <v>1045</v>
      </c>
      <c r="B71" s="631"/>
      <c r="C71" s="615"/>
      <c r="D71" s="615"/>
      <c r="E71" s="615"/>
      <c r="F71" s="571"/>
      <c r="G71" s="620"/>
      <c r="H71" s="620"/>
      <c r="I71" s="571"/>
      <c r="J71" s="532"/>
    </row>
    <row r="72" spans="1:12" ht="24" x14ac:dyDescent="0.2">
      <c r="A72" s="626" t="s">
        <v>938</v>
      </c>
      <c r="B72" s="631"/>
      <c r="C72" s="615">
        <v>15</v>
      </c>
      <c r="D72" s="615">
        <v>2606040</v>
      </c>
      <c r="E72" s="615">
        <f>C72*D72</f>
        <v>39090600</v>
      </c>
      <c r="F72" s="677"/>
      <c r="G72" s="497">
        <v>15</v>
      </c>
      <c r="H72" s="497">
        <v>2606040</v>
      </c>
      <c r="I72" s="497">
        <f>G72*H72</f>
        <v>39090600</v>
      </c>
      <c r="J72" s="532"/>
    </row>
    <row r="73" spans="1:12" ht="36" x14ac:dyDescent="0.2">
      <c r="A73" s="500" t="s">
        <v>896</v>
      </c>
      <c r="B73" s="631"/>
      <c r="C73" s="615"/>
      <c r="D73" s="615"/>
      <c r="E73" s="618">
        <v>37834000</v>
      </c>
      <c r="F73" s="677" t="s">
        <v>1046</v>
      </c>
      <c r="G73" s="620"/>
      <c r="H73" s="620"/>
      <c r="I73" s="571">
        <v>30040000</v>
      </c>
      <c r="J73" s="536"/>
    </row>
    <row r="74" spans="1:12" ht="12.75" x14ac:dyDescent="0.2">
      <c r="A74" s="500" t="s">
        <v>1047</v>
      </c>
      <c r="B74" s="631"/>
      <c r="C74" s="615"/>
      <c r="D74" s="615"/>
      <c r="E74" s="615"/>
      <c r="F74" s="571"/>
      <c r="G74" s="620"/>
      <c r="H74" s="620"/>
      <c r="I74" s="571"/>
      <c r="J74" s="532"/>
    </row>
    <row r="75" spans="1:12" ht="12.75" x14ac:dyDescent="0.2">
      <c r="A75" s="500" t="s">
        <v>1048</v>
      </c>
      <c r="B75" s="615"/>
      <c r="C75" s="624">
        <v>12.33</v>
      </c>
      <c r="D75" s="615">
        <v>1632000</v>
      </c>
      <c r="E75" s="615">
        <f>C75*D75</f>
        <v>20122560</v>
      </c>
      <c r="F75" s="843" t="s">
        <v>1085</v>
      </c>
      <c r="G75" s="498">
        <v>14.4</v>
      </c>
      <c r="H75" s="833">
        <v>1900000</v>
      </c>
      <c r="I75" s="497">
        <f>G75*H75</f>
        <v>27360000</v>
      </c>
      <c r="J75" s="537"/>
    </row>
    <row r="76" spans="1:12" ht="36" x14ac:dyDescent="0.2">
      <c r="A76" s="500" t="s">
        <v>1049</v>
      </c>
      <c r="B76" s="615"/>
      <c r="C76" s="615"/>
      <c r="D76" s="615"/>
      <c r="E76" s="618">
        <v>7038795</v>
      </c>
      <c r="F76" s="677" t="s">
        <v>1046</v>
      </c>
      <c r="G76" s="620"/>
      <c r="H76" s="620"/>
      <c r="I76" s="571">
        <v>13278900</v>
      </c>
      <c r="J76" s="538"/>
    </row>
    <row r="77" spans="1:12" ht="24" x14ac:dyDescent="0.2">
      <c r="A77" s="612" t="s">
        <v>1050</v>
      </c>
      <c r="B77" s="615"/>
      <c r="C77" s="615"/>
      <c r="D77" s="615"/>
      <c r="E77" s="618"/>
      <c r="F77" s="677"/>
      <c r="G77" s="836">
        <v>0</v>
      </c>
      <c r="H77" s="496">
        <v>285</v>
      </c>
      <c r="I77" s="836">
        <f>G77*H77</f>
        <v>0</v>
      </c>
      <c r="J77" s="532"/>
    </row>
    <row r="78" spans="1:12" ht="12.75" x14ac:dyDescent="0.2">
      <c r="A78" s="612" t="s">
        <v>1051</v>
      </c>
      <c r="B78" s="615"/>
      <c r="C78" s="615"/>
      <c r="D78" s="615"/>
      <c r="E78" s="634"/>
      <c r="F78" s="677"/>
      <c r="G78" s="680"/>
      <c r="H78" s="496"/>
      <c r="I78" s="496"/>
      <c r="J78" s="532"/>
      <c r="K78" s="621">
        <f>SUM(I56:I82)</f>
        <v>147563700</v>
      </c>
      <c r="L78" s="6" t="s">
        <v>939</v>
      </c>
    </row>
    <row r="79" spans="1:12" ht="12.75" x14ac:dyDescent="0.2">
      <c r="A79" s="612" t="s">
        <v>1052</v>
      </c>
      <c r="B79" s="615"/>
      <c r="C79" s="615"/>
      <c r="D79" s="615"/>
      <c r="E79" s="634"/>
      <c r="F79" s="677"/>
      <c r="G79" s="680"/>
      <c r="H79" s="496"/>
      <c r="I79" s="496"/>
      <c r="J79" s="532"/>
      <c r="K79" s="621"/>
    </row>
    <row r="80" spans="1:12" ht="36" x14ac:dyDescent="0.2">
      <c r="A80" s="612" t="s">
        <v>1053</v>
      </c>
      <c r="B80" s="615"/>
      <c r="C80" s="615"/>
      <c r="D80" s="615"/>
      <c r="E80" s="634"/>
      <c r="F80" s="722" t="s">
        <v>1054</v>
      </c>
      <c r="G80" s="680">
        <v>1.8</v>
      </c>
      <c r="H80" s="496">
        <v>2993000</v>
      </c>
      <c r="I80" s="496">
        <f>G80*H80</f>
        <v>5387400</v>
      </c>
      <c r="J80" s="532"/>
      <c r="K80" s="621"/>
    </row>
    <row r="81" spans="1:14" ht="36" x14ac:dyDescent="0.2">
      <c r="A81" s="612" t="s">
        <v>1055</v>
      </c>
      <c r="B81" s="615"/>
      <c r="C81" s="615"/>
      <c r="D81" s="615"/>
      <c r="E81" s="634"/>
      <c r="F81" s="722" t="s">
        <v>1056</v>
      </c>
      <c r="G81" s="680">
        <v>2</v>
      </c>
      <c r="H81" s="496">
        <v>4419000</v>
      </c>
      <c r="I81" s="496">
        <f>G81*H81</f>
        <v>8838000</v>
      </c>
      <c r="J81" s="532"/>
      <c r="K81" s="621"/>
    </row>
    <row r="82" spans="1:14" ht="24" x14ac:dyDescent="0.2">
      <c r="A82" s="612" t="s">
        <v>1057</v>
      </c>
      <c r="B82" s="615"/>
      <c r="C82" s="615"/>
      <c r="D82" s="615"/>
      <c r="E82" s="634"/>
      <c r="F82" s="677"/>
      <c r="G82" s="680"/>
      <c r="H82" s="496">
        <v>0</v>
      </c>
      <c r="I82" s="496">
        <v>0</v>
      </c>
      <c r="J82" s="532"/>
      <c r="K82" s="621"/>
    </row>
    <row r="83" spans="1:14" ht="12.75" x14ac:dyDescent="0.2">
      <c r="A83" s="612"/>
      <c r="B83" s="615"/>
      <c r="C83" s="615"/>
      <c r="D83" s="615"/>
      <c r="E83" s="634"/>
      <c r="F83" s="677"/>
      <c r="G83" s="680"/>
      <c r="H83" s="496"/>
      <c r="I83" s="496"/>
      <c r="J83" s="532"/>
      <c r="K83" s="621"/>
    </row>
    <row r="84" spans="1:14" ht="12.75" x14ac:dyDescent="0.2">
      <c r="A84" s="500" t="s">
        <v>902</v>
      </c>
      <c r="B84" s="615"/>
      <c r="C84" s="615"/>
      <c r="D84" s="615"/>
      <c r="E84" s="634"/>
      <c r="F84" s="571"/>
      <c r="G84" s="620"/>
      <c r="H84" s="620"/>
      <c r="I84" s="571"/>
      <c r="J84" s="532"/>
    </row>
    <row r="85" spans="1:14" ht="12.75" x14ac:dyDescent="0.2">
      <c r="A85" s="500" t="s">
        <v>903</v>
      </c>
      <c r="B85" s="615"/>
      <c r="C85" s="615"/>
      <c r="D85" s="615"/>
      <c r="E85" s="634"/>
      <c r="F85" s="571"/>
      <c r="G85" s="620"/>
      <c r="H85" s="620"/>
      <c r="I85" s="571"/>
      <c r="J85" s="532"/>
    </row>
    <row r="86" spans="1:14" ht="12.75" x14ac:dyDescent="0.2">
      <c r="A86" s="500" t="s">
        <v>904</v>
      </c>
      <c r="B86" s="615"/>
      <c r="C86" s="615">
        <v>4865</v>
      </c>
      <c r="D86" s="615">
        <v>1140</v>
      </c>
      <c r="E86" s="635"/>
      <c r="F86" s="571"/>
      <c r="G86" s="497">
        <v>4705</v>
      </c>
      <c r="H86" s="833">
        <v>1210</v>
      </c>
      <c r="I86" s="276">
        <f>G86*H86</f>
        <v>5693050</v>
      </c>
      <c r="J86" s="532"/>
    </row>
    <row r="87" spans="1:14" ht="48" x14ac:dyDescent="0.2">
      <c r="A87" s="612" t="s">
        <v>905</v>
      </c>
      <c r="B87" s="615"/>
      <c r="C87" s="615"/>
      <c r="D87" s="615"/>
      <c r="E87" s="635"/>
      <c r="F87" s="722" t="s">
        <v>1058</v>
      </c>
      <c r="G87" s="615"/>
      <c r="H87" s="615"/>
      <c r="I87" s="276">
        <v>0</v>
      </c>
      <c r="J87" s="532"/>
    </row>
    <row r="88" spans="1:14" ht="48" x14ac:dyDescent="0.2">
      <c r="A88" s="612" t="s">
        <v>1059</v>
      </c>
      <c r="B88" s="615"/>
      <c r="C88" s="615"/>
      <c r="D88" s="615"/>
      <c r="E88" s="635"/>
      <c r="F88" s="722" t="s">
        <v>1060</v>
      </c>
      <c r="G88" s="615"/>
      <c r="H88" s="615"/>
      <c r="I88" s="276">
        <v>0</v>
      </c>
      <c r="J88" s="532"/>
    </row>
    <row r="89" spans="1:14" ht="12.75" x14ac:dyDescent="0.2">
      <c r="A89" s="626" t="s">
        <v>1061</v>
      </c>
      <c r="B89" s="631"/>
      <c r="C89" s="615"/>
      <c r="D89" s="629"/>
      <c r="E89" s="615"/>
      <c r="F89" s="571"/>
      <c r="G89" s="620"/>
      <c r="H89" s="620"/>
      <c r="I89" s="571"/>
      <c r="J89" s="532"/>
      <c r="K89" s="621">
        <f>SUM(I86+I87)</f>
        <v>5693050</v>
      </c>
      <c r="L89" s="6" t="s">
        <v>940</v>
      </c>
    </row>
    <row r="90" spans="1:14" ht="24" x14ac:dyDescent="0.2">
      <c r="A90" s="636" t="s">
        <v>1062</v>
      </c>
      <c r="B90" s="683"/>
      <c r="C90" s="684"/>
      <c r="D90" s="497"/>
      <c r="E90" s="497"/>
      <c r="F90" s="685"/>
      <c r="G90" s="495"/>
      <c r="H90" s="495"/>
      <c r="I90" s="571"/>
      <c r="J90" s="532"/>
      <c r="K90" s="621"/>
      <c r="L90" s="621">
        <f>I15+I18+I21+I24+I27+I30+I33</f>
        <v>-123432901</v>
      </c>
      <c r="M90" s="686" t="s">
        <v>941</v>
      </c>
      <c r="N90" s="275"/>
    </row>
    <row r="91" spans="1:14" ht="12.75" x14ac:dyDescent="0.2">
      <c r="A91" s="661" t="s">
        <v>1063</v>
      </c>
      <c r="B91" s="687"/>
      <c r="C91" s="688"/>
      <c r="D91" s="689"/>
      <c r="E91" s="689"/>
      <c r="F91" s="690"/>
      <c r="G91" s="691"/>
      <c r="H91" s="691"/>
      <c r="I91" s="692">
        <v>0</v>
      </c>
      <c r="J91" s="532"/>
      <c r="K91" s="621"/>
      <c r="L91" s="621"/>
      <c r="M91" s="686"/>
      <c r="N91" s="275"/>
    </row>
    <row r="92" spans="1:14" ht="12.75" x14ac:dyDescent="0.2">
      <c r="A92" s="661"/>
      <c r="B92" s="687"/>
      <c r="C92" s="688"/>
      <c r="D92" s="689"/>
      <c r="E92" s="689"/>
      <c r="F92" s="687"/>
      <c r="G92" s="691"/>
      <c r="H92" s="691"/>
      <c r="I92" s="642"/>
      <c r="J92" s="532"/>
      <c r="K92" s="621"/>
      <c r="L92" s="621"/>
      <c r="N92" s="275"/>
    </row>
    <row r="93" spans="1:14" ht="12.75" x14ac:dyDescent="0.2">
      <c r="A93" s="661" t="s">
        <v>926</v>
      </c>
      <c r="B93" s="687"/>
      <c r="C93" s="688"/>
      <c r="D93" s="689"/>
      <c r="E93" s="689"/>
      <c r="F93" s="687"/>
      <c r="G93" s="691"/>
      <c r="H93" s="691"/>
      <c r="I93" s="642"/>
      <c r="J93" s="532"/>
      <c r="K93" s="621"/>
      <c r="L93" s="621"/>
      <c r="N93" s="275"/>
    </row>
    <row r="94" spans="1:14" ht="12.75" x14ac:dyDescent="0.2">
      <c r="A94" s="661" t="s">
        <v>927</v>
      </c>
      <c r="B94" s="687"/>
      <c r="C94" s="688"/>
      <c r="D94" s="689"/>
      <c r="E94" s="689"/>
      <c r="F94" s="687"/>
      <c r="G94" s="691"/>
      <c r="H94" s="691"/>
      <c r="I94" s="692">
        <v>0</v>
      </c>
      <c r="J94" s="532"/>
      <c r="K94" s="621"/>
      <c r="L94" s="621"/>
      <c r="N94" s="275"/>
    </row>
    <row r="95" spans="1:14" ht="12.75" x14ac:dyDescent="0.2">
      <c r="A95" s="662" t="s">
        <v>928</v>
      </c>
      <c r="B95" s="687"/>
      <c r="C95" s="688"/>
      <c r="D95" s="689"/>
      <c r="E95" s="689"/>
      <c r="F95" s="687"/>
      <c r="G95" s="691"/>
      <c r="H95" s="691"/>
      <c r="I95" s="692">
        <v>0</v>
      </c>
      <c r="J95" s="532"/>
      <c r="K95" s="621">
        <f>I94+I95</f>
        <v>0</v>
      </c>
      <c r="L95" s="621" t="s">
        <v>942</v>
      </c>
      <c r="N95" s="275"/>
    </row>
    <row r="96" spans="1:14" ht="13.5" thickBot="1" x14ac:dyDescent="0.25">
      <c r="A96" s="638"/>
      <c r="B96" s="639"/>
      <c r="C96" s="640"/>
      <c r="D96" s="641"/>
      <c r="E96" s="640"/>
      <c r="F96" s="642"/>
      <c r="G96" s="643"/>
      <c r="H96" s="643"/>
      <c r="I96" s="642"/>
      <c r="J96" s="532"/>
    </row>
    <row r="97" spans="1:256" ht="12.75" thickBot="1" x14ac:dyDescent="0.25">
      <c r="A97" s="644" t="s">
        <v>907</v>
      </c>
      <c r="B97" s="645"/>
      <c r="C97" s="645"/>
      <c r="D97" s="646"/>
      <c r="E97" s="647" t="e">
        <f>E12+E14+E17+E20+E23+E28+E31+E34+E40+E41+#REF!+E42+E44+E47+E49+E52+E56+E57+E61+E62+E65+E66+E69+#REF!+E72+E73+E75+E76</f>
        <v>#REF!</v>
      </c>
      <c r="F97" s="1784">
        <f>I12+I16+I19+I22+I25+I28+I31+I34+I35+I36+I40+I41+I42+I43+I44+I45+I47+I48+I49+I50+I52+I53+I56+I57+I64+I65+I67+I68+I69+I72+I73+I75+I76+I77+I80+I81+I82+I86+I87+I88+I94+I95+I91</f>
        <v>789557318</v>
      </c>
      <c r="G97" s="1784"/>
      <c r="H97" s="1784"/>
      <c r="I97" s="1785"/>
      <c r="J97" s="7"/>
      <c r="K97" s="648">
        <f>K78+K53+K35+K89</f>
        <v>789557318</v>
      </c>
      <c r="L97" s="693" t="s">
        <v>943</v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</row>
    <row r="99" spans="1:256" ht="15.75" x14ac:dyDescent="0.2">
      <c r="A99" s="694"/>
      <c r="B99" s="695"/>
      <c r="C99" s="695"/>
      <c r="D99" s="695"/>
      <c r="E99" s="696"/>
      <c r="F99" s="697"/>
      <c r="G99" s="697"/>
      <c r="H99" s="697"/>
      <c r="I99" s="697"/>
    </row>
    <row r="100" spans="1:256" ht="12.75" x14ac:dyDescent="0.2">
      <c r="A100" s="834" t="s">
        <v>1064</v>
      </c>
    </row>
  </sheetData>
  <mergeCells count="8">
    <mergeCell ref="A1:I1"/>
    <mergeCell ref="F97:I97"/>
    <mergeCell ref="F2:I2"/>
    <mergeCell ref="A4:I4"/>
    <mergeCell ref="A5:I5"/>
    <mergeCell ref="A8:A9"/>
    <mergeCell ref="B8:E8"/>
    <mergeCell ref="F8:I8"/>
  </mergeCells>
  <pageMargins left="0.70866141732283472" right="0.70866141732283472" top="0.74803149606299213" bottom="0.74803149606299213" header="0.31496062992125984" footer="0.31496062992125984"/>
  <pageSetup paperSize="8" scale="58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N48"/>
  <sheetViews>
    <sheetView workbookViewId="0">
      <pane ySplit="9" topLeftCell="A10" activePane="bottomLeft" state="frozen"/>
      <selection activeCell="B65" sqref="B65"/>
      <selection pane="bottomLeft" activeCell="C1" sqref="C1:I2"/>
    </sheetView>
  </sheetViews>
  <sheetFormatPr defaultColWidth="9.140625" defaultRowHeight="14.45" customHeight="1" x14ac:dyDescent="0.2"/>
  <cols>
    <col min="1" max="1" width="9.140625" style="10"/>
    <col min="2" max="2" width="5.140625" style="314" customWidth="1"/>
    <col min="3" max="3" width="50.42578125" style="14" customWidth="1"/>
    <col min="4" max="5" width="11.140625" style="151" customWidth="1"/>
    <col min="6" max="6" width="18.140625" style="151" customWidth="1"/>
    <col min="7" max="9" width="11.140625" style="152" customWidth="1"/>
    <col min="10" max="10" width="8.140625" style="10" customWidth="1"/>
    <col min="11" max="16384" width="9.140625" style="10"/>
  </cols>
  <sheetData>
    <row r="1" spans="2:14" ht="14.45" customHeight="1" x14ac:dyDescent="0.2">
      <c r="C1" s="1780" t="s">
        <v>2055</v>
      </c>
      <c r="D1" s="1780"/>
      <c r="E1" s="1780"/>
      <c r="F1" s="1780"/>
      <c r="G1" s="1780"/>
      <c r="H1" s="1780"/>
      <c r="I1" s="1780"/>
    </row>
    <row r="2" spans="2:14" ht="14.45" customHeight="1" x14ac:dyDescent="0.2">
      <c r="C2" s="1780"/>
      <c r="D2" s="1780"/>
      <c r="E2" s="1780"/>
      <c r="F2" s="1780"/>
      <c r="G2" s="1780"/>
      <c r="H2" s="1780"/>
      <c r="I2" s="1780"/>
    </row>
    <row r="3" spans="2:14" ht="14.45" customHeight="1" x14ac:dyDescent="0.2">
      <c r="B3" s="1792" t="s">
        <v>87</v>
      </c>
      <c r="C3" s="1792"/>
      <c r="D3" s="1792"/>
      <c r="E3" s="1792"/>
      <c r="F3" s="1792"/>
      <c r="G3" s="1792"/>
      <c r="H3" s="1792"/>
      <c r="I3" s="1792"/>
      <c r="J3" s="1792"/>
    </row>
    <row r="4" spans="2:14" ht="14.45" customHeight="1" x14ac:dyDescent="0.2">
      <c r="B4" s="1792" t="s">
        <v>1427</v>
      </c>
      <c r="C4" s="1792"/>
      <c r="D4" s="1792"/>
      <c r="E4" s="1792"/>
      <c r="F4" s="1792"/>
      <c r="G4" s="1792"/>
      <c r="H4" s="1792"/>
      <c r="I4" s="1792"/>
      <c r="J4" s="1792"/>
    </row>
    <row r="5" spans="2:14" ht="14.45" customHeight="1" x14ac:dyDescent="0.2">
      <c r="B5" s="1779" t="s">
        <v>54</v>
      </c>
      <c r="C5" s="1779"/>
      <c r="D5" s="1779"/>
      <c r="E5" s="1779"/>
      <c r="F5" s="1779"/>
      <c r="G5" s="1779"/>
      <c r="H5" s="1779"/>
      <c r="I5" s="1779"/>
      <c r="J5" s="1779"/>
    </row>
    <row r="6" spans="2:14" s="11" customFormat="1" ht="14.45" customHeight="1" x14ac:dyDescent="0.15">
      <c r="B6" s="1791" t="s">
        <v>1073</v>
      </c>
      <c r="C6" s="1791"/>
      <c r="D6" s="1791"/>
      <c r="E6" s="1791"/>
      <c r="F6" s="1791"/>
      <c r="G6" s="1791"/>
      <c r="H6" s="1791"/>
      <c r="I6" s="1791"/>
      <c r="J6" s="1791"/>
    </row>
    <row r="7" spans="2:14" s="11" customFormat="1" ht="14.45" customHeight="1" x14ac:dyDescent="0.15">
      <c r="B7" s="174"/>
    </row>
    <row r="8" spans="2:14" ht="14.45" customHeight="1" x14ac:dyDescent="0.2">
      <c r="B8" s="1723" t="s">
        <v>446</v>
      </c>
      <c r="C8" s="1723"/>
      <c r="D8" s="1723"/>
      <c r="E8" s="1723"/>
      <c r="F8" s="1723"/>
      <c r="G8" s="1723"/>
      <c r="H8" s="1723"/>
      <c r="I8" s="1723"/>
      <c r="J8" s="1723"/>
    </row>
    <row r="9" spans="2:14" s="12" customFormat="1" ht="36.75" customHeight="1" x14ac:dyDescent="0.2">
      <c r="B9" s="1788" t="s">
        <v>56</v>
      </c>
      <c r="C9" s="1789" t="s">
        <v>86</v>
      </c>
      <c r="D9" s="1790" t="s">
        <v>1134</v>
      </c>
      <c r="E9" s="1790"/>
      <c r="F9" s="1790"/>
      <c r="G9" s="1781" t="s">
        <v>1346</v>
      </c>
      <c r="H9" s="1718"/>
      <c r="I9" s="1718"/>
      <c r="J9" s="1787" t="s">
        <v>1347</v>
      </c>
      <c r="K9" s="1099"/>
      <c r="L9" s="1099"/>
      <c r="M9" s="1786"/>
    </row>
    <row r="10" spans="2:14" s="12" customFormat="1" ht="40.9" customHeight="1" x14ac:dyDescent="0.2">
      <c r="B10" s="1788"/>
      <c r="C10" s="1789"/>
      <c r="D10" s="148" t="s">
        <v>62</v>
      </c>
      <c r="E10" s="148" t="s">
        <v>63</v>
      </c>
      <c r="F10" s="148" t="s">
        <v>64</v>
      </c>
      <c r="G10" s="1085" t="s">
        <v>62</v>
      </c>
      <c r="H10" s="1048" t="s">
        <v>63</v>
      </c>
      <c r="I10" s="1082" t="s">
        <v>1348</v>
      </c>
      <c r="J10" s="1787"/>
      <c r="K10" s="1100"/>
      <c r="L10" s="1100"/>
      <c r="M10" s="1786"/>
    </row>
    <row r="11" spans="2:14" s="12" customFormat="1" ht="10.5" customHeight="1" x14ac:dyDescent="0.2">
      <c r="B11" s="315" t="s">
        <v>491</v>
      </c>
      <c r="C11" s="192"/>
      <c r="D11" s="193"/>
      <c r="E11" s="193"/>
      <c r="F11" s="405"/>
      <c r="G11" s="167"/>
      <c r="I11" s="1102"/>
      <c r="J11" s="1103"/>
      <c r="N11" s="1101"/>
    </row>
    <row r="12" spans="2:14" s="12" customFormat="1" ht="14.45" customHeight="1" x14ac:dyDescent="0.2">
      <c r="B12" s="315" t="s">
        <v>499</v>
      </c>
      <c r="C12" s="194" t="s">
        <v>87</v>
      </c>
      <c r="D12" s="193"/>
      <c r="E12" s="193"/>
      <c r="F12" s="405"/>
      <c r="G12" s="167"/>
      <c r="I12" s="1102"/>
      <c r="J12" s="1104"/>
    </row>
    <row r="13" spans="2:14" s="12" customFormat="1" ht="14.45" customHeight="1" x14ac:dyDescent="0.2">
      <c r="B13" s="315" t="s">
        <v>500</v>
      </c>
      <c r="C13" s="195" t="s">
        <v>1209</v>
      </c>
      <c r="D13" s="193"/>
      <c r="E13" s="193"/>
      <c r="F13" s="405"/>
      <c r="G13" s="167"/>
      <c r="I13" s="1102"/>
      <c r="J13" s="1104"/>
      <c r="N13" s="1101"/>
    </row>
    <row r="14" spans="2:14" s="12" customFormat="1" ht="14.45" customHeight="1" x14ac:dyDescent="0.2">
      <c r="B14" s="315" t="s">
        <v>501</v>
      </c>
      <c r="C14" s="196" t="s">
        <v>103</v>
      </c>
      <c r="D14" s="152">
        <v>1070</v>
      </c>
      <c r="E14" s="152">
        <v>212438</v>
      </c>
      <c r="F14" s="406">
        <f>SUM(D14:E14)</f>
        <v>213508</v>
      </c>
      <c r="G14" s="152">
        <v>1070</v>
      </c>
      <c r="H14" s="277">
        <v>212438</v>
      </c>
      <c r="I14" s="426">
        <f>G14+H14</f>
        <v>213508</v>
      </c>
      <c r="J14" s="1105">
        <f>I14/F14*100</f>
        <v>100</v>
      </c>
      <c r="K14" s="1101"/>
    </row>
    <row r="15" spans="2:14" s="12" customFormat="1" ht="14.45" customHeight="1" x14ac:dyDescent="0.2">
      <c r="B15" s="315" t="s">
        <v>502</v>
      </c>
      <c r="C15" s="196" t="s">
        <v>290</v>
      </c>
      <c r="D15" s="152"/>
      <c r="E15" s="152">
        <v>4136</v>
      </c>
      <c r="F15" s="406">
        <f>SUM(D15:E15)</f>
        <v>4136</v>
      </c>
      <c r="G15" s="193"/>
      <c r="H15" s="277">
        <v>4137</v>
      </c>
      <c r="I15" s="426">
        <f t="shared" ref="I15:I16" si="0">G15+H15</f>
        <v>4137</v>
      </c>
      <c r="J15" s="1105">
        <f t="shared" ref="J15:J48" si="1">I15/F15*100</f>
        <v>100.02417794970985</v>
      </c>
      <c r="K15" s="1101"/>
      <c r="L15" s="1101"/>
    </row>
    <row r="16" spans="2:14" s="12" customFormat="1" ht="14.45" customHeight="1" x14ac:dyDescent="0.2">
      <c r="B16" s="315" t="s">
        <v>503</v>
      </c>
      <c r="C16" s="14" t="s">
        <v>104</v>
      </c>
      <c r="D16" s="152"/>
      <c r="E16" s="152">
        <v>0</v>
      </c>
      <c r="F16" s="406">
        <f>SUM(D16:E16)</f>
        <v>0</v>
      </c>
      <c r="G16" s="193"/>
      <c r="H16" s="1121"/>
      <c r="I16" s="426">
        <f t="shared" si="0"/>
        <v>0</v>
      </c>
      <c r="J16" s="1105"/>
    </row>
    <row r="17" spans="2:10" s="12" customFormat="1" ht="14.45" customHeight="1" thickBot="1" x14ac:dyDescent="0.25">
      <c r="B17" s="315" t="s">
        <v>504</v>
      </c>
      <c r="C17" s="14" t="s">
        <v>105</v>
      </c>
      <c r="D17" s="152"/>
      <c r="E17" s="152"/>
      <c r="F17" s="406"/>
      <c r="G17" s="193"/>
      <c r="H17" s="1121"/>
      <c r="I17" s="427"/>
      <c r="J17" s="1107"/>
    </row>
    <row r="18" spans="2:10" s="12" customFormat="1" ht="14.45" customHeight="1" thickBot="1" x14ac:dyDescent="0.25">
      <c r="B18" s="946" t="s">
        <v>505</v>
      </c>
      <c r="C18" s="415" t="s">
        <v>1213</v>
      </c>
      <c r="D18" s="290">
        <f>SUM(D14:D17)</f>
        <v>1070</v>
      </c>
      <c r="E18" s="290">
        <f>SUM(E14:E17)</f>
        <v>216574</v>
      </c>
      <c r="F18" s="822">
        <f>SUM(F14:F17)</f>
        <v>217644</v>
      </c>
      <c r="G18" s="290">
        <f t="shared" ref="G18:I18" si="2">SUM(G14:G17)</f>
        <v>1070</v>
      </c>
      <c r="H18" s="290">
        <f t="shared" si="2"/>
        <v>216575</v>
      </c>
      <c r="I18" s="727">
        <f t="shared" si="2"/>
        <v>217645</v>
      </c>
      <c r="J18" s="1106">
        <f t="shared" si="1"/>
        <v>100.00045946591682</v>
      </c>
    </row>
    <row r="19" spans="2:10" s="12" customFormat="1" ht="14.45" customHeight="1" x14ac:dyDescent="0.2">
      <c r="B19" s="315" t="s">
        <v>506</v>
      </c>
      <c r="C19" s="197"/>
      <c r="D19" s="173"/>
      <c r="E19" s="173"/>
      <c r="F19" s="409"/>
      <c r="G19" s="193"/>
      <c r="H19" s="1121"/>
      <c r="I19" s="427"/>
      <c r="J19" s="1108"/>
    </row>
    <row r="20" spans="2:10" s="12" customFormat="1" ht="14.45" customHeight="1" x14ac:dyDescent="0.2">
      <c r="B20" s="315" t="s">
        <v>547</v>
      </c>
      <c r="C20" s="489" t="s">
        <v>291</v>
      </c>
      <c r="D20" s="173"/>
      <c r="E20" s="173"/>
      <c r="F20" s="409"/>
      <c r="G20" s="193"/>
      <c r="H20" s="1121"/>
      <c r="I20" s="427"/>
      <c r="J20" s="1105"/>
    </row>
    <row r="21" spans="2:10" s="12" customFormat="1" ht="14.45" customHeight="1" thickBot="1" x14ac:dyDescent="0.25">
      <c r="B21" s="315" t="s">
        <v>548</v>
      </c>
      <c r="C21" s="14" t="s">
        <v>1261</v>
      </c>
      <c r="D21" s="173"/>
      <c r="E21" s="152">
        <v>60</v>
      </c>
      <c r="F21" s="406">
        <f>D21+E21</f>
        <v>60</v>
      </c>
      <c r="G21" s="193"/>
      <c r="H21" s="277">
        <v>60</v>
      </c>
      <c r="I21" s="426">
        <f>G21+H21</f>
        <v>60</v>
      </c>
      <c r="J21" s="1107">
        <f t="shared" si="1"/>
        <v>100</v>
      </c>
    </row>
    <row r="22" spans="2:10" s="12" customFormat="1" ht="14.45" customHeight="1" thickBot="1" x14ac:dyDescent="0.25">
      <c r="B22" s="946" t="s">
        <v>549</v>
      </c>
      <c r="C22" s="415" t="s">
        <v>292</v>
      </c>
      <c r="D22" s="290">
        <f>D21</f>
        <v>0</v>
      </c>
      <c r="E22" s="290">
        <f>E21</f>
        <v>60</v>
      </c>
      <c r="F22" s="822">
        <f>F21</f>
        <v>60</v>
      </c>
      <c r="G22" s="290">
        <f t="shared" ref="G22:I22" si="3">G21</f>
        <v>0</v>
      </c>
      <c r="H22" s="290">
        <f t="shared" si="3"/>
        <v>60</v>
      </c>
      <c r="I22" s="727">
        <f t="shared" si="3"/>
        <v>60</v>
      </c>
      <c r="J22" s="1008">
        <f t="shared" si="1"/>
        <v>100</v>
      </c>
    </row>
    <row r="23" spans="2:10" s="12" customFormat="1" ht="14.45" customHeight="1" x14ac:dyDescent="0.2">
      <c r="B23" s="315" t="s">
        <v>550</v>
      </c>
      <c r="C23" s="197"/>
      <c r="D23" s="173"/>
      <c r="E23" s="173"/>
      <c r="F23" s="173"/>
      <c r="G23" s="193"/>
      <c r="H23" s="1121"/>
      <c r="I23" s="427"/>
      <c r="J23" s="1105"/>
    </row>
    <row r="24" spans="2:10" s="12" customFormat="1" ht="14.45" customHeight="1" x14ac:dyDescent="0.2">
      <c r="B24" s="315" t="s">
        <v>551</v>
      </c>
      <c r="C24" s="199" t="s">
        <v>1210</v>
      </c>
      <c r="D24" s="173"/>
      <c r="E24" s="173"/>
      <c r="F24" s="173"/>
      <c r="G24" s="193"/>
      <c r="H24" s="1121"/>
      <c r="I24" s="427"/>
      <c r="J24" s="1105"/>
    </row>
    <row r="25" spans="2:10" s="12" customFormat="1" ht="14.45" customHeight="1" thickBot="1" x14ac:dyDescent="0.25">
      <c r="B25" s="315" t="s">
        <v>552</v>
      </c>
      <c r="C25" s="14" t="s">
        <v>1205</v>
      </c>
      <c r="D25" s="152">
        <v>8750</v>
      </c>
      <c r="E25" s="152"/>
      <c r="F25" s="152">
        <f>D25+E25</f>
        <v>8750</v>
      </c>
      <c r="G25" s="152">
        <v>8750</v>
      </c>
      <c r="H25" s="1121"/>
      <c r="I25" s="426">
        <f>G25+H25</f>
        <v>8750</v>
      </c>
      <c r="J25" s="1107">
        <f t="shared" si="1"/>
        <v>100</v>
      </c>
    </row>
    <row r="26" spans="2:10" s="12" customFormat="1" ht="14.45" customHeight="1" thickBot="1" x14ac:dyDescent="0.25">
      <c r="B26" s="946" t="s">
        <v>553</v>
      </c>
      <c r="C26" s="415" t="s">
        <v>1211</v>
      </c>
      <c r="D26" s="290">
        <f>SUM(D25)</f>
        <v>8750</v>
      </c>
      <c r="E26" s="290">
        <f t="shared" ref="E26:I26" si="4">SUM(E25)</f>
        <v>0</v>
      </c>
      <c r="F26" s="822">
        <f t="shared" si="4"/>
        <v>8750</v>
      </c>
      <c r="G26" s="290">
        <f t="shared" si="4"/>
        <v>8750</v>
      </c>
      <c r="H26" s="290">
        <f t="shared" si="4"/>
        <v>0</v>
      </c>
      <c r="I26" s="727">
        <f t="shared" si="4"/>
        <v>8750</v>
      </c>
      <c r="J26" s="1008">
        <f t="shared" si="1"/>
        <v>100</v>
      </c>
    </row>
    <row r="27" spans="2:10" s="12" customFormat="1" ht="12" customHeight="1" x14ac:dyDescent="0.2">
      <c r="B27" s="315" t="s">
        <v>554</v>
      </c>
      <c r="C27" s="198"/>
      <c r="D27" s="193"/>
      <c r="E27" s="193"/>
      <c r="F27" s="405"/>
      <c r="G27" s="193"/>
      <c r="H27" s="1121"/>
      <c r="I27" s="427"/>
      <c r="J27" s="1105"/>
    </row>
    <row r="28" spans="2:10" s="11" customFormat="1" ht="14.45" customHeight="1" x14ac:dyDescent="0.2">
      <c r="B28" s="315" t="s">
        <v>556</v>
      </c>
      <c r="C28" s="492" t="s">
        <v>993</v>
      </c>
      <c r="D28" s="173"/>
      <c r="E28" s="173"/>
      <c r="F28" s="409"/>
      <c r="G28" s="173"/>
      <c r="H28" s="180"/>
      <c r="I28" s="407"/>
      <c r="J28" s="1105"/>
    </row>
    <row r="29" spans="2:10" s="11" customFormat="1" ht="27" customHeight="1" thickBot="1" x14ac:dyDescent="0.25">
      <c r="B29" s="315" t="s">
        <v>557</v>
      </c>
      <c r="C29" s="945" t="s">
        <v>1162</v>
      </c>
      <c r="D29" s="173"/>
      <c r="E29" s="152">
        <v>93253</v>
      </c>
      <c r="F29" s="406">
        <f>SUM(D29:E29)</f>
        <v>93253</v>
      </c>
      <c r="G29" s="173"/>
      <c r="H29" s="277">
        <v>93253</v>
      </c>
      <c r="I29" s="277">
        <f>G29+H29</f>
        <v>93253</v>
      </c>
      <c r="J29" s="1105">
        <f t="shared" si="1"/>
        <v>100</v>
      </c>
    </row>
    <row r="30" spans="2:10" ht="14.45" customHeight="1" thickBot="1" x14ac:dyDescent="0.25">
      <c r="B30" s="946" t="s">
        <v>558</v>
      </c>
      <c r="C30" s="415" t="s">
        <v>1206</v>
      </c>
      <c r="D30" s="290">
        <f>SUM(D29)</f>
        <v>0</v>
      </c>
      <c r="E30" s="290">
        <f t="shared" ref="E30:I30" si="5">SUM(E29)</f>
        <v>93253</v>
      </c>
      <c r="F30" s="822">
        <f t="shared" si="5"/>
        <v>93253</v>
      </c>
      <c r="G30" s="290">
        <f t="shared" si="5"/>
        <v>0</v>
      </c>
      <c r="H30" s="290">
        <f t="shared" si="5"/>
        <v>93253</v>
      </c>
      <c r="I30" s="727">
        <f t="shared" si="5"/>
        <v>93253</v>
      </c>
      <c r="J30" s="1008">
        <f t="shared" si="1"/>
        <v>100</v>
      </c>
    </row>
    <row r="31" spans="2:10" ht="14.45" customHeight="1" x14ac:dyDescent="0.2">
      <c r="B31" s="315" t="s">
        <v>559</v>
      </c>
      <c r="C31" s="197"/>
      <c r="D31" s="173"/>
      <c r="E31" s="173"/>
      <c r="F31" s="409"/>
      <c r="H31" s="277"/>
      <c r="I31" s="426"/>
      <c r="J31" s="1105"/>
    </row>
    <row r="32" spans="2:10" ht="14.45" customHeight="1" x14ac:dyDescent="0.2">
      <c r="B32" s="315" t="s">
        <v>560</v>
      </c>
      <c r="C32" s="199" t="s">
        <v>174</v>
      </c>
      <c r="D32" s="173"/>
      <c r="E32" s="152"/>
      <c r="F32" s="406"/>
      <c r="H32" s="277"/>
      <c r="I32" s="426"/>
      <c r="J32" s="1105"/>
    </row>
    <row r="33" spans="2:10" ht="14.45" customHeight="1" thickBot="1" x14ac:dyDescent="0.25">
      <c r="B33" s="315" t="s">
        <v>561</v>
      </c>
      <c r="C33" s="14" t="s">
        <v>1262</v>
      </c>
      <c r="D33" s="173"/>
      <c r="E33" s="152">
        <v>2545</v>
      </c>
      <c r="F33" s="406">
        <f>D33+E33</f>
        <v>2545</v>
      </c>
      <c r="H33" s="277">
        <v>2545</v>
      </c>
      <c r="I33" s="426">
        <f>G33+H33</f>
        <v>2545</v>
      </c>
      <c r="J33" s="1105">
        <f t="shared" si="1"/>
        <v>100</v>
      </c>
    </row>
    <row r="34" spans="2:10" ht="14.45" customHeight="1" thickBot="1" x14ac:dyDescent="0.25">
      <c r="B34" s="946" t="s">
        <v>562</v>
      </c>
      <c r="C34" s="415" t="s">
        <v>1207</v>
      </c>
      <c r="D34" s="290"/>
      <c r="E34" s="290">
        <f>SUM(E33)</f>
        <v>2545</v>
      </c>
      <c r="F34" s="822">
        <f>SUM(F33)</f>
        <v>2545</v>
      </c>
      <c r="G34" s="290">
        <f t="shared" ref="G34:I34" si="6">SUM(G33)</f>
        <v>0</v>
      </c>
      <c r="H34" s="290">
        <f t="shared" si="6"/>
        <v>2545</v>
      </c>
      <c r="I34" s="727">
        <f t="shared" si="6"/>
        <v>2545</v>
      </c>
      <c r="J34" s="1109">
        <f t="shared" si="1"/>
        <v>100</v>
      </c>
    </row>
    <row r="35" spans="2:10" ht="14.45" customHeight="1" x14ac:dyDescent="0.2">
      <c r="B35" s="315" t="s">
        <v>563</v>
      </c>
      <c r="C35" s="197"/>
      <c r="D35" s="173"/>
      <c r="E35" s="173"/>
      <c r="F35" s="173"/>
      <c r="H35" s="277"/>
      <c r="I35" s="426"/>
      <c r="J35" s="1108"/>
    </row>
    <row r="36" spans="2:10" s="12" customFormat="1" ht="14.45" customHeight="1" x14ac:dyDescent="0.2">
      <c r="B36" s="315" t="s">
        <v>582</v>
      </c>
      <c r="C36" s="199" t="s">
        <v>106</v>
      </c>
      <c r="D36" s="167"/>
      <c r="E36" s="167"/>
      <c r="F36" s="414"/>
      <c r="G36" s="193"/>
      <c r="H36" s="1121"/>
      <c r="I36" s="427"/>
      <c r="J36" s="1105"/>
    </row>
    <row r="37" spans="2:10" s="12" customFormat="1" ht="14.45" customHeight="1" thickBot="1" x14ac:dyDescent="0.25">
      <c r="B37" s="315" t="s">
        <v>583</v>
      </c>
      <c r="C37" s="14" t="s">
        <v>107</v>
      </c>
      <c r="D37" s="167"/>
      <c r="E37" s="152">
        <v>3576</v>
      </c>
      <c r="F37" s="406">
        <f>SUM(E37)</f>
        <v>3576</v>
      </c>
      <c r="G37" s="193"/>
      <c r="H37" s="277">
        <v>3576</v>
      </c>
      <c r="I37" s="426">
        <f>G37+H37</f>
        <v>3576</v>
      </c>
      <c r="J37" s="1105">
        <f t="shared" si="1"/>
        <v>100</v>
      </c>
    </row>
    <row r="38" spans="2:10" s="12" customFormat="1" ht="14.45" customHeight="1" thickBot="1" x14ac:dyDescent="0.25">
      <c r="B38" s="946" t="s">
        <v>584</v>
      </c>
      <c r="C38" s="415" t="s">
        <v>108</v>
      </c>
      <c r="D38" s="290">
        <f>SUM(D37:D37)</f>
        <v>0</v>
      </c>
      <c r="E38" s="290">
        <f>SUM(E37:E37)</f>
        <v>3576</v>
      </c>
      <c r="F38" s="822">
        <f>SUM(F37:F37)</f>
        <v>3576</v>
      </c>
      <c r="G38" s="290">
        <f t="shared" ref="G38:I38" si="7">SUM(G37:G37)</f>
        <v>0</v>
      </c>
      <c r="H38" s="290">
        <f t="shared" si="7"/>
        <v>3576</v>
      </c>
      <c r="I38" s="727">
        <f t="shared" si="7"/>
        <v>3576</v>
      </c>
      <c r="J38" s="1109">
        <f t="shared" si="1"/>
        <v>100</v>
      </c>
    </row>
    <row r="39" spans="2:10" s="12" customFormat="1" ht="15.75" customHeight="1" thickBot="1" x14ac:dyDescent="0.25">
      <c r="B39" s="315" t="s">
        <v>585</v>
      </c>
      <c r="C39" s="197"/>
      <c r="D39" s="167"/>
      <c r="E39" s="167"/>
      <c r="F39" s="414"/>
      <c r="G39" s="193"/>
      <c r="H39" s="1121"/>
      <c r="I39" s="427"/>
      <c r="J39" s="1108"/>
    </row>
    <row r="40" spans="2:10" s="12" customFormat="1" ht="14.45" customHeight="1" thickBot="1" x14ac:dyDescent="0.25">
      <c r="B40" s="946" t="s">
        <v>586</v>
      </c>
      <c r="C40" s="415" t="s">
        <v>109</v>
      </c>
      <c r="D40" s="290">
        <f>D18+D30+D34+D38+D26+D22</f>
        <v>9820</v>
      </c>
      <c r="E40" s="290">
        <f>E18+E30+E34+E38+E26+E22</f>
        <v>316008</v>
      </c>
      <c r="F40" s="822">
        <f t="shared" ref="F40:I40" si="8">F18+F30+F34+F38+F26+F22</f>
        <v>325828</v>
      </c>
      <c r="G40" s="290">
        <f t="shared" si="8"/>
        <v>9820</v>
      </c>
      <c r="H40" s="290">
        <f t="shared" si="8"/>
        <v>316009</v>
      </c>
      <c r="I40" s="727">
        <f t="shared" si="8"/>
        <v>325829</v>
      </c>
      <c r="J40" s="1008">
        <f t="shared" si="1"/>
        <v>100.00030691039443</v>
      </c>
    </row>
    <row r="41" spans="2:10" s="12" customFormat="1" ht="14.45" customHeight="1" x14ac:dyDescent="0.2">
      <c r="B41" s="315" t="s">
        <v>587</v>
      </c>
      <c r="C41" s="705"/>
      <c r="D41" s="166"/>
      <c r="E41" s="166"/>
      <c r="F41" s="166"/>
      <c r="G41" s="166"/>
      <c r="H41" s="166"/>
      <c r="I41" s="409"/>
      <c r="J41" s="1105"/>
    </row>
    <row r="42" spans="2:10" s="12" customFormat="1" ht="14.45" customHeight="1" x14ac:dyDescent="0.2">
      <c r="B42" s="315" t="s">
        <v>588</v>
      </c>
      <c r="C42" s="705" t="s">
        <v>1208</v>
      </c>
      <c r="D42" s="166"/>
      <c r="E42" s="166"/>
      <c r="F42" s="166"/>
      <c r="G42" s="166"/>
      <c r="H42" s="166"/>
      <c r="I42" s="409"/>
      <c r="J42" s="1105"/>
    </row>
    <row r="43" spans="2:10" s="12" customFormat="1" ht="14.45" customHeight="1" x14ac:dyDescent="0.2">
      <c r="B43" s="315" t="s">
        <v>589</v>
      </c>
      <c r="C43" s="195" t="s">
        <v>1209</v>
      </c>
      <c r="D43" s="166"/>
      <c r="E43" s="166"/>
      <c r="F43" s="166"/>
      <c r="G43" s="166"/>
      <c r="H43" s="166"/>
      <c r="I43" s="409"/>
      <c r="J43" s="1105"/>
    </row>
    <row r="44" spans="2:10" ht="14.45" customHeight="1" x14ac:dyDescent="0.2">
      <c r="B44" s="315" t="s">
        <v>590</v>
      </c>
      <c r="C44" s="200" t="s">
        <v>1212</v>
      </c>
      <c r="E44" s="151">
        <v>1417</v>
      </c>
      <c r="F44" s="151">
        <f>D44+E44</f>
        <v>1417</v>
      </c>
      <c r="H44" s="152">
        <v>1422</v>
      </c>
      <c r="I44" s="406">
        <f>G44+H44</f>
        <v>1422</v>
      </c>
      <c r="J44" s="1105">
        <f t="shared" si="1"/>
        <v>100.35285815102328</v>
      </c>
    </row>
    <row r="45" spans="2:10" ht="14.45" customHeight="1" thickBot="1" x14ac:dyDescent="0.25">
      <c r="B45" s="315" t="s">
        <v>644</v>
      </c>
      <c r="C45" s="705" t="s">
        <v>1213</v>
      </c>
      <c r="D45" s="170">
        <f t="shared" ref="D45:I46" si="9">SUM(D44)</f>
        <v>0</v>
      </c>
      <c r="E45" s="170">
        <f t="shared" si="9"/>
        <v>1417</v>
      </c>
      <c r="F45" s="170">
        <f t="shared" si="9"/>
        <v>1417</v>
      </c>
      <c r="G45" s="166">
        <f t="shared" si="9"/>
        <v>0</v>
      </c>
      <c r="H45" s="166">
        <f t="shared" si="9"/>
        <v>1422</v>
      </c>
      <c r="I45" s="409">
        <f t="shared" si="9"/>
        <v>1422</v>
      </c>
      <c r="J45" s="1106">
        <f t="shared" si="1"/>
        <v>100.35285815102328</v>
      </c>
    </row>
    <row r="46" spans="2:10" ht="14.45" customHeight="1" thickBot="1" x14ac:dyDescent="0.25">
      <c r="B46" s="946" t="s">
        <v>645</v>
      </c>
      <c r="C46" s="415" t="s">
        <v>1214</v>
      </c>
      <c r="D46" s="460">
        <f t="shared" si="9"/>
        <v>0</v>
      </c>
      <c r="E46" s="460">
        <f t="shared" si="9"/>
        <v>1417</v>
      </c>
      <c r="F46" s="985">
        <f t="shared" si="9"/>
        <v>1417</v>
      </c>
      <c r="G46" s="290">
        <f t="shared" si="9"/>
        <v>0</v>
      </c>
      <c r="H46" s="290">
        <f t="shared" si="9"/>
        <v>1422</v>
      </c>
      <c r="I46" s="727">
        <f t="shared" si="9"/>
        <v>1422</v>
      </c>
      <c r="J46" s="1008">
        <f t="shared" si="1"/>
        <v>100.35285815102328</v>
      </c>
    </row>
    <row r="47" spans="2:10" ht="14.45" customHeight="1" thickBot="1" x14ac:dyDescent="0.25">
      <c r="B47" s="315" t="s">
        <v>646</v>
      </c>
      <c r="C47" s="200"/>
      <c r="I47" s="406"/>
      <c r="J47" s="1105"/>
    </row>
    <row r="48" spans="2:10" ht="14.45" customHeight="1" thickBot="1" x14ac:dyDescent="0.25">
      <c r="B48" s="946" t="s">
        <v>647</v>
      </c>
      <c r="C48" s="415" t="s">
        <v>1027</v>
      </c>
      <c r="D48" s="290">
        <f>D40+D44</f>
        <v>9820</v>
      </c>
      <c r="E48" s="290">
        <f>E40+E44</f>
        <v>317425</v>
      </c>
      <c r="F48" s="822">
        <f>F40+F44</f>
        <v>327245</v>
      </c>
      <c r="G48" s="290">
        <f t="shared" ref="G48:I48" si="10">G40+G44</f>
        <v>9820</v>
      </c>
      <c r="H48" s="290">
        <f t="shared" si="10"/>
        <v>317431</v>
      </c>
      <c r="I48" s="1262">
        <f t="shared" si="10"/>
        <v>327251</v>
      </c>
      <c r="J48" s="1008">
        <f t="shared" si="1"/>
        <v>100.00183348867057</v>
      </c>
    </row>
  </sheetData>
  <sheetProtection selectLockedCells="1" selectUnlockedCells="1"/>
  <mergeCells count="12">
    <mergeCell ref="M9:M10"/>
    <mergeCell ref="G9:I9"/>
    <mergeCell ref="J9:J10"/>
    <mergeCell ref="B8:J8"/>
    <mergeCell ref="C1:I2"/>
    <mergeCell ref="B9:B10"/>
    <mergeCell ref="C9:C10"/>
    <mergeCell ref="D9:F9"/>
    <mergeCell ref="B6:J6"/>
    <mergeCell ref="B5:J5"/>
    <mergeCell ref="B3:J3"/>
    <mergeCell ref="B4:J4"/>
  </mergeCells>
  <phoneticPr fontId="33" type="noConversion"/>
  <pageMargins left="0.19685039370078741" right="0.19685039370078741" top="0.39370078740157483" bottom="0.39370078740157483" header="0.51181102362204722" footer="0.51181102362204722"/>
  <pageSetup paperSize="9" scale="58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42</vt:i4>
      </vt:variant>
      <vt:variant>
        <vt:lpstr>Névvel ellátott tartományok</vt:lpstr>
      </vt:variant>
      <vt:variant>
        <vt:i4>9</vt:i4>
      </vt:variant>
    </vt:vector>
  </HeadingPairs>
  <TitlesOfParts>
    <vt:vector size="51" baseType="lpstr">
      <vt:lpstr>Össz.önkor.mérleg.</vt:lpstr>
      <vt:lpstr>működ. mérleg </vt:lpstr>
      <vt:lpstr>felhalm. mérleg</vt:lpstr>
      <vt:lpstr>2018 évi állami tám</vt:lpstr>
      <vt:lpstr>2016 állami tám </vt:lpstr>
      <vt:lpstr>közhatalmi bevételek</vt:lpstr>
      <vt:lpstr>tám, végl. pe.átv  </vt:lpstr>
      <vt:lpstr>állami támog</vt:lpstr>
      <vt:lpstr>felh. bev.  </vt:lpstr>
      <vt:lpstr>mc.pe.átad</vt:lpstr>
      <vt:lpstr>felhalm. kiad.  </vt:lpstr>
      <vt:lpstr>tartalék</vt:lpstr>
      <vt:lpstr>pü.mérleg Önkorm.</vt:lpstr>
      <vt:lpstr>pü.mérleg Hivatal</vt:lpstr>
      <vt:lpstr>mük. bev.Önkor és Hivatal </vt:lpstr>
      <vt:lpstr>műk. kiad. szakf Önkorm. </vt:lpstr>
      <vt:lpstr>ellátottak önk.</vt:lpstr>
      <vt:lpstr>ellátottak hivatal</vt:lpstr>
      <vt:lpstr>püm. GAMESZ. </vt:lpstr>
      <vt:lpstr>püm.Brunszvik</vt:lpstr>
      <vt:lpstr>püm Festetics</vt:lpstr>
      <vt:lpstr>püm-TASZII.</vt:lpstr>
      <vt:lpstr>Munka2</vt:lpstr>
      <vt:lpstr>likvid</vt:lpstr>
      <vt:lpstr>Munka1</vt:lpstr>
      <vt:lpstr>Maradv</vt:lpstr>
      <vt:lpstr>eredm kimut</vt:lpstr>
      <vt:lpstr>létszám</vt:lpstr>
      <vt:lpstr>Kötváll Ph.</vt:lpstr>
      <vt:lpstr>Kötváll Önk</vt:lpstr>
      <vt:lpstr>kötváll. </vt:lpstr>
      <vt:lpstr>közvetett t.</vt:lpstr>
      <vt:lpstr>PM keret</vt:lpstr>
      <vt:lpstr>hitelállomány </vt:lpstr>
      <vt:lpstr>vagyonmérleg</vt:lpstr>
      <vt:lpstr> Ingatlan kimutatás</vt:lpstr>
      <vt:lpstr>forgalomkép és strat vagyon</vt:lpstr>
      <vt:lpstr>Befejezetlen beruh</vt:lpstr>
      <vt:lpstr>0-ra leírt</vt:lpstr>
      <vt:lpstr>értékvesztés</vt:lpstr>
      <vt:lpstr>tartós részesedések</vt:lpstr>
      <vt:lpstr>Munka3</vt:lpstr>
      <vt:lpstr>'ellátottak önk.'!Excel_BuiltIn_Print_Titles</vt:lpstr>
      <vt:lpstr>'ellátottak önk.'!Nyomtatási_cím</vt:lpstr>
      <vt:lpstr>'felh. bev.  '!Nyomtatási_cím</vt:lpstr>
      <vt:lpstr>'felhalm. kiad.  '!Nyomtatási_cím</vt:lpstr>
      <vt:lpstr>'kötváll. '!Nyomtatási_cím</vt:lpstr>
      <vt:lpstr>létszám!Nyomtatási_cím</vt:lpstr>
      <vt:lpstr>mc.pe.átad!Nyomtatási_cím</vt:lpstr>
      <vt:lpstr>'műk. kiad. szakf Önkorm. '!Nyomtatási_cím</vt:lpstr>
      <vt:lpstr>'tám, végl. pe.átv  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Szintén László</dc:creator>
  <cp:lastModifiedBy>Szintén László</cp:lastModifiedBy>
  <cp:lastPrinted>2019-05-17T11:23:54Z</cp:lastPrinted>
  <dcterms:created xsi:type="dcterms:W3CDTF">2013-12-16T15:47:29Z</dcterms:created>
  <dcterms:modified xsi:type="dcterms:W3CDTF">2019-05-30T06:58:31Z</dcterms:modified>
</cp:coreProperties>
</file>