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zabina\Dokumentumok\Szabina\KT. ÜLÉSEK\Kislippó\Rendeletek Kislippó\"/>
    </mc:Choice>
  </mc:AlternateContent>
  <bookViews>
    <workbookView xWindow="0" yWindow="0" windowWidth="19180" windowHeight="7250"/>
  </bookViews>
  <sheets>
    <sheet name="1. sz. melléklet" sheetId="5" r:id="rId1"/>
    <sheet name="2. sz. melléklet" sheetId="4" r:id="rId2"/>
    <sheet name="3. sz. melléklet" sheetId="25" r:id="rId3"/>
    <sheet name="4.sz. melléklet" sheetId="27" r:id="rId4"/>
    <sheet name="5.sz..mell." sheetId="28" r:id="rId5"/>
    <sheet name="6. sz. melléklet" sheetId="20" r:id="rId6"/>
    <sheet name="7. sz. melléklet" sheetId="26" r:id="rId7"/>
  </sheets>
  <calcPr calcId="152511"/>
</workbook>
</file>

<file path=xl/calcChain.xml><?xml version="1.0" encoding="utf-8"?>
<calcChain xmlns="http://schemas.openxmlformats.org/spreadsheetml/2006/main">
  <c r="H21" i="27" l="1"/>
  <c r="I21" i="27"/>
  <c r="G21" i="27"/>
  <c r="B22" i="28"/>
  <c r="B14" i="28"/>
  <c r="I33" i="27"/>
  <c r="H33" i="27"/>
  <c r="G33" i="27"/>
  <c r="I13" i="27"/>
  <c r="H13" i="27"/>
  <c r="G13" i="27"/>
  <c r="I35" i="27" l="1"/>
  <c r="H35" i="27"/>
  <c r="G35" i="27"/>
  <c r="C141" i="25" l="1"/>
  <c r="C140" i="25"/>
  <c r="D127" i="25"/>
  <c r="B127" i="25"/>
  <c r="C177" i="25"/>
  <c r="C125" i="25"/>
  <c r="C195" i="25"/>
  <c r="C88" i="25"/>
  <c r="C153" i="25"/>
  <c r="C33" i="25"/>
  <c r="C194" i="25"/>
  <c r="C85" i="25"/>
  <c r="C36" i="25"/>
  <c r="C81" i="25"/>
  <c r="C78" i="25"/>
  <c r="C79" i="25" s="1"/>
  <c r="C115" i="25"/>
  <c r="C151" i="25"/>
  <c r="C77" i="25"/>
  <c r="C32" i="25"/>
  <c r="C165" i="25"/>
  <c r="C89" i="25"/>
  <c r="C164" i="25"/>
  <c r="C205" i="25"/>
  <c r="C204" i="25"/>
  <c r="C163" i="25"/>
  <c r="C124" i="25"/>
  <c r="C127" i="25" s="1"/>
  <c r="C87" i="25"/>
  <c r="C176" i="25"/>
  <c r="C126" i="25"/>
  <c r="C86" i="25"/>
  <c r="C66" i="25"/>
  <c r="C65" i="25"/>
  <c r="C161" i="25"/>
  <c r="C84" i="25"/>
  <c r="C64" i="25"/>
  <c r="C174" i="25"/>
  <c r="B228" i="25"/>
  <c r="B230" i="25" s="1"/>
  <c r="C228" i="25"/>
  <c r="C230" i="25" s="1"/>
  <c r="D228" i="25"/>
  <c r="D230" i="25" s="1"/>
  <c r="C154" i="25"/>
  <c r="D154" i="25"/>
  <c r="B154" i="25"/>
  <c r="C142" i="25"/>
  <c r="D142" i="25"/>
  <c r="B142" i="25"/>
  <c r="C131" i="25"/>
  <c r="D131" i="25"/>
  <c r="B131" i="25"/>
  <c r="D106" i="25"/>
  <c r="C106" i="25"/>
  <c r="B106" i="25"/>
  <c r="D79" i="25"/>
  <c r="D34" i="26" l="1"/>
  <c r="D55" i="4"/>
  <c r="E55" i="4"/>
  <c r="C55" i="4"/>
  <c r="D44" i="5"/>
  <c r="E44" i="5"/>
  <c r="C44" i="5"/>
  <c r="C7" i="25"/>
  <c r="C12" i="25" s="1"/>
  <c r="D206" i="25"/>
  <c r="D208" i="25" s="1"/>
  <c r="C206" i="25"/>
  <c r="C208" i="25" s="1"/>
  <c r="B206" i="25"/>
  <c r="B208" i="25" s="1"/>
  <c r="D186" i="25"/>
  <c r="B178" i="25"/>
  <c r="C178" i="25"/>
  <c r="D178" i="25"/>
  <c r="D45" i="25"/>
  <c r="D196" i="25"/>
  <c r="D198" i="25" s="1"/>
  <c r="C196" i="25"/>
  <c r="C198" i="25" s="1"/>
  <c r="B196" i="25"/>
  <c r="B198" i="25" s="1"/>
  <c r="C186" i="25"/>
  <c r="B186" i="25"/>
  <c r="D166" i="25"/>
  <c r="C166" i="25"/>
  <c r="C168" i="25" s="1"/>
  <c r="B166" i="25"/>
  <c r="B168" i="25" s="1"/>
  <c r="D216" i="25"/>
  <c r="D218" i="25" s="1"/>
  <c r="C216" i="25"/>
  <c r="C218" i="25" s="1"/>
  <c r="B216" i="25"/>
  <c r="B218" i="25" s="1"/>
  <c r="D144" i="25"/>
  <c r="C144" i="25"/>
  <c r="B144" i="25"/>
  <c r="D116" i="25"/>
  <c r="C116" i="25"/>
  <c r="B116" i="25"/>
  <c r="D102" i="25"/>
  <c r="C102" i="25"/>
  <c r="B102" i="25"/>
  <c r="D96" i="25"/>
  <c r="C96" i="25"/>
  <c r="B96" i="25"/>
  <c r="D90" i="25"/>
  <c r="C90" i="25"/>
  <c r="B90" i="25"/>
  <c r="B79" i="25"/>
  <c r="D68" i="25"/>
  <c r="D71" i="25" s="1"/>
  <c r="C68" i="25"/>
  <c r="C71" i="25" s="1"/>
  <c r="B68" i="25"/>
  <c r="B71" i="25" s="1"/>
  <c r="D56" i="25"/>
  <c r="D58" i="25" s="1"/>
  <c r="C56" i="25"/>
  <c r="C58" i="25" s="1"/>
  <c r="B56" i="25"/>
  <c r="B58" i="25" s="1"/>
  <c r="C45" i="25"/>
  <c r="B45" i="25"/>
  <c r="D42" i="25"/>
  <c r="C42" i="25"/>
  <c r="B42" i="25"/>
  <c r="D34" i="25"/>
  <c r="C34" i="25"/>
  <c r="B34" i="25"/>
  <c r="D27" i="25"/>
  <c r="C27" i="25"/>
  <c r="B27" i="25"/>
  <c r="D19" i="25"/>
  <c r="D21" i="25" s="1"/>
  <c r="C19" i="25"/>
  <c r="C21" i="25" s="1"/>
  <c r="B19" i="25"/>
  <c r="B21" i="25" s="1"/>
  <c r="D7" i="25"/>
  <c r="D12" i="25" s="1"/>
  <c r="B7" i="25"/>
  <c r="B12" i="25" s="1"/>
  <c r="C133" i="25" l="1"/>
  <c r="B108" i="25"/>
  <c r="C108" i="25"/>
  <c r="D133" i="25"/>
  <c r="D233" i="25" s="1"/>
  <c r="D108" i="25"/>
  <c r="B133" i="25"/>
  <c r="D168" i="25"/>
  <c r="D188" i="25"/>
  <c r="D47" i="25"/>
  <c r="C188" i="25"/>
  <c r="B47" i="25"/>
  <c r="C47" i="25"/>
  <c r="B188" i="25"/>
  <c r="B233" i="25" l="1"/>
  <c r="C233" i="25"/>
</calcChain>
</file>

<file path=xl/sharedStrings.xml><?xml version="1.0" encoding="utf-8"?>
<sst xmlns="http://schemas.openxmlformats.org/spreadsheetml/2006/main" count="582" uniqueCount="353">
  <si>
    <t>02</t>
  </si>
  <si>
    <t>01</t>
  </si>
  <si>
    <t>03</t>
  </si>
  <si>
    <t>04</t>
  </si>
  <si>
    <t>Megnevezés</t>
  </si>
  <si>
    <t>Eredeti előirányzat</t>
  </si>
  <si>
    <t>Teljesítés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</si>
  <si>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</si>
  <si>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</si>
  <si>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</si>
  <si>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</si>
  <si>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</si>
  <si>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</si>
  <si>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15</t>
  </si>
  <si>
    <t>16</t>
  </si>
  <si>
    <t>Választott tisztségviselők juttatásai (K121)</t>
  </si>
  <si>
    <t>20</t>
  </si>
  <si>
    <t>21</t>
  </si>
  <si>
    <t>22</t>
  </si>
  <si>
    <t>ebből: szociális hozzájárulási adó (K2)</t>
  </si>
  <si>
    <t>24</t>
  </si>
  <si>
    <t>ebből: egészségügyi hozzájárulás (K2)</t>
  </si>
  <si>
    <t>27</t>
  </si>
  <si>
    <t>ebből: munkáltatót terhelő személyi jövedelemadó (K2)</t>
  </si>
  <si>
    <t>28</t>
  </si>
  <si>
    <t>29</t>
  </si>
  <si>
    <t>Üzemeltetési anyagok beszerzése (K312)</t>
  </si>
  <si>
    <t>33</t>
  </si>
  <si>
    <t>Egyéb kommunikációs szolgáltatások (K322)</t>
  </si>
  <si>
    <t>35</t>
  </si>
  <si>
    <t>Közüzemi díjak (K331)</t>
  </si>
  <si>
    <t>36</t>
  </si>
  <si>
    <t>Vásárolt élelmezés (K332)</t>
  </si>
  <si>
    <t>43</t>
  </si>
  <si>
    <t>49</t>
  </si>
  <si>
    <t>58</t>
  </si>
  <si>
    <t>Egyéb dologi kiadások (K355)</t>
  </si>
  <si>
    <t>60</t>
  </si>
  <si>
    <t>118</t>
  </si>
  <si>
    <t>152</t>
  </si>
  <si>
    <t>ebből: egyéb fejezeti kezelésű előirányzatok (K506)</t>
  </si>
  <si>
    <t>156</t>
  </si>
  <si>
    <t>ebből: társulások és költségvetési szerveik (K506)</t>
  </si>
  <si>
    <t>176</t>
  </si>
  <si>
    <t>179</t>
  </si>
  <si>
    <t>189</t>
  </si>
  <si>
    <t>193</t>
  </si>
  <si>
    <t>Egyéb tárgyi eszközök beszerzése, létesítése (K64)</t>
  </si>
  <si>
    <t>197</t>
  </si>
  <si>
    <t>198</t>
  </si>
  <si>
    <t>Ingatlanok felújítása (K71)</t>
  </si>
  <si>
    <t>202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</si>
  <si>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</si>
  <si>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</si>
  <si>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</si>
  <si>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</si>
  <si>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</si>
  <si>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</si>
  <si>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32</t>
  </si>
  <si>
    <t>ebből: egyéb fejezeti kezelésű előirányzatok (B16)</t>
  </si>
  <si>
    <t>38</t>
  </si>
  <si>
    <t>ebből: elkülönített állami pénzalapok (B16)</t>
  </si>
  <si>
    <t>40</t>
  </si>
  <si>
    <t>111</t>
  </si>
  <si>
    <t>ebből: magánszemélyek kommunális adója (B34)</t>
  </si>
  <si>
    <t>116</t>
  </si>
  <si>
    <t>ebből: állandó jelleggel végzett iparűzési tevékenység után fizetett helyi iparűzési adó (B351)</t>
  </si>
  <si>
    <t>144</t>
  </si>
  <si>
    <t>186</t>
  </si>
  <si>
    <t>222</t>
  </si>
  <si>
    <t>Államháztartáson belüli megelőlegezések visszafizetése (K914)</t>
  </si>
  <si>
    <t>12</t>
  </si>
  <si>
    <t>Előző év költségvetési maradványának igénybevétele (B8131)</t>
  </si>
  <si>
    <t>Államháztartáson belüli megelőlegezések (B814)</t>
  </si>
  <si>
    <t>10</t>
  </si>
  <si>
    <t>50</t>
  </si>
  <si>
    <t>57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</si>
  <si>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</si>
  <si>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</si>
  <si>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</si>
  <si>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</si>
  <si>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 Tárgyi eszközök  (=A/II/1+...+A/II/5)</t>
  </si>
  <si>
    <t>A) NEMZETI VAGYONBA TARTOZÓ BEFEKTETETT ESZKÖZÖK (=A/I+A/II+A/III+A/IV)</t>
  </si>
  <si>
    <t>47</t>
  </si>
  <si>
    <t>C/II/1 Forintpénztár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</si>
  <si>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</si>
  <si>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</si>
  <si>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</si>
  <si>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</si>
  <si>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</si>
  <si>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C) PÉNZESZKÖZÖK (=C/I+…+C/IV)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</si>
  <si>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</si>
  <si>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</si>
  <si>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</si>
  <si>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</si>
  <si>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101</t>
  </si>
  <si>
    <t>D/I Költségvetési évben esedékes követelések (=D/I/1+…+D/I/8)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</si>
  <si>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</si>
  <si>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</si>
  <si>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</si>
  <si>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</si>
  <si>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</si>
  <si>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</si>
  <si>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</si>
  <si>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</si>
  <si>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</si>
  <si>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171</t>
  </si>
  <si>
    <t>E) EGYÉB SAJÁTOS ELSZÁMOLÁSOK (=E/I+E/II+E/III)</t>
  </si>
  <si>
    <t>ESZKÖZÖK ÖSSZESEN (=A+B+C+D+E+F)</t>
  </si>
  <si>
    <t>177</t>
  </si>
  <si>
    <t>G/I  Nemzeti vagyon induláskori értéke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</si>
  <si>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</si>
  <si>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</si>
  <si>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</si>
  <si>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</si>
  <si>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</si>
  <si>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</si>
  <si>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</si>
  <si>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H/I/3 Költségvetési évben esedékes kötelezettségek dologi kiadásokra</t>
  </si>
  <si>
    <t>209</t>
  </si>
  <si>
    <t>H/I Költségvetési évben esedékes kötelezettségek (=H/I/1+…+H/I/9)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</si>
  <si>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</si>
  <si>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</si>
  <si>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</si>
  <si>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</si>
  <si>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</si>
  <si>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244</t>
  </si>
  <si>
    <t>H) KÖTELEZETTSÉGEK (=H/I+H/II+H/III)</t>
  </si>
  <si>
    <t>250</t>
  </si>
  <si>
    <t>FORRÁSOK ÖSSZESEN (=G+H+I+J)</t>
  </si>
  <si>
    <t>Foglalkoztatottak egyéb személyi juttatásai (K1113)</t>
  </si>
  <si>
    <t>Egyéb szolgáltatások (K337)</t>
  </si>
  <si>
    <t>Ellátottak pénzbeli juttatásai (K4)</t>
  </si>
  <si>
    <t>Egyéb működési célú támogatások államháztartáson kívülre (K512)</t>
  </si>
  <si>
    <t>Működési célú visszatérítendő támogatások, kölcsönök nyújtása államháztartáson kívülre (K508)</t>
  </si>
  <si>
    <t>Dologi kiadások (K3)</t>
  </si>
  <si>
    <t>Személyi juttatások (K1)</t>
  </si>
  <si>
    <t>Munkaadókat terhelő járulékok és szociális hozzájárulási adó (K2)</t>
  </si>
  <si>
    <t>Működési célú előzetesen felszámított ÁFA (K351)</t>
  </si>
  <si>
    <t>Egyéb működési célú kiadások (K5)</t>
  </si>
  <si>
    <t>Beruházások (K6)</t>
  </si>
  <si>
    <t>Beruházási célú előzetesen felszámított ÁFA (K67)</t>
  </si>
  <si>
    <t>Módosított előir.</t>
  </si>
  <si>
    <t>Költségvetési kiadások (K1-K8)</t>
  </si>
  <si>
    <t>Finanszírozási kiadások (K9)</t>
  </si>
  <si>
    <t>Felújítások (K7)</t>
  </si>
  <si>
    <t>Felújítási célú előzetesen felszámított ÁFA (K74)</t>
  </si>
  <si>
    <t>Egyéb működési célú tám.-ok áht.-on belülre (K506)</t>
  </si>
  <si>
    <t>ebből: helyi önk.-ok és költségvetési szerveik (K506)</t>
  </si>
  <si>
    <t>Egyéb működési célú támogatások bevételei államháztartáson belülről (B16)</t>
  </si>
  <si>
    <t>Értékesítési és forgalmi adók (B351)</t>
  </si>
  <si>
    <t>Szolgáltatások ellenértéke (B402)</t>
  </si>
  <si>
    <t>Működési bevételek (B4)</t>
  </si>
  <si>
    <t>Egyéb működési célú átvett pénzeszközök (B65)</t>
  </si>
  <si>
    <t>Működési célú átvett pénzeszközök (B6)</t>
  </si>
  <si>
    <t>Záró pénzkészlet</t>
  </si>
  <si>
    <t>Önkormányzatok és önkormányzati hivatalok jogalkotó és általános igazgatási tevékenysége</t>
  </si>
  <si>
    <t>Köztemető fenntartás- és működtetés</t>
  </si>
  <si>
    <t>Önkormányzatok elszámolásai a központi költségvetéssel szemben</t>
  </si>
  <si>
    <t>Hosszabb időtartamú közfoglalkoztatás</t>
  </si>
  <si>
    <t>Közvilágítás</t>
  </si>
  <si>
    <t>Zöldterület-kezelés</t>
  </si>
  <si>
    <t>Város- és községgazdálkodási egyéb szolgáltatási feladatok</t>
  </si>
  <si>
    <t>Közművelődés-közösségi és társadalmi részvétel fejlesztése</t>
  </si>
  <si>
    <t>Egyéb szabadidős szolgáltatás</t>
  </si>
  <si>
    <t>Intézményen kívüli gyermekétkeztetés</t>
  </si>
  <si>
    <t>Falugondnoki, tanyagondnoki szolgáltatás</t>
  </si>
  <si>
    <t>Egyéb szociális pénzbeli és természetbeni ellátások</t>
  </si>
  <si>
    <t>Vállakozási tevékenységek kiadásai</t>
  </si>
  <si>
    <t>Nem veszélyes (települési) hulladék vegyes begyűjtése, szállítása, átrakása</t>
  </si>
  <si>
    <t>Egyéb működési célú támogatások áht.-on kívülre (K512)</t>
  </si>
  <si>
    <t>Település</t>
  </si>
  <si>
    <t>Helyrajzi szám</t>
  </si>
  <si>
    <t>1/2</t>
  </si>
  <si>
    <t>Polgármesteri Hivatal</t>
  </si>
  <si>
    <t>Épitési telek</t>
  </si>
  <si>
    <t>Belterületi földes út</t>
  </si>
  <si>
    <t>Járda és zöldterület</t>
  </si>
  <si>
    <t>Zöldterület és járda</t>
  </si>
  <si>
    <t>Beépitetlen terület /teme</t>
  </si>
  <si>
    <t>Sporttelep</t>
  </si>
  <si>
    <t>Belterületi burkolt út</t>
  </si>
  <si>
    <t>Termőföld /gyep/ és öltöz</t>
  </si>
  <si>
    <t>Tó</t>
  </si>
  <si>
    <t>Óvoda,konyha /volt ált. i</t>
  </si>
  <si>
    <t>Kábeltv.hálózat</t>
  </si>
  <si>
    <t>1/1</t>
  </si>
  <si>
    <t>SZABADIDŐ KÖZPONT</t>
  </si>
  <si>
    <t>SAJÁT HASZNÁLATÚ ÚT</t>
  </si>
  <si>
    <t>SAJÁT HASZNÁLATU ÚT</t>
  </si>
  <si>
    <t>BEÉPITETLEN TERÜLET</t>
  </si>
  <si>
    <t>Vendéglő</t>
  </si>
  <si>
    <t>Viziközmű hálózat</t>
  </si>
  <si>
    <t>Temető  /működő/</t>
  </si>
  <si>
    <t>Árok</t>
  </si>
  <si>
    <t>Kislippó</t>
  </si>
  <si>
    <t>Működési célú támogatások államháztartáson belülről (=07+...+10+21+32) (B1)</t>
  </si>
  <si>
    <t>68</t>
  </si>
  <si>
    <t>71</t>
  </si>
  <si>
    <t>ebből: fejezeti kezelésű előirányzatok EU-s programokra és azok hazai társfinanszírozása (B25)</t>
  </si>
  <si>
    <t>72</t>
  </si>
  <si>
    <t>ebből: egyéb fejezeti kezelésű előirányzatok (B25)</t>
  </si>
  <si>
    <t>79</t>
  </si>
  <si>
    <t>108</t>
  </si>
  <si>
    <t>110</t>
  </si>
  <si>
    <t>115</t>
  </si>
  <si>
    <t>122</t>
  </si>
  <si>
    <t>142</t>
  </si>
  <si>
    <t>ebből: belföldi gépjárművek adójának a helyi önkormányzatot megillető része (B354)</t>
  </si>
  <si>
    <t>165</t>
  </si>
  <si>
    <t>184</t>
  </si>
  <si>
    <t>Közhatalmi bevételek (=92+93+103+108+164+165) (B3)</t>
  </si>
  <si>
    <t>187</t>
  </si>
  <si>
    <t>ebből:tárgyi eszközök bérbeadásából származó bevétel (B402)</t>
  </si>
  <si>
    <t>190</t>
  </si>
  <si>
    <t>ebből: államháztartáson belül (B403)</t>
  </si>
  <si>
    <t>217</t>
  </si>
  <si>
    <t>220</t>
  </si>
  <si>
    <t>243</t>
  </si>
  <si>
    <t>247</t>
  </si>
  <si>
    <t>ebből: háztartások (B65)</t>
  </si>
  <si>
    <t>255</t>
  </si>
  <si>
    <t>282</t>
  </si>
  <si>
    <t>Előző év vállalkozási maradványának igénybevétele (B8132)</t>
  </si>
  <si>
    <t>14</t>
  </si>
  <si>
    <t>23</t>
  </si>
  <si>
    <t>Önkormányzatok működési támogatásai  (B11)</t>
  </si>
  <si>
    <t>Egyéb felhalmozási célú támogatások bevételei államháztartáson belülről (B25)</t>
  </si>
  <si>
    <t>Felhalmozási célú támogatások államháztartáson belülről (B2)</t>
  </si>
  <si>
    <t>Vagyoni tipusú adók  (B34)</t>
  </si>
  <si>
    <t>Gépjárműadók(B354)</t>
  </si>
  <si>
    <t>Termékek és szolgáltatások adói  (B35)</t>
  </si>
  <si>
    <t>Egyéb közhatalmi bevételek(B36)</t>
  </si>
  <si>
    <t>Közvetített szolgáltatások ellenértéke  (B403)</t>
  </si>
  <si>
    <t>Egyéb működési bevételek (B411)</t>
  </si>
  <si>
    <t>Működési célú visszatérítendő támogatások, kölcsönök visszatérülése államháztartáson kívülről (B64)</t>
  </si>
  <si>
    <t>Költségvetési bevételek(B1-B7)</t>
  </si>
  <si>
    <t>Maradvány igénybevétele (B813)</t>
  </si>
  <si>
    <t>Belföldi finanszírozás bevételei (B81)</t>
  </si>
  <si>
    <t>Finanszírozási bevételek  (B8)</t>
  </si>
  <si>
    <t>ÖSSZES BEVÉTEL</t>
  </si>
  <si>
    <t>19</t>
  </si>
  <si>
    <t>31</t>
  </si>
  <si>
    <t>34</t>
  </si>
  <si>
    <t>44</t>
  </si>
  <si>
    <t>ebből: biztosítási díjak (K337)</t>
  </si>
  <si>
    <t>45</t>
  </si>
  <si>
    <t>Működési célú előzetesen felszámított általános forgalmi adó (K351)</t>
  </si>
  <si>
    <t>59</t>
  </si>
  <si>
    <t>62</t>
  </si>
  <si>
    <t>99</t>
  </si>
  <si>
    <t>ebből: települési támogatás [Szoctv. 45. §], (K48)</t>
  </si>
  <si>
    <t>ebből: önkormányzat által saját hatáskörben (nem szociális és gyermekvédelmi előírások alapján) adott más ellátás (K48)</t>
  </si>
  <si>
    <t>119</t>
  </si>
  <si>
    <t>Ellátottak pénzbeli juttatásai (=61+62+73+74+84+93+96+99) (K4)</t>
  </si>
  <si>
    <t>149</t>
  </si>
  <si>
    <t>150</t>
  </si>
  <si>
    <t>ebből: központi költségvetési szervek (K506)</t>
  </si>
  <si>
    <t>ebből: helyi önkormányzatok és költségvetési szerveik (K506)</t>
  </si>
  <si>
    <t>157</t>
  </si>
  <si>
    <t>ebből: egyéb civil szervezetek (K512)</t>
  </si>
  <si>
    <t>181</t>
  </si>
  <si>
    <t>ebből: háztartások (K512)</t>
  </si>
  <si>
    <t>191</t>
  </si>
  <si>
    <t>Informatikai eszközök beszerzése, létesítése (K63)</t>
  </si>
  <si>
    <t>194</t>
  </si>
  <si>
    <t>Beruházási célú előzetesen felszámított általános forgalmi adó (K67)</t>
  </si>
  <si>
    <t>199</t>
  </si>
  <si>
    <t>Felújítási célú előzetesen felszámított általános forgalmi adó (K74)</t>
  </si>
  <si>
    <t>203</t>
  </si>
  <si>
    <t>266</t>
  </si>
  <si>
    <t>Finanszírozási kiadások (=29+37+38+39) (K9)</t>
  </si>
  <si>
    <t>Foglalkoztatottak személyi juttatásai (K11)</t>
  </si>
  <si>
    <t>Külső személyi juttatások (K12)</t>
  </si>
  <si>
    <t>Készletbeszerzés (K31)</t>
  </si>
  <si>
    <t>Kommunikációs szolgáltatások (K32)</t>
  </si>
  <si>
    <t>Egyéb szolgáltatások(K337)</t>
  </si>
  <si>
    <t>Szolgáltatási kiadások (K33)</t>
  </si>
  <si>
    <t>Különféle befizetések és egyéb dologi kiadások (K35)</t>
  </si>
  <si>
    <t>Családi támogatások (K42)</t>
  </si>
  <si>
    <t>Egyéb nem intézményi ellátások (K48)</t>
  </si>
  <si>
    <t>Egyéb működési célú támogatások államháztartáson belülre (K506)</t>
  </si>
  <si>
    <t>Ingatlanok beszerzése, létesítése (K62)</t>
  </si>
  <si>
    <t>Beruházások  (K6)</t>
  </si>
  <si>
    <t>Költségvetési kiadások  (K1-K8)</t>
  </si>
  <si>
    <t>Belföldi finanszírozás kiadásai (K91)</t>
  </si>
  <si>
    <t>ÖSSZES KIADÁS</t>
  </si>
  <si>
    <t>Mérlegkimutatás 2019. december 31.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</si>
  <si>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</si>
  <si>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</si>
  <si>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</si>
  <si>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</si>
  <si>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</si>
  <si>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</si>
  <si>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106</t>
  </si>
  <si>
    <t>D/II/3 Költségvetési évet követően esedékes követelések közhatalmi bevételre (=D/II/3a+…+D/II/3f)</t>
  </si>
  <si>
    <t>D/II/3e - ebből: költségvetési évet követően esedékes követelések termékek és szolgáltatások adóira</t>
  </si>
  <si>
    <t>D/II Költségvetési évet követően esedékes követelések (=D/II/1+…+D/II/8)</t>
  </si>
  <si>
    <t>236</t>
  </si>
  <si>
    <t>H/III/3 Más szervezetet megillető bevételek elszámolása</t>
  </si>
  <si>
    <t>H/III Kötelezettség jellegű sajátos elszámolások (=H/III/1+…+H/III/10)</t>
  </si>
  <si>
    <t>J/2 Költségek, ráfordítások passzív időbeli elhatárolása</t>
  </si>
  <si>
    <t>249</t>
  </si>
  <si>
    <t>J) PASSZÍV IDŐBELI ELHATÁROLÁSOK (=J/1+J/2+J/3)</t>
  </si>
  <si>
    <t>#</t>
  </si>
  <si>
    <t>Előző időszak</t>
  </si>
  <si>
    <t>Tárgyi időszak</t>
  </si>
  <si>
    <t>Vagyonkimutatás 2019. december 31.</t>
  </si>
  <si>
    <t>Bruttó érték ezer Ft-ban</t>
  </si>
  <si>
    <t>Támogatási célú finanszírozási műveletek</t>
  </si>
  <si>
    <t>ebből: központi költségvetési szervnek (K506)</t>
  </si>
  <si>
    <t>Kiadások mindösszesen:</t>
  </si>
  <si>
    <t xml:space="preserve">4.melléklet a …./2020.(...)önkormányzati rendelethez </t>
  </si>
  <si>
    <t xml:space="preserve">2019.  ÉVI BESZÁMOLÓ  </t>
  </si>
  <si>
    <t xml:space="preserve">FELHALMOZÁSI KIADÁSOK </t>
  </si>
  <si>
    <t>FELÚJÍTÁSOK</t>
  </si>
  <si>
    <t>Eredeti</t>
  </si>
  <si>
    <t>Módosított</t>
  </si>
  <si>
    <t>Előirányzat</t>
  </si>
  <si>
    <t>Ingatlanok felújítása</t>
  </si>
  <si>
    <t>Összesen</t>
  </si>
  <si>
    <t>BERUHÁZÁSOK</t>
  </si>
  <si>
    <t>PÉNZÜGYI BEFEKTETÉSEK</t>
  </si>
  <si>
    <t>TÁMOGATÁSÉRTÉKŰ FELHALMOZÁSI KIADÁS</t>
  </si>
  <si>
    <t>FELHALMOZÁSI CÉLÚ PÉNZESZKÖZÁTADÁS</t>
  </si>
  <si>
    <t>Felhalmozási tartalék</t>
  </si>
  <si>
    <t>FELHALMOZÁSI KIADÁSOK ÖSSZESEN</t>
  </si>
  <si>
    <t>2019. évi beszámoló</t>
  </si>
  <si>
    <t>Pénzeszközök változása</t>
  </si>
  <si>
    <t>Nyitó pénzkészlet</t>
  </si>
  <si>
    <t>Bevételek</t>
  </si>
  <si>
    <t>Kiadások</t>
  </si>
  <si>
    <t>Sajátos elszámolások tárgyévi forgalma</t>
  </si>
  <si>
    <t>Pénzmaradvány kimutatás</t>
  </si>
  <si>
    <t>Alaptevékenység bevételei</t>
  </si>
  <si>
    <t>Alaptevékenység kiadásai</t>
  </si>
  <si>
    <t>Finanszírozási bevételek</t>
  </si>
  <si>
    <t>Finanszírozási kiadások</t>
  </si>
  <si>
    <t>2019. évi pénzmaradvány</t>
  </si>
  <si>
    <t>Kislippó Községi Önkormányzat</t>
  </si>
  <si>
    <t>KISLIPPÓ  KÖZSÉGI  ÖNKORMÁNYZAT</t>
  </si>
  <si>
    <t>Beszámoló a 2019. évi bevételek előirányzatának teljesítéséről</t>
  </si>
  <si>
    <t>Módosított előirányzat</t>
  </si>
  <si>
    <t>Beszámoló a 2019. évi kiadási előirányzatok teljesítéséről</t>
  </si>
  <si>
    <t>Önkormányzati feladatok teljesítésének 2019. évi alakulása</t>
  </si>
  <si>
    <t>Ivóvízminőség javító program -kútfelújítás</t>
  </si>
  <si>
    <t>Baranyavíz- építőipari tevékenység</t>
  </si>
  <si>
    <t xml:space="preserve">Ivóvízminőség javító program </t>
  </si>
  <si>
    <t>Orvosi műszerek MFP</t>
  </si>
  <si>
    <t>Informatikai eszközbeszerzés MFP (nyomtató,laptop)</t>
  </si>
  <si>
    <t>Egyéb eszközök (videókamera, memóriakártya)</t>
  </si>
  <si>
    <t>Egyéb tárgyi eszköz beszerzés</t>
  </si>
  <si>
    <t>5. sz. melléklet a 6/2020. (VII.09.)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</si>
</sst>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\ &quot;Ft&quot;"/>
  </numFmts>
  <fonts count="22" x14ac:knownFonts="1"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b/>
      <sz val="10"/>
      <name val="Arial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6" fillId="0" borderId="0" applyFont="0" applyFill="0" applyBorder="0" applyAlignment="0" applyProtection="0"/>
    <xf numFmtId="0" fontId="12" fillId="0" borderId="0"/>
    <xf numFmtId="0" fontId="12" fillId="0" borderId="0"/>
  </cellStyleXfs>
  <cellXfs count="122">
    <xf numFmtId="0" fontId="0" fillId="0" borderId="0" xfId="0"/>
    <xf numFmtId="0" fontId="0" fillId="0" borderId="1" xfId="0" applyBorder="1"/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right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8" fillId="2" borderId="0" xfId="0" applyFont="1" applyFill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0" fontId="10" fillId="0" borderId="0" xfId="0" applyFont="1"/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1" xfId="0" applyFont="1" applyBorder="1"/>
    <xf numFmtId="3" fontId="13" fillId="0" borderId="1" xfId="0" applyNumberFormat="1" applyFont="1" applyBorder="1"/>
    <xf numFmtId="0" fontId="14" fillId="0" borderId="0" xfId="0" applyFont="1"/>
    <xf numFmtId="0" fontId="11" fillId="0" borderId="0" xfId="0" applyFont="1" applyAlignment="1">
      <alignment horizontal="center" vertical="top" wrapText="1"/>
    </xf>
    <xf numFmtId="3" fontId="11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3" fontId="12" fillId="0" borderId="0" xfId="0" applyNumberFormat="1" applyFont="1" applyAlignment="1">
      <alignment horizontal="right" vertical="top" wrapText="1"/>
    </xf>
    <xf numFmtId="0" fontId="8" fillId="2" borderId="0" xfId="0" applyFont="1" applyFill="1" applyAlignment="1">
      <alignment horizontal="center" vertical="top" wrapText="1"/>
    </xf>
    <xf numFmtId="3" fontId="0" fillId="0" borderId="0" xfId="0" applyNumberFormat="1"/>
    <xf numFmtId="3" fontId="5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15" fillId="0" borderId="0" xfId="0" applyFont="1"/>
    <xf numFmtId="3" fontId="15" fillId="0" borderId="0" xfId="0" applyNumberFormat="1" applyFont="1"/>
    <xf numFmtId="0" fontId="16" fillId="0" borderId="0" xfId="0" applyFont="1"/>
    <xf numFmtId="0" fontId="18" fillId="0" borderId="1" xfId="0" applyFont="1" applyBorder="1" applyAlignment="1">
      <alignment horizontal="center" vertical="center"/>
    </xf>
    <xf numFmtId="3" fontId="18" fillId="0" borderId="1" xfId="2" applyNumberFormat="1" applyFont="1" applyBorder="1" applyAlignment="1">
      <alignment vertical="center"/>
    </xf>
    <xf numFmtId="3" fontId="18" fillId="0" borderId="10" xfId="2" applyNumberFormat="1" applyFont="1" applyBorder="1" applyAlignment="1">
      <alignment horizontal="right" vertical="center"/>
    </xf>
    <xf numFmtId="3" fontId="18" fillId="0" borderId="11" xfId="2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/>
    </xf>
    <xf numFmtId="3" fontId="18" fillId="0" borderId="1" xfId="0" applyNumberFormat="1" applyFont="1" applyBorder="1"/>
    <xf numFmtId="0" fontId="16" fillId="0" borderId="9" xfId="0" applyFont="1" applyBorder="1"/>
    <xf numFmtId="0" fontId="16" fillId="0" borderId="12" xfId="0" applyFont="1" applyBorder="1"/>
    <xf numFmtId="0" fontId="16" fillId="0" borderId="10" xfId="0" applyFont="1" applyBorder="1"/>
    <xf numFmtId="0" fontId="4" fillId="0" borderId="9" xfId="0" applyFont="1" applyBorder="1"/>
    <xf numFmtId="3" fontId="20" fillId="0" borderId="1" xfId="0" applyNumberFormat="1" applyFont="1" applyBorder="1"/>
    <xf numFmtId="0" fontId="16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2" xfId="0" applyFont="1" applyBorder="1" applyAlignment="1"/>
    <xf numFmtId="0" fontId="0" fillId="0" borderId="12" xfId="0" applyFont="1" applyBorder="1"/>
    <xf numFmtId="0" fontId="12" fillId="0" borderId="0" xfId="3"/>
    <xf numFmtId="0" fontId="12" fillId="0" borderId="0" xfId="3" applyAlignment="1">
      <alignment horizontal="right"/>
    </xf>
    <xf numFmtId="0" fontId="11" fillId="0" borderId="17" xfId="3" applyFont="1" applyBorder="1"/>
    <xf numFmtId="0" fontId="11" fillId="0" borderId="18" xfId="3" applyFont="1" applyBorder="1"/>
    <xf numFmtId="0" fontId="11" fillId="0" borderId="19" xfId="3" applyFont="1" applyBorder="1"/>
    <xf numFmtId="0" fontId="11" fillId="0" borderId="20" xfId="3" applyFont="1" applyBorder="1"/>
    <xf numFmtId="0" fontId="12" fillId="0" borderId="21" xfId="3" applyBorder="1"/>
    <xf numFmtId="0" fontId="12" fillId="0" borderId="22" xfId="3" applyBorder="1"/>
    <xf numFmtId="0" fontId="12" fillId="0" borderId="21" xfId="3" applyFont="1" applyBorder="1"/>
    <xf numFmtId="3" fontId="12" fillId="0" borderId="22" xfId="3" applyNumberFormat="1" applyBorder="1"/>
    <xf numFmtId="0" fontId="11" fillId="0" borderId="21" xfId="3" applyFont="1" applyBorder="1"/>
    <xf numFmtId="3" fontId="11" fillId="0" borderId="22" xfId="3" applyNumberFormat="1" applyFont="1" applyBorder="1"/>
    <xf numFmtId="0" fontId="12" fillId="0" borderId="23" xfId="3" applyBorder="1"/>
    <xf numFmtId="3" fontId="12" fillId="0" borderId="24" xfId="3" applyNumberFormat="1" applyBorder="1"/>
    <xf numFmtId="3" fontId="12" fillId="0" borderId="20" xfId="3" applyNumberFormat="1" applyBorder="1"/>
    <xf numFmtId="0" fontId="11" fillId="0" borderId="25" xfId="3" applyFont="1" applyBorder="1"/>
    <xf numFmtId="3" fontId="11" fillId="0" borderId="26" xfId="3" applyNumberFormat="1" applyFont="1" applyBorder="1"/>
    <xf numFmtId="0" fontId="12" fillId="0" borderId="0" xfId="4"/>
    <xf numFmtId="0" fontId="2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0" fillId="0" borderId="0" xfId="0"/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7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9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6" fillId="0" borderId="12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12" fillId="0" borderId="0" xfId="3" applyAlignment="1">
      <alignment horizontal="right"/>
    </xf>
    <xf numFmtId="0" fontId="11" fillId="0" borderId="13" xfId="3" applyFont="1" applyBorder="1" applyAlignment="1">
      <alignment horizontal="center"/>
    </xf>
    <xf numFmtId="0" fontId="11" fillId="0" borderId="14" xfId="3" applyFont="1" applyBorder="1" applyAlignment="1">
      <alignment horizontal="center"/>
    </xf>
    <xf numFmtId="0" fontId="11" fillId="0" borderId="15" xfId="3" applyFont="1" applyBorder="1" applyAlignment="1">
      <alignment horizontal="center"/>
    </xf>
    <xf numFmtId="0" fontId="11" fillId="0" borderId="16" xfId="3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Ezres" xfId="2" builtinId="3"/>
    <cellStyle name="Normál" xfId="0" builtinId="0"/>
    <cellStyle name="Normál 2" xfId="1"/>
    <cellStyle name="Normál 2 2" xfId="3"/>
    <cellStyle name="Normál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workbookViewId="0">
      <pane ySplit="2" topLeftCell="A3" activePane="bottomLeft" state="frozen"/>
      <selection pane="bottomLeft" activeCell="I9" sqref="I9"/>
    </sheetView>
  </sheetViews>
  <sheetFormatPr defaultColWidth="8.81640625" defaultRowHeight="13" x14ac:dyDescent="0.3"/>
  <cols>
    <col min="1" max="1" width="8.26953125" style="2" customWidth="1"/>
    <col min="2" max="2" width="41" style="2" customWidth="1"/>
    <col min="3" max="3" width="13.54296875" style="2" customWidth="1"/>
    <col min="4" max="4" width="17.453125" style="2" bestFit="1" customWidth="1"/>
    <col min="5" max="5" width="12.1796875" style="2" bestFit="1" customWidth="1"/>
    <col min="6" max="16384" width="8.81640625" style="2"/>
  </cols>
  <sheetData>
    <row r="1" spans="1:5" ht="18.649999999999999" customHeight="1" x14ac:dyDescent="0.3">
      <c r="A1" s="84" t="s">
        <v>341</v>
      </c>
      <c r="B1" s="85"/>
      <c r="C1" s="85"/>
      <c r="D1" s="85"/>
      <c r="E1" s="85"/>
    </row>
    <row r="2" spans="1:5" ht="31" x14ac:dyDescent="0.3">
      <c r="A2" s="42"/>
      <c r="B2" s="42" t="s">
        <v>4</v>
      </c>
      <c r="C2" s="42" t="s">
        <v>5</v>
      </c>
      <c r="D2" s="42" t="s">
        <v>342</v>
      </c>
      <c r="E2" s="42" t="s">
        <v>6</v>
      </c>
    </row>
    <row r="3" spans="1:5" ht="25" x14ac:dyDescent="0.3">
      <c r="A3" s="23" t="s">
        <v>1</v>
      </c>
      <c r="B3" s="24" t="s">
        <v>52</v>
      </c>
      <c r="C3" s="25">
        <v>2265512</v>
      </c>
      <c r="D3" s="25">
        <v>2265512</v>
      </c>
      <c r="E3" s="25">
        <v>2265512</v>
      </c>
    </row>
    <row r="4" spans="1:5" ht="37.5" x14ac:dyDescent="0.3">
      <c r="A4" s="23" t="s">
        <v>2</v>
      </c>
      <c r="B4" s="24" t="s">
        <v>53</v>
      </c>
      <c r="C4" s="25">
        <v>3154720</v>
      </c>
      <c r="D4" s="25">
        <v>4481522</v>
      </c>
      <c r="E4" s="25">
        <v>4481522</v>
      </c>
    </row>
    <row r="5" spans="1:5" ht="25" x14ac:dyDescent="0.3">
      <c r="A5" s="23" t="s">
        <v>3</v>
      </c>
      <c r="B5" s="24" t="s">
        <v>54</v>
      </c>
      <c r="C5" s="25">
        <v>1800000</v>
      </c>
      <c r="D5" s="25">
        <v>1884014</v>
      </c>
      <c r="E5" s="25">
        <v>1884014</v>
      </c>
    </row>
    <row r="6" spans="1:5" ht="25" x14ac:dyDescent="0.3">
      <c r="A6" s="23" t="s">
        <v>55</v>
      </c>
      <c r="B6" s="24" t="s">
        <v>56</v>
      </c>
      <c r="C6" s="25">
        <v>0</v>
      </c>
      <c r="D6" s="25">
        <v>1429455</v>
      </c>
      <c r="E6" s="25">
        <v>1429455</v>
      </c>
    </row>
    <row r="7" spans="1:5" s="32" customFormat="1" x14ac:dyDescent="0.3">
      <c r="A7" s="29" t="s">
        <v>8</v>
      </c>
      <c r="B7" s="30" t="s">
        <v>226</v>
      </c>
      <c r="C7" s="31">
        <v>7220232</v>
      </c>
      <c r="D7" s="31">
        <v>10060503</v>
      </c>
      <c r="E7" s="31">
        <v>10060503</v>
      </c>
    </row>
    <row r="8" spans="1:5" s="32" customFormat="1" ht="26" x14ac:dyDescent="0.3">
      <c r="A8" s="29" t="s">
        <v>58</v>
      </c>
      <c r="B8" s="30" t="s">
        <v>149</v>
      </c>
      <c r="C8" s="31">
        <v>6495646</v>
      </c>
      <c r="D8" s="31">
        <v>6592646</v>
      </c>
      <c r="E8" s="31">
        <v>6226209</v>
      </c>
    </row>
    <row r="9" spans="1:5" ht="25" x14ac:dyDescent="0.3">
      <c r="A9" s="23" t="s">
        <v>31</v>
      </c>
      <c r="B9" s="24" t="s">
        <v>59</v>
      </c>
      <c r="C9" s="25">
        <v>0</v>
      </c>
      <c r="D9" s="25">
        <v>0</v>
      </c>
      <c r="E9" s="25">
        <v>397000</v>
      </c>
    </row>
    <row r="10" spans="1:5" x14ac:dyDescent="0.3">
      <c r="A10" s="23" t="s">
        <v>60</v>
      </c>
      <c r="B10" s="24" t="s">
        <v>61</v>
      </c>
      <c r="C10" s="25">
        <v>0</v>
      </c>
      <c r="D10" s="25">
        <v>0</v>
      </c>
      <c r="E10" s="25">
        <v>5829209</v>
      </c>
    </row>
    <row r="11" spans="1:5" ht="26" x14ac:dyDescent="0.3">
      <c r="A11" s="26" t="s">
        <v>33</v>
      </c>
      <c r="B11" s="27" t="s">
        <v>196</v>
      </c>
      <c r="C11" s="28">
        <v>13715878</v>
      </c>
      <c r="D11" s="28">
        <v>16653149</v>
      </c>
      <c r="E11" s="28">
        <v>16286712</v>
      </c>
    </row>
    <row r="12" spans="1:5" s="32" customFormat="1" ht="26" x14ac:dyDescent="0.3">
      <c r="A12" s="29" t="s">
        <v>197</v>
      </c>
      <c r="B12" s="30" t="s">
        <v>227</v>
      </c>
      <c r="C12" s="31">
        <v>0</v>
      </c>
      <c r="D12" s="31">
        <v>207273909</v>
      </c>
      <c r="E12" s="31">
        <v>212250788</v>
      </c>
    </row>
    <row r="13" spans="1:5" ht="37.5" x14ac:dyDescent="0.3">
      <c r="A13" s="23" t="s">
        <v>198</v>
      </c>
      <c r="B13" s="24" t="s">
        <v>199</v>
      </c>
      <c r="C13" s="25">
        <v>0</v>
      </c>
      <c r="D13" s="25">
        <v>0</v>
      </c>
      <c r="E13" s="25">
        <v>204294485</v>
      </c>
    </row>
    <row r="14" spans="1:5" ht="25" x14ac:dyDescent="0.3">
      <c r="A14" s="23" t="s">
        <v>200</v>
      </c>
      <c r="B14" s="24" t="s">
        <v>201</v>
      </c>
      <c r="C14" s="25">
        <v>0</v>
      </c>
      <c r="D14" s="25">
        <v>0</v>
      </c>
      <c r="E14" s="25">
        <v>7956303</v>
      </c>
    </row>
    <row r="15" spans="1:5" ht="26" x14ac:dyDescent="0.3">
      <c r="A15" s="26" t="s">
        <v>202</v>
      </c>
      <c r="B15" s="33" t="s">
        <v>228</v>
      </c>
      <c r="C15" s="28">
        <v>0</v>
      </c>
      <c r="D15" s="28">
        <v>207273909</v>
      </c>
      <c r="E15" s="28">
        <v>212250788</v>
      </c>
    </row>
    <row r="16" spans="1:5" s="32" customFormat="1" x14ac:dyDescent="0.3">
      <c r="A16" s="29" t="s">
        <v>203</v>
      </c>
      <c r="B16" s="30" t="s">
        <v>229</v>
      </c>
      <c r="C16" s="31">
        <v>1400000</v>
      </c>
      <c r="D16" s="31">
        <v>1400000</v>
      </c>
      <c r="E16" s="31">
        <v>1286980</v>
      </c>
    </row>
    <row r="17" spans="1:5" x14ac:dyDescent="0.3">
      <c r="A17" s="23" t="s">
        <v>204</v>
      </c>
      <c r="B17" s="24" t="s">
        <v>64</v>
      </c>
      <c r="C17" s="25">
        <v>0</v>
      </c>
      <c r="D17" s="25">
        <v>0</v>
      </c>
      <c r="E17" s="25">
        <v>1286980</v>
      </c>
    </row>
    <row r="18" spans="1:5" x14ac:dyDescent="0.3">
      <c r="A18" s="23" t="s">
        <v>205</v>
      </c>
      <c r="B18" s="34" t="s">
        <v>150</v>
      </c>
      <c r="C18" s="25">
        <v>600000</v>
      </c>
      <c r="D18" s="25">
        <v>12168606</v>
      </c>
      <c r="E18" s="25">
        <v>17213944</v>
      </c>
    </row>
    <row r="19" spans="1:5" ht="37.5" x14ac:dyDescent="0.3">
      <c r="A19" s="23" t="s">
        <v>206</v>
      </c>
      <c r="B19" s="24" t="s">
        <v>66</v>
      </c>
      <c r="C19" s="25">
        <v>0</v>
      </c>
      <c r="D19" s="25">
        <v>0</v>
      </c>
      <c r="E19" s="25">
        <v>17213944</v>
      </c>
    </row>
    <row r="20" spans="1:5" x14ac:dyDescent="0.3">
      <c r="A20" s="23" t="s">
        <v>207</v>
      </c>
      <c r="B20" s="34" t="s">
        <v>230</v>
      </c>
      <c r="C20" s="25">
        <v>400000</v>
      </c>
      <c r="D20" s="25">
        <v>800000</v>
      </c>
      <c r="E20" s="25">
        <v>1051024</v>
      </c>
    </row>
    <row r="21" spans="1:5" ht="25" x14ac:dyDescent="0.3">
      <c r="A21" s="23" t="s">
        <v>67</v>
      </c>
      <c r="B21" s="24" t="s">
        <v>208</v>
      </c>
      <c r="C21" s="25">
        <v>0</v>
      </c>
      <c r="D21" s="25">
        <v>0</v>
      </c>
      <c r="E21" s="25">
        <v>1051024</v>
      </c>
    </row>
    <row r="22" spans="1:5" s="32" customFormat="1" x14ac:dyDescent="0.3">
      <c r="A22" s="29" t="s">
        <v>104</v>
      </c>
      <c r="B22" s="30" t="s">
        <v>231</v>
      </c>
      <c r="C22" s="31">
        <v>1000000</v>
      </c>
      <c r="D22" s="31">
        <v>12968606</v>
      </c>
      <c r="E22" s="31">
        <v>18264968</v>
      </c>
    </row>
    <row r="23" spans="1:5" s="32" customFormat="1" x14ac:dyDescent="0.3">
      <c r="A23" s="29" t="s">
        <v>209</v>
      </c>
      <c r="B23" s="30" t="s">
        <v>232</v>
      </c>
      <c r="C23" s="31">
        <v>20000</v>
      </c>
      <c r="D23" s="31">
        <v>20000</v>
      </c>
      <c r="E23" s="31">
        <v>3460</v>
      </c>
    </row>
    <row r="24" spans="1:5" ht="26" x14ac:dyDescent="0.3">
      <c r="A24" s="26" t="s">
        <v>210</v>
      </c>
      <c r="B24" s="27" t="s">
        <v>211</v>
      </c>
      <c r="C24" s="28">
        <v>2420000</v>
      </c>
      <c r="D24" s="28">
        <v>14388606</v>
      </c>
      <c r="E24" s="28">
        <v>19555408</v>
      </c>
    </row>
    <row r="25" spans="1:5" s="32" customFormat="1" x14ac:dyDescent="0.3">
      <c r="A25" s="29" t="s">
        <v>68</v>
      </c>
      <c r="B25" s="30" t="s">
        <v>151</v>
      </c>
      <c r="C25" s="31">
        <v>2034000</v>
      </c>
      <c r="D25" s="31">
        <v>2034000</v>
      </c>
      <c r="E25" s="31">
        <v>1149853</v>
      </c>
    </row>
    <row r="26" spans="1:5" ht="25" x14ac:dyDescent="0.3">
      <c r="A26" s="23" t="s">
        <v>212</v>
      </c>
      <c r="B26" s="24" t="s">
        <v>213</v>
      </c>
      <c r="C26" s="25">
        <v>0</v>
      </c>
      <c r="D26" s="25">
        <v>0</v>
      </c>
      <c r="E26" s="25">
        <v>263827</v>
      </c>
    </row>
    <row r="27" spans="1:5" s="32" customFormat="1" x14ac:dyDescent="0.3">
      <c r="A27" s="29" t="s">
        <v>45</v>
      </c>
      <c r="B27" s="30" t="s">
        <v>233</v>
      </c>
      <c r="C27" s="31">
        <v>0</v>
      </c>
      <c r="D27" s="31">
        <v>0</v>
      </c>
      <c r="E27" s="31">
        <v>4000</v>
      </c>
    </row>
    <row r="28" spans="1:5" x14ac:dyDescent="0.3">
      <c r="A28" s="23" t="s">
        <v>214</v>
      </c>
      <c r="B28" s="24" t="s">
        <v>215</v>
      </c>
      <c r="C28" s="25">
        <v>0</v>
      </c>
      <c r="D28" s="25">
        <v>0</v>
      </c>
      <c r="E28" s="25">
        <v>4000</v>
      </c>
    </row>
    <row r="29" spans="1:5" s="32" customFormat="1" x14ac:dyDescent="0.3">
      <c r="A29" s="29" t="s">
        <v>216</v>
      </c>
      <c r="B29" s="30" t="s">
        <v>234</v>
      </c>
      <c r="C29" s="31">
        <v>0</v>
      </c>
      <c r="D29" s="31">
        <v>0</v>
      </c>
      <c r="E29" s="31">
        <v>47423</v>
      </c>
    </row>
    <row r="30" spans="1:5" x14ac:dyDescent="0.3">
      <c r="A30" s="26" t="s">
        <v>217</v>
      </c>
      <c r="B30" s="33" t="s">
        <v>152</v>
      </c>
      <c r="C30" s="28">
        <v>2034000</v>
      </c>
      <c r="D30" s="28">
        <v>2034000</v>
      </c>
      <c r="E30" s="28">
        <v>1201276</v>
      </c>
    </row>
    <row r="31" spans="1:5" s="32" customFormat="1" ht="39" x14ac:dyDescent="0.3">
      <c r="A31" s="29" t="s">
        <v>124</v>
      </c>
      <c r="B31" s="30" t="s">
        <v>235</v>
      </c>
      <c r="C31" s="31">
        <v>0</v>
      </c>
      <c r="D31" s="31">
        <v>15000</v>
      </c>
      <c r="E31" s="31">
        <v>0</v>
      </c>
    </row>
    <row r="32" spans="1:5" s="32" customFormat="1" x14ac:dyDescent="0.3">
      <c r="A32" s="29" t="s">
        <v>218</v>
      </c>
      <c r="B32" s="30" t="s">
        <v>153</v>
      </c>
      <c r="C32" s="31">
        <v>0</v>
      </c>
      <c r="D32" s="31">
        <v>95000</v>
      </c>
      <c r="E32" s="31">
        <v>105000</v>
      </c>
    </row>
    <row r="33" spans="1:5" x14ac:dyDescent="0.3">
      <c r="A33" s="23" t="s">
        <v>219</v>
      </c>
      <c r="B33" s="24" t="s">
        <v>220</v>
      </c>
      <c r="C33" s="25">
        <v>0</v>
      </c>
      <c r="D33" s="25">
        <v>0</v>
      </c>
      <c r="E33" s="25">
        <v>105000</v>
      </c>
    </row>
    <row r="34" spans="1:5" x14ac:dyDescent="0.3">
      <c r="A34" s="26" t="s">
        <v>221</v>
      </c>
      <c r="B34" s="33" t="s">
        <v>154</v>
      </c>
      <c r="C34" s="28">
        <v>0</v>
      </c>
      <c r="D34" s="28">
        <v>110000</v>
      </c>
      <c r="E34" s="28">
        <v>105000</v>
      </c>
    </row>
    <row r="35" spans="1:5" x14ac:dyDescent="0.3">
      <c r="A35" s="26" t="s">
        <v>222</v>
      </c>
      <c r="B35" s="33" t="s">
        <v>236</v>
      </c>
      <c r="C35" s="28">
        <v>18169878</v>
      </c>
      <c r="D35" s="28">
        <v>240459664</v>
      </c>
      <c r="E35" s="28">
        <v>249399184</v>
      </c>
    </row>
    <row r="37" spans="1:5" s="20" customFormat="1" ht="25" x14ac:dyDescent="0.3">
      <c r="A37" s="23" t="s">
        <v>71</v>
      </c>
      <c r="B37" s="24" t="s">
        <v>72</v>
      </c>
      <c r="C37" s="25">
        <v>15649638</v>
      </c>
      <c r="D37" s="25">
        <v>14588107</v>
      </c>
      <c r="E37" s="25">
        <v>14588107</v>
      </c>
    </row>
    <row r="38" spans="1:5" s="20" customFormat="1" ht="25" x14ac:dyDescent="0.3">
      <c r="A38" s="23" t="s">
        <v>12</v>
      </c>
      <c r="B38" s="24" t="s">
        <v>223</v>
      </c>
      <c r="C38" s="25">
        <v>0</v>
      </c>
      <c r="D38" s="25">
        <v>159123</v>
      </c>
      <c r="E38" s="25">
        <v>159123</v>
      </c>
    </row>
    <row r="39" spans="1:5" s="20" customFormat="1" x14ac:dyDescent="0.3">
      <c r="A39" s="23" t="s">
        <v>224</v>
      </c>
      <c r="B39" s="34" t="s">
        <v>237</v>
      </c>
      <c r="C39" s="25">
        <v>15649638</v>
      </c>
      <c r="D39" s="25">
        <v>14747230</v>
      </c>
      <c r="E39" s="25">
        <v>14747230</v>
      </c>
    </row>
    <row r="40" spans="1:5" s="20" customFormat="1" x14ac:dyDescent="0.3">
      <c r="A40" s="23" t="s">
        <v>13</v>
      </c>
      <c r="B40" s="24" t="s">
        <v>73</v>
      </c>
      <c r="C40" s="25">
        <v>287209</v>
      </c>
      <c r="D40" s="25">
        <v>287209</v>
      </c>
      <c r="E40" s="25">
        <v>552903</v>
      </c>
    </row>
    <row r="41" spans="1:5" s="32" customFormat="1" x14ac:dyDescent="0.3">
      <c r="A41" s="29" t="s">
        <v>225</v>
      </c>
      <c r="B41" s="30" t="s">
        <v>238</v>
      </c>
      <c r="C41" s="31">
        <v>15936847</v>
      </c>
      <c r="D41" s="31">
        <v>15034439</v>
      </c>
      <c r="E41" s="31">
        <v>15300133</v>
      </c>
    </row>
    <row r="42" spans="1:5" s="20" customFormat="1" x14ac:dyDescent="0.3">
      <c r="A42" s="26" t="s">
        <v>58</v>
      </c>
      <c r="B42" s="33" t="s">
        <v>239</v>
      </c>
      <c r="C42" s="28">
        <v>15936847</v>
      </c>
      <c r="D42" s="28">
        <v>15034439</v>
      </c>
      <c r="E42" s="28">
        <v>15300133</v>
      </c>
    </row>
    <row r="43" spans="1:5" s="20" customFormat="1" x14ac:dyDescent="0.3"/>
    <row r="44" spans="1:5" s="37" customFormat="1" ht="14" x14ac:dyDescent="0.3">
      <c r="A44" s="35"/>
      <c r="B44" s="35" t="s">
        <v>240</v>
      </c>
      <c r="C44" s="36">
        <f>+C35+C42</f>
        <v>34106725</v>
      </c>
      <c r="D44" s="36">
        <f t="shared" ref="D44:E44" si="0">+D35+D42</f>
        <v>255494103</v>
      </c>
      <c r="E44" s="36">
        <f t="shared" si="0"/>
        <v>264699317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scale="98" fitToHeight="0" orientation="portrait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pane ySplit="2" topLeftCell="A3" activePane="bottomLeft" state="frozen"/>
      <selection pane="bottomLeft" sqref="A1:E2"/>
    </sheetView>
  </sheetViews>
  <sheetFormatPr defaultColWidth="8.81640625" defaultRowHeight="13" x14ac:dyDescent="0.3"/>
  <cols>
    <col min="1" max="1" width="8.26953125" style="2" customWidth="1"/>
    <col min="2" max="2" width="42.7265625" style="2" customWidth="1"/>
    <col min="3" max="3" width="12.7265625" style="2" bestFit="1" customWidth="1"/>
    <col min="4" max="4" width="16" style="2" bestFit="1" customWidth="1"/>
    <col min="5" max="5" width="12.81640625" style="2" customWidth="1"/>
    <col min="6" max="16384" width="8.81640625" style="2"/>
  </cols>
  <sheetData>
    <row r="1" spans="1:5" ht="13.15" customHeight="1" x14ac:dyDescent="0.3">
      <c r="A1" s="84" t="s">
        <v>343</v>
      </c>
      <c r="B1" s="85"/>
      <c r="C1" s="85"/>
      <c r="D1" s="85"/>
      <c r="E1" s="85"/>
    </row>
    <row r="2" spans="1:5" ht="31" x14ac:dyDescent="0.3">
      <c r="A2" s="83"/>
      <c r="B2" s="83" t="s">
        <v>4</v>
      </c>
      <c r="C2" s="83" t="s">
        <v>5</v>
      </c>
      <c r="D2" s="83" t="s">
        <v>342</v>
      </c>
      <c r="E2" s="83" t="s">
        <v>6</v>
      </c>
    </row>
    <row r="3" spans="1:5" x14ac:dyDescent="0.3">
      <c r="A3" s="40" t="s">
        <v>1</v>
      </c>
      <c r="B3" s="34" t="s">
        <v>7</v>
      </c>
      <c r="C3" s="41">
        <v>12667800</v>
      </c>
      <c r="D3" s="41">
        <v>12646314</v>
      </c>
      <c r="E3" s="41">
        <v>10951559</v>
      </c>
    </row>
    <row r="4" spans="1:5" x14ac:dyDescent="0.3">
      <c r="A4" s="40" t="s">
        <v>8</v>
      </c>
      <c r="B4" s="34" t="s">
        <v>9</v>
      </c>
      <c r="C4" s="41">
        <v>250000</v>
      </c>
      <c r="D4" s="41">
        <v>300500</v>
      </c>
      <c r="E4" s="41">
        <v>300451</v>
      </c>
    </row>
    <row r="5" spans="1:5" x14ac:dyDescent="0.3">
      <c r="A5" s="40" t="s">
        <v>10</v>
      </c>
      <c r="B5" s="34" t="s">
        <v>11</v>
      </c>
      <c r="C5" s="41">
        <v>180000</v>
      </c>
      <c r="D5" s="41">
        <v>180000</v>
      </c>
      <c r="E5" s="41">
        <v>166210</v>
      </c>
    </row>
    <row r="6" spans="1:5" x14ac:dyDescent="0.3">
      <c r="A6" s="40" t="s">
        <v>12</v>
      </c>
      <c r="B6" s="34" t="s">
        <v>130</v>
      </c>
      <c r="C6" s="41">
        <v>0</v>
      </c>
      <c r="D6" s="41">
        <v>55000</v>
      </c>
      <c r="E6" s="41">
        <v>52285</v>
      </c>
    </row>
    <row r="7" spans="1:5" s="32" customFormat="1" x14ac:dyDescent="0.3">
      <c r="A7" s="29" t="s">
        <v>13</v>
      </c>
      <c r="B7" s="30" t="s">
        <v>272</v>
      </c>
      <c r="C7" s="31">
        <v>13097800</v>
      </c>
      <c r="D7" s="31">
        <v>13181814</v>
      </c>
      <c r="E7" s="31">
        <v>11470505</v>
      </c>
    </row>
    <row r="8" spans="1:5" x14ac:dyDescent="0.3">
      <c r="A8" s="40" t="s">
        <v>14</v>
      </c>
      <c r="B8" s="34" t="s">
        <v>15</v>
      </c>
      <c r="C8" s="41">
        <v>2064180</v>
      </c>
      <c r="D8" s="41">
        <v>2064180</v>
      </c>
      <c r="E8" s="41">
        <v>1613332</v>
      </c>
    </row>
    <row r="9" spans="1:5" s="32" customFormat="1" x14ac:dyDescent="0.3">
      <c r="A9" s="29" t="s">
        <v>241</v>
      </c>
      <c r="B9" s="30" t="s">
        <v>273</v>
      </c>
      <c r="C9" s="31">
        <v>2064180</v>
      </c>
      <c r="D9" s="31">
        <v>2064180</v>
      </c>
      <c r="E9" s="31">
        <v>1613332</v>
      </c>
    </row>
    <row r="10" spans="1:5" x14ac:dyDescent="0.3">
      <c r="A10" s="38" t="s">
        <v>16</v>
      </c>
      <c r="B10" s="33" t="s">
        <v>136</v>
      </c>
      <c r="C10" s="39">
        <v>15161980</v>
      </c>
      <c r="D10" s="39">
        <v>15245994</v>
      </c>
      <c r="E10" s="39">
        <v>13083837</v>
      </c>
    </row>
    <row r="11" spans="1:5" ht="26" x14ac:dyDescent="0.3">
      <c r="A11" s="38" t="s">
        <v>17</v>
      </c>
      <c r="B11" s="33" t="s">
        <v>137</v>
      </c>
      <c r="C11" s="39">
        <v>2958286</v>
      </c>
      <c r="D11" s="39">
        <v>2958286</v>
      </c>
      <c r="E11" s="39">
        <v>1916706</v>
      </c>
    </row>
    <row r="12" spans="1:5" x14ac:dyDescent="0.3">
      <c r="A12" s="40" t="s">
        <v>18</v>
      </c>
      <c r="B12" s="34" t="s">
        <v>19</v>
      </c>
      <c r="C12" s="41">
        <v>0</v>
      </c>
      <c r="D12" s="41">
        <v>0</v>
      </c>
      <c r="E12" s="41">
        <v>1900280</v>
      </c>
    </row>
    <row r="13" spans="1:5" x14ac:dyDescent="0.3">
      <c r="A13" s="40" t="s">
        <v>20</v>
      </c>
      <c r="B13" s="34" t="s">
        <v>21</v>
      </c>
      <c r="C13" s="41">
        <v>0</v>
      </c>
      <c r="D13" s="41">
        <v>0</v>
      </c>
      <c r="E13" s="41">
        <v>7930</v>
      </c>
    </row>
    <row r="14" spans="1:5" ht="25" x14ac:dyDescent="0.3">
      <c r="A14" s="40" t="s">
        <v>22</v>
      </c>
      <c r="B14" s="34" t="s">
        <v>23</v>
      </c>
      <c r="C14" s="41">
        <v>0</v>
      </c>
      <c r="D14" s="41">
        <v>0</v>
      </c>
      <c r="E14" s="41">
        <v>8496</v>
      </c>
    </row>
    <row r="15" spans="1:5" x14ac:dyDescent="0.3">
      <c r="A15" s="40" t="s">
        <v>25</v>
      </c>
      <c r="B15" s="34" t="s">
        <v>26</v>
      </c>
      <c r="C15" s="41">
        <v>1954921</v>
      </c>
      <c r="D15" s="41">
        <v>2832921</v>
      </c>
      <c r="E15" s="41">
        <v>2704875</v>
      </c>
    </row>
    <row r="16" spans="1:5" s="32" customFormat="1" x14ac:dyDescent="0.3">
      <c r="A16" s="29" t="s">
        <v>242</v>
      </c>
      <c r="B16" s="30" t="s">
        <v>274</v>
      </c>
      <c r="C16" s="31">
        <v>1954921</v>
      </c>
      <c r="D16" s="31">
        <v>2832921</v>
      </c>
      <c r="E16" s="31">
        <v>2704875</v>
      </c>
    </row>
    <row r="17" spans="1:5" x14ac:dyDescent="0.3">
      <c r="A17" s="40" t="s">
        <v>27</v>
      </c>
      <c r="B17" s="34" t="s">
        <v>28</v>
      </c>
      <c r="C17" s="41">
        <v>190000</v>
      </c>
      <c r="D17" s="41">
        <v>190000</v>
      </c>
      <c r="E17" s="41">
        <v>160073</v>
      </c>
    </row>
    <row r="18" spans="1:5" s="32" customFormat="1" x14ac:dyDescent="0.3">
      <c r="A18" s="29" t="s">
        <v>243</v>
      </c>
      <c r="B18" s="30" t="s">
        <v>275</v>
      </c>
      <c r="C18" s="31">
        <v>190000</v>
      </c>
      <c r="D18" s="31">
        <v>190000</v>
      </c>
      <c r="E18" s="31">
        <v>160073</v>
      </c>
    </row>
    <row r="19" spans="1:5" x14ac:dyDescent="0.3">
      <c r="A19" s="40" t="s">
        <v>29</v>
      </c>
      <c r="B19" s="34" t="s">
        <v>30</v>
      </c>
      <c r="C19" s="41">
        <v>2100000</v>
      </c>
      <c r="D19" s="41">
        <v>2884000</v>
      </c>
      <c r="E19" s="41">
        <v>1207403</v>
      </c>
    </row>
    <row r="20" spans="1:5" x14ac:dyDescent="0.3">
      <c r="A20" s="40" t="s">
        <v>31</v>
      </c>
      <c r="B20" s="34" t="s">
        <v>32</v>
      </c>
      <c r="C20" s="41">
        <v>650000</v>
      </c>
      <c r="D20" s="41">
        <v>866000</v>
      </c>
      <c r="E20" s="41">
        <v>865854</v>
      </c>
    </row>
    <row r="21" spans="1:5" x14ac:dyDescent="0.3">
      <c r="A21" s="40" t="s">
        <v>33</v>
      </c>
      <c r="B21" s="34" t="s">
        <v>276</v>
      </c>
      <c r="C21" s="41">
        <v>4002363</v>
      </c>
      <c r="D21" s="41">
        <v>5559758</v>
      </c>
      <c r="E21" s="41">
        <v>5524672</v>
      </c>
    </row>
    <row r="22" spans="1:5" x14ac:dyDescent="0.3">
      <c r="A22" s="40" t="s">
        <v>244</v>
      </c>
      <c r="B22" s="34" t="s">
        <v>245</v>
      </c>
      <c r="C22" s="41">
        <v>0</v>
      </c>
      <c r="D22" s="41">
        <v>0</v>
      </c>
      <c r="E22" s="41">
        <v>167945</v>
      </c>
    </row>
    <row r="23" spans="1:5" s="32" customFormat="1" x14ac:dyDescent="0.3">
      <c r="A23" s="29" t="s">
        <v>246</v>
      </c>
      <c r="B23" s="30" t="s">
        <v>277</v>
      </c>
      <c r="C23" s="31">
        <v>6752363</v>
      </c>
      <c r="D23" s="31">
        <v>9309758</v>
      </c>
      <c r="E23" s="31">
        <v>7597929</v>
      </c>
    </row>
    <row r="24" spans="1:5" ht="25" x14ac:dyDescent="0.3">
      <c r="A24" s="40" t="s">
        <v>34</v>
      </c>
      <c r="B24" s="34" t="s">
        <v>247</v>
      </c>
      <c r="C24" s="41">
        <v>2681175</v>
      </c>
      <c r="D24" s="41">
        <v>3062675</v>
      </c>
      <c r="E24" s="41">
        <v>2670397</v>
      </c>
    </row>
    <row r="25" spans="1:5" x14ac:dyDescent="0.3">
      <c r="A25" s="40" t="s">
        <v>35</v>
      </c>
      <c r="B25" s="34" t="s">
        <v>36</v>
      </c>
      <c r="C25" s="41">
        <v>2250000</v>
      </c>
      <c r="D25" s="41">
        <v>1900000</v>
      </c>
      <c r="E25" s="41">
        <v>1785386</v>
      </c>
    </row>
    <row r="26" spans="1:5" s="32" customFormat="1" ht="26" x14ac:dyDescent="0.3">
      <c r="A26" s="29" t="s">
        <v>248</v>
      </c>
      <c r="B26" s="30" t="s">
        <v>278</v>
      </c>
      <c r="C26" s="31">
        <v>4931175</v>
      </c>
      <c r="D26" s="31">
        <v>4962675</v>
      </c>
      <c r="E26" s="31">
        <v>4455783</v>
      </c>
    </row>
    <row r="27" spans="1:5" x14ac:dyDescent="0.3">
      <c r="A27" s="38" t="s">
        <v>37</v>
      </c>
      <c r="B27" s="33" t="s">
        <v>135</v>
      </c>
      <c r="C27" s="39">
        <v>13828459</v>
      </c>
      <c r="D27" s="39">
        <v>17295354</v>
      </c>
      <c r="E27" s="39">
        <v>14918660</v>
      </c>
    </row>
    <row r="28" spans="1:5" s="32" customFormat="1" x14ac:dyDescent="0.3">
      <c r="A28" s="29" t="s">
        <v>249</v>
      </c>
      <c r="B28" s="30" t="s">
        <v>279</v>
      </c>
      <c r="C28" s="31">
        <v>0</v>
      </c>
      <c r="D28" s="31">
        <v>90000</v>
      </c>
      <c r="E28" s="31">
        <v>0</v>
      </c>
    </row>
    <row r="29" spans="1:5" s="32" customFormat="1" x14ac:dyDescent="0.3">
      <c r="A29" s="29" t="s">
        <v>250</v>
      </c>
      <c r="B29" s="30" t="s">
        <v>280</v>
      </c>
      <c r="C29" s="31">
        <v>400000</v>
      </c>
      <c r="D29" s="31">
        <v>1200000</v>
      </c>
      <c r="E29" s="31">
        <v>1190000</v>
      </c>
    </row>
    <row r="30" spans="1:5" x14ac:dyDescent="0.3">
      <c r="A30" s="40" t="s">
        <v>65</v>
      </c>
      <c r="B30" s="34" t="s">
        <v>251</v>
      </c>
      <c r="C30" s="41">
        <v>0</v>
      </c>
      <c r="D30" s="41">
        <v>0</v>
      </c>
      <c r="E30" s="41">
        <v>812000</v>
      </c>
    </row>
    <row r="31" spans="1:5" ht="37.5" x14ac:dyDescent="0.3">
      <c r="A31" s="40" t="s">
        <v>38</v>
      </c>
      <c r="B31" s="34" t="s">
        <v>252</v>
      </c>
      <c r="C31" s="41">
        <v>0</v>
      </c>
      <c r="D31" s="41">
        <v>0</v>
      </c>
      <c r="E31" s="41">
        <v>378000</v>
      </c>
    </row>
    <row r="32" spans="1:5" ht="26" x14ac:dyDescent="0.3">
      <c r="A32" s="38" t="s">
        <v>253</v>
      </c>
      <c r="B32" s="33" t="s">
        <v>254</v>
      </c>
      <c r="C32" s="39">
        <v>400000</v>
      </c>
      <c r="D32" s="39">
        <v>1290000</v>
      </c>
      <c r="E32" s="39">
        <v>1190000</v>
      </c>
    </row>
    <row r="33" spans="1:5" s="32" customFormat="1" ht="26" x14ac:dyDescent="0.3">
      <c r="A33" s="29" t="s">
        <v>255</v>
      </c>
      <c r="B33" s="30" t="s">
        <v>281</v>
      </c>
      <c r="C33" s="31">
        <v>1470791</v>
      </c>
      <c r="D33" s="31">
        <v>1470791</v>
      </c>
      <c r="E33" s="31">
        <v>1068135</v>
      </c>
    </row>
    <row r="34" spans="1:5" x14ac:dyDescent="0.3">
      <c r="A34" s="40" t="s">
        <v>256</v>
      </c>
      <c r="B34" s="34" t="s">
        <v>257</v>
      </c>
      <c r="C34" s="41">
        <v>0</v>
      </c>
      <c r="D34" s="41">
        <v>0</v>
      </c>
      <c r="E34" s="41">
        <v>50000</v>
      </c>
    </row>
    <row r="35" spans="1:5" ht="25" x14ac:dyDescent="0.3">
      <c r="A35" s="40" t="s">
        <v>41</v>
      </c>
      <c r="B35" s="34" t="s">
        <v>258</v>
      </c>
      <c r="C35" s="41">
        <v>0</v>
      </c>
      <c r="D35" s="41">
        <v>0</v>
      </c>
      <c r="E35" s="41">
        <v>801325</v>
      </c>
    </row>
    <row r="36" spans="1:5" x14ac:dyDescent="0.3">
      <c r="A36" s="40" t="s">
        <v>259</v>
      </c>
      <c r="B36" s="34" t="s">
        <v>42</v>
      </c>
      <c r="C36" s="41">
        <v>0</v>
      </c>
      <c r="D36" s="41">
        <v>0</v>
      </c>
      <c r="E36" s="41">
        <v>216810</v>
      </c>
    </row>
    <row r="37" spans="1:5" s="32" customFormat="1" ht="26" x14ac:dyDescent="0.3">
      <c r="A37" s="29" t="s">
        <v>109</v>
      </c>
      <c r="B37" s="30" t="s">
        <v>133</v>
      </c>
      <c r="C37" s="31">
        <v>0</v>
      </c>
      <c r="D37" s="31">
        <v>180000</v>
      </c>
      <c r="E37" s="31">
        <v>145000</v>
      </c>
    </row>
    <row r="38" spans="1:5" x14ac:dyDescent="0.3">
      <c r="A38" s="40" t="s">
        <v>112</v>
      </c>
      <c r="B38" s="34" t="s">
        <v>260</v>
      </c>
      <c r="C38" s="41">
        <v>0</v>
      </c>
      <c r="D38" s="41">
        <v>0</v>
      </c>
      <c r="E38" s="41">
        <v>35000</v>
      </c>
    </row>
    <row r="39" spans="1:5" x14ac:dyDescent="0.3">
      <c r="A39" s="40" t="s">
        <v>261</v>
      </c>
      <c r="B39" s="34" t="s">
        <v>262</v>
      </c>
      <c r="C39" s="41">
        <v>0</v>
      </c>
      <c r="D39" s="41">
        <v>0</v>
      </c>
      <c r="E39" s="41">
        <v>110000</v>
      </c>
    </row>
    <row r="40" spans="1:5" x14ac:dyDescent="0.3">
      <c r="A40" s="38" t="s">
        <v>45</v>
      </c>
      <c r="B40" s="33" t="s">
        <v>139</v>
      </c>
      <c r="C40" s="39">
        <v>1470791</v>
      </c>
      <c r="D40" s="39">
        <v>1650791</v>
      </c>
      <c r="E40" s="39">
        <v>1213135</v>
      </c>
    </row>
    <row r="41" spans="1:5" x14ac:dyDescent="0.3">
      <c r="A41" s="40" t="s">
        <v>263</v>
      </c>
      <c r="B41" s="34" t="s">
        <v>282</v>
      </c>
      <c r="C41" s="41">
        <v>0</v>
      </c>
      <c r="D41" s="41">
        <v>156344900</v>
      </c>
      <c r="E41" s="41">
        <v>156344900</v>
      </c>
    </row>
    <row r="42" spans="1:5" x14ac:dyDescent="0.3">
      <c r="A42" s="40" t="s">
        <v>46</v>
      </c>
      <c r="B42" s="34" t="s">
        <v>264</v>
      </c>
      <c r="C42" s="41">
        <v>0</v>
      </c>
      <c r="D42" s="41">
        <v>399997</v>
      </c>
      <c r="E42" s="41">
        <v>304400</v>
      </c>
    </row>
    <row r="43" spans="1:5" ht="25" x14ac:dyDescent="0.3">
      <c r="A43" s="40" t="s">
        <v>265</v>
      </c>
      <c r="B43" s="34" t="s">
        <v>47</v>
      </c>
      <c r="C43" s="41">
        <v>0</v>
      </c>
      <c r="D43" s="41">
        <v>3913003</v>
      </c>
      <c r="E43" s="41">
        <v>2163252</v>
      </c>
    </row>
    <row r="44" spans="1:5" ht="25" x14ac:dyDescent="0.3">
      <c r="A44" s="40" t="s">
        <v>48</v>
      </c>
      <c r="B44" s="34" t="s">
        <v>266</v>
      </c>
      <c r="C44" s="41">
        <v>0</v>
      </c>
      <c r="D44" s="41">
        <v>42879546</v>
      </c>
      <c r="E44" s="41">
        <v>42879388</v>
      </c>
    </row>
    <row r="45" spans="1:5" x14ac:dyDescent="0.3">
      <c r="A45" s="38" t="s">
        <v>49</v>
      </c>
      <c r="B45" s="33" t="s">
        <v>283</v>
      </c>
      <c r="C45" s="39">
        <v>0</v>
      </c>
      <c r="D45" s="39">
        <v>203537446</v>
      </c>
      <c r="E45" s="39">
        <v>201691940</v>
      </c>
    </row>
    <row r="46" spans="1:5" x14ac:dyDescent="0.3">
      <c r="A46" s="40" t="s">
        <v>267</v>
      </c>
      <c r="B46" s="34" t="s">
        <v>50</v>
      </c>
      <c r="C46" s="41">
        <v>0</v>
      </c>
      <c r="D46" s="41">
        <v>10644900</v>
      </c>
      <c r="E46" s="41">
        <v>4091565</v>
      </c>
    </row>
    <row r="47" spans="1:5" ht="25" x14ac:dyDescent="0.3">
      <c r="A47" s="40" t="s">
        <v>51</v>
      </c>
      <c r="B47" s="34" t="s">
        <v>268</v>
      </c>
      <c r="C47" s="41">
        <v>0</v>
      </c>
      <c r="D47" s="41">
        <v>2584123</v>
      </c>
      <c r="E47" s="41">
        <v>1104723</v>
      </c>
    </row>
    <row r="48" spans="1:5" x14ac:dyDescent="0.3">
      <c r="A48" s="38" t="s">
        <v>269</v>
      </c>
      <c r="B48" s="33" t="s">
        <v>145</v>
      </c>
      <c r="C48" s="39">
        <v>0</v>
      </c>
      <c r="D48" s="39">
        <v>13229023</v>
      </c>
      <c r="E48" s="39">
        <v>5196288</v>
      </c>
    </row>
    <row r="49" spans="1:5" x14ac:dyDescent="0.3">
      <c r="A49" s="38" t="s">
        <v>270</v>
      </c>
      <c r="B49" s="33" t="s">
        <v>284</v>
      </c>
      <c r="C49" s="39">
        <v>33819516</v>
      </c>
      <c r="D49" s="39">
        <v>255206894</v>
      </c>
      <c r="E49" s="39">
        <v>239210566</v>
      </c>
    </row>
    <row r="50" spans="1:5" s="20" customFormat="1" x14ac:dyDescent="0.3">
      <c r="A50" s="38"/>
      <c r="B50" s="33"/>
      <c r="C50" s="39"/>
      <c r="D50" s="39"/>
      <c r="E50" s="39"/>
    </row>
    <row r="51" spans="1:5" s="20" customFormat="1" ht="25" x14ac:dyDescent="0.3">
      <c r="A51" s="40" t="s">
        <v>17</v>
      </c>
      <c r="B51" s="34" t="s">
        <v>70</v>
      </c>
      <c r="C51" s="41">
        <v>287209</v>
      </c>
      <c r="D51" s="41">
        <v>287209</v>
      </c>
      <c r="E51" s="41">
        <v>287209</v>
      </c>
    </row>
    <row r="52" spans="1:5" s="32" customFormat="1" x14ac:dyDescent="0.3">
      <c r="A52" s="29" t="s">
        <v>25</v>
      </c>
      <c r="B52" s="30" t="s">
        <v>285</v>
      </c>
      <c r="C52" s="31">
        <v>287209</v>
      </c>
      <c r="D52" s="31">
        <v>287209</v>
      </c>
      <c r="E52" s="31">
        <v>287209</v>
      </c>
    </row>
    <row r="53" spans="1:5" s="20" customFormat="1" x14ac:dyDescent="0.3">
      <c r="A53" s="38" t="s">
        <v>62</v>
      </c>
      <c r="B53" s="33" t="s">
        <v>271</v>
      </c>
      <c r="C53" s="39">
        <v>287209</v>
      </c>
      <c r="D53" s="39">
        <v>287209</v>
      </c>
      <c r="E53" s="39">
        <v>287209</v>
      </c>
    </row>
    <row r="54" spans="1:5" x14ac:dyDescent="0.3">
      <c r="A54" s="11"/>
      <c r="B54" s="12"/>
      <c r="C54" s="13"/>
      <c r="D54" s="13"/>
      <c r="E54" s="13"/>
    </row>
    <row r="55" spans="1:5" s="37" customFormat="1" ht="14" x14ac:dyDescent="0.3">
      <c r="A55" s="35"/>
      <c r="B55" s="35" t="s">
        <v>286</v>
      </c>
      <c r="C55" s="36">
        <f>C49+C53</f>
        <v>34106725</v>
      </c>
      <c r="D55" s="36">
        <f t="shared" ref="D55:E55" si="0">D49+D53</f>
        <v>255494103</v>
      </c>
      <c r="E55" s="36">
        <f t="shared" si="0"/>
        <v>239497775</v>
      </c>
    </row>
  </sheetData>
  <mergeCells count="1">
    <mergeCell ref="A1:E1"/>
  </mergeCells>
  <pageMargins left="0.74803149606299213" right="0.74803149606299213" top="0.78740157480314965" bottom="0.78740157480314965" header="0.51181102362204722" footer="0.51181102362204722"/>
  <pageSetup scale="95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5"/>
  <sheetViews>
    <sheetView workbookViewId="0">
      <selection sqref="A1:D1"/>
    </sheetView>
  </sheetViews>
  <sheetFormatPr defaultRowHeight="12.5" x14ac:dyDescent="0.25"/>
  <cols>
    <col min="1" max="1" width="48.26953125" customWidth="1"/>
    <col min="2" max="2" width="16.54296875" bestFit="1" customWidth="1"/>
    <col min="3" max="3" width="13.1796875" customWidth="1"/>
    <col min="4" max="4" width="12.1796875" bestFit="1" customWidth="1"/>
  </cols>
  <sheetData>
    <row r="1" spans="1:5" ht="14.5" x14ac:dyDescent="0.35">
      <c r="A1" s="86" t="s">
        <v>344</v>
      </c>
      <c r="B1" s="86"/>
      <c r="C1" s="86"/>
      <c r="D1" s="86"/>
    </row>
    <row r="2" spans="1:5" ht="14.5" x14ac:dyDescent="0.35">
      <c r="A2" s="14"/>
      <c r="B2" s="15"/>
      <c r="C2" s="15"/>
      <c r="D2" s="15"/>
    </row>
    <row r="3" spans="1:5" ht="14.5" x14ac:dyDescent="0.35">
      <c r="A3" s="16"/>
      <c r="B3" s="17"/>
      <c r="C3" s="15"/>
      <c r="D3" s="15"/>
    </row>
    <row r="4" spans="1:5" s="18" customFormat="1" ht="13" x14ac:dyDescent="0.3">
      <c r="A4" s="45" t="s">
        <v>156</v>
      </c>
    </row>
    <row r="5" spans="1:5" x14ac:dyDescent="0.25">
      <c r="A5" s="1"/>
      <c r="B5" s="1" t="s">
        <v>5</v>
      </c>
      <c r="C5" s="1" t="s">
        <v>142</v>
      </c>
      <c r="D5" s="1" t="s">
        <v>6</v>
      </c>
    </row>
    <row r="6" spans="1:5" ht="13" x14ac:dyDescent="0.25">
      <c r="A6" s="3" t="s">
        <v>15</v>
      </c>
      <c r="B6" s="4">
        <v>2064180</v>
      </c>
      <c r="C6" s="4">
        <v>2064180</v>
      </c>
      <c r="D6" s="4">
        <v>1613332</v>
      </c>
      <c r="E6" s="43"/>
    </row>
    <row r="7" spans="1:5" ht="13" x14ac:dyDescent="0.25">
      <c r="A7" s="5" t="s">
        <v>136</v>
      </c>
      <c r="B7" s="6">
        <f>SUM(B6:B6)</f>
        <v>2064180</v>
      </c>
      <c r="C7" s="6">
        <f>SUM(C6:C6)</f>
        <v>2064180</v>
      </c>
      <c r="D7" s="6">
        <f>SUM(D6:D6)</f>
        <v>1613332</v>
      </c>
      <c r="E7" s="43"/>
    </row>
    <row r="8" spans="1:5" ht="13" x14ac:dyDescent="0.25">
      <c r="A8" s="7"/>
      <c r="B8" s="8"/>
      <c r="C8" s="8"/>
      <c r="D8" s="8"/>
      <c r="E8" s="43"/>
    </row>
    <row r="9" spans="1:5" ht="26" x14ac:dyDescent="0.25">
      <c r="A9" s="5" t="s">
        <v>137</v>
      </c>
      <c r="B9" s="6">
        <v>402515</v>
      </c>
      <c r="C9" s="6">
        <v>402515</v>
      </c>
      <c r="D9" s="6">
        <v>301417</v>
      </c>
      <c r="E9" s="43"/>
    </row>
    <row r="10" spans="1:5" ht="13" x14ac:dyDescent="0.25">
      <c r="A10" s="3" t="s">
        <v>19</v>
      </c>
      <c r="B10" s="4">
        <v>0</v>
      </c>
      <c r="C10" s="4">
        <v>0</v>
      </c>
      <c r="D10" s="4">
        <v>301417</v>
      </c>
      <c r="E10" s="43"/>
    </row>
    <row r="11" spans="1:5" ht="13" x14ac:dyDescent="0.25">
      <c r="A11" s="9"/>
      <c r="B11" s="10"/>
      <c r="C11" s="10"/>
      <c r="D11" s="10"/>
      <c r="E11" s="43"/>
    </row>
    <row r="12" spans="1:5" ht="13" x14ac:dyDescent="0.25">
      <c r="A12" s="5" t="s">
        <v>143</v>
      </c>
      <c r="B12" s="6">
        <f>B7+B9</f>
        <v>2466695</v>
      </c>
      <c r="C12" s="6">
        <f>C7+C9</f>
        <v>2466695</v>
      </c>
      <c r="D12" s="6">
        <f>D7+D9</f>
        <v>1914749</v>
      </c>
      <c r="E12" s="43"/>
    </row>
    <row r="13" spans="1:5" ht="13" x14ac:dyDescent="0.3">
      <c r="A13" s="2"/>
      <c r="B13" s="2"/>
      <c r="C13" s="2"/>
      <c r="D13" s="2"/>
      <c r="E13" s="43"/>
    </row>
    <row r="14" spans="1:5" x14ac:dyDescent="0.25">
      <c r="E14" s="43"/>
    </row>
    <row r="15" spans="1:5" s="18" customFormat="1" ht="13" x14ac:dyDescent="0.3">
      <c r="A15" s="46" t="s">
        <v>157</v>
      </c>
      <c r="E15" s="43"/>
    </row>
    <row r="16" spans="1:5" x14ac:dyDescent="0.25">
      <c r="A16" s="1"/>
      <c r="B16" s="1" t="s">
        <v>5</v>
      </c>
      <c r="C16" s="1" t="s">
        <v>142</v>
      </c>
      <c r="D16" s="1" t="s">
        <v>6</v>
      </c>
      <c r="E16" s="43"/>
    </row>
    <row r="17" spans="1:5" ht="13" x14ac:dyDescent="0.25">
      <c r="A17" s="3" t="s">
        <v>30</v>
      </c>
      <c r="B17" s="4">
        <v>5000</v>
      </c>
      <c r="C17" s="4">
        <v>5000</v>
      </c>
      <c r="D17" s="4">
        <v>379</v>
      </c>
      <c r="E17" s="43"/>
    </row>
    <row r="18" spans="1:5" ht="13" x14ac:dyDescent="0.25">
      <c r="A18" s="3" t="s">
        <v>138</v>
      </c>
      <c r="B18" s="4">
        <v>1350</v>
      </c>
      <c r="C18" s="4">
        <v>1350</v>
      </c>
      <c r="D18" s="4">
        <v>103</v>
      </c>
      <c r="E18" s="43"/>
    </row>
    <row r="19" spans="1:5" ht="13" x14ac:dyDescent="0.25">
      <c r="A19" s="5" t="s">
        <v>135</v>
      </c>
      <c r="B19" s="6">
        <f>SUM(B17:B18)</f>
        <v>6350</v>
      </c>
      <c r="C19" s="6">
        <f>SUM(C17:C18)</f>
        <v>6350</v>
      </c>
      <c r="D19" s="6">
        <f>SUM(D17:D18)</f>
        <v>482</v>
      </c>
      <c r="E19" s="43"/>
    </row>
    <row r="20" spans="1:5" ht="13" x14ac:dyDescent="0.25">
      <c r="A20" s="7"/>
      <c r="B20" s="8"/>
      <c r="C20" s="8"/>
      <c r="D20" s="8"/>
      <c r="E20" s="43"/>
    </row>
    <row r="21" spans="1:5" ht="13" x14ac:dyDescent="0.25">
      <c r="A21" s="5" t="s">
        <v>143</v>
      </c>
      <c r="B21" s="6">
        <f>B19</f>
        <v>6350</v>
      </c>
      <c r="C21" s="6">
        <f t="shared" ref="C21:D21" si="0">C19</f>
        <v>6350</v>
      </c>
      <c r="D21" s="6">
        <f t="shared" si="0"/>
        <v>482</v>
      </c>
      <c r="E21" s="43"/>
    </row>
    <row r="22" spans="1:5" ht="13" x14ac:dyDescent="0.3">
      <c r="A22" s="2"/>
      <c r="B22" s="2"/>
      <c r="C22" s="2"/>
      <c r="D22" s="2"/>
      <c r="E22" s="43"/>
    </row>
    <row r="23" spans="1:5" x14ac:dyDescent="0.25">
      <c r="E23" s="43"/>
    </row>
    <row r="24" spans="1:5" s="18" customFormat="1" ht="13" x14ac:dyDescent="0.3">
      <c r="A24" s="46" t="s">
        <v>158</v>
      </c>
      <c r="E24" s="43"/>
    </row>
    <row r="25" spans="1:5" x14ac:dyDescent="0.25">
      <c r="A25" s="1"/>
      <c r="B25" s="1" t="s">
        <v>5</v>
      </c>
      <c r="C25" s="1" t="s">
        <v>142</v>
      </c>
      <c r="D25" s="1" t="s">
        <v>6</v>
      </c>
      <c r="E25" s="43"/>
    </row>
    <row r="26" spans="1:5" ht="13" x14ac:dyDescent="0.25">
      <c r="A26" s="3" t="s">
        <v>70</v>
      </c>
      <c r="B26" s="4">
        <v>287209</v>
      </c>
      <c r="C26" s="4">
        <v>287209</v>
      </c>
      <c r="D26" s="4">
        <v>287209</v>
      </c>
      <c r="E26" s="43"/>
    </row>
    <row r="27" spans="1:5" ht="13" x14ac:dyDescent="0.25">
      <c r="A27" s="5" t="s">
        <v>144</v>
      </c>
      <c r="B27" s="6">
        <f>SUM(B26)</f>
        <v>287209</v>
      </c>
      <c r="C27" s="6">
        <f>SUM(C26)</f>
        <v>287209</v>
      </c>
      <c r="D27" s="6">
        <f>SUM(D26)</f>
        <v>287209</v>
      </c>
      <c r="E27" s="43"/>
    </row>
    <row r="28" spans="1:5" ht="13" x14ac:dyDescent="0.25">
      <c r="A28" s="12"/>
      <c r="B28" s="13"/>
      <c r="C28" s="13"/>
      <c r="D28" s="13"/>
      <c r="E28" s="43"/>
    </row>
    <row r="29" spans="1:5" x14ac:dyDescent="0.25">
      <c r="E29" s="43"/>
    </row>
    <row r="30" spans="1:5" s="18" customFormat="1" ht="13" x14ac:dyDescent="0.3">
      <c r="A30" s="46" t="s">
        <v>159</v>
      </c>
      <c r="E30" s="43"/>
    </row>
    <row r="31" spans="1:5" x14ac:dyDescent="0.25">
      <c r="A31" s="1"/>
      <c r="B31" s="1" t="s">
        <v>5</v>
      </c>
      <c r="C31" s="1" t="s">
        <v>142</v>
      </c>
      <c r="D31" s="1" t="s">
        <v>6</v>
      </c>
      <c r="E31" s="43"/>
    </row>
    <row r="32" spans="1:5" ht="13" x14ac:dyDescent="0.25">
      <c r="A32" s="3" t="s">
        <v>7</v>
      </c>
      <c r="B32" s="4">
        <v>7155000</v>
      </c>
      <c r="C32" s="4">
        <f>7079500-287000</f>
        <v>6792500</v>
      </c>
      <c r="D32" s="4">
        <v>5268564</v>
      </c>
      <c r="E32" s="43"/>
    </row>
    <row r="33" spans="1:5" ht="13" x14ac:dyDescent="0.25">
      <c r="A33" s="3" t="s">
        <v>130</v>
      </c>
      <c r="B33" s="4">
        <v>0</v>
      </c>
      <c r="C33" s="4">
        <f>25000-1000</f>
        <v>24000</v>
      </c>
      <c r="D33" s="4">
        <v>21618</v>
      </c>
      <c r="E33" s="43"/>
    </row>
    <row r="34" spans="1:5" ht="13" x14ac:dyDescent="0.25">
      <c r="A34" s="5" t="s">
        <v>136</v>
      </c>
      <c r="B34" s="6">
        <f>SUM(B32:B33)</f>
        <v>7155000</v>
      </c>
      <c r="C34" s="6">
        <f>SUM(C32:C33)</f>
        <v>6816500</v>
      </c>
      <c r="D34" s="6">
        <f>SUM(D32:D33)</f>
        <v>5290182</v>
      </c>
      <c r="E34" s="43"/>
    </row>
    <row r="35" spans="1:5" ht="13" x14ac:dyDescent="0.25">
      <c r="A35" s="7"/>
      <c r="B35" s="8"/>
      <c r="C35" s="8"/>
      <c r="D35" s="8"/>
      <c r="E35" s="43"/>
    </row>
    <row r="36" spans="1:5" ht="26" x14ac:dyDescent="0.25">
      <c r="A36" s="5" t="s">
        <v>137</v>
      </c>
      <c r="B36" s="6">
        <v>1395225</v>
      </c>
      <c r="C36" s="6">
        <f>1395225-15000</f>
        <v>1380225</v>
      </c>
      <c r="D36" s="6">
        <v>501914</v>
      </c>
      <c r="E36" s="43"/>
    </row>
    <row r="37" spans="1:5" ht="13" x14ac:dyDescent="0.25">
      <c r="A37" s="3" t="s">
        <v>19</v>
      </c>
      <c r="B37" s="4">
        <v>0</v>
      </c>
      <c r="C37" s="4">
        <v>0</v>
      </c>
      <c r="D37" s="4">
        <v>501914</v>
      </c>
      <c r="E37" s="43"/>
    </row>
    <row r="38" spans="1:5" ht="13" x14ac:dyDescent="0.25">
      <c r="A38" s="9"/>
      <c r="B38" s="10"/>
      <c r="C38" s="10"/>
      <c r="D38" s="10"/>
      <c r="E38" s="43"/>
    </row>
    <row r="39" spans="1:5" ht="13" x14ac:dyDescent="0.25">
      <c r="A39" s="3" t="s">
        <v>26</v>
      </c>
      <c r="B39" s="4">
        <v>0</v>
      </c>
      <c r="C39" s="4">
        <v>478984</v>
      </c>
      <c r="D39" s="4">
        <v>478984</v>
      </c>
      <c r="E39" s="43"/>
    </row>
    <row r="40" spans="1:5" ht="13" x14ac:dyDescent="0.25">
      <c r="A40" s="3" t="s">
        <v>138</v>
      </c>
      <c r="B40" s="4">
        <v>0</v>
      </c>
      <c r="C40" s="4">
        <v>188931</v>
      </c>
      <c r="D40" s="4">
        <v>188931</v>
      </c>
      <c r="E40" s="43"/>
    </row>
    <row r="41" spans="1:5" ht="13" x14ac:dyDescent="0.25">
      <c r="A41" s="3" t="s">
        <v>36</v>
      </c>
      <c r="B41" s="4">
        <v>0</v>
      </c>
      <c r="C41" s="4">
        <v>220758</v>
      </c>
      <c r="D41" s="4">
        <v>220758</v>
      </c>
      <c r="E41" s="43"/>
    </row>
    <row r="42" spans="1:5" ht="13" x14ac:dyDescent="0.25">
      <c r="A42" s="5" t="s">
        <v>135</v>
      </c>
      <c r="B42" s="6">
        <f>SUM(B39:B41)</f>
        <v>0</v>
      </c>
      <c r="C42" s="6">
        <f>SUM(C39:C41)</f>
        <v>888673</v>
      </c>
      <c r="D42" s="6">
        <f>SUM(D39:D41)</f>
        <v>888673</v>
      </c>
      <c r="E42" s="43"/>
    </row>
    <row r="43" spans="1:5" ht="13" x14ac:dyDescent="0.25">
      <c r="A43" s="7"/>
      <c r="B43" s="8"/>
      <c r="C43" s="8"/>
      <c r="D43" s="8"/>
      <c r="E43" s="43"/>
    </row>
    <row r="44" spans="1:5" ht="13" x14ac:dyDescent="0.25">
      <c r="A44" s="3" t="s">
        <v>147</v>
      </c>
      <c r="B44" s="4">
        <v>402656</v>
      </c>
      <c r="C44" s="4">
        <v>402656</v>
      </c>
      <c r="D44" s="4">
        <v>0</v>
      </c>
      <c r="E44" s="43"/>
    </row>
    <row r="45" spans="1:5" ht="13" x14ac:dyDescent="0.25">
      <c r="A45" s="5" t="s">
        <v>139</v>
      </c>
      <c r="B45" s="6">
        <f>SUM(B44:B44)</f>
        <v>402656</v>
      </c>
      <c r="C45" s="6">
        <f>SUM(C44:C44)</f>
        <v>402656</v>
      </c>
      <c r="D45" s="6">
        <f>D44</f>
        <v>0</v>
      </c>
      <c r="E45" s="43"/>
    </row>
    <row r="46" spans="1:5" ht="13" x14ac:dyDescent="0.25">
      <c r="A46" s="7"/>
      <c r="B46" s="8"/>
      <c r="C46" s="8"/>
      <c r="D46" s="8"/>
      <c r="E46" s="43"/>
    </row>
    <row r="47" spans="1:5" ht="13" x14ac:dyDescent="0.25">
      <c r="A47" s="5" t="s">
        <v>143</v>
      </c>
      <c r="B47" s="6">
        <f>B34+B36+B42+B45</f>
        <v>8952881</v>
      </c>
      <c r="C47" s="6">
        <f>C34+C36+C42+C45</f>
        <v>9488054</v>
      </c>
      <c r="D47" s="6">
        <f>D34+D36+D42+D45</f>
        <v>6680769</v>
      </c>
      <c r="E47" s="43"/>
    </row>
    <row r="48" spans="1:5" ht="13" x14ac:dyDescent="0.3">
      <c r="A48" s="2"/>
      <c r="B48" s="2"/>
      <c r="C48" s="2"/>
      <c r="D48" s="2"/>
      <c r="E48" s="43"/>
    </row>
    <row r="49" spans="1:5" x14ac:dyDescent="0.25">
      <c r="E49" s="43"/>
    </row>
    <row r="50" spans="1:5" ht="13" x14ac:dyDescent="0.3">
      <c r="A50" s="2"/>
      <c r="B50" s="2"/>
      <c r="C50" s="2"/>
      <c r="D50" s="2"/>
      <c r="E50" s="43"/>
    </row>
    <row r="51" spans="1:5" x14ac:dyDescent="0.25">
      <c r="E51" s="43"/>
    </row>
    <row r="52" spans="1:5" ht="13" x14ac:dyDescent="0.3">
      <c r="A52" s="46" t="s">
        <v>160</v>
      </c>
      <c r="E52" s="43"/>
    </row>
    <row r="53" spans="1:5" x14ac:dyDescent="0.25">
      <c r="A53" s="1"/>
      <c r="B53" s="1" t="s">
        <v>5</v>
      </c>
      <c r="C53" s="1" t="s">
        <v>142</v>
      </c>
      <c r="D53" s="1" t="s">
        <v>6</v>
      </c>
      <c r="E53" s="43"/>
    </row>
    <row r="54" spans="1:5" ht="13" x14ac:dyDescent="0.25">
      <c r="A54" s="3" t="s">
        <v>30</v>
      </c>
      <c r="B54" s="4">
        <v>400000</v>
      </c>
      <c r="C54" s="4">
        <v>400000</v>
      </c>
      <c r="D54" s="4">
        <v>346920</v>
      </c>
      <c r="E54" s="43"/>
    </row>
    <row r="55" spans="1:5" ht="13" x14ac:dyDescent="0.25">
      <c r="A55" s="3" t="s">
        <v>138</v>
      </c>
      <c r="B55" s="4">
        <v>108000</v>
      </c>
      <c r="C55" s="4">
        <v>108000</v>
      </c>
      <c r="D55" s="4">
        <v>87824</v>
      </c>
      <c r="E55" s="43"/>
    </row>
    <row r="56" spans="1:5" ht="13" x14ac:dyDescent="0.25">
      <c r="A56" s="5" t="s">
        <v>135</v>
      </c>
      <c r="B56" s="6">
        <f>SUM(B54:B55)</f>
        <v>508000</v>
      </c>
      <c r="C56" s="6">
        <f>SUM(C54:C55)</f>
        <v>508000</v>
      </c>
      <c r="D56" s="6">
        <f>SUM(D54:D55)</f>
        <v>434744</v>
      </c>
      <c r="E56" s="43"/>
    </row>
    <row r="57" spans="1:5" ht="13" x14ac:dyDescent="0.25">
      <c r="A57" s="7"/>
      <c r="B57" s="8"/>
      <c r="C57" s="8"/>
      <c r="D57" s="8"/>
      <c r="E57" s="43"/>
    </row>
    <row r="58" spans="1:5" ht="13" x14ac:dyDescent="0.25">
      <c r="A58" s="5" t="s">
        <v>143</v>
      </c>
      <c r="B58" s="6">
        <f>B56</f>
        <v>508000</v>
      </c>
      <c r="C58" s="6">
        <f>C56</f>
        <v>508000</v>
      </c>
      <c r="D58" s="6">
        <f>D56</f>
        <v>434744</v>
      </c>
      <c r="E58" s="43"/>
    </row>
    <row r="59" spans="1:5" ht="13" x14ac:dyDescent="0.3">
      <c r="A59" s="2"/>
      <c r="B59" s="2"/>
      <c r="C59" s="2"/>
      <c r="D59" s="2"/>
      <c r="E59" s="43"/>
    </row>
    <row r="60" spans="1:5" ht="13" x14ac:dyDescent="0.3">
      <c r="A60" s="2"/>
      <c r="B60" s="2"/>
      <c r="C60" s="2"/>
      <c r="D60" s="2"/>
      <c r="E60" s="43"/>
    </row>
    <row r="61" spans="1:5" x14ac:dyDescent="0.25">
      <c r="E61" s="43"/>
    </row>
    <row r="62" spans="1:5" ht="13" x14ac:dyDescent="0.3">
      <c r="A62" s="46" t="s">
        <v>161</v>
      </c>
      <c r="E62" s="43"/>
    </row>
    <row r="63" spans="1:5" x14ac:dyDescent="0.25">
      <c r="A63" s="1"/>
      <c r="B63" s="1" t="s">
        <v>5</v>
      </c>
      <c r="C63" s="1" t="s">
        <v>142</v>
      </c>
      <c r="D63" s="1" t="s">
        <v>6</v>
      </c>
      <c r="E63" s="43"/>
    </row>
    <row r="64" spans="1:5" ht="13" x14ac:dyDescent="0.25">
      <c r="A64" s="3" t="s">
        <v>26</v>
      </c>
      <c r="B64" s="4">
        <v>200000</v>
      </c>
      <c r="C64" s="4">
        <f>200000-140000</f>
        <v>60000</v>
      </c>
      <c r="D64" s="4">
        <v>53374</v>
      </c>
      <c r="E64" s="43"/>
    </row>
    <row r="65" spans="1:5" ht="13" x14ac:dyDescent="0.25">
      <c r="A65" s="3" t="s">
        <v>131</v>
      </c>
      <c r="B65" s="4">
        <v>100000</v>
      </c>
      <c r="C65" s="4">
        <f>100000-100000</f>
        <v>0</v>
      </c>
      <c r="D65" s="4">
        <v>0</v>
      </c>
      <c r="E65" s="43"/>
    </row>
    <row r="66" spans="1:5" ht="13" x14ac:dyDescent="0.25">
      <c r="A66" s="3" t="s">
        <v>138</v>
      </c>
      <c r="B66" s="4">
        <v>121500</v>
      </c>
      <c r="C66" s="4">
        <f>121500-64800</f>
        <v>56700</v>
      </c>
      <c r="D66" s="4">
        <v>36200</v>
      </c>
      <c r="E66" s="43"/>
    </row>
    <row r="67" spans="1:5" ht="13" x14ac:dyDescent="0.25">
      <c r="A67" s="3" t="s">
        <v>36</v>
      </c>
      <c r="B67" s="4">
        <v>150000</v>
      </c>
      <c r="C67" s="4">
        <v>150000</v>
      </c>
      <c r="D67" s="4">
        <v>80701</v>
      </c>
      <c r="E67" s="43"/>
    </row>
    <row r="68" spans="1:5" ht="13" x14ac:dyDescent="0.25">
      <c r="A68" s="5" t="s">
        <v>135</v>
      </c>
      <c r="B68" s="6">
        <f>SUM(B64:B67)</f>
        <v>571500</v>
      </c>
      <c r="C68" s="6">
        <f>SUM(C64:C67)</f>
        <v>266700</v>
      </c>
      <c r="D68" s="6">
        <f>SUM(D64:D67)</f>
        <v>170275</v>
      </c>
      <c r="E68" s="43"/>
    </row>
    <row r="69" spans="1:5" ht="13" x14ac:dyDescent="0.25">
      <c r="A69" s="7"/>
      <c r="B69" s="8"/>
      <c r="C69" s="8"/>
      <c r="D69" s="8"/>
      <c r="E69" s="43"/>
    </row>
    <row r="70" spans="1:5" ht="13" x14ac:dyDescent="0.25">
      <c r="A70" s="7"/>
      <c r="B70" s="8"/>
      <c r="C70" s="8"/>
      <c r="D70" s="8"/>
      <c r="E70" s="43"/>
    </row>
    <row r="71" spans="1:5" ht="13" x14ac:dyDescent="0.25">
      <c r="A71" s="5" t="s">
        <v>143</v>
      </c>
      <c r="B71" s="6">
        <f>B68</f>
        <v>571500</v>
      </c>
      <c r="C71" s="6">
        <f t="shared" ref="C71:D71" si="1">C68</f>
        <v>266700</v>
      </c>
      <c r="D71" s="6">
        <f t="shared" si="1"/>
        <v>170275</v>
      </c>
      <c r="E71" s="43"/>
    </row>
    <row r="72" spans="1:5" ht="13" x14ac:dyDescent="0.3">
      <c r="A72" s="2"/>
      <c r="B72" s="2"/>
      <c r="C72" s="2"/>
      <c r="D72" s="2"/>
      <c r="E72" s="43"/>
    </row>
    <row r="73" spans="1:5" ht="13" x14ac:dyDescent="0.3">
      <c r="A73" s="2"/>
      <c r="B73" s="2"/>
      <c r="C73" s="2"/>
      <c r="D73" s="2"/>
      <c r="E73" s="43"/>
    </row>
    <row r="74" spans="1:5" x14ac:dyDescent="0.25">
      <c r="E74" s="43"/>
    </row>
    <row r="75" spans="1:5" ht="13" x14ac:dyDescent="0.3">
      <c r="A75" s="46" t="s">
        <v>162</v>
      </c>
      <c r="E75" s="43"/>
    </row>
    <row r="76" spans="1:5" x14ac:dyDescent="0.25">
      <c r="A76" s="1"/>
      <c r="B76" s="1" t="s">
        <v>5</v>
      </c>
      <c r="C76" s="1" t="s">
        <v>142</v>
      </c>
      <c r="D76" s="1" t="s">
        <v>6</v>
      </c>
      <c r="E76" s="43"/>
    </row>
    <row r="77" spans="1:5" ht="13" x14ac:dyDescent="0.25">
      <c r="A77" s="3" t="s">
        <v>7</v>
      </c>
      <c r="B77" s="4">
        <v>1788000</v>
      </c>
      <c r="C77" s="4">
        <f>1788000+287000</f>
        <v>2075000</v>
      </c>
      <c r="D77" s="4">
        <v>2074999</v>
      </c>
      <c r="E77" s="43"/>
    </row>
    <row r="78" spans="1:5" ht="13" x14ac:dyDescent="0.25">
      <c r="A78" s="3" t="s">
        <v>9</v>
      </c>
      <c r="B78" s="4">
        <v>100000</v>
      </c>
      <c r="C78" s="4">
        <f>120000+200</f>
        <v>120200</v>
      </c>
      <c r="D78" s="4">
        <v>120180</v>
      </c>
      <c r="E78" s="43"/>
    </row>
    <row r="79" spans="1:5" ht="13" x14ac:dyDescent="0.25">
      <c r="A79" s="5" t="s">
        <v>136</v>
      </c>
      <c r="B79" s="6">
        <f>SUM(B77:B78)</f>
        <v>1888000</v>
      </c>
      <c r="C79" s="6">
        <f t="shared" ref="C79:D79" si="2">SUM(C77:C78)</f>
        <v>2195200</v>
      </c>
      <c r="D79" s="6">
        <f t="shared" si="2"/>
        <v>2195179</v>
      </c>
      <c r="E79" s="43"/>
    </row>
    <row r="80" spans="1:5" ht="13" x14ac:dyDescent="0.25">
      <c r="A80" s="7"/>
      <c r="B80" s="8"/>
      <c r="C80" s="8"/>
      <c r="D80" s="8"/>
      <c r="E80" s="43"/>
    </row>
    <row r="81" spans="1:5" ht="26" x14ac:dyDescent="0.25">
      <c r="A81" s="5" t="s">
        <v>137</v>
      </c>
      <c r="B81" s="6">
        <v>382880</v>
      </c>
      <c r="C81" s="6">
        <f>382880+15000</f>
        <v>397880</v>
      </c>
      <c r="D81" s="6">
        <v>397541</v>
      </c>
      <c r="E81" s="43"/>
    </row>
    <row r="82" spans="1:5" ht="13" x14ac:dyDescent="0.25">
      <c r="A82" s="3" t="s">
        <v>19</v>
      </c>
      <c r="B82" s="4">
        <v>0</v>
      </c>
      <c r="C82" s="4">
        <v>0</v>
      </c>
      <c r="D82" s="4">
        <v>397541</v>
      </c>
      <c r="E82" s="43"/>
    </row>
    <row r="83" spans="1:5" ht="13" x14ac:dyDescent="0.25">
      <c r="A83" s="9"/>
      <c r="B83" s="10"/>
      <c r="C83" s="10"/>
      <c r="D83" s="10"/>
      <c r="E83" s="43"/>
    </row>
    <row r="84" spans="1:5" ht="13" x14ac:dyDescent="0.25">
      <c r="A84" s="3" t="s">
        <v>26</v>
      </c>
      <c r="B84" s="4">
        <v>0</v>
      </c>
      <c r="C84" s="4">
        <f>300000-250000</f>
        <v>50000</v>
      </c>
      <c r="D84" s="4">
        <v>46398</v>
      </c>
      <c r="E84" s="43"/>
    </row>
    <row r="85" spans="1:5" ht="13" x14ac:dyDescent="0.25">
      <c r="A85" s="3" t="s">
        <v>28</v>
      </c>
      <c r="B85" s="4">
        <v>140000</v>
      </c>
      <c r="C85" s="4">
        <f>140000-20000</f>
        <v>120000</v>
      </c>
      <c r="D85" s="4">
        <v>102660</v>
      </c>
      <c r="E85" s="43"/>
    </row>
    <row r="86" spans="1:5" ht="13" x14ac:dyDescent="0.25">
      <c r="A86" s="3" t="s">
        <v>30</v>
      </c>
      <c r="B86" s="4">
        <v>740000</v>
      </c>
      <c r="C86" s="4">
        <f>740000+784000</f>
        <v>1524000</v>
      </c>
      <c r="D86" s="4">
        <v>821787</v>
      </c>
      <c r="E86" s="43"/>
    </row>
    <row r="87" spans="1:5" ht="13" x14ac:dyDescent="0.25">
      <c r="A87" s="3" t="s">
        <v>131</v>
      </c>
      <c r="B87" s="4">
        <v>3020867</v>
      </c>
      <c r="C87" s="4">
        <f>4588262-10000-18000</f>
        <v>4560262</v>
      </c>
      <c r="D87" s="4">
        <v>4559135</v>
      </c>
      <c r="E87" s="43"/>
    </row>
    <row r="88" spans="1:5" ht="13" x14ac:dyDescent="0.25">
      <c r="A88" s="3" t="s">
        <v>138</v>
      </c>
      <c r="B88" s="4">
        <v>1450134</v>
      </c>
      <c r="C88" s="44">
        <f>1685574-101191</f>
        <v>1584383</v>
      </c>
      <c r="D88" s="4">
        <v>1448057</v>
      </c>
      <c r="E88" s="43"/>
    </row>
    <row r="89" spans="1:5" ht="13" x14ac:dyDescent="0.25">
      <c r="A89" s="3" t="s">
        <v>36</v>
      </c>
      <c r="B89" s="4">
        <v>1700000</v>
      </c>
      <c r="C89" s="4">
        <f>1350000+15000</f>
        <v>1365000</v>
      </c>
      <c r="D89" s="4">
        <v>1363949</v>
      </c>
      <c r="E89" s="43"/>
    </row>
    <row r="90" spans="1:5" ht="13" x14ac:dyDescent="0.25">
      <c r="A90" s="5" t="s">
        <v>135</v>
      </c>
      <c r="B90" s="6">
        <f>SUM(B84:B89)</f>
        <v>7051001</v>
      </c>
      <c r="C90" s="6">
        <f>SUM(C84:C89)</f>
        <v>9203645</v>
      </c>
      <c r="D90" s="6">
        <f>SUM(D84:D89)</f>
        <v>8341986</v>
      </c>
      <c r="E90" s="43"/>
    </row>
    <row r="91" spans="1:5" ht="13" x14ac:dyDescent="0.25">
      <c r="A91" s="5"/>
      <c r="B91" s="6"/>
      <c r="C91" s="6"/>
      <c r="D91" s="6"/>
      <c r="E91" s="43"/>
    </row>
    <row r="92" spans="1:5" ht="13" x14ac:dyDescent="0.25">
      <c r="A92" s="3" t="s">
        <v>147</v>
      </c>
      <c r="B92" s="4">
        <v>521487</v>
      </c>
      <c r="C92" s="4">
        <v>0</v>
      </c>
      <c r="D92" s="4">
        <v>0</v>
      </c>
      <c r="E92" s="43"/>
    </row>
    <row r="93" spans="1:5" ht="13" x14ac:dyDescent="0.25">
      <c r="A93" s="3" t="s">
        <v>148</v>
      </c>
      <c r="B93" s="4">
        <v>0</v>
      </c>
      <c r="C93" s="4">
        <v>0</v>
      </c>
      <c r="D93" s="4">
        <v>0</v>
      </c>
      <c r="E93" s="43"/>
    </row>
    <row r="94" spans="1:5" ht="26" x14ac:dyDescent="0.25">
      <c r="A94" s="3" t="s">
        <v>134</v>
      </c>
      <c r="B94" s="4">
        <v>0</v>
      </c>
      <c r="C94" s="4">
        <v>0</v>
      </c>
      <c r="D94" s="4">
        <v>0</v>
      </c>
      <c r="E94" s="43"/>
    </row>
    <row r="95" spans="1:5" ht="13" x14ac:dyDescent="0.25">
      <c r="A95" s="3" t="s">
        <v>170</v>
      </c>
      <c r="B95" s="4">
        <v>0</v>
      </c>
      <c r="C95" s="4">
        <v>175000</v>
      </c>
      <c r="D95" s="4">
        <v>140000</v>
      </c>
      <c r="E95" s="43"/>
    </row>
    <row r="96" spans="1:5" ht="13" x14ac:dyDescent="0.25">
      <c r="A96" s="5" t="s">
        <v>139</v>
      </c>
      <c r="B96" s="6">
        <f>SUM(B92:B95)</f>
        <v>521487</v>
      </c>
      <c r="C96" s="6">
        <f>SUM(C92:C95)</f>
        <v>175000</v>
      </c>
      <c r="D96" s="6">
        <f>D92+D94+D95</f>
        <v>140000</v>
      </c>
      <c r="E96" s="43"/>
    </row>
    <row r="97" spans="1:5" ht="13" x14ac:dyDescent="0.25">
      <c r="A97" s="7"/>
      <c r="B97" s="8"/>
      <c r="C97" s="8"/>
      <c r="D97" s="8"/>
      <c r="E97" s="43"/>
    </row>
    <row r="98" spans="1:5" ht="13" x14ac:dyDescent="0.25">
      <c r="A98" s="3" t="s">
        <v>282</v>
      </c>
      <c r="B98" s="4">
        <v>0</v>
      </c>
      <c r="C98" s="4">
        <v>156344900</v>
      </c>
      <c r="D98" s="4">
        <v>156344900</v>
      </c>
      <c r="E98" s="43"/>
    </row>
    <row r="99" spans="1:5" s="22" customFormat="1" ht="13" x14ac:dyDescent="0.25">
      <c r="A99" s="3" t="s">
        <v>264</v>
      </c>
      <c r="B99" s="4"/>
      <c r="C99" s="4">
        <v>399997</v>
      </c>
      <c r="D99" s="4">
        <v>304400</v>
      </c>
      <c r="E99" s="43"/>
    </row>
    <row r="100" spans="1:5" ht="13" x14ac:dyDescent="0.25">
      <c r="A100" s="3" t="s">
        <v>47</v>
      </c>
      <c r="B100" s="4">
        <v>0</v>
      </c>
      <c r="C100" s="4">
        <v>3791365</v>
      </c>
      <c r="D100" s="4">
        <v>2123802</v>
      </c>
      <c r="E100" s="43"/>
    </row>
    <row r="101" spans="1:5" ht="13" x14ac:dyDescent="0.25">
      <c r="A101" s="3" t="s">
        <v>141</v>
      </c>
      <c r="B101" s="4">
        <v>0</v>
      </c>
      <c r="C101" s="4">
        <v>42846704</v>
      </c>
      <c r="D101" s="4">
        <v>42764358</v>
      </c>
      <c r="E101" s="43"/>
    </row>
    <row r="102" spans="1:5" ht="13" x14ac:dyDescent="0.25">
      <c r="A102" s="5" t="s">
        <v>140</v>
      </c>
      <c r="B102" s="6">
        <f>SUM(B98:B101)</f>
        <v>0</v>
      </c>
      <c r="C102" s="6">
        <f>SUM(C98:C101)</f>
        <v>203382966</v>
      </c>
      <c r="D102" s="6">
        <f>SUM(D98:D101)</f>
        <v>201537460</v>
      </c>
      <c r="E102" s="43"/>
    </row>
    <row r="103" spans="1:5" s="22" customFormat="1" ht="13" x14ac:dyDescent="0.25">
      <c r="A103" s="12"/>
      <c r="B103" s="13"/>
      <c r="C103" s="13"/>
      <c r="D103" s="13"/>
      <c r="E103" s="43"/>
    </row>
    <row r="104" spans="1:5" s="22" customFormat="1" ht="13" x14ac:dyDescent="0.25">
      <c r="A104" s="3" t="s">
        <v>50</v>
      </c>
      <c r="B104" s="4">
        <v>0</v>
      </c>
      <c r="C104" s="4">
        <v>10644900</v>
      </c>
      <c r="D104" s="4">
        <v>4091565</v>
      </c>
      <c r="E104" s="43"/>
    </row>
    <row r="105" spans="1:5" s="22" customFormat="1" ht="13" x14ac:dyDescent="0.25">
      <c r="A105" s="3" t="s">
        <v>146</v>
      </c>
      <c r="B105" s="4">
        <v>0</v>
      </c>
      <c r="C105" s="4">
        <v>2584123</v>
      </c>
      <c r="D105" s="4">
        <v>1104723</v>
      </c>
      <c r="E105" s="43"/>
    </row>
    <row r="106" spans="1:5" s="22" customFormat="1" ht="13" x14ac:dyDescent="0.25">
      <c r="A106" s="5" t="s">
        <v>145</v>
      </c>
      <c r="B106" s="6">
        <f>SUM(B104:B105)</f>
        <v>0</v>
      </c>
      <c r="C106" s="6">
        <f>SUM(C104:C105)</f>
        <v>13229023</v>
      </c>
      <c r="D106" s="6">
        <f>SUM(D104:D105)</f>
        <v>5196288</v>
      </c>
      <c r="E106" s="43"/>
    </row>
    <row r="107" spans="1:5" ht="13" x14ac:dyDescent="0.25">
      <c r="A107" s="7"/>
      <c r="B107" s="8"/>
      <c r="C107" s="8"/>
      <c r="D107" s="8"/>
      <c r="E107" s="43"/>
    </row>
    <row r="108" spans="1:5" ht="13" x14ac:dyDescent="0.25">
      <c r="A108" s="5" t="s">
        <v>143</v>
      </c>
      <c r="B108" s="6">
        <f>B79+B81+B90+B96+B102+B106</f>
        <v>9843368</v>
      </c>
      <c r="C108" s="6">
        <f t="shared" ref="C108:D108" si="3">C79+C81+C90+C96+C102+C106</f>
        <v>228583714</v>
      </c>
      <c r="D108" s="6">
        <f t="shared" si="3"/>
        <v>217808454</v>
      </c>
      <c r="E108" s="43"/>
    </row>
    <row r="109" spans="1:5" ht="13" x14ac:dyDescent="0.25">
      <c r="A109" s="12"/>
      <c r="B109" s="13"/>
      <c r="C109" s="13"/>
      <c r="D109" s="13"/>
      <c r="E109" s="43"/>
    </row>
    <row r="110" spans="1:5" ht="13" x14ac:dyDescent="0.3">
      <c r="A110" s="2"/>
      <c r="B110" s="2"/>
      <c r="C110" s="2"/>
      <c r="D110" s="2"/>
      <c r="E110" s="43"/>
    </row>
    <row r="111" spans="1:5" x14ac:dyDescent="0.25">
      <c r="E111" s="43"/>
    </row>
    <row r="112" spans="1:5" s="18" customFormat="1" ht="13" x14ac:dyDescent="0.3">
      <c r="A112" s="18" t="s">
        <v>163</v>
      </c>
      <c r="E112" s="43"/>
    </row>
    <row r="113" spans="1:5" x14ac:dyDescent="0.25">
      <c r="A113" s="1"/>
      <c r="B113" s="1" t="s">
        <v>5</v>
      </c>
      <c r="C113" s="1" t="s">
        <v>142</v>
      </c>
      <c r="D113" s="1" t="s">
        <v>6</v>
      </c>
      <c r="E113" s="43"/>
    </row>
    <row r="114" spans="1:5" ht="13" x14ac:dyDescent="0.25">
      <c r="A114" s="3" t="s">
        <v>7</v>
      </c>
      <c r="B114" s="4">
        <v>964800</v>
      </c>
      <c r="C114" s="4">
        <v>1048814</v>
      </c>
      <c r="D114" s="4">
        <v>959301</v>
      </c>
      <c r="E114" s="43"/>
    </row>
    <row r="115" spans="1:5" ht="13" x14ac:dyDescent="0.25">
      <c r="A115" s="3" t="s">
        <v>9</v>
      </c>
      <c r="B115" s="4">
        <v>50000</v>
      </c>
      <c r="C115" s="4">
        <f>60000+100</f>
        <v>60100</v>
      </c>
      <c r="D115" s="4">
        <v>60091</v>
      </c>
      <c r="E115" s="43"/>
    </row>
    <row r="116" spans="1:5" ht="13" x14ac:dyDescent="0.25">
      <c r="A116" s="5" t="s">
        <v>136</v>
      </c>
      <c r="B116" s="6">
        <f>SUM(B114:B115)</f>
        <v>1014800</v>
      </c>
      <c r="C116" s="6">
        <f>SUM(C114:C115)</f>
        <v>1108914</v>
      </c>
      <c r="D116" s="6">
        <f>SUM(D114:D115)</f>
        <v>1019392</v>
      </c>
      <c r="E116" s="43"/>
    </row>
    <row r="117" spans="1:5" ht="13" x14ac:dyDescent="0.25">
      <c r="A117" s="7"/>
      <c r="B117" s="8"/>
      <c r="C117" s="8"/>
      <c r="D117" s="8"/>
      <c r="E117" s="43"/>
    </row>
    <row r="118" spans="1:5" ht="26" x14ac:dyDescent="0.25">
      <c r="A118" s="5" t="s">
        <v>137</v>
      </c>
      <c r="B118" s="6">
        <v>205246</v>
      </c>
      <c r="C118" s="6">
        <v>205246</v>
      </c>
      <c r="D118" s="6">
        <v>186062</v>
      </c>
      <c r="E118" s="43"/>
    </row>
    <row r="119" spans="1:5" ht="13" x14ac:dyDescent="0.25">
      <c r="A119" s="3" t="s">
        <v>19</v>
      </c>
      <c r="B119" s="4">
        <v>0</v>
      </c>
      <c r="C119" s="4">
        <v>0</v>
      </c>
      <c r="D119" s="4">
        <v>186062</v>
      </c>
      <c r="E119" s="43"/>
    </row>
    <row r="120" spans="1:5" ht="13" x14ac:dyDescent="0.25">
      <c r="A120" s="9"/>
      <c r="B120" s="10"/>
      <c r="C120" s="10"/>
      <c r="D120" s="10"/>
      <c r="E120" s="43"/>
    </row>
    <row r="121" spans="1:5" s="22" customFormat="1" ht="13" x14ac:dyDescent="0.25">
      <c r="A121" s="3" t="s">
        <v>26</v>
      </c>
      <c r="B121" s="4">
        <v>0</v>
      </c>
      <c r="C121" s="4">
        <v>100000</v>
      </c>
      <c r="D121" s="4">
        <v>71008</v>
      </c>
      <c r="E121" s="43"/>
    </row>
    <row r="122" spans="1:5" ht="13" x14ac:dyDescent="0.25">
      <c r="A122" s="3" t="s">
        <v>28</v>
      </c>
      <c r="B122" s="4">
        <v>0</v>
      </c>
      <c r="C122" s="4">
        <v>20000</v>
      </c>
      <c r="D122" s="4">
        <v>17345</v>
      </c>
      <c r="E122" s="43"/>
    </row>
    <row r="123" spans="1:5" ht="13" x14ac:dyDescent="0.25">
      <c r="A123" s="3" t="s">
        <v>30</v>
      </c>
      <c r="B123" s="4">
        <v>955000</v>
      </c>
      <c r="C123" s="4">
        <v>955000</v>
      </c>
      <c r="D123" s="4">
        <v>38317</v>
      </c>
      <c r="E123" s="43"/>
    </row>
    <row r="124" spans="1:5" ht="13" x14ac:dyDescent="0.25">
      <c r="A124" s="3" t="s">
        <v>131</v>
      </c>
      <c r="B124" s="4">
        <v>600000</v>
      </c>
      <c r="C124" s="4">
        <f>600000-100000-5000</f>
        <v>495000</v>
      </c>
      <c r="D124" s="4">
        <v>492890</v>
      </c>
      <c r="E124" s="43"/>
    </row>
    <row r="125" spans="1:5" ht="13" x14ac:dyDescent="0.25">
      <c r="A125" s="3" t="s">
        <v>138</v>
      </c>
      <c r="B125" s="4">
        <v>500850</v>
      </c>
      <c r="C125" s="4">
        <f>500850-50000-250000</f>
        <v>200850</v>
      </c>
      <c r="D125" s="4">
        <v>57134</v>
      </c>
      <c r="E125" s="43"/>
    </row>
    <row r="126" spans="1:5" ht="13" x14ac:dyDescent="0.25">
      <c r="A126" s="3" t="s">
        <v>36</v>
      </c>
      <c r="B126" s="4">
        <v>300000</v>
      </c>
      <c r="C126" s="4">
        <f>300000-200758</f>
        <v>99242</v>
      </c>
      <c r="D126" s="4">
        <v>87025</v>
      </c>
      <c r="E126" s="43"/>
    </row>
    <row r="127" spans="1:5" ht="13" x14ac:dyDescent="0.25">
      <c r="A127" s="5" t="s">
        <v>135</v>
      </c>
      <c r="B127" s="6">
        <f>SUM(B121:B126)</f>
        <v>2355850</v>
      </c>
      <c r="C127" s="6">
        <f t="shared" ref="C127:D127" si="4">SUM(C121:C126)</f>
        <v>1870092</v>
      </c>
      <c r="D127" s="6">
        <f t="shared" si="4"/>
        <v>763719</v>
      </c>
      <c r="E127" s="43"/>
    </row>
    <row r="128" spans="1:5" s="22" customFormat="1" ht="13" x14ac:dyDescent="0.25">
      <c r="A128" s="12"/>
      <c r="B128" s="13"/>
      <c r="C128" s="13"/>
      <c r="D128" s="13"/>
      <c r="E128" s="43"/>
    </row>
    <row r="129" spans="1:5" s="22" customFormat="1" ht="13" x14ac:dyDescent="0.25">
      <c r="A129" s="3" t="s">
        <v>47</v>
      </c>
      <c r="B129" s="4">
        <v>0</v>
      </c>
      <c r="C129" s="4">
        <v>121638</v>
      </c>
      <c r="D129" s="4">
        <v>121638</v>
      </c>
      <c r="E129" s="43"/>
    </row>
    <row r="130" spans="1:5" s="22" customFormat="1" ht="13" x14ac:dyDescent="0.25">
      <c r="A130" s="3" t="s">
        <v>141</v>
      </c>
      <c r="B130" s="4">
        <v>0</v>
      </c>
      <c r="C130" s="4">
        <v>32842</v>
      </c>
      <c r="D130" s="4">
        <v>32842</v>
      </c>
      <c r="E130" s="43"/>
    </row>
    <row r="131" spans="1:5" s="22" customFormat="1" ht="13" x14ac:dyDescent="0.25">
      <c r="A131" s="5" t="s">
        <v>140</v>
      </c>
      <c r="B131" s="6">
        <f>SUM(B129:B130)</f>
        <v>0</v>
      </c>
      <c r="C131" s="6">
        <f t="shared" ref="C131:D131" si="5">SUM(C129:C130)</f>
        <v>154480</v>
      </c>
      <c r="D131" s="6">
        <f t="shared" si="5"/>
        <v>154480</v>
      </c>
      <c r="E131" s="43"/>
    </row>
    <row r="132" spans="1:5" ht="13" x14ac:dyDescent="0.25">
      <c r="A132" s="7"/>
      <c r="B132" s="8"/>
      <c r="C132" s="8"/>
      <c r="D132" s="8"/>
      <c r="E132" s="43"/>
    </row>
    <row r="133" spans="1:5" ht="13" x14ac:dyDescent="0.25">
      <c r="A133" s="5" t="s">
        <v>143</v>
      </c>
      <c r="B133" s="6">
        <f>B116+B118+B127+B131</f>
        <v>3575896</v>
      </c>
      <c r="C133" s="6">
        <f t="shared" ref="C133:D133" si="6">C116+C118+C127+C131</f>
        <v>3338732</v>
      </c>
      <c r="D133" s="6">
        <f t="shared" si="6"/>
        <v>2123653</v>
      </c>
      <c r="E133" s="43"/>
    </row>
    <row r="134" spans="1:5" ht="13" x14ac:dyDescent="0.3">
      <c r="A134" s="2"/>
      <c r="B134" s="2"/>
      <c r="C134" s="2"/>
      <c r="D134" s="2"/>
      <c r="E134" s="43"/>
    </row>
    <row r="135" spans="1:5" x14ac:dyDescent="0.25">
      <c r="E135" s="43"/>
    </row>
    <row r="136" spans="1:5" x14ac:dyDescent="0.25">
      <c r="E136" s="43"/>
    </row>
    <row r="137" spans="1:5" s="18" customFormat="1" ht="13" x14ac:dyDescent="0.3">
      <c r="A137" s="18" t="s">
        <v>164</v>
      </c>
      <c r="E137" s="43"/>
    </row>
    <row r="138" spans="1:5" x14ac:dyDescent="0.25">
      <c r="A138" s="1"/>
      <c r="B138" s="1" t="s">
        <v>5</v>
      </c>
      <c r="C138" s="1" t="s">
        <v>142</v>
      </c>
      <c r="D138" s="1" t="s">
        <v>6</v>
      </c>
      <c r="E138" s="43"/>
    </row>
    <row r="139" spans="1:5" ht="13" x14ac:dyDescent="0.25">
      <c r="A139" s="3" t="s">
        <v>131</v>
      </c>
      <c r="B139" s="4">
        <v>0</v>
      </c>
      <c r="C139" s="4">
        <v>10000</v>
      </c>
      <c r="D139" s="4">
        <v>8662</v>
      </c>
      <c r="E139" s="43"/>
    </row>
    <row r="140" spans="1:5" ht="13" x14ac:dyDescent="0.25">
      <c r="A140" s="3" t="s">
        <v>138</v>
      </c>
      <c r="B140" s="4">
        <v>0</v>
      </c>
      <c r="C140" s="4">
        <f>2700+1350</f>
        <v>4050</v>
      </c>
      <c r="D140" s="4">
        <v>2778</v>
      </c>
      <c r="E140" s="43"/>
    </row>
    <row r="141" spans="1:5" s="22" customFormat="1" ht="13" x14ac:dyDescent="0.25">
      <c r="A141" s="3" t="s">
        <v>36</v>
      </c>
      <c r="B141" s="4">
        <v>0</v>
      </c>
      <c r="C141" s="4">
        <f>5500</f>
        <v>5500</v>
      </c>
      <c r="D141" s="4">
        <v>5409</v>
      </c>
      <c r="E141" s="43"/>
    </row>
    <row r="142" spans="1:5" ht="13" x14ac:dyDescent="0.25">
      <c r="A142" s="5" t="s">
        <v>135</v>
      </c>
      <c r="B142" s="6">
        <f>SUM(B139:B141)</f>
        <v>0</v>
      </c>
      <c r="C142" s="6">
        <f t="shared" ref="C142:D142" si="7">SUM(C139:C141)</f>
        <v>19550</v>
      </c>
      <c r="D142" s="6">
        <f t="shared" si="7"/>
        <v>16849</v>
      </c>
      <c r="E142" s="43"/>
    </row>
    <row r="143" spans="1:5" ht="13" x14ac:dyDescent="0.25">
      <c r="A143" s="7"/>
      <c r="B143" s="8"/>
      <c r="C143" s="8"/>
      <c r="D143" s="8"/>
      <c r="E143" s="43"/>
    </row>
    <row r="144" spans="1:5" ht="13" x14ac:dyDescent="0.25">
      <c r="A144" s="5" t="s">
        <v>143</v>
      </c>
      <c r="B144" s="6">
        <f>B142</f>
        <v>0</v>
      </c>
      <c r="C144" s="6">
        <f>C142</f>
        <v>19550</v>
      </c>
      <c r="D144" s="6">
        <f>D142</f>
        <v>16849</v>
      </c>
      <c r="E144" s="43"/>
    </row>
    <row r="145" spans="1:5" ht="13" x14ac:dyDescent="0.3">
      <c r="A145" s="2"/>
      <c r="B145" s="2"/>
      <c r="C145" s="2"/>
      <c r="D145" s="2"/>
      <c r="E145" s="43"/>
    </row>
    <row r="146" spans="1:5" x14ac:dyDescent="0.25">
      <c r="E146" s="43"/>
    </row>
    <row r="147" spans="1:5" x14ac:dyDescent="0.25">
      <c r="E147" s="43"/>
    </row>
    <row r="148" spans="1:5" ht="13" x14ac:dyDescent="0.3">
      <c r="A148" s="18" t="s">
        <v>166</v>
      </c>
      <c r="E148" s="43"/>
    </row>
    <row r="149" spans="1:5" x14ac:dyDescent="0.25">
      <c r="A149" s="1"/>
      <c r="B149" s="1" t="s">
        <v>5</v>
      </c>
      <c r="C149" s="1" t="s">
        <v>142</v>
      </c>
      <c r="D149" s="1" t="s">
        <v>6</v>
      </c>
      <c r="E149" s="43"/>
    </row>
    <row r="150" spans="1:5" ht="13" x14ac:dyDescent="0.25">
      <c r="A150" s="3" t="s">
        <v>7</v>
      </c>
      <c r="B150" s="4">
        <v>2760000</v>
      </c>
      <c r="C150" s="4">
        <v>2730000</v>
      </c>
      <c r="D150" s="4">
        <v>2648695</v>
      </c>
      <c r="E150" s="43"/>
    </row>
    <row r="151" spans="1:5" ht="13" x14ac:dyDescent="0.25">
      <c r="A151" s="3" t="s">
        <v>9</v>
      </c>
      <c r="B151" s="4">
        <v>100000</v>
      </c>
      <c r="C151" s="4">
        <f>120500-300</f>
        <v>120200</v>
      </c>
      <c r="D151" s="4">
        <v>120180</v>
      </c>
      <c r="E151" s="43"/>
    </row>
    <row r="152" spans="1:5" ht="13" x14ac:dyDescent="0.25">
      <c r="A152" s="3" t="s">
        <v>11</v>
      </c>
      <c r="B152" s="4">
        <v>180000</v>
      </c>
      <c r="C152" s="4">
        <v>180000</v>
      </c>
      <c r="D152" s="4">
        <v>166210</v>
      </c>
      <c r="E152" s="43"/>
    </row>
    <row r="153" spans="1:5" s="22" customFormat="1" ht="13" x14ac:dyDescent="0.25">
      <c r="A153" s="3" t="s">
        <v>130</v>
      </c>
      <c r="B153" s="4"/>
      <c r="C153" s="4">
        <f>30000+1000</f>
        <v>31000</v>
      </c>
      <c r="D153" s="4">
        <v>30667</v>
      </c>
      <c r="E153" s="43"/>
    </row>
    <row r="154" spans="1:5" ht="13" x14ac:dyDescent="0.25">
      <c r="A154" s="5" t="s">
        <v>136</v>
      </c>
      <c r="B154" s="6">
        <f>SUM(B150:B153)</f>
        <v>3040000</v>
      </c>
      <c r="C154" s="6">
        <f t="shared" ref="C154:D154" si="8">SUM(C150:C153)</f>
        <v>3061200</v>
      </c>
      <c r="D154" s="6">
        <f t="shared" si="8"/>
        <v>2965752</v>
      </c>
      <c r="E154" s="43"/>
    </row>
    <row r="155" spans="1:5" ht="13" x14ac:dyDescent="0.25">
      <c r="A155" s="7"/>
      <c r="B155" s="8"/>
      <c r="C155" s="8"/>
      <c r="D155" s="8"/>
      <c r="E155" s="43"/>
    </row>
    <row r="156" spans="1:5" ht="26" x14ac:dyDescent="0.25">
      <c r="A156" s="5" t="s">
        <v>137</v>
      </c>
      <c r="B156" s="6">
        <v>572420</v>
      </c>
      <c r="C156" s="6">
        <v>572420</v>
      </c>
      <c r="D156" s="6">
        <v>529772</v>
      </c>
      <c r="E156" s="43"/>
    </row>
    <row r="157" spans="1:5" ht="13" x14ac:dyDescent="0.25">
      <c r="A157" s="3" t="s">
        <v>19</v>
      </c>
      <c r="B157" s="4">
        <v>0</v>
      </c>
      <c r="C157" s="4">
        <v>0</v>
      </c>
      <c r="D157" s="4">
        <v>513346</v>
      </c>
      <c r="E157" s="43"/>
    </row>
    <row r="158" spans="1:5" ht="13" x14ac:dyDescent="0.25">
      <c r="A158" s="3" t="s">
        <v>21</v>
      </c>
      <c r="B158" s="4">
        <v>0</v>
      </c>
      <c r="C158" s="4">
        <v>0</v>
      </c>
      <c r="D158" s="4">
        <v>7930</v>
      </c>
      <c r="E158" s="43"/>
    </row>
    <row r="159" spans="1:5" ht="13" x14ac:dyDescent="0.25">
      <c r="A159" s="3" t="s">
        <v>23</v>
      </c>
      <c r="B159" s="4">
        <v>0</v>
      </c>
      <c r="C159" s="4">
        <v>0</v>
      </c>
      <c r="D159" s="4">
        <v>8496</v>
      </c>
      <c r="E159" s="43"/>
    </row>
    <row r="160" spans="1:5" ht="13" x14ac:dyDescent="0.25">
      <c r="A160" s="9"/>
      <c r="B160" s="10"/>
      <c r="C160" s="10"/>
      <c r="D160" s="10"/>
      <c r="E160" s="43"/>
    </row>
    <row r="161" spans="1:5" ht="13" x14ac:dyDescent="0.25">
      <c r="A161" s="3" t="s">
        <v>26</v>
      </c>
      <c r="B161" s="4">
        <v>125000</v>
      </c>
      <c r="C161" s="4">
        <f>125000+600000</f>
        <v>725000</v>
      </c>
      <c r="D161" s="4">
        <v>715551</v>
      </c>
      <c r="E161" s="43"/>
    </row>
    <row r="162" spans="1:5" ht="13" x14ac:dyDescent="0.25">
      <c r="A162" s="3" t="s">
        <v>28</v>
      </c>
      <c r="B162" s="4">
        <v>50000</v>
      </c>
      <c r="C162" s="4">
        <v>50000</v>
      </c>
      <c r="D162" s="4">
        <v>31406</v>
      </c>
      <c r="E162" s="43"/>
    </row>
    <row r="163" spans="1:5" ht="13" x14ac:dyDescent="0.25">
      <c r="A163" s="3" t="s">
        <v>131</v>
      </c>
      <c r="B163" s="4">
        <v>250000</v>
      </c>
      <c r="C163" s="4">
        <f>250000+40000+18000+5000</f>
        <v>313000</v>
      </c>
      <c r="D163" s="4">
        <v>312647</v>
      </c>
      <c r="E163" s="43"/>
    </row>
    <row r="164" spans="1:5" ht="13" x14ac:dyDescent="0.25">
      <c r="A164" s="3" t="s">
        <v>138</v>
      </c>
      <c r="B164" s="4">
        <v>74250</v>
      </c>
      <c r="C164" s="4">
        <f>74250+162000-1350</f>
        <v>234900</v>
      </c>
      <c r="D164" s="4">
        <v>210701</v>
      </c>
      <c r="E164" s="43"/>
    </row>
    <row r="165" spans="1:5" ht="13" x14ac:dyDescent="0.25">
      <c r="A165" s="3" t="s">
        <v>36</v>
      </c>
      <c r="B165" s="4">
        <v>100000</v>
      </c>
      <c r="C165" s="4">
        <f>100000-20000-5500-15000</f>
        <v>59500</v>
      </c>
      <c r="D165" s="4">
        <v>27544</v>
      </c>
      <c r="E165" s="43"/>
    </row>
    <row r="166" spans="1:5" ht="13" x14ac:dyDescent="0.25">
      <c r="A166" s="5" t="s">
        <v>135</v>
      </c>
      <c r="B166" s="6">
        <f>SUM(B161:B165)</f>
        <v>599250</v>
      </c>
      <c r="C166" s="6">
        <f>SUM(C161:C165)</f>
        <v>1382400</v>
      </c>
      <c r="D166" s="6">
        <f>SUM(D161:D165)</f>
        <v>1297849</v>
      </c>
      <c r="E166" s="43"/>
    </row>
    <row r="167" spans="1:5" ht="13" x14ac:dyDescent="0.25">
      <c r="A167" s="7"/>
      <c r="B167" s="8"/>
      <c r="C167" s="8"/>
      <c r="D167" s="8"/>
      <c r="E167" s="43"/>
    </row>
    <row r="168" spans="1:5" ht="13" x14ac:dyDescent="0.25">
      <c r="A168" s="5" t="s">
        <v>143</v>
      </c>
      <c r="B168" s="6">
        <f>B154+B156+B166</f>
        <v>4211670</v>
      </c>
      <c r="C168" s="6">
        <f>C154+C156+C166</f>
        <v>5016020</v>
      </c>
      <c r="D168" s="6">
        <f>D154+D156+D166</f>
        <v>4793373</v>
      </c>
      <c r="E168" s="43"/>
    </row>
    <row r="169" spans="1:5" ht="13" x14ac:dyDescent="0.3">
      <c r="A169" s="2"/>
      <c r="B169" s="2"/>
      <c r="C169" s="2"/>
      <c r="D169" s="2"/>
      <c r="E169" s="43"/>
    </row>
    <row r="170" spans="1:5" x14ac:dyDescent="0.25">
      <c r="E170" s="43"/>
    </row>
    <row r="171" spans="1:5" x14ac:dyDescent="0.25">
      <c r="E171" s="43"/>
    </row>
    <row r="172" spans="1:5" ht="13" x14ac:dyDescent="0.3">
      <c r="A172" s="18" t="s">
        <v>167</v>
      </c>
      <c r="E172" s="43"/>
    </row>
    <row r="173" spans="1:5" x14ac:dyDescent="0.25">
      <c r="A173" s="1"/>
      <c r="B173" s="1" t="s">
        <v>5</v>
      </c>
      <c r="C173" s="1" t="s">
        <v>142</v>
      </c>
      <c r="D173" s="1" t="s">
        <v>6</v>
      </c>
      <c r="E173" s="43"/>
    </row>
    <row r="174" spans="1:5" ht="13" x14ac:dyDescent="0.25">
      <c r="A174" s="3" t="s">
        <v>26</v>
      </c>
      <c r="B174" s="4">
        <v>737008</v>
      </c>
      <c r="C174" s="4">
        <f>737008+602552</f>
        <v>1339560</v>
      </c>
      <c r="D174" s="4">
        <v>1339560</v>
      </c>
      <c r="E174" s="43"/>
    </row>
    <row r="175" spans="1:5" ht="13" x14ac:dyDescent="0.25">
      <c r="A175" s="3" t="s">
        <v>32</v>
      </c>
      <c r="B175" s="4">
        <v>550000</v>
      </c>
      <c r="C175" s="4">
        <v>655000</v>
      </c>
      <c r="D175" s="4">
        <v>654909</v>
      </c>
      <c r="E175" s="43"/>
    </row>
    <row r="176" spans="1:5" s="22" customFormat="1" ht="13" x14ac:dyDescent="0.25">
      <c r="A176" s="3" t="s">
        <v>131</v>
      </c>
      <c r="B176" s="4">
        <v>0</v>
      </c>
      <c r="C176" s="4">
        <f>100000+60000</f>
        <v>160000</v>
      </c>
      <c r="D176" s="4">
        <v>160000</v>
      </c>
      <c r="E176" s="43"/>
    </row>
    <row r="177" spans="1:5" ht="13" x14ac:dyDescent="0.25">
      <c r="A177" s="3" t="s">
        <v>138</v>
      </c>
      <c r="B177" s="4">
        <v>148500</v>
      </c>
      <c r="C177" s="4">
        <f>176850+64800+30655+50000+27000+250000</f>
        <v>599305</v>
      </c>
      <c r="D177" s="4">
        <v>581714</v>
      </c>
      <c r="E177" s="43"/>
    </row>
    <row r="178" spans="1:5" ht="13" x14ac:dyDescent="0.25">
      <c r="A178" s="5" t="s">
        <v>135</v>
      </c>
      <c r="B178" s="6">
        <f>SUM(B174:B177)</f>
        <v>1435508</v>
      </c>
      <c r="C178" s="6">
        <f>SUM(C174:C177)</f>
        <v>2753865</v>
      </c>
      <c r="D178" s="6">
        <f>SUM(D174:D177)</f>
        <v>2736183</v>
      </c>
      <c r="E178" s="43"/>
    </row>
    <row r="179" spans="1:5" ht="13" x14ac:dyDescent="0.25">
      <c r="A179" s="5"/>
      <c r="B179" s="6"/>
      <c r="C179" s="6"/>
      <c r="D179" s="6"/>
      <c r="E179" s="43"/>
    </row>
    <row r="180" spans="1:5" ht="13" x14ac:dyDescent="0.25">
      <c r="A180" s="5" t="s">
        <v>132</v>
      </c>
      <c r="B180" s="6">
        <v>400000</v>
      </c>
      <c r="C180" s="6">
        <v>1290000</v>
      </c>
      <c r="D180" s="6">
        <v>1190000</v>
      </c>
      <c r="E180" s="43"/>
    </row>
    <row r="181" spans="1:5" ht="13" x14ac:dyDescent="0.25">
      <c r="A181" s="7"/>
      <c r="B181" s="8"/>
      <c r="C181" s="8"/>
      <c r="D181" s="8"/>
      <c r="E181" s="43"/>
    </row>
    <row r="182" spans="1:5" ht="13" x14ac:dyDescent="0.25">
      <c r="A182" s="3" t="s">
        <v>147</v>
      </c>
      <c r="B182" s="4">
        <v>546648</v>
      </c>
      <c r="C182" s="4">
        <v>0</v>
      </c>
      <c r="D182" s="4">
        <v>0</v>
      </c>
      <c r="E182" s="43"/>
    </row>
    <row r="183" spans="1:5" ht="13" x14ac:dyDescent="0.25">
      <c r="A183" s="3" t="s">
        <v>40</v>
      </c>
      <c r="B183" s="4">
        <v>0</v>
      </c>
      <c r="C183" s="4">
        <v>0</v>
      </c>
      <c r="D183" s="4">
        <v>0</v>
      </c>
      <c r="E183" s="43"/>
    </row>
    <row r="184" spans="1:5" ht="13" x14ac:dyDescent="0.25">
      <c r="A184" s="3" t="s">
        <v>148</v>
      </c>
      <c r="B184" s="4">
        <v>0</v>
      </c>
      <c r="C184" s="4">
        <v>0</v>
      </c>
      <c r="D184" s="4">
        <v>0</v>
      </c>
      <c r="E184" s="43"/>
    </row>
    <row r="185" spans="1:5" ht="13" x14ac:dyDescent="0.25">
      <c r="A185" s="3" t="s">
        <v>42</v>
      </c>
      <c r="B185" s="4">
        <v>0</v>
      </c>
      <c r="C185" s="4">
        <v>0</v>
      </c>
      <c r="D185" s="4">
        <v>0</v>
      </c>
      <c r="E185" s="43"/>
    </row>
    <row r="186" spans="1:5" ht="13" x14ac:dyDescent="0.25">
      <c r="A186" s="5" t="s">
        <v>139</v>
      </c>
      <c r="B186" s="6">
        <f>SUM(B182:B185)</f>
        <v>546648</v>
      </c>
      <c r="C186" s="6">
        <f>SUM(C182:C185)</f>
        <v>0</v>
      </c>
      <c r="D186" s="6">
        <f>D182</f>
        <v>0</v>
      </c>
      <c r="E186" s="43"/>
    </row>
    <row r="187" spans="1:5" ht="13" x14ac:dyDescent="0.25">
      <c r="A187" s="7"/>
      <c r="B187" s="8"/>
      <c r="C187" s="8"/>
      <c r="D187" s="8"/>
      <c r="E187" s="43"/>
    </row>
    <row r="188" spans="1:5" ht="13" x14ac:dyDescent="0.25">
      <c r="A188" s="5" t="s">
        <v>143</v>
      </c>
      <c r="B188" s="6">
        <f>B178+B180+B186</f>
        <v>2382156</v>
      </c>
      <c r="C188" s="6">
        <f>C178+C180+C186</f>
        <v>4043865</v>
      </c>
      <c r="D188" s="6">
        <f>D178+D180+D186</f>
        <v>3926183</v>
      </c>
      <c r="E188" s="43"/>
    </row>
    <row r="189" spans="1:5" ht="13" x14ac:dyDescent="0.3">
      <c r="A189" s="2"/>
      <c r="B189" s="2"/>
      <c r="C189" s="2"/>
      <c r="D189" s="2"/>
      <c r="E189" s="43"/>
    </row>
    <row r="190" spans="1:5" x14ac:dyDescent="0.25">
      <c r="E190" s="43"/>
    </row>
    <row r="191" spans="1:5" x14ac:dyDescent="0.25">
      <c r="E191" s="43"/>
    </row>
    <row r="192" spans="1:5" ht="13" x14ac:dyDescent="0.3">
      <c r="A192" s="18" t="s">
        <v>168</v>
      </c>
      <c r="E192" s="43"/>
    </row>
    <row r="193" spans="1:5" x14ac:dyDescent="0.25">
      <c r="A193" s="1"/>
      <c r="B193" s="1" t="s">
        <v>5</v>
      </c>
      <c r="C193" s="1" t="s">
        <v>142</v>
      </c>
      <c r="D193" s="1" t="s">
        <v>6</v>
      </c>
      <c r="E193" s="43"/>
    </row>
    <row r="194" spans="1:5" ht="13" x14ac:dyDescent="0.25">
      <c r="A194" s="3" t="s">
        <v>26</v>
      </c>
      <c r="B194" s="4">
        <v>892913</v>
      </c>
      <c r="C194" s="4">
        <f>892913-113536-600000-100000</f>
        <v>79377</v>
      </c>
      <c r="D194" s="4">
        <v>0</v>
      </c>
      <c r="E194" s="43"/>
    </row>
    <row r="195" spans="1:5" ht="13" x14ac:dyDescent="0.25">
      <c r="A195" s="3" t="s">
        <v>138</v>
      </c>
      <c r="B195" s="4">
        <v>241087</v>
      </c>
      <c r="C195" s="4">
        <f>241087-30655-162000-27000</f>
        <v>21432</v>
      </c>
      <c r="D195" s="4">
        <v>0</v>
      </c>
      <c r="E195" s="43"/>
    </row>
    <row r="196" spans="1:5" ht="13" x14ac:dyDescent="0.25">
      <c r="A196" s="5" t="s">
        <v>135</v>
      </c>
      <c r="B196" s="6">
        <f>SUM(B194:B195)</f>
        <v>1134000</v>
      </c>
      <c r="C196" s="6">
        <f>SUM(C194:C195)</f>
        <v>100809</v>
      </c>
      <c r="D196" s="6">
        <f>SUM(D194:D195)</f>
        <v>0</v>
      </c>
      <c r="E196" s="43"/>
    </row>
    <row r="197" spans="1:5" ht="13" x14ac:dyDescent="0.25">
      <c r="A197" s="5"/>
      <c r="B197" s="6"/>
      <c r="C197" s="6"/>
      <c r="D197" s="6"/>
      <c r="E197" s="43"/>
    </row>
    <row r="198" spans="1:5" ht="13" x14ac:dyDescent="0.25">
      <c r="A198" s="5" t="s">
        <v>143</v>
      </c>
      <c r="B198" s="6">
        <f>B196</f>
        <v>1134000</v>
      </c>
      <c r="C198" s="6">
        <f>C196</f>
        <v>100809</v>
      </c>
      <c r="D198" s="6">
        <f>D196</f>
        <v>0</v>
      </c>
      <c r="E198" s="43"/>
    </row>
    <row r="199" spans="1:5" ht="13" x14ac:dyDescent="0.3">
      <c r="A199" s="2"/>
      <c r="B199" s="2"/>
      <c r="C199" s="2"/>
      <c r="D199" s="2"/>
      <c r="E199" s="43"/>
    </row>
    <row r="200" spans="1:5" x14ac:dyDescent="0.25">
      <c r="E200" s="43"/>
    </row>
    <row r="201" spans="1:5" x14ac:dyDescent="0.25">
      <c r="E201" s="43"/>
    </row>
    <row r="202" spans="1:5" ht="13" x14ac:dyDescent="0.3">
      <c r="A202" s="18" t="s">
        <v>169</v>
      </c>
      <c r="E202" s="43"/>
    </row>
    <row r="203" spans="1:5" x14ac:dyDescent="0.25">
      <c r="A203" s="1"/>
      <c r="B203" s="1" t="s">
        <v>5</v>
      </c>
      <c r="C203" s="1" t="s">
        <v>142</v>
      </c>
      <c r="D203" s="1" t="s">
        <v>6</v>
      </c>
      <c r="E203" s="43"/>
    </row>
    <row r="204" spans="1:5" ht="13" x14ac:dyDescent="0.25">
      <c r="A204" s="3" t="s">
        <v>131</v>
      </c>
      <c r="B204" s="4">
        <v>31496</v>
      </c>
      <c r="C204" s="4">
        <f>31496-10000</f>
        <v>21496</v>
      </c>
      <c r="D204" s="4">
        <v>0</v>
      </c>
      <c r="E204" s="43"/>
    </row>
    <row r="205" spans="1:5" ht="13" x14ac:dyDescent="0.25">
      <c r="A205" s="3" t="s">
        <v>138</v>
      </c>
      <c r="B205" s="4">
        <v>8504</v>
      </c>
      <c r="C205" s="4">
        <f>8504-2700</f>
        <v>5804</v>
      </c>
      <c r="D205" s="4">
        <v>0</v>
      </c>
      <c r="E205" s="43"/>
    </row>
    <row r="206" spans="1:5" ht="13" x14ac:dyDescent="0.25">
      <c r="A206" s="5" t="s">
        <v>135</v>
      </c>
      <c r="B206" s="6">
        <f>SUM(B204:B205)</f>
        <v>40000</v>
      </c>
      <c r="C206" s="6">
        <f>SUM(C204:C205)</f>
        <v>27300</v>
      </c>
      <c r="D206" s="6">
        <f>SUM(D204:D205)</f>
        <v>0</v>
      </c>
      <c r="E206" s="43"/>
    </row>
    <row r="207" spans="1:5" ht="13" x14ac:dyDescent="0.25">
      <c r="A207" s="5"/>
      <c r="B207" s="6"/>
      <c r="C207" s="6"/>
      <c r="D207" s="6"/>
      <c r="E207" s="43"/>
    </row>
    <row r="208" spans="1:5" ht="13" x14ac:dyDescent="0.25">
      <c r="A208" s="5" t="s">
        <v>143</v>
      </c>
      <c r="B208" s="6">
        <f>B206</f>
        <v>40000</v>
      </c>
      <c r="C208" s="6">
        <f>C206</f>
        <v>27300</v>
      </c>
      <c r="D208" s="6">
        <f>D206</f>
        <v>0</v>
      </c>
      <c r="E208" s="43"/>
    </row>
    <row r="209" spans="1:5" x14ac:dyDescent="0.25">
      <c r="E209" s="43"/>
    </row>
    <row r="210" spans="1:5" x14ac:dyDescent="0.25">
      <c r="E210" s="43"/>
    </row>
    <row r="211" spans="1:5" x14ac:dyDescent="0.25">
      <c r="E211" s="43"/>
    </row>
    <row r="212" spans="1:5" ht="13" x14ac:dyDescent="0.3">
      <c r="A212" s="18" t="s">
        <v>165</v>
      </c>
      <c r="E212" s="43"/>
    </row>
    <row r="213" spans="1:5" x14ac:dyDescent="0.25">
      <c r="A213" s="1"/>
      <c r="B213" s="1" t="s">
        <v>5</v>
      </c>
      <c r="C213" s="1" t="s">
        <v>142</v>
      </c>
      <c r="D213" s="1" t="s">
        <v>6</v>
      </c>
      <c r="E213" s="43"/>
    </row>
    <row r="214" spans="1:5" ht="13" x14ac:dyDescent="0.25">
      <c r="A214" s="3" t="s">
        <v>32</v>
      </c>
      <c r="B214" s="4">
        <v>100000</v>
      </c>
      <c r="C214" s="4">
        <v>211000</v>
      </c>
      <c r="D214" s="4">
        <v>210945</v>
      </c>
      <c r="E214" s="43"/>
    </row>
    <row r="215" spans="1:5" ht="13" x14ac:dyDescent="0.25">
      <c r="A215" s="3" t="s">
        <v>138</v>
      </c>
      <c r="B215" s="4">
        <v>27000</v>
      </c>
      <c r="C215" s="4">
        <v>56970</v>
      </c>
      <c r="D215" s="4">
        <v>56955</v>
      </c>
      <c r="E215" s="43"/>
    </row>
    <row r="216" spans="1:5" ht="13" x14ac:dyDescent="0.25">
      <c r="A216" s="5" t="s">
        <v>135</v>
      </c>
      <c r="B216" s="6">
        <f>SUM(B214:B215)</f>
        <v>127000</v>
      </c>
      <c r="C216" s="6">
        <f>SUM(C214:C215)</f>
        <v>267970</v>
      </c>
      <c r="D216" s="6">
        <f>SUM(D214:D215)</f>
        <v>267900</v>
      </c>
      <c r="E216" s="43"/>
    </row>
    <row r="217" spans="1:5" ht="13" x14ac:dyDescent="0.25">
      <c r="A217" s="7"/>
      <c r="B217" s="8"/>
      <c r="C217" s="8"/>
      <c r="D217" s="8"/>
      <c r="E217" s="43"/>
    </row>
    <row r="218" spans="1:5" ht="13" x14ac:dyDescent="0.25">
      <c r="A218" s="5" t="s">
        <v>143</v>
      </c>
      <c r="B218" s="6">
        <f>B216</f>
        <v>127000</v>
      </c>
      <c r="C218" s="6">
        <f>C216</f>
        <v>267970</v>
      </c>
      <c r="D218" s="6">
        <f>D216</f>
        <v>267900</v>
      </c>
      <c r="E218" s="43"/>
    </row>
    <row r="219" spans="1:5" x14ac:dyDescent="0.25">
      <c r="E219" s="43"/>
    </row>
    <row r="220" spans="1:5" x14ac:dyDescent="0.25">
      <c r="E220" s="43"/>
    </row>
    <row r="221" spans="1:5" ht="13" x14ac:dyDescent="0.3">
      <c r="A221" s="18" t="s">
        <v>309</v>
      </c>
      <c r="E221" s="43"/>
    </row>
    <row r="222" spans="1:5" s="22" customFormat="1" x14ac:dyDescent="0.25">
      <c r="A222" s="1"/>
      <c r="B222" s="1" t="s">
        <v>5</v>
      </c>
      <c r="C222" s="1" t="s">
        <v>142</v>
      </c>
      <c r="D222" s="1" t="s">
        <v>6</v>
      </c>
      <c r="E222" s="43"/>
    </row>
    <row r="223" spans="1:5" s="22" customFormat="1" ht="13" x14ac:dyDescent="0.25">
      <c r="A223" s="3" t="s">
        <v>147</v>
      </c>
      <c r="B223" s="4">
        <v>0</v>
      </c>
      <c r="C223" s="4">
        <v>1068135</v>
      </c>
      <c r="D223" s="4">
        <v>1068135</v>
      </c>
      <c r="E223" s="43"/>
    </row>
    <row r="224" spans="1:5" s="22" customFormat="1" ht="13" x14ac:dyDescent="0.25">
      <c r="A224" s="3" t="s">
        <v>310</v>
      </c>
      <c r="B224" s="4">
        <v>0</v>
      </c>
      <c r="C224" s="4">
        <v>0</v>
      </c>
      <c r="D224" s="4">
        <v>50000</v>
      </c>
      <c r="E224" s="43"/>
    </row>
    <row r="225" spans="1:5" s="22" customFormat="1" ht="13" x14ac:dyDescent="0.25">
      <c r="A225" s="3" t="s">
        <v>148</v>
      </c>
      <c r="B225" s="4">
        <v>0</v>
      </c>
      <c r="C225" s="4">
        <v>0</v>
      </c>
      <c r="D225" s="4">
        <v>801325</v>
      </c>
      <c r="E225" s="43"/>
    </row>
    <row r="226" spans="1:5" s="22" customFormat="1" ht="13" x14ac:dyDescent="0.25">
      <c r="A226" s="3" t="s">
        <v>42</v>
      </c>
      <c r="B226" s="4">
        <v>0</v>
      </c>
      <c r="C226" s="4">
        <v>0</v>
      </c>
      <c r="D226" s="4">
        <v>216810</v>
      </c>
      <c r="E226" s="43"/>
    </row>
    <row r="227" spans="1:5" s="22" customFormat="1" ht="13" x14ac:dyDescent="0.25">
      <c r="A227" s="3" t="s">
        <v>170</v>
      </c>
      <c r="B227" s="4">
        <v>0</v>
      </c>
      <c r="C227" s="4">
        <v>5000</v>
      </c>
      <c r="D227" s="4">
        <v>5000</v>
      </c>
      <c r="E227" s="43"/>
    </row>
    <row r="228" spans="1:5" s="22" customFormat="1" ht="13" x14ac:dyDescent="0.25">
      <c r="A228" s="5" t="s">
        <v>139</v>
      </c>
      <c r="B228" s="6">
        <f t="shared" ref="B228:C228" si="9">B223+B227</f>
        <v>0</v>
      </c>
      <c r="C228" s="6">
        <f t="shared" si="9"/>
        <v>1073135</v>
      </c>
      <c r="D228" s="6">
        <f>D223+D227</f>
        <v>1073135</v>
      </c>
      <c r="E228" s="43"/>
    </row>
    <row r="229" spans="1:5" x14ac:dyDescent="0.25">
      <c r="E229" s="43"/>
    </row>
    <row r="230" spans="1:5" s="22" customFormat="1" ht="13" x14ac:dyDescent="0.25">
      <c r="A230" s="5" t="s">
        <v>143</v>
      </c>
      <c r="B230" s="6">
        <f>B228</f>
        <v>0</v>
      </c>
      <c r="C230" s="6">
        <f>C228</f>
        <v>1073135</v>
      </c>
      <c r="D230" s="6">
        <f>D228</f>
        <v>1073135</v>
      </c>
      <c r="E230" s="43"/>
    </row>
    <row r="231" spans="1:5" s="22" customFormat="1" x14ac:dyDescent="0.25">
      <c r="E231" s="43"/>
    </row>
    <row r="232" spans="1:5" x14ac:dyDescent="0.25">
      <c r="E232" s="43"/>
    </row>
    <row r="233" spans="1:5" ht="14" x14ac:dyDescent="0.3">
      <c r="A233" s="47" t="s">
        <v>311</v>
      </c>
      <c r="B233" s="48">
        <f>+B12+B21+B27+B47+B58+B71+B108+B133+B144+B168+B188+B198+B208+B218+B230</f>
        <v>34106725</v>
      </c>
      <c r="C233" s="48">
        <f t="shared" ref="C233:D233" si="10">+C12+C21+C27+C47+C58+C71+C108+C133+C144+C168+C188+C198+C208+C218+C230</f>
        <v>255494103</v>
      </c>
      <c r="D233" s="48">
        <f t="shared" si="10"/>
        <v>239497775</v>
      </c>
      <c r="E233" s="43"/>
    </row>
    <row r="235" spans="1:5" s="43" customFormat="1" x14ac:dyDescent="0.25"/>
  </sheetData>
  <mergeCells count="1">
    <mergeCell ref="A1:D1"/>
  </mergeCells>
  <pageMargins left="0.70866141732283472" right="0.70866141732283472" top="0.55118110236220474" bottom="0.55118110236220474" header="0.31496062992125984" footer="0.31496062992125984"/>
  <pageSetup paperSize="9" scale="98" fitToHeight="0" orientation="portrait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H16" sqref="H16"/>
    </sheetView>
  </sheetViews>
  <sheetFormatPr defaultColWidth="8.81640625" defaultRowHeight="12.5" x14ac:dyDescent="0.25"/>
  <cols>
    <col min="1" max="1" width="1.7265625" style="22" customWidth="1"/>
    <col min="2" max="5" width="8.81640625" style="22"/>
    <col min="6" max="6" width="21.7265625" style="22" customWidth="1"/>
    <col min="7" max="9" width="10.1796875" style="22" customWidth="1"/>
    <col min="10" max="16384" width="8.81640625" style="22"/>
  </cols>
  <sheetData>
    <row r="1" spans="1:9" x14ac:dyDescent="0.25">
      <c r="A1" s="87" t="s">
        <v>312</v>
      </c>
      <c r="B1" s="87"/>
      <c r="C1" s="87"/>
      <c r="D1" s="87"/>
      <c r="E1" s="87"/>
      <c r="F1" s="87"/>
      <c r="G1" s="87"/>
      <c r="H1" s="87"/>
      <c r="I1" s="87"/>
    </row>
    <row r="3" spans="1:9" ht="15.5" x14ac:dyDescent="0.35">
      <c r="A3" s="88" t="s">
        <v>340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35">
      <c r="A4" s="88" t="s">
        <v>313</v>
      </c>
      <c r="B4" s="88"/>
      <c r="C4" s="88"/>
      <c r="D4" s="88"/>
      <c r="E4" s="88"/>
      <c r="F4" s="88"/>
      <c r="G4" s="88"/>
      <c r="H4" s="88"/>
      <c r="I4" s="88"/>
    </row>
    <row r="5" spans="1:9" ht="15.5" x14ac:dyDescent="0.35">
      <c r="A5" s="88" t="s">
        <v>314</v>
      </c>
      <c r="B5" s="88"/>
      <c r="C5" s="88"/>
      <c r="D5" s="88"/>
      <c r="E5" s="88"/>
      <c r="F5" s="88"/>
      <c r="G5" s="88"/>
      <c r="H5" s="88"/>
      <c r="I5" s="88"/>
    </row>
    <row r="6" spans="1:9" ht="12" customHeight="1" x14ac:dyDescent="0.25">
      <c r="A6" s="49"/>
      <c r="B6" s="49"/>
      <c r="C6" s="49"/>
      <c r="D6" s="49"/>
      <c r="E6" s="49"/>
      <c r="F6" s="49"/>
    </row>
    <row r="7" spans="1:9" ht="12.75" customHeight="1" x14ac:dyDescent="0.25">
      <c r="A7" s="89" t="s">
        <v>315</v>
      </c>
      <c r="B7" s="90"/>
      <c r="C7" s="90"/>
      <c r="D7" s="90"/>
      <c r="E7" s="90"/>
      <c r="F7" s="91"/>
      <c r="G7" s="50" t="s">
        <v>316</v>
      </c>
      <c r="H7" s="50" t="s">
        <v>317</v>
      </c>
      <c r="I7" s="95" t="s">
        <v>6</v>
      </c>
    </row>
    <row r="8" spans="1:9" ht="12.75" customHeight="1" x14ac:dyDescent="0.25">
      <c r="A8" s="92"/>
      <c r="B8" s="93"/>
      <c r="C8" s="93"/>
      <c r="D8" s="93"/>
      <c r="E8" s="93"/>
      <c r="F8" s="94"/>
      <c r="G8" s="97" t="s">
        <v>318</v>
      </c>
      <c r="H8" s="98"/>
      <c r="I8" s="96"/>
    </row>
    <row r="9" spans="1:9" ht="12.75" customHeight="1" x14ac:dyDescent="0.25">
      <c r="A9" s="99" t="s">
        <v>319</v>
      </c>
      <c r="B9" s="100"/>
      <c r="C9" s="100"/>
      <c r="D9" s="100"/>
      <c r="E9" s="100"/>
      <c r="F9" s="101"/>
      <c r="G9" s="51">
        <v>0</v>
      </c>
      <c r="H9" s="52">
        <v>8032735</v>
      </c>
      <c r="I9" s="53"/>
    </row>
    <row r="10" spans="1:9" x14ac:dyDescent="0.25">
      <c r="A10" s="102" t="s">
        <v>345</v>
      </c>
      <c r="B10" s="103"/>
      <c r="C10" s="103"/>
      <c r="D10" s="103"/>
      <c r="E10" s="103"/>
      <c r="F10" s="104"/>
      <c r="G10" s="54"/>
      <c r="H10" s="54">
        <v>4629023</v>
      </c>
      <c r="I10" s="54">
        <v>4629023</v>
      </c>
    </row>
    <row r="11" spans="1:9" x14ac:dyDescent="0.25">
      <c r="A11" s="102" t="s">
        <v>346</v>
      </c>
      <c r="B11" s="103"/>
      <c r="C11" s="103"/>
      <c r="D11" s="103"/>
      <c r="E11" s="103"/>
      <c r="F11" s="104"/>
      <c r="G11" s="54"/>
      <c r="H11" s="54">
        <v>567265</v>
      </c>
      <c r="I11" s="54">
        <v>567265</v>
      </c>
    </row>
    <row r="12" spans="1:9" x14ac:dyDescent="0.25">
      <c r="A12" s="56"/>
      <c r="B12" s="57"/>
      <c r="C12" s="57"/>
      <c r="D12" s="57"/>
      <c r="E12" s="57"/>
      <c r="F12" s="58"/>
      <c r="G12" s="55"/>
      <c r="H12" s="55"/>
      <c r="I12" s="54"/>
    </row>
    <row r="13" spans="1:9" ht="13" x14ac:dyDescent="0.3">
      <c r="A13" s="59" t="s">
        <v>320</v>
      </c>
      <c r="B13" s="57"/>
      <c r="C13" s="57"/>
      <c r="D13" s="57"/>
      <c r="E13" s="57"/>
      <c r="F13" s="58"/>
      <c r="G13" s="60">
        <f>SUM(G9:G12)</f>
        <v>0</v>
      </c>
      <c r="H13" s="60">
        <f>SUM(H9:H12)</f>
        <v>13229023</v>
      </c>
      <c r="I13" s="60">
        <f>SUM(I9:I12)</f>
        <v>5196288</v>
      </c>
    </row>
    <row r="14" spans="1:9" ht="18" customHeight="1" x14ac:dyDescent="0.25">
      <c r="A14" s="105" t="s">
        <v>321</v>
      </c>
      <c r="B14" s="106"/>
      <c r="C14" s="106"/>
      <c r="D14" s="106"/>
      <c r="E14" s="106"/>
      <c r="F14" s="107"/>
      <c r="G14" s="55"/>
      <c r="H14" s="55"/>
      <c r="I14" s="55"/>
    </row>
    <row r="15" spans="1:9" ht="13.15" customHeight="1" x14ac:dyDescent="0.25">
      <c r="A15" s="108" t="s">
        <v>351</v>
      </c>
      <c r="B15" s="109"/>
      <c r="C15" s="109"/>
      <c r="D15" s="109"/>
      <c r="E15" s="109"/>
      <c r="F15" s="110"/>
      <c r="G15" s="55"/>
      <c r="H15" s="55">
        <v>1724098</v>
      </c>
      <c r="I15" s="55"/>
    </row>
    <row r="16" spans="1:9" x14ac:dyDescent="0.25">
      <c r="A16" s="108" t="s">
        <v>347</v>
      </c>
      <c r="B16" s="109"/>
      <c r="C16" s="109"/>
      <c r="D16" s="109"/>
      <c r="E16" s="109"/>
      <c r="F16" s="110"/>
      <c r="G16" s="55"/>
      <c r="H16" s="55">
        <v>198558022</v>
      </c>
      <c r="I16" s="55">
        <v>198558022</v>
      </c>
    </row>
    <row r="17" spans="1:9" x14ac:dyDescent="0.25">
      <c r="A17" s="108" t="s">
        <v>349</v>
      </c>
      <c r="B17" s="109"/>
      <c r="C17" s="109"/>
      <c r="D17" s="109"/>
      <c r="E17" s="109"/>
      <c r="F17" s="110"/>
      <c r="G17" s="55"/>
      <c r="H17" s="55">
        <v>507996</v>
      </c>
      <c r="I17" s="55">
        <v>386588</v>
      </c>
    </row>
    <row r="18" spans="1:9" x14ac:dyDescent="0.25">
      <c r="A18" s="111" t="s">
        <v>348</v>
      </c>
      <c r="B18" s="112"/>
      <c r="C18" s="112"/>
      <c r="D18" s="112"/>
      <c r="E18" s="112"/>
      <c r="F18" s="113"/>
      <c r="G18" s="55"/>
      <c r="H18" s="55">
        <v>2592850</v>
      </c>
      <c r="I18" s="55">
        <v>2592850</v>
      </c>
    </row>
    <row r="19" spans="1:9" x14ac:dyDescent="0.25">
      <c r="A19" s="108" t="s">
        <v>350</v>
      </c>
      <c r="B19" s="109"/>
      <c r="C19" s="109"/>
      <c r="D19" s="109"/>
      <c r="E19" s="109"/>
      <c r="F19" s="110"/>
      <c r="G19" s="55"/>
      <c r="H19" s="55">
        <v>154480</v>
      </c>
      <c r="I19" s="55">
        <v>154480</v>
      </c>
    </row>
    <row r="20" spans="1:9" x14ac:dyDescent="0.25">
      <c r="A20" s="108"/>
      <c r="B20" s="114"/>
      <c r="C20" s="114"/>
      <c r="D20" s="114"/>
      <c r="E20" s="114"/>
      <c r="F20" s="115"/>
      <c r="G20" s="55"/>
      <c r="H20" s="55"/>
      <c r="I20" s="55"/>
    </row>
    <row r="21" spans="1:9" ht="13" x14ac:dyDescent="0.3">
      <c r="A21" s="59" t="s">
        <v>320</v>
      </c>
      <c r="B21" s="57"/>
      <c r="C21" s="57"/>
      <c r="D21" s="57"/>
      <c r="E21" s="57"/>
      <c r="F21" s="58"/>
      <c r="G21" s="60">
        <f>SUM(G15:G19)</f>
        <v>0</v>
      </c>
      <c r="H21" s="60">
        <f t="shared" ref="H21:I21" si="0">SUM(H15:H19)</f>
        <v>203537446</v>
      </c>
      <c r="I21" s="60">
        <f t="shared" si="0"/>
        <v>201691940</v>
      </c>
    </row>
    <row r="22" spans="1:9" ht="18" customHeight="1" x14ac:dyDescent="0.25">
      <c r="A22" s="105" t="s">
        <v>322</v>
      </c>
      <c r="B22" s="106"/>
      <c r="C22" s="106"/>
      <c r="D22" s="106"/>
      <c r="E22" s="106"/>
      <c r="F22" s="107"/>
      <c r="G22" s="55"/>
      <c r="H22" s="55"/>
      <c r="I22" s="55"/>
    </row>
    <row r="23" spans="1:9" x14ac:dyDescent="0.25">
      <c r="A23" s="56"/>
      <c r="B23" s="57"/>
      <c r="C23" s="57"/>
      <c r="D23" s="57"/>
      <c r="E23" s="57"/>
      <c r="F23" s="58"/>
      <c r="G23" s="60">
        <v>0</v>
      </c>
      <c r="H23" s="60">
        <v>0</v>
      </c>
      <c r="I23" s="60">
        <v>0</v>
      </c>
    </row>
    <row r="24" spans="1:9" ht="13" x14ac:dyDescent="0.3">
      <c r="A24" s="59" t="s">
        <v>320</v>
      </c>
      <c r="B24" s="61"/>
      <c r="C24" s="61"/>
      <c r="D24" s="61"/>
      <c r="E24" s="61"/>
      <c r="F24" s="62"/>
      <c r="G24" s="55"/>
      <c r="H24" s="55"/>
      <c r="I24" s="55"/>
    </row>
    <row r="25" spans="1:9" ht="18" customHeight="1" x14ac:dyDescent="0.25">
      <c r="A25" s="105" t="s">
        <v>323</v>
      </c>
      <c r="B25" s="106"/>
      <c r="C25" s="106"/>
      <c r="D25" s="106"/>
      <c r="E25" s="106"/>
      <c r="F25" s="107"/>
      <c r="G25" s="55"/>
      <c r="H25" s="55"/>
      <c r="I25" s="55"/>
    </row>
    <row r="26" spans="1:9" x14ac:dyDescent="0.25">
      <c r="A26" s="56"/>
      <c r="B26" s="57"/>
      <c r="C26" s="57"/>
      <c r="D26" s="57"/>
      <c r="E26" s="57"/>
      <c r="F26" s="57"/>
      <c r="G26" s="54">
        <v>0</v>
      </c>
      <c r="H26" s="55"/>
      <c r="I26" s="55"/>
    </row>
    <row r="27" spans="1:9" ht="13" x14ac:dyDescent="0.3">
      <c r="A27" s="59" t="s">
        <v>320</v>
      </c>
      <c r="B27" s="63"/>
      <c r="C27" s="63"/>
      <c r="D27" s="63"/>
      <c r="E27" s="63"/>
      <c r="F27" s="63"/>
      <c r="G27" s="60"/>
      <c r="H27" s="55"/>
      <c r="I27" s="55"/>
    </row>
    <row r="28" spans="1:9" ht="18" customHeight="1" x14ac:dyDescent="0.25">
      <c r="A28" s="105" t="s">
        <v>324</v>
      </c>
      <c r="B28" s="106"/>
      <c r="C28" s="106"/>
      <c r="D28" s="106"/>
      <c r="E28" s="106"/>
      <c r="F28" s="107"/>
      <c r="G28" s="55"/>
      <c r="H28" s="55"/>
      <c r="I28" s="55"/>
    </row>
    <row r="29" spans="1:9" x14ac:dyDescent="0.25">
      <c r="A29" s="56"/>
      <c r="B29" s="57"/>
      <c r="C29" s="57"/>
      <c r="D29" s="57"/>
      <c r="E29" s="57"/>
      <c r="F29" s="57"/>
      <c r="G29" s="54"/>
      <c r="H29" s="54"/>
      <c r="I29" s="55"/>
    </row>
    <row r="30" spans="1:9" x14ac:dyDescent="0.25">
      <c r="A30" s="56"/>
      <c r="B30" s="57"/>
      <c r="C30" s="57"/>
      <c r="D30" s="57"/>
      <c r="E30" s="57"/>
      <c r="F30" s="57"/>
      <c r="G30" s="54"/>
      <c r="H30" s="54"/>
      <c r="I30" s="55"/>
    </row>
    <row r="31" spans="1:9" x14ac:dyDescent="0.25">
      <c r="A31" s="56"/>
      <c r="B31" s="64"/>
      <c r="C31" s="57"/>
      <c r="D31" s="57"/>
      <c r="E31" s="57"/>
      <c r="F31" s="57"/>
      <c r="G31" s="54"/>
      <c r="H31" s="54"/>
      <c r="I31" s="55"/>
    </row>
    <row r="32" spans="1:9" x14ac:dyDescent="0.25">
      <c r="A32" s="56"/>
      <c r="B32" s="57"/>
      <c r="C32" s="57"/>
      <c r="D32" s="57"/>
      <c r="E32" s="57"/>
      <c r="F32" s="58"/>
      <c r="G32" s="54"/>
      <c r="H32" s="54"/>
      <c r="I32" s="55"/>
    </row>
    <row r="33" spans="1:9" ht="12.75" customHeight="1" x14ac:dyDescent="0.3">
      <c r="A33" s="59" t="s">
        <v>320</v>
      </c>
      <c r="B33" s="63"/>
      <c r="C33" s="63"/>
      <c r="D33" s="63"/>
      <c r="E33" s="63"/>
      <c r="F33" s="63"/>
      <c r="G33" s="60">
        <f>SUM(G30:G32)</f>
        <v>0</v>
      </c>
      <c r="H33" s="60">
        <f>SUM(H32:H32)</f>
        <v>0</v>
      </c>
      <c r="I33" s="60">
        <f>SUM(I32:I32)</f>
        <v>0</v>
      </c>
    </row>
    <row r="34" spans="1:9" ht="17.149999999999999" customHeight="1" x14ac:dyDescent="0.3">
      <c r="A34" s="59" t="s">
        <v>325</v>
      </c>
      <c r="B34" s="63"/>
      <c r="C34" s="63"/>
      <c r="D34" s="63"/>
      <c r="E34" s="63"/>
      <c r="F34" s="63"/>
      <c r="G34" s="60"/>
      <c r="H34" s="60"/>
      <c r="I34" s="60"/>
    </row>
    <row r="35" spans="1:9" ht="18" customHeight="1" x14ac:dyDescent="0.3">
      <c r="A35" s="59" t="s">
        <v>326</v>
      </c>
      <c r="B35" s="57"/>
      <c r="C35" s="57"/>
      <c r="D35" s="57"/>
      <c r="E35" s="57"/>
      <c r="F35" s="58"/>
      <c r="G35" s="60">
        <f>SUM(G33+G23+G21+G13+G34+G27)</f>
        <v>0</v>
      </c>
      <c r="H35" s="60">
        <f>SUM(H33+H23+H21+H13)</f>
        <v>216766469</v>
      </c>
      <c r="I35" s="60">
        <f>SUM(I33+I23+I21+I13)</f>
        <v>206888228</v>
      </c>
    </row>
    <row r="36" spans="1:9" ht="10" customHeight="1" x14ac:dyDescent="0.25"/>
    <row r="39" spans="1:9" ht="10" customHeight="1" x14ac:dyDescent="0.25"/>
    <row r="40" spans="1:9" ht="12.65" customHeight="1" x14ac:dyDescent="0.25"/>
    <row r="41" spans="1:9" ht="12.65" customHeight="1" x14ac:dyDescent="0.25"/>
    <row r="42" spans="1:9" ht="12.75" customHeight="1" x14ac:dyDescent="0.25"/>
    <row r="44" spans="1:9" ht="18" customHeight="1" x14ac:dyDescent="0.25"/>
    <row r="45" spans="1:9" ht="13" customHeight="1" x14ac:dyDescent="0.25"/>
    <row r="46" spans="1:9" ht="13" customHeight="1" x14ac:dyDescent="0.25"/>
    <row r="47" spans="1:9" ht="13" customHeight="1" x14ac:dyDescent="0.25"/>
    <row r="48" spans="1:9" ht="13" customHeight="1" x14ac:dyDescent="0.25"/>
    <row r="49" ht="18" customHeight="1" x14ac:dyDescent="0.25"/>
    <row r="58" ht="18" customHeight="1" x14ac:dyDescent="0.25"/>
    <row r="61" ht="18" customHeight="1" x14ac:dyDescent="0.25"/>
  </sheetData>
  <mergeCells count="20">
    <mergeCell ref="A28:F28"/>
    <mergeCell ref="A15:F15"/>
    <mergeCell ref="A17:F17"/>
    <mergeCell ref="A18:F18"/>
    <mergeCell ref="A19:F19"/>
    <mergeCell ref="A20:F20"/>
    <mergeCell ref="A22:F22"/>
    <mergeCell ref="A25:F25"/>
    <mergeCell ref="A9:F9"/>
    <mergeCell ref="A10:F10"/>
    <mergeCell ref="A11:F11"/>
    <mergeCell ref="A14:F14"/>
    <mergeCell ref="A16:F16"/>
    <mergeCell ref="A1:I1"/>
    <mergeCell ref="A3:I3"/>
    <mergeCell ref="A4:I4"/>
    <mergeCell ref="A5:I5"/>
    <mergeCell ref="A7:F8"/>
    <mergeCell ref="I7:I8"/>
    <mergeCell ref="G8:H8"/>
  </mergeCells>
  <printOptions horizontalCentered="1"/>
  <pageMargins left="0.39370078740157483" right="0.39370078740157483" top="0.39370078740157483" bottom="0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D5" sqref="D5"/>
    </sheetView>
  </sheetViews>
  <sheetFormatPr defaultColWidth="8.81640625" defaultRowHeight="12.5" x14ac:dyDescent="0.25"/>
  <cols>
    <col min="1" max="1" width="38.7265625" style="22" customWidth="1"/>
    <col min="2" max="2" width="20.54296875" style="22" customWidth="1"/>
    <col min="3" max="16384" width="8.81640625" style="22"/>
  </cols>
  <sheetData>
    <row r="1" spans="1:3" x14ac:dyDescent="0.25">
      <c r="A1" s="116" t="s">
        <v>352</v>
      </c>
      <c r="B1" s="116"/>
      <c r="C1" s="65"/>
    </row>
    <row r="2" spans="1:3" x14ac:dyDescent="0.25">
      <c r="A2" s="66"/>
      <c r="B2" s="66"/>
      <c r="C2" s="65"/>
    </row>
    <row r="3" spans="1:3" x14ac:dyDescent="0.25">
      <c r="A3" s="66"/>
      <c r="B3" s="66"/>
      <c r="C3" s="65"/>
    </row>
    <row r="4" spans="1:3" ht="13" thickBot="1" x14ac:dyDescent="0.3">
      <c r="A4" s="65"/>
      <c r="B4" s="66"/>
      <c r="C4" s="65"/>
    </row>
    <row r="5" spans="1:3" ht="13" x14ac:dyDescent="0.3">
      <c r="A5" s="117" t="s">
        <v>339</v>
      </c>
      <c r="B5" s="118"/>
      <c r="C5" s="65"/>
    </row>
    <row r="6" spans="1:3" ht="13.5" thickBot="1" x14ac:dyDescent="0.35">
      <c r="A6" s="119" t="s">
        <v>327</v>
      </c>
      <c r="B6" s="120"/>
      <c r="C6" s="65"/>
    </row>
    <row r="7" spans="1:3" ht="13.5" thickBot="1" x14ac:dyDescent="0.35">
      <c r="A7" s="67"/>
      <c r="B7" s="68"/>
      <c r="C7" s="65"/>
    </row>
    <row r="8" spans="1:3" ht="16" customHeight="1" x14ac:dyDescent="0.3">
      <c r="A8" s="69" t="s">
        <v>328</v>
      </c>
      <c r="B8" s="70"/>
      <c r="C8" s="65"/>
    </row>
    <row r="9" spans="1:3" ht="16" customHeight="1" x14ac:dyDescent="0.25">
      <c r="A9" s="71"/>
      <c r="B9" s="72"/>
      <c r="C9" s="65"/>
    </row>
    <row r="10" spans="1:3" ht="16" customHeight="1" x14ac:dyDescent="0.25">
      <c r="A10" s="73" t="s">
        <v>329</v>
      </c>
      <c r="B10" s="74">
        <v>15869048</v>
      </c>
      <c r="C10" s="65"/>
    </row>
    <row r="11" spans="1:3" ht="16" customHeight="1" x14ac:dyDescent="0.25">
      <c r="A11" s="73" t="s">
        <v>330</v>
      </c>
      <c r="B11" s="74">
        <v>249952087</v>
      </c>
      <c r="C11" s="65"/>
    </row>
    <row r="12" spans="1:3" ht="16" customHeight="1" x14ac:dyDescent="0.25">
      <c r="A12" s="73" t="s">
        <v>331</v>
      </c>
      <c r="B12" s="74">
        <v>239497775</v>
      </c>
      <c r="C12" s="65"/>
    </row>
    <row r="13" spans="1:3" ht="16" customHeight="1" x14ac:dyDescent="0.25">
      <c r="A13" s="73" t="s">
        <v>332</v>
      </c>
      <c r="B13" s="74">
        <v>26725</v>
      </c>
      <c r="C13" s="65"/>
    </row>
    <row r="14" spans="1:3" ht="16" customHeight="1" x14ac:dyDescent="0.3">
      <c r="A14" s="75" t="s">
        <v>155</v>
      </c>
      <c r="B14" s="76">
        <f>+B10+B11-B12+B13</f>
        <v>26350085</v>
      </c>
      <c r="C14" s="65"/>
    </row>
    <row r="15" spans="1:3" ht="16" customHeight="1" thickBot="1" x14ac:dyDescent="0.3">
      <c r="A15" s="77"/>
      <c r="B15" s="78"/>
      <c r="C15" s="65"/>
    </row>
    <row r="16" spans="1:3" ht="16" customHeight="1" x14ac:dyDescent="0.3">
      <c r="A16" s="69" t="s">
        <v>333</v>
      </c>
      <c r="B16" s="79"/>
      <c r="C16" s="65"/>
    </row>
    <row r="17" spans="1:3" ht="16" customHeight="1" x14ac:dyDescent="0.25">
      <c r="A17" s="71"/>
      <c r="B17" s="74"/>
      <c r="C17" s="65"/>
    </row>
    <row r="18" spans="1:3" ht="16" customHeight="1" x14ac:dyDescent="0.25">
      <c r="A18" s="73" t="s">
        <v>334</v>
      </c>
      <c r="B18" s="74">
        <v>249399184</v>
      </c>
      <c r="C18" s="65"/>
    </row>
    <row r="19" spans="1:3" ht="16" customHeight="1" x14ac:dyDescent="0.25">
      <c r="A19" s="73" t="s">
        <v>335</v>
      </c>
      <c r="B19" s="74">
        <v>239210566</v>
      </c>
      <c r="C19" s="65"/>
    </row>
    <row r="20" spans="1:3" ht="16" customHeight="1" x14ac:dyDescent="0.25">
      <c r="A20" s="73" t="s">
        <v>336</v>
      </c>
      <c r="B20" s="74">
        <v>15300133</v>
      </c>
      <c r="C20" s="65"/>
    </row>
    <row r="21" spans="1:3" ht="16" customHeight="1" x14ac:dyDescent="0.25">
      <c r="A21" s="73" t="s">
        <v>337</v>
      </c>
      <c r="B21" s="74">
        <v>287209</v>
      </c>
      <c r="C21" s="65"/>
    </row>
    <row r="22" spans="1:3" ht="16" customHeight="1" thickBot="1" x14ac:dyDescent="0.35">
      <c r="A22" s="80" t="s">
        <v>338</v>
      </c>
      <c r="B22" s="81">
        <f>+B18-B19+B20-B21</f>
        <v>25201542</v>
      </c>
      <c r="C22" s="65"/>
    </row>
    <row r="23" spans="1:3" x14ac:dyDescent="0.25">
      <c r="A23" s="65"/>
      <c r="B23" s="65"/>
      <c r="C23" s="65"/>
    </row>
    <row r="24" spans="1:3" x14ac:dyDescent="0.25">
      <c r="A24" s="82"/>
      <c r="B24" s="82"/>
      <c r="C24" s="82"/>
    </row>
    <row r="25" spans="1:3" x14ac:dyDescent="0.25">
      <c r="A25" s="65"/>
      <c r="B25" s="65"/>
      <c r="C25" s="65"/>
    </row>
  </sheetData>
  <mergeCells count="3">
    <mergeCell ref="A1:B1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workbookViewId="0">
      <pane ySplit="1" topLeftCell="A2" activePane="bottomLeft" state="frozen"/>
      <selection pane="bottomLeft" sqref="A1:D1"/>
    </sheetView>
  </sheetViews>
  <sheetFormatPr defaultRowHeight="12.5" x14ac:dyDescent="0.25"/>
  <cols>
    <col min="1" max="1" width="8.26953125" customWidth="1"/>
    <col min="2" max="2" width="65.453125" customWidth="1"/>
    <col min="3" max="3" width="13.81640625" customWidth="1"/>
    <col min="4" max="4" width="14.54296875" customWidth="1"/>
  </cols>
  <sheetData>
    <row r="1" spans="1:4" ht="13.15" customHeight="1" x14ac:dyDescent="0.25">
      <c r="A1" s="84" t="s">
        <v>287</v>
      </c>
      <c r="B1" s="84"/>
      <c r="C1" s="84"/>
      <c r="D1" s="84"/>
    </row>
    <row r="2" spans="1:4" s="22" customFormat="1" ht="31" x14ac:dyDescent="0.25">
      <c r="A2" s="21" t="s">
        <v>304</v>
      </c>
      <c r="B2" s="21" t="s">
        <v>4</v>
      </c>
      <c r="C2" s="21" t="s">
        <v>305</v>
      </c>
      <c r="D2" s="21" t="s">
        <v>306</v>
      </c>
    </row>
    <row r="3" spans="1:4" x14ac:dyDescent="0.25">
      <c r="A3" s="40" t="s">
        <v>0</v>
      </c>
      <c r="B3" s="34" t="s">
        <v>77</v>
      </c>
      <c r="C3" s="41">
        <v>2780145</v>
      </c>
      <c r="D3" s="41">
        <v>191417</v>
      </c>
    </row>
    <row r="4" spans="1:4" ht="13" x14ac:dyDescent="0.25">
      <c r="A4" s="38" t="s">
        <v>3</v>
      </c>
      <c r="B4" s="33" t="s">
        <v>78</v>
      </c>
      <c r="C4" s="39">
        <v>2780145</v>
      </c>
      <c r="D4" s="39">
        <v>191417</v>
      </c>
    </row>
    <row r="5" spans="1:4" x14ac:dyDescent="0.25">
      <c r="A5" s="40" t="s">
        <v>55</v>
      </c>
      <c r="B5" s="34" t="s">
        <v>79</v>
      </c>
      <c r="C5" s="41">
        <v>72022442</v>
      </c>
      <c r="D5" s="41">
        <v>236442262</v>
      </c>
    </row>
    <row r="6" spans="1:4" x14ac:dyDescent="0.25">
      <c r="A6" s="40" t="s">
        <v>57</v>
      </c>
      <c r="B6" s="34" t="s">
        <v>80</v>
      </c>
      <c r="C6" s="41">
        <v>14375087</v>
      </c>
      <c r="D6" s="41">
        <v>11129212</v>
      </c>
    </row>
    <row r="7" spans="1:4" ht="13" x14ac:dyDescent="0.25">
      <c r="A7" s="38" t="s">
        <v>74</v>
      </c>
      <c r="B7" s="33" t="s">
        <v>81</v>
      </c>
      <c r="C7" s="39">
        <v>86397529</v>
      </c>
      <c r="D7" s="39">
        <v>247571474</v>
      </c>
    </row>
    <row r="8" spans="1:4" ht="26" x14ac:dyDescent="0.25">
      <c r="A8" s="38" t="s">
        <v>24</v>
      </c>
      <c r="B8" s="33" t="s">
        <v>82</v>
      </c>
      <c r="C8" s="39">
        <v>89177674</v>
      </c>
      <c r="D8" s="39">
        <v>247762891</v>
      </c>
    </row>
    <row r="9" spans="1:4" x14ac:dyDescent="0.25">
      <c r="A9" s="40" t="s">
        <v>83</v>
      </c>
      <c r="B9" s="34" t="s">
        <v>84</v>
      </c>
      <c r="C9" s="41">
        <v>219410</v>
      </c>
      <c r="D9" s="41">
        <v>227380</v>
      </c>
    </row>
    <row r="10" spans="1:4" ht="13" x14ac:dyDescent="0.25">
      <c r="A10" s="38" t="s">
        <v>75</v>
      </c>
      <c r="B10" s="33" t="s">
        <v>85</v>
      </c>
      <c r="C10" s="39">
        <v>219410</v>
      </c>
      <c r="D10" s="39">
        <v>227380</v>
      </c>
    </row>
    <row r="11" spans="1:4" x14ac:dyDescent="0.25">
      <c r="A11" s="40" t="s">
        <v>86</v>
      </c>
      <c r="B11" s="34" t="s">
        <v>87</v>
      </c>
      <c r="C11" s="41">
        <v>15649638</v>
      </c>
      <c r="D11" s="41">
        <v>26122705</v>
      </c>
    </row>
    <row r="12" spans="1:4" ht="13" x14ac:dyDescent="0.25">
      <c r="A12" s="38" t="s">
        <v>88</v>
      </c>
      <c r="B12" s="33" t="s">
        <v>89</v>
      </c>
      <c r="C12" s="39">
        <v>15649638</v>
      </c>
      <c r="D12" s="39">
        <v>26122705</v>
      </c>
    </row>
    <row r="13" spans="1:4" ht="13" x14ac:dyDescent="0.25">
      <c r="A13" s="38" t="s">
        <v>76</v>
      </c>
      <c r="B13" s="33" t="s">
        <v>90</v>
      </c>
      <c r="C13" s="39">
        <v>15869048</v>
      </c>
      <c r="D13" s="39">
        <v>26350085</v>
      </c>
    </row>
    <row r="14" spans="1:4" ht="25" x14ac:dyDescent="0.25">
      <c r="A14" s="40" t="s">
        <v>249</v>
      </c>
      <c r="B14" s="34" t="s">
        <v>288</v>
      </c>
      <c r="C14" s="41">
        <v>0</v>
      </c>
      <c r="D14" s="41">
        <v>771184</v>
      </c>
    </row>
    <row r="15" spans="1:4" ht="25" x14ac:dyDescent="0.25">
      <c r="A15" s="40" t="s">
        <v>289</v>
      </c>
      <c r="B15" s="34" t="s">
        <v>290</v>
      </c>
      <c r="C15" s="41">
        <v>0</v>
      </c>
      <c r="D15" s="41">
        <v>544280</v>
      </c>
    </row>
    <row r="16" spans="1:4" ht="25" x14ac:dyDescent="0.25">
      <c r="A16" s="40" t="s">
        <v>291</v>
      </c>
      <c r="B16" s="34" t="s">
        <v>292</v>
      </c>
      <c r="C16" s="41">
        <v>0</v>
      </c>
      <c r="D16" s="41">
        <v>188765</v>
      </c>
    </row>
    <row r="17" spans="1:4" ht="25" x14ac:dyDescent="0.25">
      <c r="A17" s="40" t="s">
        <v>197</v>
      </c>
      <c r="B17" s="34" t="s">
        <v>293</v>
      </c>
      <c r="C17" s="41">
        <v>0</v>
      </c>
      <c r="D17" s="41">
        <v>38139</v>
      </c>
    </row>
    <row r="18" spans="1:4" ht="25" x14ac:dyDescent="0.25">
      <c r="A18" s="40" t="s">
        <v>91</v>
      </c>
      <c r="B18" s="34" t="s">
        <v>92</v>
      </c>
      <c r="C18" s="41">
        <v>176085</v>
      </c>
      <c r="D18" s="41">
        <v>131000</v>
      </c>
    </row>
    <row r="19" spans="1:4" ht="37.5" x14ac:dyDescent="0.25">
      <c r="A19" s="40" t="s">
        <v>93</v>
      </c>
      <c r="B19" s="34" t="s">
        <v>94</v>
      </c>
      <c r="C19" s="41">
        <v>176085</v>
      </c>
      <c r="D19" s="41">
        <v>131000</v>
      </c>
    </row>
    <row r="20" spans="1:4" ht="13" x14ac:dyDescent="0.25">
      <c r="A20" s="38" t="s">
        <v>95</v>
      </c>
      <c r="B20" s="33" t="s">
        <v>96</v>
      </c>
      <c r="C20" s="39">
        <v>176085</v>
      </c>
      <c r="D20" s="39">
        <v>902184</v>
      </c>
    </row>
    <row r="21" spans="1:4" ht="25" x14ac:dyDescent="0.25">
      <c r="A21" s="40" t="s">
        <v>294</v>
      </c>
      <c r="B21" s="34" t="s">
        <v>295</v>
      </c>
      <c r="C21" s="41">
        <v>0</v>
      </c>
      <c r="D21" s="41">
        <v>6453156</v>
      </c>
    </row>
    <row r="22" spans="1:4" ht="25" x14ac:dyDescent="0.25">
      <c r="A22" s="40" t="s">
        <v>63</v>
      </c>
      <c r="B22" s="34" t="s">
        <v>296</v>
      </c>
      <c r="C22" s="41">
        <v>0</v>
      </c>
      <c r="D22" s="41">
        <v>6453156</v>
      </c>
    </row>
    <row r="23" spans="1:4" ht="13" x14ac:dyDescent="0.25">
      <c r="A23" s="38" t="s">
        <v>207</v>
      </c>
      <c r="B23" s="33" t="s">
        <v>297</v>
      </c>
      <c r="C23" s="39">
        <v>0</v>
      </c>
      <c r="D23" s="39">
        <v>6453156</v>
      </c>
    </row>
    <row r="24" spans="1:4" x14ac:dyDescent="0.25">
      <c r="A24" s="40" t="s">
        <v>39</v>
      </c>
      <c r="B24" s="34" t="s">
        <v>97</v>
      </c>
      <c r="C24" s="41">
        <v>70000</v>
      </c>
      <c r="D24" s="41">
        <v>70000</v>
      </c>
    </row>
    <row r="25" spans="1:4" ht="13" x14ac:dyDescent="0.25">
      <c r="A25" s="38" t="s">
        <v>98</v>
      </c>
      <c r="B25" s="33" t="s">
        <v>99</v>
      </c>
      <c r="C25" s="39">
        <v>70000</v>
      </c>
      <c r="D25" s="39">
        <v>70000</v>
      </c>
    </row>
    <row r="26" spans="1:4" ht="13" x14ac:dyDescent="0.25">
      <c r="A26" s="38" t="s">
        <v>100</v>
      </c>
      <c r="B26" s="33" t="s">
        <v>101</v>
      </c>
      <c r="C26" s="39">
        <v>246085</v>
      </c>
      <c r="D26" s="39">
        <v>7425340</v>
      </c>
    </row>
    <row r="27" spans="1:4" x14ac:dyDescent="0.25">
      <c r="A27" s="40" t="s">
        <v>102</v>
      </c>
      <c r="B27" s="34" t="s">
        <v>103</v>
      </c>
      <c r="C27" s="41">
        <v>3197948</v>
      </c>
      <c r="D27" s="41">
        <v>0</v>
      </c>
    </row>
    <row r="28" spans="1:4" ht="26" x14ac:dyDescent="0.25">
      <c r="A28" s="38" t="s">
        <v>104</v>
      </c>
      <c r="B28" s="33" t="s">
        <v>105</v>
      </c>
      <c r="C28" s="39">
        <v>3197948</v>
      </c>
      <c r="D28" s="39">
        <v>0</v>
      </c>
    </row>
    <row r="29" spans="1:4" ht="13" x14ac:dyDescent="0.25">
      <c r="A29" s="38" t="s">
        <v>106</v>
      </c>
      <c r="B29" s="33" t="s">
        <v>107</v>
      </c>
      <c r="C29" s="39">
        <v>3197948</v>
      </c>
      <c r="D29" s="39">
        <v>0</v>
      </c>
    </row>
    <row r="30" spans="1:4" ht="13" x14ac:dyDescent="0.25">
      <c r="A30" s="38" t="s">
        <v>43</v>
      </c>
      <c r="B30" s="33" t="s">
        <v>108</v>
      </c>
      <c r="C30" s="39">
        <v>108490755</v>
      </c>
      <c r="D30" s="39">
        <v>281538316</v>
      </c>
    </row>
    <row r="31" spans="1:4" x14ac:dyDescent="0.25">
      <c r="A31" s="40" t="s">
        <v>109</v>
      </c>
      <c r="B31" s="34" t="s">
        <v>110</v>
      </c>
      <c r="C31" s="41">
        <v>100336000</v>
      </c>
      <c r="D31" s="41">
        <v>100336000</v>
      </c>
    </row>
    <row r="32" spans="1:4" x14ac:dyDescent="0.25">
      <c r="A32" s="40" t="s">
        <v>44</v>
      </c>
      <c r="B32" s="34" t="s">
        <v>111</v>
      </c>
      <c r="C32" s="41">
        <v>5282589</v>
      </c>
      <c r="D32" s="41">
        <v>5282589</v>
      </c>
    </row>
    <row r="33" spans="1:4" x14ac:dyDescent="0.25">
      <c r="A33" s="40" t="s">
        <v>112</v>
      </c>
      <c r="B33" s="34" t="s">
        <v>113</v>
      </c>
      <c r="C33" s="41">
        <v>-11801157</v>
      </c>
      <c r="D33" s="41">
        <v>2198429</v>
      </c>
    </row>
    <row r="34" spans="1:4" x14ac:dyDescent="0.25">
      <c r="A34" s="40" t="s">
        <v>114</v>
      </c>
      <c r="B34" s="34" t="s">
        <v>115</v>
      </c>
      <c r="C34" s="41">
        <v>13999586</v>
      </c>
      <c r="D34" s="41">
        <v>171516150</v>
      </c>
    </row>
    <row r="35" spans="1:4" ht="13" x14ac:dyDescent="0.25">
      <c r="A35" s="38" t="s">
        <v>116</v>
      </c>
      <c r="B35" s="33" t="s">
        <v>117</v>
      </c>
      <c r="C35" s="39">
        <v>107817018</v>
      </c>
      <c r="D35" s="39">
        <v>279333168</v>
      </c>
    </row>
    <row r="36" spans="1:4" x14ac:dyDescent="0.25">
      <c r="A36" s="40" t="s">
        <v>68</v>
      </c>
      <c r="B36" s="34" t="s">
        <v>118</v>
      </c>
      <c r="C36" s="41">
        <v>386528</v>
      </c>
      <c r="D36" s="41">
        <v>282148</v>
      </c>
    </row>
    <row r="37" spans="1:4" ht="13" x14ac:dyDescent="0.25">
      <c r="A37" s="38" t="s">
        <v>119</v>
      </c>
      <c r="B37" s="33" t="s">
        <v>120</v>
      </c>
      <c r="C37" s="39">
        <v>386528</v>
      </c>
      <c r="D37" s="39">
        <v>282148</v>
      </c>
    </row>
    <row r="38" spans="1:4" ht="25" x14ac:dyDescent="0.25">
      <c r="A38" s="40" t="s">
        <v>69</v>
      </c>
      <c r="B38" s="34" t="s">
        <v>121</v>
      </c>
      <c r="C38" s="41">
        <v>287209</v>
      </c>
      <c r="D38" s="41">
        <v>552903</v>
      </c>
    </row>
    <row r="39" spans="1:4" ht="25" x14ac:dyDescent="0.25">
      <c r="A39" s="40" t="s">
        <v>122</v>
      </c>
      <c r="B39" s="34" t="s">
        <v>123</v>
      </c>
      <c r="C39" s="41">
        <v>287209</v>
      </c>
      <c r="D39" s="41">
        <v>552903</v>
      </c>
    </row>
    <row r="40" spans="1:4" ht="26" x14ac:dyDescent="0.25">
      <c r="A40" s="38" t="s">
        <v>124</v>
      </c>
      <c r="B40" s="33" t="s">
        <v>125</v>
      </c>
      <c r="C40" s="39">
        <v>287209</v>
      </c>
      <c r="D40" s="39">
        <v>552903</v>
      </c>
    </row>
    <row r="41" spans="1:4" x14ac:dyDescent="0.25">
      <c r="A41" s="40" t="s">
        <v>298</v>
      </c>
      <c r="B41" s="34" t="s">
        <v>299</v>
      </c>
      <c r="C41" s="41">
        <v>0</v>
      </c>
      <c r="D41" s="41">
        <v>26725</v>
      </c>
    </row>
    <row r="42" spans="1:4" ht="13" x14ac:dyDescent="0.25">
      <c r="A42" s="38" t="s">
        <v>218</v>
      </c>
      <c r="B42" s="33" t="s">
        <v>300</v>
      </c>
      <c r="C42" s="39">
        <v>0</v>
      </c>
      <c r="D42" s="39">
        <v>26725</v>
      </c>
    </row>
    <row r="43" spans="1:4" ht="13" x14ac:dyDescent="0.25">
      <c r="A43" s="38" t="s">
        <v>126</v>
      </c>
      <c r="B43" s="33" t="s">
        <v>127</v>
      </c>
      <c r="C43" s="39">
        <v>673737</v>
      </c>
      <c r="D43" s="39">
        <v>861776</v>
      </c>
    </row>
    <row r="44" spans="1:4" x14ac:dyDescent="0.25">
      <c r="A44" s="40" t="s">
        <v>219</v>
      </c>
      <c r="B44" s="34" t="s">
        <v>301</v>
      </c>
      <c r="C44" s="41">
        <v>0</v>
      </c>
      <c r="D44" s="41">
        <v>1343372</v>
      </c>
    </row>
    <row r="45" spans="1:4" ht="13" x14ac:dyDescent="0.25">
      <c r="A45" s="38" t="s">
        <v>302</v>
      </c>
      <c r="B45" s="33" t="s">
        <v>303</v>
      </c>
      <c r="C45" s="39">
        <v>0</v>
      </c>
      <c r="D45" s="39">
        <v>1343372</v>
      </c>
    </row>
    <row r="46" spans="1:4" ht="13" x14ac:dyDescent="0.25">
      <c r="A46" s="38" t="s">
        <v>128</v>
      </c>
      <c r="B46" s="33" t="s">
        <v>129</v>
      </c>
      <c r="C46" s="39">
        <v>108490755</v>
      </c>
      <c r="D46" s="39">
        <v>281538316</v>
      </c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scale="89" fitToHeight="0" orientation="portrait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H33" sqref="H33"/>
    </sheetView>
  </sheetViews>
  <sheetFormatPr defaultRowHeight="12.5" x14ac:dyDescent="0.25"/>
  <cols>
    <col min="1" max="1" width="13.26953125" customWidth="1"/>
    <col min="2" max="2" width="15.54296875" customWidth="1"/>
    <col min="3" max="3" width="24.26953125" customWidth="1"/>
    <col min="4" max="4" width="12.81640625" customWidth="1"/>
  </cols>
  <sheetData>
    <row r="1" spans="1:4" ht="13" x14ac:dyDescent="0.3">
      <c r="A1" s="121" t="s">
        <v>307</v>
      </c>
      <c r="B1" s="121"/>
      <c r="C1" s="121"/>
    </row>
    <row r="3" spans="1:4" x14ac:dyDescent="0.25">
      <c r="A3" t="s">
        <v>171</v>
      </c>
      <c r="B3" t="s">
        <v>172</v>
      </c>
      <c r="C3" t="s">
        <v>4</v>
      </c>
      <c r="D3" s="22" t="s">
        <v>308</v>
      </c>
    </row>
    <row r="4" spans="1:4" x14ac:dyDescent="0.25">
      <c r="A4" t="s">
        <v>195</v>
      </c>
      <c r="B4" s="19" t="s">
        <v>173</v>
      </c>
      <c r="C4" t="s">
        <v>174</v>
      </c>
      <c r="D4" s="22">
        <v>40122.578000000001</v>
      </c>
    </row>
    <row r="5" spans="1:4" x14ac:dyDescent="0.25">
      <c r="A5" t="s">
        <v>195</v>
      </c>
      <c r="B5" s="19">
        <v>27</v>
      </c>
      <c r="C5" t="s">
        <v>175</v>
      </c>
      <c r="D5" s="22">
        <v>650</v>
      </c>
    </row>
    <row r="6" spans="1:4" x14ac:dyDescent="0.25">
      <c r="A6" t="s">
        <v>195</v>
      </c>
      <c r="B6" s="19">
        <v>29</v>
      </c>
      <c r="C6" t="s">
        <v>175</v>
      </c>
      <c r="D6" s="22">
        <v>650</v>
      </c>
    </row>
    <row r="7" spans="1:4" x14ac:dyDescent="0.25">
      <c r="A7" t="s">
        <v>195</v>
      </c>
      <c r="B7" s="19">
        <v>31</v>
      </c>
      <c r="C7" t="s">
        <v>175</v>
      </c>
      <c r="D7" s="22">
        <v>650</v>
      </c>
    </row>
    <row r="8" spans="1:4" x14ac:dyDescent="0.25">
      <c r="A8" t="s">
        <v>195</v>
      </c>
      <c r="B8" s="19">
        <v>33</v>
      </c>
      <c r="C8" t="s">
        <v>175</v>
      </c>
      <c r="D8" s="22">
        <v>650</v>
      </c>
    </row>
    <row r="9" spans="1:4" x14ac:dyDescent="0.25">
      <c r="A9" t="s">
        <v>195</v>
      </c>
      <c r="B9" s="19">
        <v>36</v>
      </c>
      <c r="C9" t="s">
        <v>175</v>
      </c>
      <c r="D9" s="22">
        <v>650</v>
      </c>
    </row>
    <row r="10" spans="1:4" x14ac:dyDescent="0.25">
      <c r="A10" t="s">
        <v>195</v>
      </c>
      <c r="B10" s="19">
        <v>37</v>
      </c>
      <c r="C10" t="s">
        <v>175</v>
      </c>
      <c r="D10" s="22">
        <v>650</v>
      </c>
    </row>
    <row r="11" spans="1:4" x14ac:dyDescent="0.25">
      <c r="A11" t="s">
        <v>195</v>
      </c>
      <c r="B11" s="19">
        <v>38</v>
      </c>
      <c r="C11" t="s">
        <v>175</v>
      </c>
      <c r="D11" s="22">
        <v>650</v>
      </c>
    </row>
    <row r="12" spans="1:4" x14ac:dyDescent="0.25">
      <c r="A12" t="s">
        <v>195</v>
      </c>
      <c r="B12" s="19">
        <v>45</v>
      </c>
      <c r="C12" t="s">
        <v>176</v>
      </c>
      <c r="D12" s="22">
        <v>133</v>
      </c>
    </row>
    <row r="13" spans="1:4" x14ac:dyDescent="0.25">
      <c r="A13" t="s">
        <v>195</v>
      </c>
      <c r="B13" s="19">
        <v>52</v>
      </c>
      <c r="C13" t="s">
        <v>177</v>
      </c>
      <c r="D13" s="22">
        <v>2353</v>
      </c>
    </row>
    <row r="14" spans="1:4" x14ac:dyDescent="0.25">
      <c r="A14" t="s">
        <v>195</v>
      </c>
      <c r="B14" s="19">
        <v>75</v>
      </c>
      <c r="C14" t="s">
        <v>176</v>
      </c>
      <c r="D14" s="22">
        <v>64</v>
      </c>
    </row>
    <row r="15" spans="1:4" x14ac:dyDescent="0.25">
      <c r="A15" t="s">
        <v>195</v>
      </c>
      <c r="B15" s="19">
        <v>92</v>
      </c>
      <c r="C15" t="s">
        <v>178</v>
      </c>
      <c r="D15" s="22">
        <v>1238.5</v>
      </c>
    </row>
    <row r="16" spans="1:4" x14ac:dyDescent="0.25">
      <c r="A16" t="s">
        <v>195</v>
      </c>
      <c r="B16" s="19">
        <v>96</v>
      </c>
      <c r="C16" t="s">
        <v>179</v>
      </c>
      <c r="D16" s="22">
        <v>162</v>
      </c>
    </row>
    <row r="17" spans="1:4" x14ac:dyDescent="0.25">
      <c r="A17" t="s">
        <v>195</v>
      </c>
      <c r="B17" s="19">
        <v>100</v>
      </c>
      <c r="C17" t="s">
        <v>180</v>
      </c>
      <c r="D17" s="22">
        <v>5985.22</v>
      </c>
    </row>
    <row r="18" spans="1:4" x14ac:dyDescent="0.25">
      <c r="A18" t="s">
        <v>195</v>
      </c>
      <c r="B18" s="19">
        <v>101</v>
      </c>
      <c r="C18" t="s">
        <v>181</v>
      </c>
      <c r="D18" s="22">
        <v>3400</v>
      </c>
    </row>
    <row r="19" spans="1:4" x14ac:dyDescent="0.25">
      <c r="A19" t="s">
        <v>195</v>
      </c>
      <c r="B19" s="19">
        <v>113</v>
      </c>
      <c r="C19" t="s">
        <v>181</v>
      </c>
      <c r="D19" s="22">
        <v>1265.17</v>
      </c>
    </row>
    <row r="20" spans="1:4" x14ac:dyDescent="0.25">
      <c r="A20" t="s">
        <v>195</v>
      </c>
      <c r="B20" s="19">
        <v>136</v>
      </c>
      <c r="C20" t="s">
        <v>178</v>
      </c>
      <c r="D20" s="22">
        <v>4783</v>
      </c>
    </row>
    <row r="21" spans="1:4" x14ac:dyDescent="0.25">
      <c r="A21" t="s">
        <v>195</v>
      </c>
      <c r="B21" s="19">
        <v>63</v>
      </c>
      <c r="C21" t="s">
        <v>182</v>
      </c>
      <c r="D21" s="22">
        <v>4984</v>
      </c>
    </row>
    <row r="22" spans="1:4" x14ac:dyDescent="0.25">
      <c r="A22" t="s">
        <v>195</v>
      </c>
      <c r="B22" s="19">
        <v>64</v>
      </c>
      <c r="C22" t="s">
        <v>183</v>
      </c>
      <c r="D22" s="22">
        <v>213</v>
      </c>
    </row>
    <row r="23" spans="1:4" x14ac:dyDescent="0.25">
      <c r="A23" t="s">
        <v>195</v>
      </c>
      <c r="B23" s="19">
        <v>19</v>
      </c>
      <c r="C23" t="s">
        <v>184</v>
      </c>
      <c r="D23" s="22">
        <v>946.3</v>
      </c>
    </row>
    <row r="24" spans="1:4" x14ac:dyDescent="0.25">
      <c r="A24" t="s">
        <v>195</v>
      </c>
      <c r="B24" s="19">
        <v>1</v>
      </c>
      <c r="C24" t="s">
        <v>185</v>
      </c>
      <c r="D24" s="22">
        <v>1702.9</v>
      </c>
    </row>
    <row r="25" spans="1:4" x14ac:dyDescent="0.25">
      <c r="A25" t="s">
        <v>195</v>
      </c>
      <c r="B25" s="19" t="s">
        <v>186</v>
      </c>
      <c r="C25" t="s">
        <v>187</v>
      </c>
      <c r="D25" s="22">
        <v>15565.9</v>
      </c>
    </row>
    <row r="26" spans="1:4" x14ac:dyDescent="0.25">
      <c r="A26" t="s">
        <v>195</v>
      </c>
      <c r="B26" s="19">
        <v>5</v>
      </c>
      <c r="C26" t="s">
        <v>188</v>
      </c>
      <c r="D26" s="22">
        <v>1560</v>
      </c>
    </row>
    <row r="27" spans="1:4" x14ac:dyDescent="0.25">
      <c r="A27" t="s">
        <v>195</v>
      </c>
      <c r="B27" s="19">
        <v>13</v>
      </c>
      <c r="C27" t="s">
        <v>188</v>
      </c>
      <c r="D27" s="22">
        <v>1040</v>
      </c>
    </row>
    <row r="28" spans="1:4" x14ac:dyDescent="0.25">
      <c r="A28" t="s">
        <v>195</v>
      </c>
      <c r="B28" s="19">
        <v>10</v>
      </c>
      <c r="C28" t="s">
        <v>189</v>
      </c>
      <c r="D28" s="22">
        <v>1686</v>
      </c>
    </row>
    <row r="29" spans="1:4" x14ac:dyDescent="0.25">
      <c r="A29" t="s">
        <v>195</v>
      </c>
      <c r="B29" s="19">
        <v>16</v>
      </c>
      <c r="C29" t="s">
        <v>190</v>
      </c>
      <c r="D29" s="22">
        <v>1640</v>
      </c>
    </row>
    <row r="30" spans="1:4" x14ac:dyDescent="0.25">
      <c r="A30" t="s">
        <v>195</v>
      </c>
      <c r="B30" s="19">
        <v>78</v>
      </c>
      <c r="C30" t="s">
        <v>191</v>
      </c>
      <c r="D30" s="22">
        <v>450</v>
      </c>
    </row>
    <row r="31" spans="1:4" x14ac:dyDescent="0.25">
      <c r="A31" t="s">
        <v>195</v>
      </c>
      <c r="B31" s="19">
        <v>0</v>
      </c>
      <c r="C31" t="s">
        <v>192</v>
      </c>
      <c r="D31" s="22">
        <v>162307.76999999999</v>
      </c>
    </row>
    <row r="32" spans="1:4" x14ac:dyDescent="0.25">
      <c r="A32" t="s">
        <v>195</v>
      </c>
      <c r="B32" s="19">
        <v>97</v>
      </c>
      <c r="C32" t="s">
        <v>193</v>
      </c>
      <c r="D32" s="22">
        <v>7977.7389999999996</v>
      </c>
    </row>
    <row r="33" spans="1:4" x14ac:dyDescent="0.25">
      <c r="A33" t="s">
        <v>195</v>
      </c>
      <c r="B33" s="19">
        <v>98</v>
      </c>
      <c r="C33" t="s">
        <v>194</v>
      </c>
      <c r="D33" s="22">
        <v>73</v>
      </c>
    </row>
    <row r="34" spans="1:4" x14ac:dyDescent="0.25">
      <c r="D34">
        <f>SUM(D4:D33)</f>
        <v>264203.07699999999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sz. melléklet</vt:lpstr>
      <vt:lpstr>2. sz. melléklet</vt:lpstr>
      <vt:lpstr>3. sz. melléklet</vt:lpstr>
      <vt:lpstr>4.sz. melléklet</vt:lpstr>
      <vt:lpstr>5.sz..mell.</vt:lpstr>
      <vt:lpstr>6. sz. melléklet</vt:lpstr>
      <vt:lpstr>7. sz.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 Horvath</cp:lastModifiedBy>
  <cp:lastPrinted>2020-06-29T09:22:34Z</cp:lastPrinted>
  <dcterms:created xsi:type="dcterms:W3CDTF">2010-05-29T08:47:41Z</dcterms:created>
  <dcterms:modified xsi:type="dcterms:W3CDTF">2020-07-09T10:23:05Z</dcterms:modified>
</cp:coreProperties>
</file>