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802782C6-9E01-481B-8362-73DF68BA26B0}" xr6:coauthVersionLast="34" xr6:coauthVersionMax="34" xr10:uidLastSave="{00000000-0000-0000-0000-000000000000}"/>
  <bookViews>
    <workbookView xWindow="0" yWindow="0" windowWidth="20490" windowHeight="7545" xr2:uid="{A68213AE-F600-4684-88D8-53C8A349FB59}"/>
  </bookViews>
  <sheets>
    <sheet name="1.2.sz.mell. " sheetId="1" r:id="rId1"/>
  </sheets>
  <definedNames>
    <definedName name="_xlnm.Print_Area" localSheetId="0">'1.2.sz.mell.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C129" i="1" s="1"/>
  <c r="D129" i="1"/>
  <c r="D153" i="1" s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D117" i="1"/>
  <c r="C117" i="1" s="1"/>
  <c r="D116" i="1"/>
  <c r="C116" i="1" s="1"/>
  <c r="F115" i="1"/>
  <c r="C115" i="1" s="1"/>
  <c r="D115" i="1"/>
  <c r="E114" i="1"/>
  <c r="D113" i="1"/>
  <c r="C113" i="1"/>
  <c r="D112" i="1"/>
  <c r="C112" i="1"/>
  <c r="F111" i="1"/>
  <c r="D111" i="1"/>
  <c r="C111" i="1" s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D97" i="1"/>
  <c r="C97" i="1" s="1"/>
  <c r="F96" i="1"/>
  <c r="E96" i="1"/>
  <c r="D96" i="1"/>
  <c r="C96" i="1" s="1"/>
  <c r="F95" i="1"/>
  <c r="E95" i="1"/>
  <c r="D95" i="1"/>
  <c r="C95" i="1" s="1"/>
  <c r="F94" i="1"/>
  <c r="E94" i="1"/>
  <c r="D94" i="1"/>
  <c r="C94" i="1" s="1"/>
  <c r="F93" i="1"/>
  <c r="E93" i="1"/>
  <c r="E128" i="1" s="1"/>
  <c r="D93" i="1"/>
  <c r="C91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C46" i="1" s="1"/>
  <c r="D46" i="1"/>
  <c r="D45" i="1"/>
  <c r="C45" i="1"/>
  <c r="C44" i="1"/>
  <c r="C43" i="1"/>
  <c r="C42" i="1"/>
  <c r="C41" i="1"/>
  <c r="E40" i="1"/>
  <c r="D40" i="1"/>
  <c r="C40" i="1" s="1"/>
  <c r="C39" i="1"/>
  <c r="C38" i="1"/>
  <c r="D37" i="1"/>
  <c r="C37" i="1" s="1"/>
  <c r="E36" i="1"/>
  <c r="E34" i="1" s="1"/>
  <c r="D36" i="1"/>
  <c r="C35" i="1"/>
  <c r="F34" i="1"/>
  <c r="D34" i="1"/>
  <c r="C34" i="1" s="1"/>
  <c r="D33" i="1"/>
  <c r="C33" i="1" s="1"/>
  <c r="D32" i="1"/>
  <c r="C32" i="1" s="1"/>
  <c r="C31" i="1"/>
  <c r="C30" i="1"/>
  <c r="C29" i="1"/>
  <c r="C28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C18" i="1"/>
  <c r="E17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C6" i="1"/>
  <c r="F5" i="1"/>
  <c r="F62" i="1" s="1"/>
  <c r="F87" i="1" s="1"/>
  <c r="E5" i="1"/>
  <c r="D5" i="1"/>
  <c r="D62" i="1" s="1"/>
  <c r="E62" i="1" l="1"/>
  <c r="E87" i="1" s="1"/>
  <c r="C153" i="1"/>
  <c r="C86" i="1"/>
  <c r="C159" i="1" s="1"/>
  <c r="D87" i="1"/>
  <c r="C87" i="1" s="1"/>
  <c r="C62" i="1"/>
  <c r="E153" i="1"/>
  <c r="E154" i="1" s="1"/>
  <c r="C5" i="1"/>
  <c r="C93" i="1"/>
  <c r="F114" i="1"/>
  <c r="F128" i="1" s="1"/>
  <c r="F154" i="1" s="1"/>
  <c r="C36" i="1"/>
  <c r="D114" i="1"/>
  <c r="C114" i="1" l="1"/>
  <c r="D128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<sst xmlns="http://schemas.openxmlformats.org/spreadsheetml/2006/main" count="316" uniqueCount="273">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</sst>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0F9D7AE3-2FAF-4E27-99E1-07BC56227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CE1C-27A9-4A42-92D9-2787747C5F63}">
  <sheetPr codeName="Munka2">
    <tabColor theme="6"/>
  </sheetPr>
  <dimension ref="A1:I160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1133036781</v>
      </c>
      <c r="D5" s="16">
        <f>+D6+D7+D8+D9+D10+D11</f>
        <v>1133036781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225469302</v>
      </c>
      <c r="D7" s="26">
        <f>224734134+735168</f>
        <v>225469302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454097345</v>
      </c>
      <c r="D8" s="26">
        <f>126991000+65060600+192410145+62092600+7543000</f>
        <v>454097345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22066156</v>
      </c>
      <c r="D9" s="26">
        <f>16122040+1398336+4545780</f>
        <v>22066156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203548055</v>
      </c>
      <c r="D10" s="26">
        <f>16254886+190231327+1309600+298022-4545780</f>
        <v>203548055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130072486</v>
      </c>
      <c r="D12" s="16">
        <f>+D13+D14+D15+D16+D17</f>
        <v>126955629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9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39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130072486</v>
      </c>
      <c r="D17" s="26">
        <f>4320000+24250000-344442+85531256+1831815+11367000</f>
        <v>126955629</v>
      </c>
      <c r="E17" s="40">
        <f>3096237+20620</f>
        <v>3116857</v>
      </c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31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68947847</v>
      </c>
      <c r="D19" s="16">
        <f>+D20+D21+D22+D23+D24</f>
        <v>68947847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5">
        <f t="shared" si="0"/>
        <v>0</v>
      </c>
      <c r="D20" s="21"/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8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39">
        <f t="shared" si="0"/>
        <v>68947847</v>
      </c>
      <c r="D24" s="26">
        <f>5866130+3779393+3796748+55505576</f>
        <v>68947847</v>
      </c>
      <c r="E24" s="27"/>
      <c r="F24" s="27"/>
    </row>
    <row r="25" spans="1:6" s="17" customFormat="1" ht="12" customHeight="1" thickBot="1" x14ac:dyDescent="0.25">
      <c r="A25" s="29" t="s">
        <v>52</v>
      </c>
      <c r="B25" s="44" t="s">
        <v>53</v>
      </c>
      <c r="C25" s="31">
        <f t="shared" si="0"/>
        <v>68947847</v>
      </c>
      <c r="D25" s="45">
        <f>9645523+3796748+55505576</f>
        <v>68947847</v>
      </c>
      <c r="E25" s="42"/>
      <c r="F25" s="46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352658000</v>
      </c>
      <c r="D26" s="47">
        <f>+D27+D31+D32+D33</f>
        <v>352658000</v>
      </c>
      <c r="E26" s="48">
        <f>+E27+E31+E32+E33</f>
        <v>0</v>
      </c>
      <c r="F26" s="48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308654000</v>
      </c>
      <c r="D27" s="49">
        <f>SUM(D28:D30)</f>
        <v>308654000</v>
      </c>
      <c r="E27" s="35"/>
      <c r="F27" s="35"/>
    </row>
    <row r="28" spans="1:6" s="17" customFormat="1" ht="12" customHeight="1" x14ac:dyDescent="0.2">
      <c r="A28" s="23" t="s">
        <v>58</v>
      </c>
      <c r="B28" s="24" t="s">
        <v>59</v>
      </c>
      <c r="C28" s="38">
        <f t="shared" si="0"/>
        <v>77500000</v>
      </c>
      <c r="D28" s="32">
        <v>77500000</v>
      </c>
      <c r="E28" s="33"/>
      <c r="F28" s="33"/>
    </row>
    <row r="29" spans="1:6" s="17" customFormat="1" ht="12" customHeight="1" x14ac:dyDescent="0.2">
      <c r="A29" s="23" t="s">
        <v>60</v>
      </c>
      <c r="B29" s="24" t="s">
        <v>61</v>
      </c>
      <c r="C29" s="39">
        <f t="shared" si="0"/>
        <v>231154000</v>
      </c>
      <c r="D29" s="32">
        <v>231154000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38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28000000</v>
      </c>
      <c r="D31" s="32">
        <v>28000000</v>
      </c>
      <c r="E31" s="33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39">
        <f t="shared" si="0"/>
        <v>4000</v>
      </c>
      <c r="D32" s="32">
        <f>4504000-4500000</f>
        <v>4000</v>
      </c>
      <c r="E32" s="33"/>
      <c r="F32" s="27"/>
    </row>
    <row r="33" spans="1:6" s="17" customFormat="1" ht="12" customHeight="1" thickBot="1" x14ac:dyDescent="0.25">
      <c r="A33" s="29" t="s">
        <v>68</v>
      </c>
      <c r="B33" s="44" t="s">
        <v>69</v>
      </c>
      <c r="C33" s="31">
        <f t="shared" si="0"/>
        <v>16000000</v>
      </c>
      <c r="D33" s="45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242004210</v>
      </c>
      <c r="D34" s="16">
        <f>SUM(D35:D45)</f>
        <v>36302398</v>
      </c>
      <c r="E34" s="15">
        <f>SUM(E35:E45)</f>
        <v>2005440</v>
      </c>
      <c r="F34" s="15">
        <f>SUM(F35:F45)</f>
        <v>203696372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39">
        <f t="shared" si="0"/>
        <v>69094797</v>
      </c>
      <c r="D36" s="26">
        <f>13910169+100000+7239600</f>
        <v>21249769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39">
        <f t="shared" si="0"/>
        <v>90069200</v>
      </c>
      <c r="D37" s="26">
        <f>500000+300000+50000+1400000+947000+300000+52200</f>
        <v>3549200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39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9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39">
        <f t="shared" si="0"/>
        <v>40305452</v>
      </c>
      <c r="D40" s="26">
        <f>5162000+81000+13500+378000+81000+14094+682000+1954692</f>
        <v>8366286</v>
      </c>
      <c r="E40" s="27">
        <f>324000+103000</f>
        <v>427000</v>
      </c>
      <c r="F40" s="22">
        <v>31512166</v>
      </c>
    </row>
    <row r="41" spans="1:6" s="17" customFormat="1" ht="12" customHeight="1" x14ac:dyDescent="0.2">
      <c r="A41" s="23" t="s">
        <v>84</v>
      </c>
      <c r="B41" s="24" t="s">
        <v>85</v>
      </c>
      <c r="C41" s="39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39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39">
        <f t="shared" si="0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4" t="s">
        <v>91</v>
      </c>
      <c r="C44" s="39">
        <f t="shared" si="0"/>
        <v>500000</v>
      </c>
      <c r="D44" s="45">
        <v>500000</v>
      </c>
      <c r="E44" s="42"/>
      <c r="F44" s="42"/>
    </row>
    <row r="45" spans="1:6" s="17" customFormat="1" ht="12" customHeight="1" thickBot="1" x14ac:dyDescent="0.25">
      <c r="A45" s="29" t="s">
        <v>92</v>
      </c>
      <c r="B45" s="30" t="s">
        <v>93</v>
      </c>
      <c r="C45" s="31">
        <f t="shared" si="0"/>
        <v>2177143</v>
      </c>
      <c r="D45" s="45">
        <f>600000+1577143</f>
        <v>2177143</v>
      </c>
      <c r="E45" s="42"/>
      <c r="F45" s="50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51">
        <f t="shared" si="0"/>
        <v>0</v>
      </c>
      <c r="D51" s="45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39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39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0"/>
        <v>0</v>
      </c>
      <c r="D56" s="41"/>
      <c r="E56" s="46"/>
      <c r="F56" s="46"/>
    </row>
    <row r="57" spans="1:6" s="17" customFormat="1" ht="12" customHeight="1" thickBot="1" x14ac:dyDescent="0.25">
      <c r="A57" s="13" t="s">
        <v>116</v>
      </c>
      <c r="B57" s="34" t="s">
        <v>117</v>
      </c>
      <c r="C57" s="52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9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9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51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3" t="s">
        <v>126</v>
      </c>
      <c r="B62" s="14" t="s">
        <v>127</v>
      </c>
      <c r="C62" s="15">
        <f t="shared" si="0"/>
        <v>1960001824</v>
      </c>
      <c r="D62" s="47">
        <f>+D5+D12+D19+D26+D34+D46+D52+D57</f>
        <v>1751183155</v>
      </c>
      <c r="E62" s="48">
        <f>+E5+E12+E19+E26+E34+E46+E52+E57</f>
        <v>5122297</v>
      </c>
      <c r="F62" s="48">
        <f>+F5+F12+F19+F26+F34+F46+F52+F57</f>
        <v>203696372</v>
      </c>
    </row>
    <row r="63" spans="1:6" s="17" customFormat="1" ht="12" customHeight="1" thickBot="1" x14ac:dyDescent="0.25">
      <c r="A63" s="54" t="s">
        <v>128</v>
      </c>
      <c r="B63" s="34" t="s">
        <v>129</v>
      </c>
      <c r="C63" s="52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0"/>
        <v>93478462</v>
      </c>
      <c r="D64" s="26">
        <v>93478462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5" t="s">
        <v>135</v>
      </c>
      <c r="C66" s="51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4" t="s">
        <v>136</v>
      </c>
      <c r="B67" s="34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51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4" t="s">
        <v>146</v>
      </c>
      <c r="B72" s="34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51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4" t="s">
        <v>152</v>
      </c>
      <c r="B75" s="34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51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4" t="s">
        <v>160</v>
      </c>
      <c r="B79" s="34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6" t="s">
        <v>162</v>
      </c>
      <c r="B80" s="19" t="s">
        <v>163</v>
      </c>
      <c r="C80" s="35">
        <f t="shared" si="1"/>
        <v>0</v>
      </c>
      <c r="D80" s="26"/>
      <c r="E80" s="27"/>
      <c r="F80" s="27"/>
    </row>
    <row r="81" spans="1:6" s="17" customFormat="1" ht="12" customHeight="1" x14ac:dyDescent="0.2">
      <c r="A81" s="57" t="s">
        <v>164</v>
      </c>
      <c r="B81" s="24" t="s">
        <v>165</v>
      </c>
      <c r="C81" s="38">
        <f t="shared" si="1"/>
        <v>0</v>
      </c>
      <c r="D81" s="26"/>
      <c r="E81" s="27"/>
      <c r="F81" s="27"/>
    </row>
    <row r="82" spans="1:6" s="17" customFormat="1" ht="12" customHeight="1" x14ac:dyDescent="0.2">
      <c r="A82" s="57" t="s">
        <v>166</v>
      </c>
      <c r="B82" s="24" t="s">
        <v>167</v>
      </c>
      <c r="C82" s="38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8" t="s">
        <v>168</v>
      </c>
      <c r="B83" s="30" t="s">
        <v>169</v>
      </c>
      <c r="C83" s="51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4" t="s">
        <v>170</v>
      </c>
      <c r="B84" s="34" t="s">
        <v>171</v>
      </c>
      <c r="C84" s="59">
        <f t="shared" si="1"/>
        <v>0</v>
      </c>
      <c r="D84" s="60"/>
      <c r="E84" s="61"/>
      <c r="F84" s="61"/>
    </row>
    <row r="85" spans="1:6" s="17" customFormat="1" ht="13.5" customHeight="1" thickBot="1" x14ac:dyDescent="0.25">
      <c r="A85" s="54" t="s">
        <v>172</v>
      </c>
      <c r="B85" s="34" t="s">
        <v>173</v>
      </c>
      <c r="C85" s="52">
        <f t="shared" si="1"/>
        <v>0</v>
      </c>
      <c r="D85" s="60"/>
      <c r="E85" s="61"/>
      <c r="F85" s="61"/>
    </row>
    <row r="86" spans="1:6" s="17" customFormat="1" ht="15.75" customHeight="1" thickBot="1" x14ac:dyDescent="0.25">
      <c r="A86" s="54" t="s">
        <v>174</v>
      </c>
      <c r="B86" s="62" t="s">
        <v>175</v>
      </c>
      <c r="C86" s="15">
        <f t="shared" si="1"/>
        <v>796128702</v>
      </c>
      <c r="D86" s="47">
        <f>+D63+D67+D72+D75+D79+D85+D84</f>
        <v>787982192</v>
      </c>
      <c r="E86" s="48">
        <f>+E63+E67+E72+E75+E79+E85+E84</f>
        <v>3212174</v>
      </c>
      <c r="F86" s="48">
        <f>+F63+F67+F72+F75+F79+F85+F84</f>
        <v>4934336</v>
      </c>
    </row>
    <row r="87" spans="1:6" s="17" customFormat="1" ht="16.5" customHeight="1" thickBot="1" x14ac:dyDescent="0.25">
      <c r="A87" s="63" t="s">
        <v>176</v>
      </c>
      <c r="B87" s="64" t="s">
        <v>177</v>
      </c>
      <c r="C87" s="65">
        <f t="shared" si="1"/>
        <v>2756130526</v>
      </c>
      <c r="D87" s="47">
        <f>+D62+D86</f>
        <v>2539165347</v>
      </c>
      <c r="E87" s="48">
        <f>+E62+E86</f>
        <v>8334471</v>
      </c>
      <c r="F87" s="48">
        <f>+F62+F86</f>
        <v>208630708</v>
      </c>
    </row>
    <row r="88" spans="1:6" s="17" customFormat="1" ht="83.25" customHeight="1" x14ac:dyDescent="0.2">
      <c r="A88" s="66"/>
      <c r="B88" s="67"/>
      <c r="C88" s="68"/>
    </row>
    <row r="89" spans="1:6" ht="16.5" customHeight="1" x14ac:dyDescent="0.25">
      <c r="A89" s="1" t="s">
        <v>178</v>
      </c>
      <c r="B89" s="1"/>
      <c r="C89" s="1"/>
    </row>
    <row r="90" spans="1:6" s="71" customFormat="1" ht="16.5" customHeight="1" thickBot="1" x14ac:dyDescent="0.3">
      <c r="A90" s="69" t="s">
        <v>179</v>
      </c>
      <c r="B90" s="69"/>
      <c r="C90" s="70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2" t="s">
        <v>9</v>
      </c>
      <c r="B92" s="73" t="s">
        <v>10</v>
      </c>
      <c r="C92" s="11" t="s">
        <v>11</v>
      </c>
    </row>
    <row r="93" spans="1:6" ht="12" customHeight="1" thickBot="1" x14ac:dyDescent="0.3">
      <c r="A93" s="74" t="s">
        <v>12</v>
      </c>
      <c r="B93" s="75" t="s">
        <v>181</v>
      </c>
      <c r="C93" s="15">
        <f t="shared" ref="C93:C154" si="2">SUM(D93:F93)</f>
        <v>1604874792</v>
      </c>
      <c r="D93" s="76">
        <f>+D94+D95+D96+D97+D98+D111</f>
        <v>647260273</v>
      </c>
      <c r="E93" s="77">
        <f>+E94+E95+E96+E97+E98+E111</f>
        <v>28774983</v>
      </c>
      <c r="F93" s="78">
        <f>F94+F95+F96+F97+F98+F111</f>
        <v>928839536</v>
      </c>
    </row>
    <row r="94" spans="1:6" ht="12" customHeight="1" x14ac:dyDescent="0.25">
      <c r="A94" s="79" t="s">
        <v>14</v>
      </c>
      <c r="B94" s="80" t="s">
        <v>182</v>
      </c>
      <c r="C94" s="81">
        <f t="shared" si="2"/>
        <v>520853966</v>
      </c>
      <c r="D94" s="82">
        <f>2854500+25097896+11111000+584100+20000+1182990+1095900-175365+408000-198000+58577+6274800+23800+450000-1077738+237552+1313740+277000-198000+10136586+100000+1757125+1407675+12000+972</f>
        <v>62755110</v>
      </c>
      <c r="E94" s="83">
        <f>481000+2215000</f>
        <v>2696000</v>
      </c>
      <c r="F94" s="84">
        <f>454281366-811000+1852490+80000</f>
        <v>455402856</v>
      </c>
    </row>
    <row r="95" spans="1:6" ht="12" customHeight="1" x14ac:dyDescent="0.25">
      <c r="A95" s="23" t="s">
        <v>16</v>
      </c>
      <c r="B95" s="85" t="s">
        <v>183</v>
      </c>
      <c r="C95" s="25">
        <f t="shared" si="2"/>
        <v>109420900</v>
      </c>
      <c r="D95" s="26">
        <f>500965+4771305+2167000+14000+207615+213701-18991+71604+3298-34749+11423+1380456+4650+78975-225759-237552+261960+54015-34749+1949335+337374+2331-972</f>
        <v>11477235</v>
      </c>
      <c r="E95" s="27">
        <f>114000+461687</f>
        <v>575687</v>
      </c>
      <c r="F95" s="86">
        <f>97140882-128290+341346+14040</f>
        <v>97367978</v>
      </c>
    </row>
    <row r="96" spans="1:6" ht="12" customHeight="1" x14ac:dyDescent="0.25">
      <c r="A96" s="23" t="s">
        <v>18</v>
      </c>
      <c r="B96" s="85" t="s">
        <v>184</v>
      </c>
      <c r="C96" s="25">
        <f t="shared" si="2"/>
        <v>623838549</v>
      </c>
      <c r="D96" s="45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</f>
        <v>246516551</v>
      </c>
      <c r="E96" s="42">
        <f>324000+352000+137126+419550+20620</f>
        <v>1253296</v>
      </c>
      <c r="F96" s="86">
        <f>375583932-1110+485880+624000-624000</f>
        <v>376068702</v>
      </c>
    </row>
    <row r="97" spans="1:6" ht="12" customHeight="1" x14ac:dyDescent="0.25">
      <c r="A97" s="23" t="s">
        <v>20</v>
      </c>
      <c r="B97" s="85" t="s">
        <v>185</v>
      </c>
      <c r="C97" s="25">
        <f t="shared" si="2"/>
        <v>163264000</v>
      </c>
      <c r="D97" s="45">
        <f>69500000+3500000+69312000-2000000-1016000-282000</f>
        <v>139014000</v>
      </c>
      <c r="E97" s="42">
        <v>24250000</v>
      </c>
      <c r="F97" s="86"/>
    </row>
    <row r="98" spans="1:6" ht="12" customHeight="1" x14ac:dyDescent="0.25">
      <c r="A98" s="23" t="s">
        <v>186</v>
      </c>
      <c r="B98" s="87" t="s">
        <v>187</v>
      </c>
      <c r="C98" s="25">
        <f>SUM(D98:F98)</f>
        <v>130674403</v>
      </c>
      <c r="D98" s="45">
        <f>5697126+16985629+16551218+32866801+100000+660000+49357310+3869819+86500+4500000</f>
        <v>130674403</v>
      </c>
      <c r="E98" s="42"/>
      <c r="F98" s="42"/>
    </row>
    <row r="99" spans="1:6" ht="12" customHeight="1" x14ac:dyDescent="0.25">
      <c r="A99" s="23" t="s">
        <v>24</v>
      </c>
      <c r="B99" s="85" t="s">
        <v>188</v>
      </c>
      <c r="C99" s="39">
        <f t="shared" si="2"/>
        <v>4056319</v>
      </c>
      <c r="D99" s="45">
        <f>100000+3869819+86500</f>
        <v>4056319</v>
      </c>
      <c r="E99" s="42"/>
      <c r="F99" s="42"/>
    </row>
    <row r="100" spans="1:6" ht="12" customHeight="1" x14ac:dyDescent="0.25">
      <c r="A100" s="23" t="s">
        <v>189</v>
      </c>
      <c r="B100" s="88" t="s">
        <v>190</v>
      </c>
      <c r="C100" s="39">
        <f t="shared" si="2"/>
        <v>0</v>
      </c>
      <c r="D100" s="45"/>
      <c r="E100" s="42"/>
      <c r="F100" s="42"/>
    </row>
    <row r="101" spans="1:6" ht="12" customHeight="1" x14ac:dyDescent="0.25">
      <c r="A101" s="23" t="s">
        <v>191</v>
      </c>
      <c r="B101" s="88" t="s">
        <v>192</v>
      </c>
      <c r="C101" s="39">
        <f t="shared" si="2"/>
        <v>0</v>
      </c>
      <c r="D101" s="45"/>
      <c r="E101" s="42"/>
      <c r="F101" s="42"/>
    </row>
    <row r="102" spans="1:6" ht="12" customHeight="1" x14ac:dyDescent="0.25">
      <c r="A102" s="23" t="s">
        <v>193</v>
      </c>
      <c r="B102" s="89" t="s">
        <v>194</v>
      </c>
      <c r="C102" s="39">
        <f t="shared" si="2"/>
        <v>0</v>
      </c>
      <c r="D102" s="45"/>
      <c r="E102" s="42"/>
      <c r="F102" s="42"/>
    </row>
    <row r="103" spans="1:6" ht="12" customHeight="1" x14ac:dyDescent="0.25">
      <c r="A103" s="23" t="s">
        <v>195</v>
      </c>
      <c r="B103" s="90" t="s">
        <v>196</v>
      </c>
      <c r="C103" s="39">
        <f t="shared" si="2"/>
        <v>0</v>
      </c>
      <c r="D103" s="45"/>
      <c r="E103" s="42"/>
      <c r="F103" s="42"/>
    </row>
    <row r="104" spans="1:6" ht="12" customHeight="1" x14ac:dyDescent="0.25">
      <c r="A104" s="23" t="s">
        <v>197</v>
      </c>
      <c r="B104" s="90" t="s">
        <v>198</v>
      </c>
      <c r="C104" s="39">
        <f t="shared" si="2"/>
        <v>0</v>
      </c>
      <c r="D104" s="45"/>
      <c r="E104" s="42"/>
      <c r="F104" s="42"/>
    </row>
    <row r="105" spans="1:6" ht="12" customHeight="1" x14ac:dyDescent="0.25">
      <c r="A105" s="23" t="s">
        <v>199</v>
      </c>
      <c r="B105" s="89" t="s">
        <v>200</v>
      </c>
      <c r="C105" s="39">
        <f t="shared" si="2"/>
        <v>660000</v>
      </c>
      <c r="D105" s="45">
        <v>660000</v>
      </c>
      <c r="E105" s="42"/>
      <c r="F105" s="42"/>
    </row>
    <row r="106" spans="1:6" ht="12" customHeight="1" x14ac:dyDescent="0.25">
      <c r="A106" s="23" t="s">
        <v>201</v>
      </c>
      <c r="B106" s="89" t="s">
        <v>202</v>
      </c>
      <c r="C106" s="39">
        <f t="shared" si="2"/>
        <v>0</v>
      </c>
      <c r="D106" s="91"/>
      <c r="E106" s="42"/>
      <c r="F106" s="42"/>
    </row>
    <row r="107" spans="1:6" ht="12" customHeight="1" x14ac:dyDescent="0.25">
      <c r="A107" s="23" t="s">
        <v>203</v>
      </c>
      <c r="B107" s="90" t="s">
        <v>204</v>
      </c>
      <c r="C107" s="39">
        <f t="shared" si="2"/>
        <v>0</v>
      </c>
      <c r="D107" s="45"/>
      <c r="E107" s="42"/>
      <c r="F107" s="42"/>
    </row>
    <row r="108" spans="1:6" ht="12" customHeight="1" x14ac:dyDescent="0.25">
      <c r="A108" s="92" t="s">
        <v>205</v>
      </c>
      <c r="B108" s="88" t="s">
        <v>206</v>
      </c>
      <c r="C108" s="39">
        <f t="shared" si="2"/>
        <v>0</v>
      </c>
      <c r="D108" s="45"/>
      <c r="E108" s="42"/>
      <c r="F108" s="42"/>
    </row>
    <row r="109" spans="1:6" ht="12" customHeight="1" x14ac:dyDescent="0.25">
      <c r="A109" s="23" t="s">
        <v>207</v>
      </c>
      <c r="B109" s="88" t="s">
        <v>208</v>
      </c>
      <c r="C109" s="39">
        <f t="shared" si="2"/>
        <v>0</v>
      </c>
      <c r="D109" s="45"/>
      <c r="E109" s="42"/>
      <c r="F109" s="42"/>
    </row>
    <row r="110" spans="1:6" ht="12" customHeight="1" x14ac:dyDescent="0.25">
      <c r="A110" s="29" t="s">
        <v>209</v>
      </c>
      <c r="B110" s="88" t="s">
        <v>210</v>
      </c>
      <c r="C110" s="25">
        <f t="shared" si="2"/>
        <v>125958084</v>
      </c>
      <c r="D110" s="26">
        <f>5697126+16985629+16551218+32866801+660000+49357310-660000+4500000</f>
        <v>125958084</v>
      </c>
      <c r="E110" s="27"/>
      <c r="F110" s="42"/>
    </row>
    <row r="111" spans="1:6" ht="12" customHeight="1" x14ac:dyDescent="0.25">
      <c r="A111" s="23" t="s">
        <v>211</v>
      </c>
      <c r="B111" s="85" t="s">
        <v>212</v>
      </c>
      <c r="C111" s="39">
        <f t="shared" si="2"/>
        <v>56822974</v>
      </c>
      <c r="D111" s="26">
        <f>SUM(D112:D113)</f>
        <v>56822974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5" t="s">
        <v>214</v>
      </c>
      <c r="C112" s="25">
        <f t="shared" si="2"/>
        <v>1255127</v>
      </c>
      <c r="D112" s="45">
        <f>15000000-21705-8451320+266142+295985-5833975</f>
        <v>1255127</v>
      </c>
      <c r="E112" s="42"/>
      <c r="F112" s="27"/>
    </row>
    <row r="113" spans="1:6" ht="12" customHeight="1" thickBot="1" x14ac:dyDescent="0.3">
      <c r="A113" s="93" t="s">
        <v>215</v>
      </c>
      <c r="B113" s="94" t="s">
        <v>216</v>
      </c>
      <c r="C113" s="95">
        <f t="shared" si="2"/>
        <v>55567847</v>
      </c>
      <c r="D113" s="96">
        <f>65846522-6946019+750000-2582475-1500181</f>
        <v>55567847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660396505</v>
      </c>
      <c r="D114" s="16">
        <f>+D115+D117+D119</f>
        <v>651145625</v>
      </c>
      <c r="E114" s="15">
        <f>+E115+E117+E119</f>
        <v>0</v>
      </c>
      <c r="F114" s="65">
        <f>+F115+F117+F119</f>
        <v>9250880</v>
      </c>
    </row>
    <row r="115" spans="1:6" ht="18.75" customHeight="1" x14ac:dyDescent="0.25">
      <c r="A115" s="18" t="s">
        <v>28</v>
      </c>
      <c r="B115" s="85" t="s">
        <v>218</v>
      </c>
      <c r="C115" s="81">
        <f t="shared" si="2"/>
        <v>312985028</v>
      </c>
      <c r="D115" s="21">
        <f>359410+2345001+219008101+381000+1500000+3139585+33894811+2338070+4950460-60000+275000+20930495+5189661+457200+6704583+305000+174200+752475+1598336+515000-1212200+797560</f>
        <v>304343748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2"/>
        <v>280328983</v>
      </c>
      <c r="D116" s="21">
        <f>218246101+33259811+20930495+1187993+6704583</f>
        <v>280328983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81">
        <f t="shared" si="2"/>
        <v>281600756</v>
      </c>
      <c r="D117" s="26">
        <f>180701362+1500000+37902555+48165993+9194292-354600+3402201+479353</f>
        <v>280991156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 x14ac:dyDescent="0.25">
      <c r="A119" s="18" t="s">
        <v>36</v>
      </c>
      <c r="B119" s="30" t="s">
        <v>222</v>
      </c>
      <c r="C119" s="39">
        <f t="shared" si="2"/>
        <v>65810721</v>
      </c>
      <c r="D119" s="45">
        <f>65710721+100000</f>
        <v>65810721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9">
        <f t="shared" si="2"/>
        <v>0</v>
      </c>
      <c r="D120" s="32"/>
      <c r="E120" s="32"/>
      <c r="F120" s="32"/>
    </row>
    <row r="121" spans="1:6" ht="12" customHeight="1" x14ac:dyDescent="0.25">
      <c r="A121" s="18" t="s">
        <v>224</v>
      </c>
      <c r="B121" s="102" t="s">
        <v>225</v>
      </c>
      <c r="C121" s="39">
        <f t="shared" si="2"/>
        <v>0</v>
      </c>
      <c r="D121" s="32"/>
      <c r="E121" s="32"/>
      <c r="F121" s="32"/>
    </row>
    <row r="122" spans="1:6" x14ac:dyDescent="0.25">
      <c r="A122" s="18" t="s">
        <v>226</v>
      </c>
      <c r="B122" s="90" t="s">
        <v>198</v>
      </c>
      <c r="C122" s="39">
        <f t="shared" si="2"/>
        <v>0</v>
      </c>
      <c r="D122" s="32"/>
      <c r="E122" s="32"/>
      <c r="F122" s="32"/>
    </row>
    <row r="123" spans="1:6" ht="12" customHeight="1" x14ac:dyDescent="0.25">
      <c r="A123" s="18" t="s">
        <v>227</v>
      </c>
      <c r="B123" s="90" t="s">
        <v>228</v>
      </c>
      <c r="C123" s="39">
        <f t="shared" si="2"/>
        <v>0</v>
      </c>
      <c r="D123" s="32"/>
      <c r="E123" s="32"/>
      <c r="F123" s="32"/>
    </row>
    <row r="124" spans="1:6" ht="12" customHeight="1" x14ac:dyDescent="0.25">
      <c r="A124" s="18" t="s">
        <v>229</v>
      </c>
      <c r="B124" s="90" t="s">
        <v>230</v>
      </c>
      <c r="C124" s="39">
        <f t="shared" si="2"/>
        <v>0</v>
      </c>
      <c r="D124" s="32"/>
      <c r="E124" s="32"/>
      <c r="F124" s="32"/>
    </row>
    <row r="125" spans="1:6" ht="12" customHeight="1" x14ac:dyDescent="0.25">
      <c r="A125" s="18" t="s">
        <v>231</v>
      </c>
      <c r="B125" s="90" t="s">
        <v>204</v>
      </c>
      <c r="C125" s="39">
        <f t="shared" si="2"/>
        <v>0</v>
      </c>
      <c r="D125" s="32"/>
      <c r="E125" s="32"/>
      <c r="F125" s="32"/>
    </row>
    <row r="126" spans="1:6" ht="12" customHeight="1" x14ac:dyDescent="0.25">
      <c r="A126" s="18" t="s">
        <v>232</v>
      </c>
      <c r="B126" s="90" t="s">
        <v>233</v>
      </c>
      <c r="C126" s="39">
        <f t="shared" si="2"/>
        <v>0</v>
      </c>
      <c r="D126" s="32"/>
      <c r="E126" s="32"/>
      <c r="F126" s="32"/>
    </row>
    <row r="127" spans="1:6" ht="16.5" thickBot="1" x14ac:dyDescent="0.3">
      <c r="A127" s="92" t="s">
        <v>234</v>
      </c>
      <c r="B127" s="90" t="s">
        <v>235</v>
      </c>
      <c r="C127" s="31">
        <f t="shared" si="2"/>
        <v>65810721</v>
      </c>
      <c r="D127" s="41">
        <f>65710721+100000</f>
        <v>65810721</v>
      </c>
      <c r="E127" s="45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2265271297</v>
      </c>
      <c r="D128" s="16">
        <f>+D93+D114</f>
        <v>1298405898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2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8">
        <f t="shared" si="2"/>
        <v>100000000</v>
      </c>
      <c r="D131" s="32">
        <v>100000000</v>
      </c>
      <c r="E131" s="32"/>
      <c r="F131" s="32"/>
    </row>
    <row r="132" spans="1:6" ht="12" customHeight="1" thickBot="1" x14ac:dyDescent="0.3">
      <c r="A132" s="92" t="s">
        <v>66</v>
      </c>
      <c r="B132" s="100" t="s">
        <v>241</v>
      </c>
      <c r="C132" s="51">
        <f t="shared" si="2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5">
        <f t="shared" si="2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244</v>
      </c>
      <c r="C135" s="38">
        <f t="shared" si="2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245</v>
      </c>
      <c r="C136" s="38">
        <f t="shared" si="2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246</v>
      </c>
      <c r="C137" s="38">
        <f t="shared" si="2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247</v>
      </c>
      <c r="C138" s="38">
        <f t="shared" si="2"/>
        <v>0</v>
      </c>
      <c r="D138" s="32"/>
      <c r="E138" s="32"/>
      <c r="F138" s="32"/>
    </row>
    <row r="139" spans="1:6" ht="12" customHeight="1" thickBot="1" x14ac:dyDescent="0.3">
      <c r="A139" s="92" t="s">
        <v>82</v>
      </c>
      <c r="B139" s="104" t="s">
        <v>248</v>
      </c>
      <c r="C139" s="51">
        <f t="shared" si="2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7">
        <f>+D141+D142+D143+D144</f>
        <v>38167591</v>
      </c>
      <c r="E140" s="48">
        <f>+E141+E142+E143+E144</f>
        <v>0</v>
      </c>
      <c r="F140" s="48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5">
        <f t="shared" si="2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251</v>
      </c>
      <c r="C142" s="38">
        <f t="shared" si="2"/>
        <v>38167591</v>
      </c>
      <c r="D142" s="32">
        <v>38167591</v>
      </c>
      <c r="E142" s="32"/>
      <c r="F142" s="32"/>
    </row>
    <row r="143" spans="1:6" ht="12" customHeight="1" x14ac:dyDescent="0.25">
      <c r="A143" s="18" t="s">
        <v>100</v>
      </c>
      <c r="B143" s="104" t="s">
        <v>252</v>
      </c>
      <c r="C143" s="38">
        <f t="shared" si="2"/>
        <v>0</v>
      </c>
      <c r="D143" s="32"/>
      <c r="E143" s="32"/>
      <c r="F143" s="32"/>
    </row>
    <row r="144" spans="1:6" ht="12" customHeight="1" thickBot="1" x14ac:dyDescent="0.3">
      <c r="A144" s="92" t="s">
        <v>102</v>
      </c>
      <c r="B144" s="87" t="s">
        <v>253</v>
      </c>
      <c r="C144" s="51">
        <f t="shared" si="2"/>
        <v>0</v>
      </c>
      <c r="D144" s="32"/>
      <c r="E144" s="32"/>
      <c r="F144" s="32"/>
    </row>
    <row r="145" spans="1:9" ht="12" customHeight="1" thickBot="1" x14ac:dyDescent="0.3">
      <c r="A145" s="13" t="s">
        <v>254</v>
      </c>
      <c r="B145" s="103" t="s">
        <v>255</v>
      </c>
      <c r="C145" s="52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5">
        <f t="shared" si="2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257</v>
      </c>
      <c r="C147" s="38">
        <f t="shared" si="2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258</v>
      </c>
      <c r="C148" s="38">
        <f t="shared" si="2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259</v>
      </c>
      <c r="C149" s="38">
        <f t="shared" si="2"/>
        <v>0</v>
      </c>
      <c r="D149" s="32"/>
      <c r="E149" s="32"/>
      <c r="F149" s="32"/>
    </row>
    <row r="150" spans="1:9" ht="12" customHeight="1" thickBot="1" x14ac:dyDescent="0.3">
      <c r="A150" s="18" t="s">
        <v>260</v>
      </c>
      <c r="B150" s="104" t="s">
        <v>261</v>
      </c>
      <c r="C150" s="51">
        <f t="shared" si="2"/>
        <v>0</v>
      </c>
      <c r="D150" s="41"/>
      <c r="E150" s="41"/>
      <c r="F150" s="32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7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7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2407481592</v>
      </c>
      <c r="D154" s="108">
        <f>+D128+D153</f>
        <v>1440616193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-305269473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653918407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17/2018.(VII.27.)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2018-07-26T13:38:32Z</dcterms:created>
  <dcterms:modified xsi:type="dcterms:W3CDTF">2018-07-26T13:38:32Z</dcterms:modified>
</cp:coreProperties>
</file>