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ZÁRSZÁMADÁSOK 2018. ÉVRŐL\VISS\"/>
    </mc:Choice>
  </mc:AlternateContent>
  <bookViews>
    <workbookView xWindow="0" yWindow="0" windowWidth="19200" windowHeight="8052"/>
  </bookViews>
  <sheets>
    <sheet name="1.1." sheetId="1" r:id="rId1"/>
    <sheet name="1.2." sheetId="2" r:id="rId2"/>
    <sheet name="2.1." sheetId="3" r:id="rId3"/>
    <sheet name="2.2." sheetId="4" r:id="rId4"/>
    <sheet name="3" sheetId="5" r:id="rId5"/>
    <sheet name="4.1." sheetId="9" r:id="rId6"/>
    <sheet name="4.2." sheetId="10" r:id="rId7"/>
    <sheet name="4.3." sheetId="12" r:id="rId8"/>
    <sheet name="5." sheetId="13" r:id="rId9"/>
    <sheet name="6.1." sheetId="11" r:id="rId10"/>
    <sheet name="6.2." sheetId="14" r:id="rId11"/>
    <sheet name="7." sheetId="15" r:id="rId12"/>
  </sheets>
  <externalReferences>
    <externalReference r:id="rId13"/>
  </externalReferences>
  <calcPr calcId="152511"/>
</workbook>
</file>

<file path=xl/calcChain.xml><?xml version="1.0" encoding="utf-8"?>
<calcChain xmlns="http://schemas.openxmlformats.org/spreadsheetml/2006/main">
  <c r="J1" i="15" l="1"/>
  <c r="B1" i="1"/>
  <c r="A1" i="14" l="1"/>
  <c r="A1" i="11"/>
  <c r="F1" i="13"/>
  <c r="B1" i="12"/>
  <c r="B1" i="10"/>
  <c r="B1" i="9"/>
  <c r="G18" i="15"/>
  <c r="F18" i="15"/>
  <c r="E18" i="15"/>
  <c r="D18" i="15"/>
  <c r="C18" i="15"/>
  <c r="H17" i="15"/>
  <c r="I17" i="15" s="1"/>
  <c r="H16" i="15"/>
  <c r="H18" i="15" s="1"/>
  <c r="G14" i="15"/>
  <c r="F14" i="15"/>
  <c r="F19" i="15" s="1"/>
  <c r="E14" i="15"/>
  <c r="D14" i="15"/>
  <c r="D19" i="15" s="1"/>
  <c r="C14" i="15"/>
  <c r="H13" i="15"/>
  <c r="I13" i="15" s="1"/>
  <c r="H12" i="15"/>
  <c r="I12" i="15" s="1"/>
  <c r="H11" i="15"/>
  <c r="I11" i="15" s="1"/>
  <c r="H10" i="15"/>
  <c r="I10" i="15" s="1"/>
  <c r="H9" i="15"/>
  <c r="I9" i="15" s="1"/>
  <c r="H8" i="15"/>
  <c r="I8" i="15" s="1"/>
  <c r="H7" i="15"/>
  <c r="H14" i="15" s="1"/>
  <c r="H2" i="15"/>
  <c r="C20" i="14"/>
  <c r="C16" i="14"/>
  <c r="B6" i="14"/>
  <c r="E27" i="13"/>
  <c r="D27" i="13"/>
  <c r="C27" i="13"/>
  <c r="C3" i="13"/>
  <c r="E51" i="12"/>
  <c r="D51" i="12"/>
  <c r="C51" i="12"/>
  <c r="E45" i="12"/>
  <c r="E57" i="12" s="1"/>
  <c r="D45" i="12"/>
  <c r="C45" i="12"/>
  <c r="C57" i="12" s="1"/>
  <c r="E37" i="12"/>
  <c r="D37" i="12"/>
  <c r="C37" i="12"/>
  <c r="E30" i="12"/>
  <c r="D30" i="12"/>
  <c r="C30" i="12"/>
  <c r="E26" i="12"/>
  <c r="D26" i="12"/>
  <c r="C26" i="12"/>
  <c r="E20" i="12"/>
  <c r="D20" i="12"/>
  <c r="C20" i="12"/>
  <c r="E8" i="12"/>
  <c r="D8" i="12"/>
  <c r="D36" i="12" s="1"/>
  <c r="D41" i="12" s="1"/>
  <c r="C8" i="12"/>
  <c r="E5" i="12"/>
  <c r="E4" i="12"/>
  <c r="B2" i="12"/>
  <c r="E51" i="10"/>
  <c r="D51" i="10"/>
  <c r="C51" i="10"/>
  <c r="E45" i="10"/>
  <c r="E57" i="10" s="1"/>
  <c r="D45" i="10"/>
  <c r="C45" i="10"/>
  <c r="C57" i="10" s="1"/>
  <c r="E37" i="10"/>
  <c r="D37" i="10"/>
  <c r="C37" i="10"/>
  <c r="E30" i="10"/>
  <c r="D30" i="10"/>
  <c r="C30" i="10"/>
  <c r="E26" i="10"/>
  <c r="D26" i="10"/>
  <c r="C26" i="10"/>
  <c r="E20" i="10"/>
  <c r="D20" i="10"/>
  <c r="C20" i="10"/>
  <c r="E8" i="10"/>
  <c r="D8" i="10"/>
  <c r="D36" i="10" s="1"/>
  <c r="D41" i="10" s="1"/>
  <c r="C8" i="10"/>
  <c r="E5" i="10"/>
  <c r="E4" i="10"/>
  <c r="B2" i="10"/>
  <c r="E69" i="11"/>
  <c r="D69" i="11"/>
  <c r="C69" i="11"/>
  <c r="E66" i="11"/>
  <c r="D66" i="11"/>
  <c r="C66" i="11"/>
  <c r="E62" i="11"/>
  <c r="D62" i="11"/>
  <c r="C62" i="11"/>
  <c r="E57" i="11"/>
  <c r="D57" i="11"/>
  <c r="C57" i="11"/>
  <c r="E48" i="11"/>
  <c r="D48" i="11"/>
  <c r="C48" i="11"/>
  <c r="E43" i="11"/>
  <c r="D43" i="11"/>
  <c r="C43" i="11"/>
  <c r="E38" i="11"/>
  <c r="D38" i="11"/>
  <c r="C38" i="11"/>
  <c r="D37" i="11"/>
  <c r="E32" i="11"/>
  <c r="D32" i="11"/>
  <c r="C32" i="11"/>
  <c r="E27" i="11"/>
  <c r="D27" i="11"/>
  <c r="C27" i="11"/>
  <c r="E22" i="11"/>
  <c r="D22" i="11"/>
  <c r="C22" i="11"/>
  <c r="E17" i="11"/>
  <c r="D17" i="11"/>
  <c r="C17" i="11"/>
  <c r="E12" i="11"/>
  <c r="D12" i="11"/>
  <c r="C12" i="11"/>
  <c r="D11" i="11"/>
  <c r="D54" i="11" s="1"/>
  <c r="D71" i="11" s="1"/>
  <c r="C5" i="11"/>
  <c r="B1" i="5"/>
  <c r="E51" i="9"/>
  <c r="D51" i="9"/>
  <c r="C51" i="9"/>
  <c r="E45" i="9"/>
  <c r="E57" i="9" s="1"/>
  <c r="D45" i="9"/>
  <c r="C45" i="9"/>
  <c r="C57" i="9" s="1"/>
  <c r="E37" i="9"/>
  <c r="D37" i="9"/>
  <c r="C37" i="9"/>
  <c r="E30" i="9"/>
  <c r="D30" i="9"/>
  <c r="C30" i="9"/>
  <c r="E26" i="9"/>
  <c r="D26" i="9"/>
  <c r="C26" i="9"/>
  <c r="E20" i="9"/>
  <c r="D20" i="9"/>
  <c r="C20" i="9"/>
  <c r="E8" i="9"/>
  <c r="D8" i="9"/>
  <c r="D36" i="9" s="1"/>
  <c r="D41" i="9" s="1"/>
  <c r="C8" i="9"/>
  <c r="E5" i="9"/>
  <c r="E4" i="9"/>
  <c r="E147" i="5"/>
  <c r="D147" i="5"/>
  <c r="C147" i="5"/>
  <c r="E141" i="5"/>
  <c r="D141" i="5"/>
  <c r="C141" i="5"/>
  <c r="E134" i="5"/>
  <c r="D134" i="5"/>
  <c r="C134" i="5"/>
  <c r="E130" i="5"/>
  <c r="D130" i="5"/>
  <c r="D155" i="5" s="1"/>
  <c r="C130" i="5"/>
  <c r="E115" i="5"/>
  <c r="D115" i="5"/>
  <c r="C115" i="5"/>
  <c r="E94" i="5"/>
  <c r="D94" i="5"/>
  <c r="D129" i="5" s="1"/>
  <c r="D156" i="5" s="1"/>
  <c r="C94" i="5"/>
  <c r="E83" i="5"/>
  <c r="D83" i="5"/>
  <c r="C83" i="5"/>
  <c r="E79" i="5"/>
  <c r="D79" i="5"/>
  <c r="C79" i="5"/>
  <c r="E76" i="5"/>
  <c r="D76" i="5"/>
  <c r="C76" i="5"/>
  <c r="E71" i="5"/>
  <c r="D71" i="5"/>
  <c r="C71" i="5"/>
  <c r="E67" i="5"/>
  <c r="D67" i="5"/>
  <c r="C67" i="5"/>
  <c r="E61" i="5"/>
  <c r="D61" i="5"/>
  <c r="C61" i="5"/>
  <c r="E56" i="5"/>
  <c r="D56" i="5"/>
  <c r="C56" i="5"/>
  <c r="E50" i="5"/>
  <c r="D50" i="5"/>
  <c r="C50" i="5"/>
  <c r="E38" i="5"/>
  <c r="D38" i="5"/>
  <c r="C38" i="5"/>
  <c r="E30" i="5"/>
  <c r="D30" i="5"/>
  <c r="D29" i="5" s="1"/>
  <c r="C30" i="5"/>
  <c r="E29" i="5"/>
  <c r="C29" i="5"/>
  <c r="E22" i="5"/>
  <c r="D22" i="5"/>
  <c r="C22" i="5"/>
  <c r="E15" i="5"/>
  <c r="D15" i="5"/>
  <c r="C15" i="5"/>
  <c r="E8" i="5"/>
  <c r="D8" i="5"/>
  <c r="C8" i="5"/>
  <c r="E5" i="5"/>
  <c r="E4" i="5"/>
  <c r="B2" i="5"/>
  <c r="I30" i="4"/>
  <c r="H30" i="4"/>
  <c r="G30" i="4"/>
  <c r="E24" i="4"/>
  <c r="D24" i="4"/>
  <c r="C24" i="4"/>
  <c r="E18" i="4"/>
  <c r="E30" i="4" s="1"/>
  <c r="D18" i="4"/>
  <c r="C18" i="4"/>
  <c r="C30" i="4" s="1"/>
  <c r="I17" i="4"/>
  <c r="H17" i="4"/>
  <c r="H31" i="4" s="1"/>
  <c r="G17" i="4"/>
  <c r="E17" i="4"/>
  <c r="I32" i="4" s="1"/>
  <c r="D17" i="4"/>
  <c r="C17" i="4"/>
  <c r="G32" i="4" s="1"/>
  <c r="E4" i="4"/>
  <c r="I4" i="4" s="1"/>
  <c r="D4" i="4"/>
  <c r="H4" i="4" s="1"/>
  <c r="C4" i="4"/>
  <c r="G4" i="4" s="1"/>
  <c r="I2" i="4"/>
  <c r="J1" i="4"/>
  <c r="I29" i="3"/>
  <c r="H29" i="3"/>
  <c r="G29" i="3"/>
  <c r="E25" i="3"/>
  <c r="D25" i="3"/>
  <c r="C25" i="3"/>
  <c r="E19" i="3"/>
  <c r="E29" i="3" s="1"/>
  <c r="D19" i="3"/>
  <c r="C19" i="3"/>
  <c r="C29" i="3" s="1"/>
  <c r="I18" i="3"/>
  <c r="H18" i="3"/>
  <c r="H30" i="3" s="1"/>
  <c r="G18" i="3"/>
  <c r="E18" i="3"/>
  <c r="E31" i="3" s="1"/>
  <c r="D18" i="3"/>
  <c r="C18" i="3"/>
  <c r="C31" i="3" s="1"/>
  <c r="G4" i="3"/>
  <c r="E4" i="3"/>
  <c r="I4" i="3" s="1"/>
  <c r="D4" i="3"/>
  <c r="H4" i="3" s="1"/>
  <c r="C4" i="3"/>
  <c r="I2" i="3"/>
  <c r="J1" i="3"/>
  <c r="E153" i="2"/>
  <c r="D153" i="2"/>
  <c r="C153" i="2"/>
  <c r="E148" i="2"/>
  <c r="D148" i="2"/>
  <c r="C148" i="2"/>
  <c r="E141" i="2"/>
  <c r="D141" i="2"/>
  <c r="C141" i="2"/>
  <c r="E137" i="2"/>
  <c r="D137" i="2"/>
  <c r="D161" i="2" s="1"/>
  <c r="C137" i="2"/>
  <c r="E122" i="2"/>
  <c r="D122" i="2"/>
  <c r="C122" i="2"/>
  <c r="E101" i="2"/>
  <c r="D101" i="2"/>
  <c r="D136" i="2" s="1"/>
  <c r="D162" i="2" s="1"/>
  <c r="C101" i="2"/>
  <c r="C98" i="2"/>
  <c r="E86" i="2"/>
  <c r="D86" i="2"/>
  <c r="C86" i="2"/>
  <c r="E82" i="2"/>
  <c r="D82" i="2"/>
  <c r="C82" i="2"/>
  <c r="E79" i="2"/>
  <c r="D79" i="2"/>
  <c r="C79" i="2"/>
  <c r="E74" i="2"/>
  <c r="D74" i="2"/>
  <c r="C74" i="2"/>
  <c r="E70" i="2"/>
  <c r="D70" i="2"/>
  <c r="C70" i="2"/>
  <c r="E64" i="2"/>
  <c r="D64" i="2"/>
  <c r="C64" i="2"/>
  <c r="E59" i="2"/>
  <c r="D59" i="2"/>
  <c r="C59" i="2"/>
  <c r="E53" i="2"/>
  <c r="D53" i="2"/>
  <c r="C53" i="2"/>
  <c r="E41" i="2"/>
  <c r="D41" i="2"/>
  <c r="C41" i="2"/>
  <c r="E33" i="2"/>
  <c r="E32" i="2" s="1"/>
  <c r="D33" i="2"/>
  <c r="C33" i="2"/>
  <c r="C32" i="2" s="1"/>
  <c r="D32" i="2"/>
  <c r="E25" i="2"/>
  <c r="D25" i="2"/>
  <c r="C25" i="2"/>
  <c r="E18" i="2"/>
  <c r="D18" i="2"/>
  <c r="D69" i="2" s="1"/>
  <c r="C18" i="2"/>
  <c r="E11" i="2"/>
  <c r="E69" i="2" s="1"/>
  <c r="D11" i="2"/>
  <c r="C11" i="2"/>
  <c r="C69" i="2" s="1"/>
  <c r="E9" i="2"/>
  <c r="E99" i="2" s="1"/>
  <c r="C8" i="2"/>
  <c r="E7" i="2"/>
  <c r="E97" i="2" s="1"/>
  <c r="E165" i="2" s="1"/>
  <c r="A2" i="2"/>
  <c r="B1" i="2"/>
  <c r="E153" i="1"/>
  <c r="D153" i="1"/>
  <c r="C153" i="1"/>
  <c r="E148" i="1"/>
  <c r="D148" i="1"/>
  <c r="C148" i="1"/>
  <c r="E141" i="1"/>
  <c r="D141" i="1"/>
  <c r="C141" i="1"/>
  <c r="E137" i="1"/>
  <c r="D137" i="1"/>
  <c r="D161" i="1" s="1"/>
  <c r="C137" i="1"/>
  <c r="E122" i="1"/>
  <c r="D122" i="1"/>
  <c r="C122" i="1"/>
  <c r="E101" i="1"/>
  <c r="D101" i="1"/>
  <c r="D136" i="1" s="1"/>
  <c r="D162" i="1" s="1"/>
  <c r="C101" i="1"/>
  <c r="C98" i="1"/>
  <c r="E97" i="1"/>
  <c r="E165" i="1" s="1"/>
  <c r="E86" i="1"/>
  <c r="D86" i="1"/>
  <c r="C86" i="1"/>
  <c r="E82" i="1"/>
  <c r="D82" i="1"/>
  <c r="C82" i="1"/>
  <c r="E79" i="1"/>
  <c r="D79" i="1"/>
  <c r="C79" i="1"/>
  <c r="E74" i="1"/>
  <c r="D74" i="1"/>
  <c r="D93" i="1" s="1"/>
  <c r="D167" i="1" s="1"/>
  <c r="C74" i="1"/>
  <c r="E70" i="1"/>
  <c r="E93" i="1" s="1"/>
  <c r="D70" i="1"/>
  <c r="C70" i="1"/>
  <c r="C93" i="1" s="1"/>
  <c r="E64" i="1"/>
  <c r="D64" i="1"/>
  <c r="C64" i="1"/>
  <c r="E59" i="1"/>
  <c r="D59" i="1"/>
  <c r="C59" i="1"/>
  <c r="E53" i="1"/>
  <c r="D53" i="1"/>
  <c r="C53" i="1"/>
  <c r="E41" i="1"/>
  <c r="D41" i="1"/>
  <c r="C41" i="1"/>
  <c r="E33" i="1"/>
  <c r="E32" i="1" s="1"/>
  <c r="D33" i="1"/>
  <c r="C33" i="1"/>
  <c r="C32" i="1" s="1"/>
  <c r="D32" i="1"/>
  <c r="E25" i="1"/>
  <c r="D25" i="1"/>
  <c r="C25" i="1"/>
  <c r="E18" i="1"/>
  <c r="D18" i="1"/>
  <c r="C18" i="1"/>
  <c r="E11" i="1"/>
  <c r="D11" i="1"/>
  <c r="C11" i="1"/>
  <c r="E9" i="1"/>
  <c r="E99" i="1" s="1"/>
  <c r="C8" i="1"/>
  <c r="A2" i="1"/>
  <c r="H19" i="15" l="1"/>
  <c r="C69" i="1"/>
  <c r="E69" i="1"/>
  <c r="D69" i="1"/>
  <c r="C136" i="1"/>
  <c r="E136" i="1"/>
  <c r="C161" i="1"/>
  <c r="E161" i="1"/>
  <c r="C93" i="2"/>
  <c r="E93" i="2"/>
  <c r="D93" i="2"/>
  <c r="D167" i="2" s="1"/>
  <c r="C136" i="2"/>
  <c r="E136" i="2"/>
  <c r="C161" i="2"/>
  <c r="E161" i="2"/>
  <c r="D31" i="3"/>
  <c r="G31" i="3"/>
  <c r="I31" i="3"/>
  <c r="D29" i="3"/>
  <c r="D32" i="4"/>
  <c r="G31" i="4"/>
  <c r="I31" i="4"/>
  <c r="D30" i="4"/>
  <c r="C66" i="5"/>
  <c r="E66" i="5"/>
  <c r="D90" i="5"/>
  <c r="C90" i="5"/>
  <c r="E90" i="5"/>
  <c r="C129" i="5"/>
  <c r="E129" i="5"/>
  <c r="C155" i="5"/>
  <c r="E155" i="5"/>
  <c r="C36" i="9"/>
  <c r="C41" i="9" s="1"/>
  <c r="C58" i="9" s="1"/>
  <c r="E36" i="9"/>
  <c r="E41" i="9" s="1"/>
  <c r="D57" i="9"/>
  <c r="C11" i="11"/>
  <c r="E11" i="11"/>
  <c r="C37" i="11"/>
  <c r="E37" i="11"/>
  <c r="C36" i="10"/>
  <c r="C41" i="10" s="1"/>
  <c r="C58" i="10" s="1"/>
  <c r="E36" i="10"/>
  <c r="E41" i="10" s="1"/>
  <c r="D57" i="10"/>
  <c r="C36" i="12"/>
  <c r="C41" i="12" s="1"/>
  <c r="C58" i="12" s="1"/>
  <c r="E36" i="12"/>
  <c r="E41" i="12" s="1"/>
  <c r="D57" i="12"/>
  <c r="C23" i="14"/>
  <c r="C19" i="15"/>
  <c r="E19" i="15"/>
  <c r="G19" i="15"/>
  <c r="I16" i="15"/>
  <c r="I18" i="15" s="1"/>
  <c r="C167" i="1"/>
  <c r="E167" i="1"/>
  <c r="D58" i="12"/>
  <c r="I7" i="15"/>
  <c r="I14" i="15" s="1"/>
  <c r="I19" i="15" s="1"/>
  <c r="D58" i="10"/>
  <c r="D58" i="9"/>
  <c r="D66" i="5"/>
  <c r="D91" i="5" s="1"/>
  <c r="D157" i="5" s="1"/>
  <c r="C31" i="4"/>
  <c r="E31" i="4"/>
  <c r="C32" i="4"/>
  <c r="E32" i="4"/>
  <c r="H32" i="4"/>
  <c r="D31" i="4"/>
  <c r="C30" i="3"/>
  <c r="E30" i="3"/>
  <c r="H31" i="3"/>
  <c r="D30" i="3"/>
  <c r="G30" i="3"/>
  <c r="I30" i="3"/>
  <c r="C166" i="2"/>
  <c r="C94" i="2"/>
  <c r="E166" i="2"/>
  <c r="E94" i="2"/>
  <c r="D166" i="2"/>
  <c r="D94" i="2"/>
  <c r="D163" i="2" s="1"/>
  <c r="C166" i="1"/>
  <c r="C94" i="1"/>
  <c r="E166" i="1"/>
  <c r="E94" i="1"/>
  <c r="D166" i="1"/>
  <c r="D94" i="1"/>
  <c r="D163" i="1" s="1"/>
  <c r="C54" i="11" l="1"/>
  <c r="C71" i="11" s="1"/>
  <c r="E156" i="5"/>
  <c r="C91" i="5"/>
  <c r="C157" i="5" s="1"/>
  <c r="C162" i="2"/>
  <c r="E167" i="2"/>
  <c r="E162" i="1"/>
  <c r="C163" i="1"/>
  <c r="C163" i="2"/>
  <c r="E54" i="11"/>
  <c r="E71" i="11" s="1"/>
  <c r="C156" i="5"/>
  <c r="E91" i="5"/>
  <c r="E162" i="2"/>
  <c r="C167" i="2"/>
  <c r="C162" i="1"/>
  <c r="G33" i="4"/>
  <c r="C33" i="4"/>
  <c r="D33" i="4"/>
  <c r="H33" i="4"/>
  <c r="I33" i="4"/>
  <c r="E33" i="4"/>
  <c r="D32" i="3"/>
  <c r="H32" i="3"/>
  <c r="I32" i="3"/>
  <c r="E32" i="3"/>
  <c r="G32" i="3"/>
  <c r="C32" i="3"/>
</calcChain>
</file>

<file path=xl/sharedStrings.xml><?xml version="1.0" encoding="utf-8"?>
<sst xmlns="http://schemas.openxmlformats.org/spreadsheetml/2006/main" count="1729" uniqueCount="633">
  <si>
    <t>2018. évi ZÁRSZÁMADÁSÁNAK PÉNZÜGYI MÉRLEGE</t>
  </si>
  <si>
    <t>B E V É T E L E K</t>
  </si>
  <si>
    <t>1. sz. táblázat</t>
  </si>
  <si>
    <t xml:space="preserve"> Forintban!</t>
  </si>
  <si>
    <t>Sor-
szám</t>
  </si>
  <si>
    <t>Bevételi jogcím</t>
  </si>
  <si>
    <t>Eredeti
előirányzat</t>
  </si>
  <si>
    <t>Módosított
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</si>
  <si>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</si>
  <si>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</si>
  <si>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</si>
  <si>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</si>
  <si>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</si>
  <si>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</si>
  <si>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</si>
  <si>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</si>
  <si>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</si>
  <si>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</si>
  <si>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</si>
  <si>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</si>
  <si>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</si>
  <si>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</si>
  <si>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</si>
  <si>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</si>
  <si>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</si>
  <si>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</si>
  <si>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</si>
  <si>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</si>
  <si>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</si>
  <si>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</si>
  <si>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</si>
  <si>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</si>
  <si>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</si>
  <si>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</si>
  <si>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</si>
  <si>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</si>
  <si>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</si>
  <si>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</si>
  <si>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</si>
  <si>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</si>
  <si>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</si>
  <si>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</si>
  <si>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</si>
  <si>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</si>
  <si>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</si>
  <si>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</si>
  <si>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</si>
  <si>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</si>
  <si>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</si>
  <si>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</si>
  <si>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</si>
  <si>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</si>
  <si>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</si>
  <si>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</si>
  <si>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</si>
  <si>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</si>
  <si>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</si>
  <si>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</si>
  <si>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Építményadó</t>
  </si>
  <si>
    <t>4.2.</t>
  </si>
  <si>
    <t>Idegenforgalmi adó</t>
  </si>
  <si>
    <t>4.3.</t>
  </si>
  <si>
    <t xml:space="preserve">Egyéb áruhasználati és szolgáltatási adók </t>
  </si>
  <si>
    <t>4.4.</t>
  </si>
  <si>
    <t>Talajterhelési díj</t>
  </si>
  <si>
    <t>4.5.</t>
  </si>
  <si>
    <t>Gépjárműadó</t>
  </si>
  <si>
    <t>4.6.</t>
  </si>
  <si>
    <t>Iparűzési adó</t>
  </si>
  <si>
    <t>Magánszemélyek jövedelemadói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</si>
  <si>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</si>
  <si>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</si>
  <si>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</si>
  <si>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</si>
  <si>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</si>
  <si>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</si>
  <si>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</si>
  <si>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</si>
  <si>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</si>
  <si>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</si>
  <si>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</si>
  <si>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</si>
  <si>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</si>
  <si>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</si>
  <si>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</si>
  <si>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</si>
  <si>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</si>
  <si>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</si>
  <si>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</si>
  <si>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</si>
  <si>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</si>
  <si>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</si>
  <si>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</si>
  <si>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</si>
  <si>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</si>
  <si>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</si>
  <si>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</si>
  <si>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</si>
  <si>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</si>
  <si>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</si>
  <si>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</si>
  <si>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</si>
  <si>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</si>
  <si>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</si>
  <si>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</si>
  <si>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</si>
  <si>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</si>
  <si>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</si>
  <si>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</si>
  <si>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</si>
  <si>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</si>
  <si>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</si>
  <si>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</si>
  <si>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</si>
  <si>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</si>
  <si>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</si>
  <si>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</si>
  <si>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</si>
  <si>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</si>
  <si>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</si>
  <si>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</si>
  <si>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</si>
  <si>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</si>
  <si>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</si>
  <si>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</si>
  <si>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</si>
  <si>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</si>
  <si>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</si>
  <si>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</si>
  <si>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</si>
  <si>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</si>
  <si>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</si>
  <si>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</si>
  <si>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</si>
  <si>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</si>
  <si>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</si>
  <si>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</si>
  <si>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</si>
  <si>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</si>
  <si>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</si>
  <si>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</si>
  <si>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</si>
  <si>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</si>
  <si>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</si>
  <si>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</si>
  <si>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</si>
  <si>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</si>
  <si>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</si>
  <si>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</si>
  <si>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</si>
  <si>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</si>
  <si>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</si>
  <si>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</si>
  <si>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</si>
  <si>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</si>
  <si>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</si>
  <si>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</si>
  <si>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</si>
  <si>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</si>
  <si>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</si>
  <si>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</si>
  <si>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</si>
  <si>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</si>
  <si>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</si>
  <si>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</si>
  <si>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</si>
  <si>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</si>
  <si>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</si>
  <si>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</si>
  <si>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</si>
  <si>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</si>
  <si>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</si>
  <si>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</si>
  <si>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</si>
  <si>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</si>
  <si>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</si>
  <si>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</si>
  <si>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</si>
  <si>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</si>
  <si>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</si>
  <si>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</si>
  <si>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</si>
  <si>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</si>
  <si>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</si>
  <si>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</si>
  <si>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</si>
  <si>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</si>
  <si>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</si>
  <si>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</si>
  <si>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</si>
  <si>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</si>
  <si>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</si>
  <si>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</si>
  <si>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</si>
  <si>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</si>
  <si>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</si>
  <si>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</si>
  <si>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</si>
  <si>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</si>
  <si>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</si>
  <si>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</si>
  <si>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</si>
  <si>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</si>
  <si>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</si>
  <si>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</si>
  <si>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</si>
  <si>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</si>
  <si>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</si>
  <si>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</si>
  <si>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</si>
  <si>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</si>
  <si>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</si>
  <si>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</si>
  <si>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</si>
  <si>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</si>
  <si>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</si>
  <si>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</si>
  <si>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</si>
  <si>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</si>
  <si>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</si>
  <si>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</si>
  <si>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</si>
  <si>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</si>
  <si>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</si>
  <si>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</si>
  <si>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</si>
  <si>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</si>
  <si>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</si>
  <si>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</si>
  <si>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</si>
  <si>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</si>
  <si>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</si>
  <si>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</si>
  <si>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</si>
  <si>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</si>
  <si>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</si>
  <si>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</si>
  <si>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</si>
  <si>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</si>
  <si>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</si>
  <si>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</si>
  <si>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</si>
  <si>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</si>
  <si>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</si>
  <si>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</si>
  <si>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</si>
  <si>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</si>
  <si>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</si>
  <si>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</si>
  <si>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</si>
  <si>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</si>
  <si>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</si>
  <si>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</si>
  <si>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</si>
  <si>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</si>
  <si>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</si>
  <si>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</si>
  <si>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</si>
  <si>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</si>
  <si>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</si>
  <si>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</si>
  <si>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</si>
  <si>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</si>
  <si>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</si>
  <si>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</si>
  <si>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</si>
  <si>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</si>
  <si>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</si>
  <si>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</si>
  <si>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</si>
  <si>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</si>
  <si>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</si>
  <si>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</si>
  <si>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</si>
  <si>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</si>
  <si>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2018. ÉVI ZÁRSZÁMADSÁS</t>
  </si>
  <si>
    <t>KÖTELEZŐ FELADATOK PÉNZÜGYI MÉRLEGE</t>
  </si>
  <si>
    <t>Központi, irányító szervi támogatások folyósítása</t>
  </si>
  <si>
    <t>I. Működési célú bevételek és kiadások mérlege
(Önkormányzati szinten)</t>
  </si>
  <si>
    <t>Bevételek</t>
  </si>
  <si>
    <t>Kiadások</t>
  </si>
  <si>
    <t>Megnevezés</t>
  </si>
  <si>
    <t xml:space="preserve">F </t>
  </si>
  <si>
    <t>G</t>
  </si>
  <si>
    <t>H</t>
  </si>
  <si>
    <t>I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</si>
  <si>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</si>
  <si>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</si>
  <si>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</si>
  <si>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</si>
  <si>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</si>
  <si>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</si>
  <si>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</si>
  <si>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</si>
  <si>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</si>
  <si>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</si>
  <si>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</si>
  <si>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</si>
  <si>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</si>
  <si>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</si>
  <si>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(15.+…+19.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</si>
  <si>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</si>
  <si>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</si>
  <si>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</si>
  <si>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</si>
  <si>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</si>
  <si>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</si>
  <si>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</si>
  <si>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</si>
  <si>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</si>
  <si>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</si>
  <si>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</si>
  <si>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</si>
  <si>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</si>
  <si>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</si>
  <si>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   Értékpapírok bevételei</t>
  </si>
  <si>
    <t>Forgatási célú belföldi, külföldi értékpapírok vásárlása</t>
  </si>
  <si>
    <t>20.</t>
  </si>
  <si>
    <t xml:space="preserve">Hiány külső finanszírozásának bevételei (21.+…+23.) </t>
  </si>
  <si>
    <t>21.</t>
  </si>
  <si>
    <t>Likviditási célú hitelek, kölcsönök felvétele</t>
  </si>
  <si>
    <t>22.</t>
  </si>
  <si>
    <t>23.</t>
  </si>
  <si>
    <t>Államháztartáson belüli megelelőlegezések visszafizetése</t>
  </si>
  <si>
    <t>24.</t>
  </si>
  <si>
    <t>Működési célú finanszírozási bevételek összesen (14.+20.)</t>
  </si>
  <si>
    <t>Működési célú finanszírozási kiadások összesen (13.+...+23.)</t>
  </si>
  <si>
    <t>25.</t>
  </si>
  <si>
    <t>BEVÉTEL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</si>
  <si>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</si>
  <si>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</si>
  <si>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</si>
  <si>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</si>
  <si>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</si>
  <si>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</si>
  <si>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II. Felhalmozási célú bevételek és kiadások mérlege
(Önkormányzati szinten)</t>
  </si>
  <si>
    <t>F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</si>
  <si>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</si>
  <si>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</si>
  <si>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</si>
  <si>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</si>
  <si>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</si>
  <si>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</si>
  <si>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</si>
  <si>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</si>
  <si>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</si>
  <si>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</si>
  <si>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</si>
  <si>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</si>
  <si>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</si>
  <si>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</si>
  <si>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</si>
  <si>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</si>
  <si>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</si>
  <si>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</si>
  <si>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</si>
  <si>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</si>
  <si>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</si>
  <si>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</si>
  <si>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</si>
  <si>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</si>
  <si>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</si>
  <si>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</si>
  <si>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</si>
  <si>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</si>
  <si>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</si>
  <si>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01</t>
  </si>
  <si>
    <t>Feladat megnevezése</t>
  </si>
  <si>
    <t>Összes bevétel, kiadás</t>
  </si>
  <si>
    <t>Száma</t>
  </si>
  <si>
    <t>Kiemelt előirányzat, előirányzat megnevezése</t>
  </si>
  <si>
    <t>Eredeti előirányzat</t>
  </si>
  <si>
    <t>Módosított előirányzat</t>
  </si>
  <si>
    <t>Működési célú kvi támogatások és kiegészítő támogatások</t>
  </si>
  <si>
    <t xml:space="preserve"> 10.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</si>
  <si>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</si>
  <si>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</si>
  <si>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</si>
  <si>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</si>
  <si>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</si>
  <si>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</si>
  <si>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</si>
  <si>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</si>
  <si>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Hitel-, kölcsöntörlesztés államháztartáson kívülre (4.1. + … + 4.3.)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</si>
  <si>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</si>
  <si>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</si>
  <si>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</si>
  <si>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</si>
  <si>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</si>
  <si>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</si>
  <si>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Tényleges állományi létszám előirányzat (fő)</t>
  </si>
  <si>
    <t>Közfoglalkoztatottak tényleges állományi létszáma (fő)</t>
  </si>
  <si>
    <t>Kötelező feladatok bevételei, kiadásai</t>
  </si>
  <si>
    <t>02</t>
  </si>
  <si>
    <t>Önként vállalt feladatok bevételei, kiadásai</t>
  </si>
  <si>
    <t>Költségvetési szerv</t>
  </si>
  <si>
    <t>Vissi Óvoda És Konyha</t>
  </si>
  <si>
    <t>04</t>
  </si>
  <si>
    <t>Működési bevételek (1.1.+…+1.11.)</t>
  </si>
  <si>
    <t>Kiszámlázott általános forgalmi adó</t>
  </si>
  <si>
    <t>Általános forgalmi adó visszatérülése</t>
  </si>
  <si>
    <t>Kamatbevételek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</si>
  <si>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</si>
  <si>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</si>
  <si>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</si>
  <si>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2.3.-ból EU támogatás</t>
  </si>
  <si>
    <t>Felhalmozási célú támogatások államháztartáson belülről (4.1.+4.2.)</t>
  </si>
  <si>
    <t>Egyéb felhalmozási célú támogatások bevételei államháztartáson belülről</t>
  </si>
  <si>
    <t xml:space="preserve">  4.2.-ből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</si>
  <si>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</si>
  <si>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</si>
  <si>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</si>
  <si>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</si>
  <si>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</si>
  <si>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</si>
  <si>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</si>
  <si>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</si>
  <si>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</si>
  <si>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</si>
  <si>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</si>
  <si>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</si>
  <si>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</si>
  <si>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</si>
  <si>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</si>
  <si>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</si>
  <si>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VAGYONKIMUTATÁS</t>
  </si>
  <si>
    <t>a könyvviteli mérlegben értékkel szerplő eszközökről</t>
  </si>
  <si>
    <t>2018. év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</si>
  <si>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</si>
  <si>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</si>
  <si>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</si>
  <si>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</si>
  <si>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</si>
  <si>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</si>
  <si>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</si>
  <si>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</si>
  <si>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</si>
  <si>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</si>
  <si>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</si>
  <si>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</si>
  <si>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</si>
  <si>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</si>
  <si>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</si>
  <si>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</si>
  <si>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</si>
  <si>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</si>
  <si>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</si>
  <si>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</si>
  <si>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</si>
  <si>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</si>
  <si>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</si>
  <si>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</si>
  <si>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</si>
  <si>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</si>
  <si>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</si>
  <si>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</si>
  <si>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</si>
  <si>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</si>
  <si>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</si>
  <si>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</si>
  <si>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</si>
  <si>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</si>
  <si>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</si>
  <si>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</si>
  <si>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</si>
  <si>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</si>
  <si>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</si>
  <si>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</si>
  <si>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</si>
  <si>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</si>
  <si>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</si>
  <si>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</si>
  <si>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</si>
  <si>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</si>
  <si>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</si>
  <si>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</si>
  <si>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</si>
  <si>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</si>
  <si>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</si>
  <si>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</si>
  <si>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</si>
  <si>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</si>
  <si>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</si>
  <si>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</si>
  <si>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</si>
  <si>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</si>
  <si>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</si>
  <si>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</si>
  <si>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</si>
  <si>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</si>
  <si>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</si>
  <si>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</si>
  <si>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</si>
  <si>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</si>
  <si>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</si>
  <si>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</si>
  <si>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</si>
  <si>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</si>
  <si>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</si>
  <si>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</si>
  <si>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</si>
  <si>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</si>
  <si>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</si>
  <si>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</si>
  <si>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</si>
  <si>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</si>
  <si>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</si>
  <si>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</si>
  <si>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</si>
  <si>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</si>
  <si>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</si>
  <si>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</si>
  <si>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</si>
  <si>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</si>
  <si>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</si>
  <si>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</si>
  <si>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</si>
  <si>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</si>
  <si>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</si>
  <si>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</si>
  <si>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</si>
  <si>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</si>
  <si>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</si>
  <si>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</si>
  <si>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</si>
  <si>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</si>
  <si>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</si>
  <si>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</si>
  <si>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</si>
  <si>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</si>
  <si>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</si>
  <si>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</si>
  <si>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</si>
  <si>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</si>
  <si>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 ELSZÁMOLÁSOK (58+59)</t>
  </si>
  <si>
    <t>60.</t>
  </si>
  <si>
    <t>F) AKTÍV IDŐBELI ELHATÁROLÁSOK</t>
  </si>
  <si>
    <t>61.</t>
  </si>
  <si>
    <t>ESZKÖZÖK ÖSSZESEN  (45+48+53+57+60+61)</t>
  </si>
  <si>
    <t>62.</t>
  </si>
  <si>
    <t>03</t>
  </si>
  <si>
    <t>2018. évi általános működés és ágazati feladatok támogatásának alakulása jogcímenként</t>
  </si>
  <si>
    <t>Forintban</t>
  </si>
  <si>
    <r>
      <t>2017. évi C.
törvény 2. sz. melléklete száma</t>
    </r>
    <r>
      <rPr>
        <b/>
        <sz val="10"/>
        <rFont val="Symbol"/>
        <family val="1"/>
        <charset val="2"/>
      </rPr>
      <t>*</t>
    </r>
  </si>
  <si>
    <t>Jogcím</t>
  </si>
  <si>
    <t>Módisított támogatás összege</t>
  </si>
  <si>
    <t>Tényleges támogatás összege</t>
  </si>
  <si>
    <t>I.1ba</t>
  </si>
  <si>
    <t>Zöldterület gazdálkodással kapcsolatos feladatok</t>
  </si>
  <si>
    <t>I.1.bb</t>
  </si>
  <si>
    <t>Közvilágítás fenntartásának támogatása</t>
  </si>
  <si>
    <t>I.1.bc</t>
  </si>
  <si>
    <t>Köztemető fenntartással kapcsolatos feladatok támogatása</t>
  </si>
  <si>
    <t>I.1.bd</t>
  </si>
  <si>
    <t>Közutak fenntartásának támogatása</t>
  </si>
  <si>
    <t>I.1.c</t>
  </si>
  <si>
    <t>Egyéb önkormányzati feladatok támogatása</t>
  </si>
  <si>
    <t>I.1.d</t>
  </si>
  <si>
    <t>Lakott külterülettel kapcsolatos feladatok támogatása</t>
  </si>
  <si>
    <t>V.I.1</t>
  </si>
  <si>
    <t>Kiegészítés</t>
  </si>
  <si>
    <t>I.6</t>
  </si>
  <si>
    <t>Polgármesteri illetmény támogatása</t>
  </si>
  <si>
    <t>II.1.(1)1,2</t>
  </si>
  <si>
    <t>Óvodapedagógusok, és óvodaped.nevelő munkáját seg.bértám.óvodapedagógusok elismert létszáma alapján</t>
  </si>
  <si>
    <t>II.1.(2)2</t>
  </si>
  <si>
    <t>Pedagógus szakképz.nem rend.óvodaped.nevelő munkáját segítők száma a Köznev.tv. 2.mell.szerint.</t>
  </si>
  <si>
    <t>II.2</t>
  </si>
  <si>
    <t>Óvodaműködtetés támogatása</t>
  </si>
  <si>
    <t>III.2.</t>
  </si>
  <si>
    <t>Települési önkormányzatok egyéb szociális feladatainak egyéb támogatása</t>
  </si>
  <si>
    <t>III.3.c(1)</t>
  </si>
  <si>
    <t>Szociális étkeztetés</t>
  </si>
  <si>
    <t>III.3.da</t>
  </si>
  <si>
    <t>Házi segítségnyújtás-szociális segítés.</t>
  </si>
  <si>
    <t>III.3.db(1)</t>
  </si>
  <si>
    <t>Házi segítségnyújtás-személyi gondozás.</t>
  </si>
  <si>
    <t>III.5.a</t>
  </si>
  <si>
    <t>Gyermekétkeztetés támogatása finanszírozás szempontjából elismert dolgozók bértámogatása.</t>
  </si>
  <si>
    <t>III.5.b</t>
  </si>
  <si>
    <t>Gyermekétkeztetés üzemeltetési támogatása</t>
  </si>
  <si>
    <t>III.6.</t>
  </si>
  <si>
    <t>Rászoruló gyermekek szünidei étkeztetésének támogatása.</t>
  </si>
  <si>
    <t>IV.1.d</t>
  </si>
  <si>
    <t>Települési önkormányzatok nyilvános könyvtári és a közművelődési feladatainak támogatása</t>
  </si>
  <si>
    <t>Működési célú költségvetési támogatások és kiegészítő támogatások</t>
  </si>
  <si>
    <t>Szociális ágazati összevont pótlék.</t>
  </si>
  <si>
    <t>A 2016. évről áthúzódó bérkompenzáció támogatása</t>
  </si>
  <si>
    <t>Összesen:</t>
  </si>
  <si>
    <t>* Magyarország 2018. évi központi költségvetéséról szóló törvény</t>
  </si>
  <si>
    <t>a könyvviteli mérlegben értékkel szereplő forrásokról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</si>
  <si>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</si>
  <si>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</si>
  <si>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</si>
  <si>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</si>
  <si>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</si>
  <si>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</si>
  <si>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</si>
  <si>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</si>
  <si>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</si>
  <si>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</si>
  <si>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</si>
  <si>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</si>
  <si>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</si>
  <si>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</si>
  <si>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</si>
  <si>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</si>
  <si>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Adósság állomány alakulása lejárat, eszközök, bel- és külföldi hitelezők szerinti bontásban
2018. december 31-én</t>
  </si>
  <si>
    <t>Sor-szám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</si>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</sst>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"/>
    <numFmt numFmtId="165" formatCode="00"/>
    <numFmt numFmtId="166" formatCode="#,###__;\-#,###__"/>
    <numFmt numFmtId="167" formatCode="#,###\ _F_t;\-#,###\ _F_t"/>
  </numFmts>
  <fonts count="49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sz val="9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i/>
      <sz val="10"/>
      <name val="Times New Roman"/>
      <family val="1"/>
      <charset val="238"/>
    </font>
    <font>
      <b/>
      <sz val="10"/>
      <name val="Symbol"/>
      <family val="1"/>
      <charset val="2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i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3" fillId="0" borderId="0"/>
    <xf numFmtId="0" fontId="21" fillId="0" borderId="0"/>
  </cellStyleXfs>
  <cellXfs count="503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ill="1" applyProtection="1"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10" fillId="0" borderId="0" xfId="1" applyFont="1" applyFill="1" applyProtection="1"/>
    <xf numFmtId="0" fontId="9" fillId="0" borderId="13" xfId="1" applyFont="1" applyFill="1" applyBorder="1" applyAlignment="1" applyProtection="1">
      <alignment horizontal="left" vertical="center" wrapText="1" indent="1"/>
    </xf>
    <xf numFmtId="0" fontId="9" fillId="0" borderId="14" xfId="1" applyFont="1" applyFill="1" applyBorder="1" applyAlignment="1" applyProtection="1">
      <alignment horizontal="left" vertical="center" wrapText="1" indent="1"/>
    </xf>
    <xf numFmtId="164" fontId="9" fillId="0" borderId="14" xfId="1" applyNumberFormat="1" applyFont="1" applyFill="1" applyBorder="1" applyAlignment="1" applyProtection="1">
      <alignment horizontal="righ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49" fontId="10" fillId="0" borderId="16" xfId="1" applyNumberFormat="1" applyFont="1" applyFill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wrapText="1" indent="1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49" fontId="10" fillId="0" borderId="22" xfId="1" applyNumberFormat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164" fontId="10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Border="1" applyAlignment="1" applyProtection="1">
      <alignment horizontal="left" wrapText="1" indent="1"/>
    </xf>
    <xf numFmtId="164" fontId="14" fillId="0" borderId="14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3" xfId="0" applyFont="1" applyBorder="1" applyAlignment="1" applyProtection="1">
      <alignment horizontal="left" indent="1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/>
    </xf>
    <xf numFmtId="0" fontId="13" fillId="0" borderId="13" xfId="0" applyFont="1" applyBorder="1" applyAlignment="1" applyProtection="1">
      <alignment vertical="center" wrapText="1"/>
    </xf>
    <xf numFmtId="0" fontId="12" fillId="0" borderId="23" xfId="0" applyFont="1" applyBorder="1" applyAlignment="1" applyProtection="1">
      <alignment vertical="center" wrapText="1"/>
    </xf>
    <xf numFmtId="0" fontId="12" fillId="0" borderId="17" xfId="0" applyFont="1" applyBorder="1" applyAlignment="1">
      <alignment horizontal="left" wrapText="1" indent="1"/>
    </xf>
    <xf numFmtId="0" fontId="12" fillId="0" borderId="25" xfId="0" applyFont="1" applyBorder="1" applyAlignment="1">
      <alignment horizontal="left" vertical="center" wrapText="1" indent="1"/>
    </xf>
    <xf numFmtId="0" fontId="12" fillId="0" borderId="16" xfId="0" applyFont="1" applyBorder="1" applyAlignment="1" applyProtection="1">
      <alignment wrapText="1"/>
    </xf>
    <xf numFmtId="0" fontId="12" fillId="0" borderId="19" xfId="0" applyFont="1" applyBorder="1" applyAlignment="1" applyProtection="1">
      <alignment wrapText="1"/>
    </xf>
    <xf numFmtId="0" fontId="12" fillId="0" borderId="22" xfId="0" applyFont="1" applyBorder="1" applyAlignment="1" applyProtection="1">
      <alignment wrapText="1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wrapText="1"/>
    </xf>
    <xf numFmtId="0" fontId="13" fillId="0" borderId="7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0" fontId="7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26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vertical="center" wrapText="1"/>
    </xf>
    <xf numFmtId="164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27" xfId="1" applyNumberFormat="1" applyFont="1" applyFill="1" applyBorder="1" applyAlignment="1" applyProtection="1">
      <alignment horizontal="right" vertical="center" wrapText="1" indent="1"/>
    </xf>
    <xf numFmtId="49" fontId="10" fillId="0" borderId="28" xfId="1" applyNumberFormat="1" applyFont="1" applyFill="1" applyBorder="1" applyAlignment="1" applyProtection="1">
      <alignment horizontal="left" vertical="center" wrapText="1" indent="1"/>
    </xf>
    <xf numFmtId="0" fontId="10" fillId="0" borderId="5" xfId="1" applyFont="1" applyFill="1" applyBorder="1" applyAlignment="1" applyProtection="1">
      <alignment horizontal="left" vertical="center" wrapText="1" indent="1"/>
    </xf>
    <xf numFmtId="164" fontId="10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1" applyFont="1" applyFill="1" applyBorder="1" applyAlignment="1" applyProtection="1">
      <alignment horizontal="left" vertical="center" wrapText="1" indent="1"/>
    </xf>
    <xf numFmtId="0" fontId="10" fillId="0" borderId="30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3" xfId="1" applyFont="1" applyFill="1" applyBorder="1" applyAlignment="1" applyProtection="1">
      <alignment horizontal="left" vertical="center" wrapText="1" indent="6"/>
    </xf>
    <xf numFmtId="0" fontId="10" fillId="0" borderId="20" xfId="1" applyFont="1" applyFill="1" applyBorder="1" applyAlignment="1" applyProtection="1">
      <alignment horizontal="left" indent="6"/>
    </xf>
    <xf numFmtId="0" fontId="10" fillId="0" borderId="20" xfId="1" applyFont="1" applyFill="1" applyBorder="1" applyAlignment="1" applyProtection="1">
      <alignment horizontal="left" vertical="center" wrapText="1" indent="6"/>
    </xf>
    <xf numFmtId="49" fontId="10" fillId="0" borderId="31" xfId="1" applyNumberFormat="1" applyFont="1" applyFill="1" applyBorder="1" applyAlignment="1" applyProtection="1">
      <alignment horizontal="left" vertical="center" wrapText="1" indent="1"/>
    </xf>
    <xf numFmtId="49" fontId="10" fillId="0" borderId="32" xfId="1" applyNumberFormat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7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34" xfId="1" applyNumberFormat="1" applyFont="1" applyFill="1" applyBorder="1" applyAlignment="1" applyProtection="1">
      <alignment horizontal="right" vertical="center" wrapText="1" indent="1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7" xfId="1" applyFont="1" applyFill="1" applyBorder="1" applyAlignment="1" applyProtection="1">
      <alignment horizontal="left" vertical="center" wrapText="1" indent="6"/>
    </xf>
    <xf numFmtId="164" fontId="10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4" xfId="1" applyFont="1" applyFill="1" applyBorder="1" applyAlignment="1" applyProtection="1">
      <alignment horizontal="lef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1"/>
    </xf>
    <xf numFmtId="164" fontId="10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</xf>
    <xf numFmtId="0" fontId="10" fillId="0" borderId="25" xfId="1" applyFont="1" applyFill="1" applyBorder="1" applyAlignment="1" applyProtection="1">
      <alignment horizontal="left" vertical="center" wrapText="1" indent="1"/>
    </xf>
    <xf numFmtId="164" fontId="13" fillId="0" borderId="14" xfId="0" applyNumberFormat="1" applyFont="1" applyBorder="1" applyAlignment="1" applyProtection="1">
      <alignment horizontal="right" vertical="center" wrapText="1" indent="1"/>
    </xf>
    <xf numFmtId="164" fontId="13" fillId="0" borderId="26" xfId="0" applyNumberFormat="1" applyFont="1" applyBorder="1" applyAlignment="1" applyProtection="1">
      <alignment horizontal="right" vertical="center" wrapText="1" indent="1"/>
    </xf>
    <xf numFmtId="164" fontId="13" fillId="0" borderId="15" xfId="0" applyNumberFormat="1" applyFont="1" applyBorder="1" applyAlignment="1" applyProtection="1">
      <alignment horizontal="right" vertical="center" wrapText="1" indent="1"/>
    </xf>
    <xf numFmtId="164" fontId="1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4" xfId="0" quotePrefix="1" applyNumberFormat="1" applyFont="1" applyBorder="1" applyAlignment="1" applyProtection="1">
      <alignment horizontal="right" vertical="center" wrapText="1" indent="1"/>
    </xf>
    <xf numFmtId="164" fontId="16" fillId="0" borderId="26" xfId="0" quotePrefix="1" applyNumberFormat="1" applyFont="1" applyBorder="1" applyAlignment="1" applyProtection="1">
      <alignment horizontal="right" vertical="center" wrapText="1" indent="1"/>
    </xf>
    <xf numFmtId="164" fontId="16" fillId="0" borderId="15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3" fillId="0" borderId="0" xfId="1" applyFont="1" applyFill="1" applyProtection="1"/>
    <xf numFmtId="0" fontId="13" fillId="0" borderId="7" xfId="0" applyFont="1" applyBorder="1" applyAlignment="1" applyProtection="1">
      <alignment horizontal="left" vertical="center" wrapText="1" indent="1"/>
    </xf>
    <xf numFmtId="0" fontId="16" fillId="0" borderId="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164" fontId="18" fillId="0" borderId="0" xfId="1" applyNumberFormat="1" applyFont="1" applyFill="1" applyAlignment="1" applyProtection="1">
      <alignment horizontal="right" vertical="center" indent="1"/>
    </xf>
    <xf numFmtId="0" fontId="7" fillId="0" borderId="1" xfId="0" applyFont="1" applyFill="1" applyBorder="1" applyAlignment="1" applyProtection="1">
      <alignment horizontal="right" vertical="center"/>
    </xf>
    <xf numFmtId="0" fontId="9" fillId="0" borderId="14" xfId="1" applyFont="1" applyFill="1" applyBorder="1" applyAlignment="1" applyProtection="1">
      <alignment vertical="center" wrapText="1"/>
    </xf>
    <xf numFmtId="164" fontId="9" fillId="0" borderId="37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  <protection locked="0"/>
    </xf>
    <xf numFmtId="164" fontId="0" fillId="0" borderId="0" xfId="0" applyNumberFormat="1" applyFill="1" applyAlignment="1" applyProtection="1">
      <alignment horizontal="centerContinuous" vertical="center"/>
      <protection locked="0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7" fillId="0" borderId="0" xfId="0" applyNumberFormat="1" applyFont="1" applyFill="1" applyAlignment="1" applyProtection="1">
      <alignment horizontal="right" vertical="center"/>
      <protection locked="0"/>
    </xf>
    <xf numFmtId="164" fontId="8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4" fontId="8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4" fontId="8" fillId="0" borderId="26" xfId="0" applyNumberFormat="1" applyFont="1" applyFill="1" applyBorder="1" applyAlignment="1" applyProtection="1">
      <alignment horizontal="centerContinuous" vertical="center" wrapText="1"/>
      <protection locked="0"/>
    </xf>
    <xf numFmtId="164" fontId="8" fillId="0" borderId="39" xfId="0" applyNumberFormat="1" applyFont="1" applyFill="1" applyBorder="1" applyAlignment="1" applyProtection="1">
      <alignment horizontal="centerContinuous" vertical="center" wrapText="1"/>
      <protection locked="0"/>
    </xf>
    <xf numFmtId="164" fontId="8" fillId="0" borderId="40" xfId="0" applyNumberFormat="1" applyFont="1" applyFill="1" applyBorder="1" applyAlignment="1" applyProtection="1">
      <alignment horizontal="centerContinuous" vertical="center" wrapText="1"/>
      <protection locked="0"/>
    </xf>
    <xf numFmtId="164" fontId="8" fillId="0" borderId="27" xfId="0" applyNumberFormat="1" applyFont="1" applyFill="1" applyBorder="1" applyAlignment="1" applyProtection="1">
      <alignment horizontal="centerContinuous" vertical="center" wrapText="1"/>
      <protection locked="0"/>
    </xf>
    <xf numFmtId="164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0" xfId="0" applyNumberFormat="1" applyFont="1" applyFill="1" applyAlignment="1" applyProtection="1">
      <alignment horizontal="center" vertical="center" wrapText="1"/>
    </xf>
    <xf numFmtId="164" fontId="14" fillId="0" borderId="42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0" xfId="0" applyNumberFormat="1" applyFont="1" applyFill="1" applyAlignment="1" applyProtection="1">
      <alignment horizontal="center" vertical="center" wrapTex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10" fillId="0" borderId="16" xfId="0" applyNumberFormat="1" applyFont="1" applyFill="1" applyBorder="1" applyAlignment="1" applyProtection="1">
      <alignment horizontal="left" vertical="center" wrapText="1" indent="1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4" xfId="0" applyNumberForma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5" xfId="0" applyNumberFormat="1" applyFont="1" applyFill="1" applyBorder="1" applyAlignment="1" applyProtection="1">
      <alignment horizontal="left" vertical="center" wrapText="1" indent="1"/>
    </xf>
    <xf numFmtId="164" fontId="10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2" xfId="0" applyNumberFormat="1" applyFont="1" applyFill="1" applyBorder="1" applyAlignment="1" applyProtection="1">
      <alignment horizontal="left" vertical="center" wrapText="1" indent="1"/>
    </xf>
    <xf numFmtId="164" fontId="14" fillId="0" borderId="13" xfId="0" applyNumberFormat="1" applyFont="1" applyFill="1" applyBorder="1" applyAlignment="1" applyProtection="1">
      <alignment horizontal="left" vertical="center" wrapText="1" indent="1"/>
    </xf>
    <xf numFmtId="164" fontId="14" fillId="0" borderId="14" xfId="0" applyNumberFormat="1" applyFont="1" applyFill="1" applyBorder="1" applyAlignment="1" applyProtection="1">
      <alignment horizontal="right" vertical="center" wrapText="1" indent="1"/>
    </xf>
    <xf numFmtId="164" fontId="14" fillId="0" borderId="15" xfId="0" applyNumberFormat="1" applyFont="1" applyFill="1" applyBorder="1" applyAlignment="1" applyProtection="1">
      <alignment horizontal="right" vertical="center" wrapText="1" indent="1"/>
    </xf>
    <xf numFmtId="164" fontId="21" fillId="0" borderId="47" xfId="0" applyNumberFormat="1" applyFont="1" applyFill="1" applyBorder="1" applyAlignment="1" applyProtection="1">
      <alignment horizontal="left" vertical="center" wrapText="1" indent="1"/>
    </xf>
    <xf numFmtId="164" fontId="15" fillId="0" borderId="31" xfId="0" applyNumberFormat="1" applyFont="1" applyFill="1" applyBorder="1" applyAlignment="1" applyProtection="1">
      <alignment horizontal="lef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</xf>
    <xf numFmtId="164" fontId="15" fillId="0" borderId="19" xfId="0" applyNumberFormat="1" applyFont="1" applyFill="1" applyBorder="1" applyAlignment="1" applyProtection="1">
      <alignment horizontal="left" vertical="center" wrapText="1" inden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4" xfId="0" applyNumberFormat="1" applyFont="1" applyFill="1" applyBorder="1" applyAlignment="1" applyProtection="1">
      <alignment horizontal="left" vertical="center" wrapText="1" indent="1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</xf>
    <xf numFmtId="164" fontId="0" fillId="0" borderId="47" xfId="0" applyNumberFormat="1" applyFill="1" applyBorder="1" applyAlignment="1" applyProtection="1">
      <alignment horizontal="left" vertical="center" wrapText="1" indent="1"/>
    </xf>
    <xf numFmtId="164" fontId="10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26" xfId="0" applyNumberFormat="1" applyFont="1" applyFill="1" applyBorder="1" applyAlignment="1" applyProtection="1">
      <alignment horizontal="right" vertical="center" wrapText="1" indent="1"/>
    </xf>
    <xf numFmtId="164" fontId="4" fillId="0" borderId="13" xfId="0" applyNumberFormat="1" applyFont="1" applyFill="1" applyBorder="1" applyAlignment="1" applyProtection="1">
      <alignment horizontal="left" vertical="center" wrapText="1" indent="1"/>
    </xf>
    <xf numFmtId="164" fontId="19" fillId="0" borderId="14" xfId="0" applyNumberFormat="1" applyFont="1" applyFill="1" applyBorder="1" applyAlignment="1" applyProtection="1">
      <alignment horizontal="right" vertical="center" wrapText="1" indent="1"/>
    </xf>
    <xf numFmtId="164" fontId="19" fillId="0" borderId="15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5" fillId="0" borderId="19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0" fillId="0" borderId="19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0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1" xfId="0" applyNumberFormat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0" applyNumberFormat="1" applyFont="1" applyFill="1" applyBorder="1" applyAlignment="1" applyProtection="1">
      <alignment horizontal="left" vertical="center" wrapText="1" indent="1"/>
    </xf>
    <xf numFmtId="164" fontId="22" fillId="0" borderId="17" xfId="0" applyNumberFormat="1" applyFont="1" applyFill="1" applyBorder="1" applyAlignment="1" applyProtection="1">
      <alignment horizontal="right" vertical="center" wrapText="1" indent="1"/>
    </xf>
    <xf numFmtId="164" fontId="1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left" vertical="center" wrapText="1" indent="2"/>
    </xf>
    <xf numFmtId="164" fontId="15" fillId="0" borderId="20" xfId="0" applyNumberFormat="1" applyFont="1" applyFill="1" applyBorder="1" applyAlignment="1" applyProtection="1">
      <alignment horizontal="left" vertical="center" wrapText="1" indent="2"/>
    </xf>
    <xf numFmtId="164" fontId="22" fillId="0" borderId="20" xfId="0" applyNumberFormat="1" applyFont="1" applyFill="1" applyBorder="1" applyAlignment="1" applyProtection="1">
      <alignment horizontal="left" vertical="center" wrapText="1" indent="1"/>
    </xf>
    <xf numFmtId="164" fontId="15" fillId="0" borderId="16" xfId="0" applyNumberFormat="1" applyFont="1" applyFill="1" applyBorder="1" applyAlignment="1" applyProtection="1">
      <alignment horizontal="left" vertical="center" wrapText="1" indent="1"/>
    </xf>
    <xf numFmtId="164" fontId="15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6" xfId="0" applyNumberFormat="1" applyFont="1" applyFill="1" applyBorder="1" applyAlignment="1" applyProtection="1">
      <alignment horizontal="left" vertical="center" wrapText="1" indent="2"/>
    </xf>
    <xf numFmtId="164" fontId="10" fillId="0" borderId="22" xfId="0" applyNumberFormat="1" applyFont="1" applyFill="1" applyBorder="1" applyAlignment="1" applyProtection="1">
      <alignment horizontal="left" vertical="center" wrapText="1" indent="2"/>
    </xf>
    <xf numFmtId="164" fontId="24" fillId="0" borderId="0" xfId="0" applyNumberFormat="1" applyFont="1" applyFill="1" applyAlignment="1" applyProtection="1">
      <alignment horizontal="left" vertical="center" wrapText="1"/>
      <protection locked="0"/>
    </xf>
    <xf numFmtId="164" fontId="24" fillId="0" borderId="0" xfId="0" applyNumberFormat="1" applyFont="1" applyFill="1" applyAlignment="1">
      <alignment vertical="center" wrapText="1"/>
    </xf>
    <xf numFmtId="0" fontId="8" fillId="0" borderId="42" xfId="0" applyFont="1" applyFill="1" applyBorder="1" applyAlignment="1" applyProtection="1">
      <alignment horizontal="center" vertical="center" wrapText="1"/>
      <protection locked="0"/>
    </xf>
    <xf numFmtId="0" fontId="8" fillId="0" borderId="42" xfId="0" quotePrefix="1" applyFont="1" applyFill="1" applyBorder="1" applyAlignment="1" applyProtection="1">
      <alignment horizontal="right" vertical="center" indent="1"/>
      <protection locked="0"/>
    </xf>
    <xf numFmtId="0" fontId="5" fillId="0" borderId="0" xfId="0" applyFont="1" applyFill="1" applyAlignment="1">
      <alignment vertical="center"/>
    </xf>
    <xf numFmtId="49" fontId="8" fillId="0" borderId="42" xfId="0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7" fillId="0" borderId="0" xfId="0" applyNumberFormat="1" applyFont="1" applyFill="1" applyAlignment="1" applyProtection="1">
      <alignment horizontal="right"/>
      <protection locked="0"/>
    </xf>
    <xf numFmtId="0" fontId="20" fillId="0" borderId="0" xfId="0" applyFont="1" applyFill="1" applyAlignment="1">
      <alignment vertical="center"/>
    </xf>
    <xf numFmtId="0" fontId="8" fillId="0" borderId="49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8" fillId="0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50" xfId="0" applyFont="1" applyFill="1" applyBorder="1" applyAlignment="1" applyProtection="1">
      <alignment horizontal="center" vertical="center" wrapText="1"/>
    </xf>
    <xf numFmtId="0" fontId="9" fillId="0" borderId="39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10" fillId="0" borderId="16" xfId="1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Alignment="1">
      <alignment vertical="center" wrapText="1"/>
    </xf>
    <xf numFmtId="49" fontId="10" fillId="0" borderId="19" xfId="1" applyNumberFormat="1" applyFont="1" applyFill="1" applyBorder="1" applyAlignment="1" applyProtection="1">
      <alignment horizontal="center" vertical="center" wrapText="1"/>
    </xf>
    <xf numFmtId="0" fontId="28" fillId="0" borderId="0" xfId="0" applyFont="1" applyFill="1" applyAlignment="1">
      <alignment vertical="center" wrapText="1"/>
    </xf>
    <xf numFmtId="49" fontId="10" fillId="0" borderId="22" xfId="1" applyNumberFormat="1" applyFont="1" applyFill="1" applyBorder="1" applyAlignment="1" applyProtection="1">
      <alignment horizontal="center" vertical="center" wrapText="1"/>
    </xf>
    <xf numFmtId="164" fontId="15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3" xfId="0" applyFont="1" applyBorder="1" applyAlignment="1" applyProtection="1">
      <alignment horizontal="center" wrapText="1"/>
    </xf>
    <xf numFmtId="49" fontId="10" fillId="0" borderId="32" xfId="1" applyNumberFormat="1" applyFont="1" applyFill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wrapText="1"/>
    </xf>
    <xf numFmtId="164" fontId="15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0" fontId="13" fillId="0" borderId="7" xfId="0" applyFont="1" applyBorder="1" applyAlignment="1" applyProtection="1">
      <alignment horizont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29" fillId="0" borderId="0" xfId="0" applyFont="1" applyFill="1" applyAlignment="1">
      <alignment vertical="center" wrapText="1"/>
    </xf>
    <xf numFmtId="49" fontId="10" fillId="0" borderId="28" xfId="1" applyNumberFormat="1" applyFont="1" applyFill="1" applyBorder="1" applyAlignment="1" applyProtection="1">
      <alignment horizontal="center" vertical="center" wrapText="1"/>
    </xf>
    <xf numFmtId="49" fontId="10" fillId="0" borderId="31" xfId="1" applyNumberFormat="1" applyFont="1" applyFill="1" applyBorder="1" applyAlignment="1" applyProtection="1">
      <alignment horizontal="center" vertical="center" wrapText="1"/>
    </xf>
    <xf numFmtId="0" fontId="10" fillId="0" borderId="10" xfId="1" applyFont="1" applyFill="1" applyBorder="1" applyAlignment="1" applyProtection="1">
      <alignment horizontal="left" vertical="center" wrapText="1" indent="6"/>
    </xf>
    <xf numFmtId="16" fontId="0" fillId="0" borderId="0" xfId="0" applyNumberFormat="1" applyFill="1" applyAlignment="1">
      <alignment vertical="center" wrapTex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164" fontId="30" fillId="0" borderId="0" xfId="0" applyNumberFormat="1" applyFont="1" applyFill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0" fontId="20" fillId="0" borderId="13" xfId="0" applyFont="1" applyFill="1" applyBorder="1" applyAlignment="1" applyProtection="1">
      <alignment horizontal="left" vertical="center"/>
    </xf>
    <xf numFmtId="0" fontId="20" fillId="0" borderId="26" xfId="0" applyFont="1" applyFill="1" applyBorder="1" applyAlignment="1" applyProtection="1">
      <alignment vertical="center" wrapText="1"/>
    </xf>
    <xf numFmtId="3" fontId="2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Border="1" applyAlignment="1">
      <alignment horizontal="left" vertical="center"/>
    </xf>
    <xf numFmtId="0" fontId="20" fillId="0" borderId="26" xfId="0" applyFont="1" applyBorder="1" applyAlignment="1">
      <alignment vertical="center" wrapText="1"/>
    </xf>
    <xf numFmtId="0" fontId="20" fillId="0" borderId="7" xfId="0" applyFont="1" applyBorder="1" applyAlignment="1">
      <alignment horizontal="left" vertical="center"/>
    </xf>
    <xf numFmtId="0" fontId="20" fillId="0" borderId="51" xfId="0" applyFont="1" applyBorder="1" applyAlignment="1">
      <alignment vertical="center" wrapText="1"/>
    </xf>
    <xf numFmtId="164" fontId="24" fillId="0" borderId="0" xfId="0" applyNumberFormat="1" applyFont="1" applyFill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49" fontId="8" fillId="0" borderId="15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50" xfId="0" applyFont="1" applyFill="1" applyBorder="1" applyAlignment="1" applyProtection="1">
      <alignment horizontal="center" vertical="center" wrapText="1"/>
      <protection locked="0"/>
    </xf>
    <xf numFmtId="0" fontId="9" fillId="0" borderId="3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left" vertical="center" wrapText="1" indent="1"/>
    </xf>
    <xf numFmtId="164" fontId="14" fillId="0" borderId="39" xfId="0" applyNumberFormat="1" applyFont="1" applyFill="1" applyBorder="1" applyAlignment="1" applyProtection="1">
      <alignment horizontal="right" vertical="center" wrapText="1" indent="1"/>
    </xf>
    <xf numFmtId="0" fontId="27" fillId="0" borderId="0" xfId="0" applyFont="1" applyFill="1" applyAlignment="1" applyProtection="1">
      <alignment vertical="center" wrapText="1"/>
    </xf>
    <xf numFmtId="49" fontId="15" fillId="0" borderId="28" xfId="0" applyNumberFormat="1" applyFont="1" applyFill="1" applyBorder="1" applyAlignment="1" applyProtection="1">
      <alignment horizontal="center" vertical="center" wrapText="1"/>
    </xf>
    <xf numFmtId="164" fontId="1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9" xfId="0" applyNumberFormat="1" applyFont="1" applyFill="1" applyBorder="1" applyAlignment="1" applyProtection="1">
      <alignment horizontal="center" vertical="center" wrapText="1"/>
    </xf>
    <xf numFmtId="164" fontId="1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Fill="1" applyAlignment="1" applyProtection="1">
      <alignment vertical="center" wrapText="1"/>
    </xf>
    <xf numFmtId="164" fontId="1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3" xfId="0" applyFont="1" applyFill="1" applyBorder="1" applyAlignment="1" applyProtection="1">
      <alignment horizontal="center" vertical="center" wrapText="1"/>
    </xf>
    <xf numFmtId="164" fontId="1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5" fillId="0" borderId="17" xfId="1" applyFont="1" applyFill="1" applyBorder="1" applyAlignment="1" applyProtection="1">
      <alignment horizontal="left" vertical="center" wrapText="1" indent="1"/>
    </xf>
    <xf numFmtId="164" fontId="1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5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3" xfId="0" applyFont="1" applyBorder="1" applyAlignment="1" applyProtection="1">
      <alignment horizontal="center" vertical="center" wrapText="1"/>
    </xf>
    <xf numFmtId="0" fontId="32" fillId="0" borderId="26" xfId="0" applyFont="1" applyBorder="1" applyAlignment="1" applyProtection="1">
      <alignment horizontal="left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26" xfId="0" applyNumberFormat="1" applyFont="1" applyFill="1" applyBorder="1" applyAlignment="1" applyProtection="1">
      <alignment horizontal="righ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right" vertical="center" wrapText="1" indent="1"/>
    </xf>
    <xf numFmtId="0" fontId="29" fillId="0" borderId="0" xfId="0" applyFont="1" applyFill="1" applyAlignment="1" applyProtection="1">
      <alignment vertical="center" wrapText="1"/>
    </xf>
    <xf numFmtId="164" fontId="1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33" fillId="0" borderId="0" xfId="2" applyFill="1" applyProtection="1"/>
    <xf numFmtId="0" fontId="33" fillId="0" borderId="0" xfId="2" applyFill="1" applyProtection="1">
      <protection locked="0"/>
    </xf>
    <xf numFmtId="0" fontId="35" fillId="0" borderId="0" xfId="2" applyFont="1" applyFill="1" applyProtection="1">
      <protection locked="0"/>
    </xf>
    <xf numFmtId="0" fontId="39" fillId="0" borderId="32" xfId="2" applyFont="1" applyFill="1" applyBorder="1" applyAlignment="1" applyProtection="1">
      <alignment horizontal="center" vertical="center" wrapText="1"/>
      <protection locked="0"/>
    </xf>
    <xf numFmtId="0" fontId="39" fillId="0" borderId="10" xfId="2" applyFont="1" applyFill="1" applyBorder="1" applyAlignment="1" applyProtection="1">
      <alignment horizontal="center" vertical="center" wrapText="1"/>
      <protection locked="0"/>
    </xf>
    <xf numFmtId="0" fontId="39" fillId="0" borderId="11" xfId="2" applyFont="1" applyFill="1" applyBorder="1" applyAlignment="1" applyProtection="1">
      <alignment horizontal="center" vertical="center" wrapText="1"/>
      <protection locked="0"/>
    </xf>
    <xf numFmtId="0" fontId="33" fillId="0" borderId="0" xfId="2" applyFill="1" applyAlignment="1" applyProtection="1">
      <alignment horizontal="center" vertical="center"/>
    </xf>
    <xf numFmtId="0" fontId="13" fillId="0" borderId="28" xfId="2" applyFont="1" applyFill="1" applyBorder="1" applyAlignment="1" applyProtection="1">
      <alignment vertical="center" wrapText="1"/>
    </xf>
    <xf numFmtId="165" fontId="10" fillId="0" borderId="5" xfId="3" applyNumberFormat="1" applyFont="1" applyFill="1" applyBorder="1" applyAlignment="1" applyProtection="1">
      <alignment horizontal="center" vertical="center"/>
    </xf>
    <xf numFmtId="166" fontId="40" fillId="0" borderId="5" xfId="2" applyNumberFormat="1" applyFont="1" applyFill="1" applyBorder="1" applyAlignment="1" applyProtection="1">
      <alignment horizontal="right" vertical="center" wrapText="1"/>
      <protection locked="0"/>
    </xf>
    <xf numFmtId="166" fontId="40" fillId="0" borderId="6" xfId="2" applyNumberFormat="1" applyFont="1" applyFill="1" applyBorder="1" applyAlignment="1" applyProtection="1">
      <alignment horizontal="right" vertical="center" wrapText="1"/>
      <protection locked="0"/>
    </xf>
    <xf numFmtId="0" fontId="33" fillId="0" borderId="0" xfId="2" applyFill="1" applyAlignment="1" applyProtection="1">
      <alignment vertical="center"/>
    </xf>
    <xf numFmtId="0" fontId="13" fillId="0" borderId="19" xfId="2" applyFont="1" applyFill="1" applyBorder="1" applyAlignment="1" applyProtection="1">
      <alignment vertical="center" wrapText="1"/>
    </xf>
    <xf numFmtId="165" fontId="10" fillId="0" borderId="20" xfId="3" applyNumberFormat="1" applyFont="1" applyFill="1" applyBorder="1" applyAlignment="1" applyProtection="1">
      <alignment horizontal="center" vertical="center"/>
    </xf>
    <xf numFmtId="166" fontId="40" fillId="0" borderId="20" xfId="2" applyNumberFormat="1" applyFont="1" applyFill="1" applyBorder="1" applyAlignment="1" applyProtection="1">
      <alignment horizontal="right" vertical="center" wrapText="1"/>
    </xf>
    <xf numFmtId="166" fontId="40" fillId="0" borderId="55" xfId="2" applyNumberFormat="1" applyFont="1" applyFill="1" applyBorder="1" applyAlignment="1" applyProtection="1">
      <alignment horizontal="right" vertical="center" wrapText="1"/>
    </xf>
    <xf numFmtId="0" fontId="41" fillId="0" borderId="19" xfId="2" applyFont="1" applyFill="1" applyBorder="1" applyAlignment="1" applyProtection="1">
      <alignment horizontal="left" vertical="center" wrapText="1" indent="1"/>
    </xf>
    <xf numFmtId="166" fontId="42" fillId="0" borderId="20" xfId="2" applyNumberFormat="1" applyFont="1" applyFill="1" applyBorder="1" applyAlignment="1" applyProtection="1">
      <alignment horizontal="right" vertical="center" wrapText="1"/>
      <protection locked="0"/>
    </xf>
    <xf numFmtId="166" fontId="42" fillId="0" borderId="55" xfId="2" applyNumberFormat="1" applyFont="1" applyFill="1" applyBorder="1" applyAlignment="1" applyProtection="1">
      <alignment horizontal="right" vertical="center" wrapText="1"/>
      <protection locked="0"/>
    </xf>
    <xf numFmtId="166" fontId="43" fillId="0" borderId="20" xfId="2" applyNumberFormat="1" applyFont="1" applyFill="1" applyBorder="1" applyAlignment="1" applyProtection="1">
      <alignment horizontal="right" vertical="center" wrapText="1"/>
      <protection locked="0"/>
    </xf>
    <xf numFmtId="166" fontId="43" fillId="0" borderId="55" xfId="2" applyNumberFormat="1" applyFont="1" applyFill="1" applyBorder="1" applyAlignment="1" applyProtection="1">
      <alignment horizontal="right" vertical="center" wrapText="1"/>
      <protection locked="0"/>
    </xf>
    <xf numFmtId="166" fontId="43" fillId="0" borderId="20" xfId="2" applyNumberFormat="1" applyFont="1" applyFill="1" applyBorder="1" applyAlignment="1" applyProtection="1">
      <alignment horizontal="right" vertical="center" wrapText="1"/>
    </xf>
    <xf numFmtId="166" fontId="43" fillId="0" borderId="55" xfId="2" applyNumberFormat="1" applyFont="1" applyFill="1" applyBorder="1" applyAlignment="1" applyProtection="1">
      <alignment horizontal="right" vertical="center" wrapText="1"/>
    </xf>
    <xf numFmtId="0" fontId="13" fillId="0" borderId="32" xfId="2" applyFont="1" applyFill="1" applyBorder="1" applyAlignment="1" applyProtection="1">
      <alignment vertical="center" wrapText="1"/>
    </xf>
    <xf numFmtId="165" fontId="10" fillId="0" borderId="10" xfId="3" applyNumberFormat="1" applyFont="1" applyFill="1" applyBorder="1" applyAlignment="1" applyProtection="1">
      <alignment horizontal="center" vertical="center"/>
    </xf>
    <xf numFmtId="166" fontId="40" fillId="0" borderId="10" xfId="2" applyNumberFormat="1" applyFont="1" applyFill="1" applyBorder="1" applyAlignment="1" applyProtection="1">
      <alignment horizontal="right" vertical="center" wrapText="1"/>
    </xf>
    <xf numFmtId="166" fontId="40" fillId="0" borderId="11" xfId="2" applyNumberFormat="1" applyFont="1" applyFill="1" applyBorder="1" applyAlignment="1" applyProtection="1">
      <alignment horizontal="right" vertical="center" wrapText="1"/>
    </xf>
    <xf numFmtId="0" fontId="12" fillId="0" borderId="0" xfId="2" applyFont="1" applyFill="1" applyProtection="1"/>
    <xf numFmtId="0" fontId="35" fillId="0" borderId="0" xfId="2" applyFont="1" applyFill="1" applyProtection="1"/>
    <xf numFmtId="3" fontId="33" fillId="0" borderId="0" xfId="2" applyNumberFormat="1" applyFont="1" applyFill="1" applyProtection="1"/>
    <xf numFmtId="3" fontId="33" fillId="0" borderId="0" xfId="2" applyNumberFormat="1" applyFont="1" applyFill="1" applyAlignment="1" applyProtection="1">
      <alignment horizontal="center"/>
    </xf>
    <xf numFmtId="0" fontId="33" fillId="0" borderId="0" xfId="2" applyFont="1" applyFill="1" applyProtection="1"/>
    <xf numFmtId="0" fontId="33" fillId="0" borderId="0" xfId="2" applyFill="1" applyAlignment="1" applyProtection="1">
      <alignment horizontal="center"/>
    </xf>
    <xf numFmtId="0" fontId="0" fillId="0" borderId="0" xfId="0" applyFill="1"/>
    <xf numFmtId="0" fontId="44" fillId="0" borderId="0" xfId="0" applyFont="1" applyFill="1" applyBorder="1" applyAlignment="1" applyProtection="1">
      <alignment horizontal="right"/>
    </xf>
    <xf numFmtId="0" fontId="4" fillId="0" borderId="42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 applyProtection="1">
      <alignment horizontal="center" vertical="center" wrapText="1"/>
    </xf>
    <xf numFmtId="0" fontId="16" fillId="0" borderId="38" xfId="0" applyFont="1" applyFill="1" applyBorder="1" applyAlignment="1" applyProtection="1">
      <alignment horizontal="center" vertical="center" wrapText="1"/>
    </xf>
    <xf numFmtId="0" fontId="16" fillId="0" borderId="27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14" fillId="0" borderId="42" xfId="0" applyFont="1" applyFill="1" applyBorder="1" applyAlignment="1">
      <alignment horizontal="center" vertical="center"/>
    </xf>
    <xf numFmtId="0" fontId="46" fillId="0" borderId="49" xfId="0" applyFont="1" applyFill="1" applyBorder="1" applyAlignment="1" applyProtection="1">
      <alignment horizontal="center" vertical="center" wrapText="1"/>
    </xf>
    <xf numFmtId="0" fontId="46" fillId="0" borderId="42" xfId="0" applyFont="1" applyFill="1" applyBorder="1" applyAlignment="1" applyProtection="1">
      <alignment horizontal="center" vertical="center" wrapText="1"/>
    </xf>
    <xf numFmtId="0" fontId="46" fillId="0" borderId="15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>
      <alignment vertical="center"/>
    </xf>
    <xf numFmtId="0" fontId="0" fillId="0" borderId="38" xfId="0" applyFill="1" applyBorder="1"/>
    <xf numFmtId="0" fontId="12" fillId="0" borderId="57" xfId="0" applyFont="1" applyFill="1" applyBorder="1" applyAlignment="1" applyProtection="1">
      <alignment horizontal="left" vertical="center" wrapText="1"/>
      <protection locked="0"/>
    </xf>
    <xf numFmtId="0" fontId="12" fillId="0" borderId="58" xfId="0" applyFont="1" applyFill="1" applyBorder="1" applyAlignment="1" applyProtection="1">
      <alignment horizontal="left" vertical="center" wrapText="1"/>
      <protection locked="0"/>
    </xf>
    <xf numFmtId="164" fontId="12" fillId="0" borderId="59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0" xfId="0" applyFill="1" applyBorder="1"/>
    <xf numFmtId="0" fontId="12" fillId="0" borderId="61" xfId="0" applyFont="1" applyFill="1" applyBorder="1" applyAlignment="1" applyProtection="1">
      <alignment horizontal="left" vertical="center" wrapText="1"/>
      <protection locked="0"/>
    </xf>
    <xf numFmtId="0" fontId="0" fillId="0" borderId="62" xfId="0" applyFill="1" applyBorder="1"/>
    <xf numFmtId="0" fontId="12" fillId="0" borderId="63" xfId="0" applyFont="1" applyFill="1" applyBorder="1" applyAlignment="1" applyProtection="1">
      <alignment horizontal="left" vertical="center" wrapText="1"/>
      <protection locked="0"/>
    </xf>
    <xf numFmtId="0" fontId="12" fillId="0" borderId="47" xfId="0" applyFont="1" applyFill="1" applyBorder="1" applyAlignment="1" applyProtection="1">
      <alignment horizontal="left" vertical="center" wrapText="1"/>
      <protection locked="0"/>
    </xf>
    <xf numFmtId="0" fontId="0" fillId="0" borderId="64" xfId="0" applyFill="1" applyBorder="1"/>
    <xf numFmtId="0" fontId="0" fillId="0" borderId="42" xfId="0" applyFill="1" applyBorder="1" applyAlignment="1" applyProtection="1">
      <alignment vertical="center"/>
    </xf>
    <xf numFmtId="0" fontId="16" fillId="0" borderId="49" xfId="0" applyFont="1" applyFill="1" applyBorder="1" applyAlignment="1" applyProtection="1">
      <alignment vertical="center" wrapText="1"/>
    </xf>
    <xf numFmtId="164" fontId="16" fillId="0" borderId="42" xfId="0" applyNumberFormat="1" applyFont="1" applyFill="1" applyBorder="1" applyAlignment="1" applyProtection="1">
      <alignment vertical="center" wrapText="1"/>
    </xf>
    <xf numFmtId="164" fontId="13" fillId="0" borderId="1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21" fillId="0" borderId="0" xfId="3" applyFill="1" applyAlignment="1" applyProtection="1">
      <alignment vertical="center"/>
    </xf>
    <xf numFmtId="0" fontId="21" fillId="0" borderId="0" xfId="3" applyFill="1" applyAlignment="1" applyProtection="1">
      <alignment vertical="center" wrapText="1"/>
      <protection locked="0"/>
    </xf>
    <xf numFmtId="0" fontId="31" fillId="0" borderId="0" xfId="3" applyFont="1" applyFill="1" applyAlignment="1" applyProtection="1">
      <alignment horizontal="center" vertical="center"/>
      <protection locked="0"/>
    </xf>
    <xf numFmtId="0" fontId="21" fillId="0" borderId="0" xfId="3" applyFill="1" applyAlignment="1" applyProtection="1">
      <alignment vertical="center"/>
      <protection locked="0"/>
    </xf>
    <xf numFmtId="0" fontId="21" fillId="0" borderId="0" xfId="3" applyFill="1" applyAlignment="1" applyProtection="1">
      <alignment horizontal="center" vertical="center"/>
    </xf>
    <xf numFmtId="49" fontId="9" fillId="0" borderId="32" xfId="3" applyNumberFormat="1" applyFont="1" applyFill="1" applyBorder="1" applyAlignment="1" applyProtection="1">
      <alignment horizontal="center" vertical="center" wrapText="1"/>
      <protection locked="0"/>
    </xf>
    <xf numFmtId="49" fontId="9" fillId="0" borderId="10" xfId="3" applyNumberFormat="1" applyFont="1" applyFill="1" applyBorder="1" applyAlignment="1" applyProtection="1">
      <alignment horizontal="center" vertical="center"/>
      <protection locked="0"/>
    </xf>
    <xf numFmtId="49" fontId="9" fillId="0" borderId="11" xfId="3" applyNumberFormat="1" applyFont="1" applyFill="1" applyBorder="1" applyAlignment="1" applyProtection="1">
      <alignment horizontal="center" vertical="center"/>
      <protection locked="0"/>
    </xf>
    <xf numFmtId="49" fontId="11" fillId="0" borderId="0" xfId="3" applyNumberFormat="1" applyFont="1" applyFill="1" applyAlignment="1" applyProtection="1">
      <alignment horizontal="center" vertical="center"/>
    </xf>
    <xf numFmtId="165" fontId="10" fillId="0" borderId="17" xfId="3" applyNumberFormat="1" applyFont="1" applyFill="1" applyBorder="1" applyAlignment="1" applyProtection="1">
      <alignment horizontal="center" vertical="center"/>
    </xf>
    <xf numFmtId="167" fontId="10" fillId="0" borderId="54" xfId="3" applyNumberFormat="1" applyFont="1" applyFill="1" applyBorder="1" applyAlignment="1" applyProtection="1">
      <alignment vertical="center"/>
      <protection locked="0"/>
    </xf>
    <xf numFmtId="167" fontId="10" fillId="0" borderId="55" xfId="3" applyNumberFormat="1" applyFont="1" applyFill="1" applyBorder="1" applyAlignment="1" applyProtection="1">
      <alignment vertical="center"/>
      <protection locked="0"/>
    </xf>
    <xf numFmtId="167" fontId="9" fillId="0" borderId="55" xfId="3" applyNumberFormat="1" applyFont="1" applyFill="1" applyBorder="1" applyAlignment="1" applyProtection="1">
      <alignment vertical="center"/>
    </xf>
    <xf numFmtId="167" fontId="9" fillId="0" borderId="55" xfId="3" applyNumberFormat="1" applyFont="1" applyFill="1" applyBorder="1" applyAlignment="1" applyProtection="1">
      <alignment vertical="center"/>
      <protection locked="0"/>
    </xf>
    <xf numFmtId="0" fontId="11" fillId="0" borderId="0" xfId="3" applyFont="1" applyFill="1" applyAlignment="1" applyProtection="1">
      <alignment vertical="center"/>
    </xf>
    <xf numFmtId="0" fontId="9" fillId="0" borderId="32" xfId="3" applyFont="1" applyFill="1" applyBorder="1" applyAlignment="1" applyProtection="1">
      <alignment horizontal="left" vertical="center" wrapText="1"/>
    </xf>
    <xf numFmtId="167" fontId="9" fillId="0" borderId="11" xfId="3" applyNumberFormat="1" applyFont="1" applyFill="1" applyBorder="1" applyAlignment="1" applyProtection="1">
      <alignment vertical="center"/>
    </xf>
    <xf numFmtId="0" fontId="33" fillId="0" borderId="0" xfId="2" applyFont="1" applyFill="1" applyAlignment="1" applyProtection="1"/>
    <xf numFmtId="0" fontId="21" fillId="0" borderId="0" xfId="3" applyFill="1" applyAlignment="1" applyProtection="1">
      <alignment vertical="center" wrapText="1"/>
    </xf>
    <xf numFmtId="0" fontId="31" fillId="0" borderId="0" xfId="3" applyFont="1" applyFill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8" fillId="0" borderId="37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>
      <alignment horizontal="center" vertical="center" wrapText="1"/>
    </xf>
    <xf numFmtId="0" fontId="15" fillId="0" borderId="19" xfId="0" applyFont="1" applyFill="1" applyBorder="1" applyAlignment="1" applyProtection="1">
      <alignment horizontal="center" vertical="center"/>
    </xf>
    <xf numFmtId="0" fontId="15" fillId="0" borderId="20" xfId="0" applyFont="1" applyFill="1" applyBorder="1" applyAlignment="1" applyProtection="1">
      <alignment vertical="center" wrapText="1"/>
    </xf>
    <xf numFmtId="164" fontId="15" fillId="0" borderId="20" xfId="0" applyNumberFormat="1" applyFont="1" applyFill="1" applyBorder="1" applyAlignment="1" applyProtection="1">
      <alignment vertical="center"/>
      <protection locked="0"/>
    </xf>
    <xf numFmtId="164" fontId="15" fillId="0" borderId="46" xfId="0" applyNumberFormat="1" applyFont="1" applyFill="1" applyBorder="1" applyAlignment="1" applyProtection="1">
      <alignment vertical="center"/>
      <protection locked="0"/>
    </xf>
    <xf numFmtId="164" fontId="14" fillId="0" borderId="46" xfId="0" applyNumberFormat="1" applyFont="1" applyFill="1" applyBorder="1" applyAlignment="1" applyProtection="1">
      <alignment vertical="center"/>
    </xf>
    <xf numFmtId="164" fontId="14" fillId="0" borderId="55" xfId="0" applyNumberFormat="1" applyFont="1" applyFill="1" applyBorder="1" applyAlignment="1" applyProtection="1">
      <alignment vertical="center"/>
    </xf>
    <xf numFmtId="0" fontId="15" fillId="0" borderId="22" xfId="0" applyFont="1" applyFill="1" applyBorder="1" applyAlignment="1" applyProtection="1">
      <alignment horizontal="center" vertical="center"/>
    </xf>
    <xf numFmtId="0" fontId="15" fillId="0" borderId="23" xfId="0" applyFont="1" applyFill="1" applyBorder="1" applyAlignment="1" applyProtection="1">
      <alignment vertical="center" wrapText="1"/>
    </xf>
    <xf numFmtId="164" fontId="15" fillId="0" borderId="23" xfId="0" applyNumberFormat="1" applyFont="1" applyFill="1" applyBorder="1" applyAlignment="1" applyProtection="1">
      <alignment vertical="center"/>
      <protection locked="0"/>
    </xf>
    <xf numFmtId="164" fontId="15" fillId="0" borderId="67" xfId="0" applyNumberFormat="1" applyFont="1" applyFill="1" applyBorder="1" applyAlignment="1" applyProtection="1">
      <alignment vertical="center"/>
      <protection locked="0"/>
    </xf>
    <xf numFmtId="0" fontId="15" fillId="0" borderId="32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 applyProtection="1">
      <alignment vertical="center"/>
      <protection locked="0"/>
    </xf>
    <xf numFmtId="164" fontId="15" fillId="0" borderId="68" xfId="0" applyNumberFormat="1" applyFont="1" applyFill="1" applyBorder="1" applyAlignment="1" applyProtection="1">
      <alignment vertical="center"/>
      <protection locked="0"/>
    </xf>
    <xf numFmtId="164" fontId="14" fillId="0" borderId="14" xfId="0" applyNumberFormat="1" applyFont="1" applyFill="1" applyBorder="1" applyAlignment="1" applyProtection="1">
      <alignment vertical="center"/>
    </xf>
    <xf numFmtId="164" fontId="14" fillId="0" borderId="37" xfId="0" applyNumberFormat="1" applyFont="1" applyFill="1" applyBorder="1" applyAlignment="1" applyProtection="1">
      <alignment vertical="center"/>
    </xf>
    <xf numFmtId="164" fontId="14" fillId="0" borderId="39" xfId="0" applyNumberFormat="1" applyFont="1" applyFill="1" applyBorder="1" applyAlignment="1" applyProtection="1">
      <alignment vertical="center"/>
    </xf>
    <xf numFmtId="0" fontId="20" fillId="0" borderId="0" xfId="0" applyFont="1" applyFill="1"/>
    <xf numFmtId="164" fontId="14" fillId="0" borderId="11" xfId="0" applyNumberFormat="1" applyFont="1" applyFill="1" applyBorder="1" applyAlignment="1" applyProtection="1">
      <alignment vertical="center"/>
    </xf>
    <xf numFmtId="164" fontId="19" fillId="0" borderId="14" xfId="0" applyNumberFormat="1" applyFont="1" applyFill="1" applyBorder="1" applyAlignment="1" applyProtection="1">
      <alignment vertical="center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1" applyFont="1" applyFill="1" applyAlignment="1" applyProtection="1">
      <alignment horizontal="center" vertical="center"/>
      <protection locked="0"/>
    </xf>
    <xf numFmtId="164" fontId="5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Alignment="1" applyProtection="1">
      <alignment horizont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/>
    </xf>
    <xf numFmtId="164" fontId="2" fillId="0" borderId="0" xfId="0" applyNumberFormat="1" applyFont="1" applyFill="1" applyAlignment="1" applyProtection="1">
      <alignment horizontal="center" textRotation="180" wrapText="1"/>
      <protection locked="0"/>
    </xf>
    <xf numFmtId="164" fontId="19" fillId="0" borderId="38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41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40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 applyProtection="1">
      <alignment horizontal="right" vertical="top"/>
      <protection locked="0"/>
    </xf>
    <xf numFmtId="0" fontId="26" fillId="0" borderId="1" xfId="0" applyFont="1" applyBorder="1" applyAlignment="1" applyProtection="1">
      <protection locked="0"/>
    </xf>
    <xf numFmtId="0" fontId="5" fillId="0" borderId="42" xfId="0" applyFont="1" applyFill="1" applyBorder="1" applyAlignment="1" applyProtection="1">
      <alignment horizontal="center" vertical="center"/>
      <protection locked="0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0" borderId="50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/>
      <protection locked="0"/>
    </xf>
    <xf numFmtId="0" fontId="5" fillId="0" borderId="50" xfId="0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4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textRotation="180"/>
    </xf>
    <xf numFmtId="0" fontId="34" fillId="0" borderId="1" xfId="0" applyFont="1" applyFill="1" applyBorder="1" applyAlignment="1" applyProtection="1">
      <alignment horizontal="center" vertical="center"/>
    </xf>
    <xf numFmtId="0" fontId="47" fillId="0" borderId="40" xfId="0" applyFont="1" applyFill="1" applyBorder="1" applyAlignment="1"/>
    <xf numFmtId="0" fontId="36" fillId="0" borderId="20" xfId="2" applyFont="1" applyFill="1" applyBorder="1" applyAlignment="1" applyProtection="1">
      <alignment horizontal="center" wrapText="1"/>
      <protection locked="0"/>
    </xf>
    <xf numFmtId="0" fontId="36" fillId="0" borderId="55" xfId="2" applyFont="1" applyFill="1" applyBorder="1" applyAlignment="1" applyProtection="1">
      <alignment horizontal="center" wrapText="1"/>
      <protection locked="0"/>
    </xf>
    <xf numFmtId="0" fontId="33" fillId="0" borderId="0" xfId="2" applyFont="1" applyFill="1" applyAlignment="1" applyProtection="1">
      <alignment horizontal="left"/>
    </xf>
    <xf numFmtId="0" fontId="25" fillId="0" borderId="0" xfId="2" applyFont="1" applyFill="1" applyAlignment="1" applyProtection="1">
      <alignment horizontal="right"/>
      <protection locked="0"/>
    </xf>
    <xf numFmtId="0" fontId="34" fillId="0" borderId="0" xfId="2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34" fillId="0" borderId="0" xfId="2" applyFont="1" applyFill="1" applyAlignment="1" applyProtection="1">
      <alignment horizontal="center" vertical="center" wrapText="1"/>
      <protection locked="0"/>
    </xf>
    <xf numFmtId="0" fontId="34" fillId="0" borderId="0" xfId="2" applyFont="1" applyFill="1" applyAlignment="1" applyProtection="1">
      <alignment horizontal="center" vertical="center"/>
      <protection locked="0"/>
    </xf>
    <xf numFmtId="0" fontId="36" fillId="0" borderId="0" xfId="2" applyFont="1" applyFill="1" applyBorder="1" applyAlignment="1" applyProtection="1">
      <alignment horizontal="right"/>
      <protection locked="0"/>
    </xf>
    <xf numFmtId="0" fontId="37" fillId="0" borderId="2" xfId="2" applyFont="1" applyFill="1" applyBorder="1" applyAlignment="1" applyProtection="1">
      <alignment horizontal="center" vertical="center" wrapText="1"/>
      <protection locked="0"/>
    </xf>
    <xf numFmtId="0" fontId="37" fillId="0" borderId="31" xfId="2" applyFont="1" applyFill="1" applyBorder="1" applyAlignment="1" applyProtection="1">
      <alignment horizontal="center" vertical="center" wrapText="1"/>
      <protection locked="0"/>
    </xf>
    <xf numFmtId="0" fontId="37" fillId="0" borderId="16" xfId="2" applyFont="1" applyFill="1" applyBorder="1" applyAlignment="1" applyProtection="1">
      <alignment horizontal="center" vertical="center" wrapText="1"/>
      <protection locked="0"/>
    </xf>
    <xf numFmtId="0" fontId="38" fillId="0" borderId="3" xfId="3" applyFont="1" applyFill="1" applyBorder="1" applyAlignment="1" applyProtection="1">
      <alignment horizontal="center" vertical="center" textRotation="90"/>
      <protection locked="0"/>
    </xf>
    <xf numFmtId="0" fontId="38" fillId="0" borderId="25" xfId="3" applyFont="1" applyFill="1" applyBorder="1" applyAlignment="1" applyProtection="1">
      <alignment horizontal="center" vertical="center" textRotation="90"/>
      <protection locked="0"/>
    </xf>
    <xf numFmtId="0" fontId="38" fillId="0" borderId="17" xfId="3" applyFont="1" applyFill="1" applyBorder="1" applyAlignment="1" applyProtection="1">
      <alignment horizontal="center" vertical="center" textRotation="90"/>
      <protection locked="0"/>
    </xf>
    <xf numFmtId="0" fontId="36" fillId="0" borderId="5" xfId="2" applyFont="1" applyFill="1" applyBorder="1" applyAlignment="1" applyProtection="1">
      <alignment horizontal="center" vertical="center" wrapText="1"/>
      <protection locked="0"/>
    </xf>
    <xf numFmtId="0" fontId="36" fillId="0" borderId="20" xfId="2" applyFont="1" applyFill="1" applyBorder="1" applyAlignment="1" applyProtection="1">
      <alignment horizontal="center" vertical="center" wrapText="1"/>
      <protection locked="0"/>
    </xf>
    <xf numFmtId="0" fontId="36" fillId="0" borderId="53" xfId="2" applyFont="1" applyFill="1" applyBorder="1" applyAlignment="1" applyProtection="1">
      <alignment horizontal="center" vertical="center" wrapText="1"/>
      <protection locked="0"/>
    </xf>
    <xf numFmtId="0" fontId="36" fillId="0" borderId="54" xfId="2" applyFont="1" applyFill="1" applyBorder="1" applyAlignment="1" applyProtection="1">
      <alignment horizontal="center" vertical="center" wrapText="1"/>
      <protection locked="0"/>
    </xf>
    <xf numFmtId="0" fontId="33" fillId="0" borderId="0" xfId="2" applyFont="1" applyFill="1" applyAlignment="1" applyProtection="1">
      <alignment horizontal="center"/>
    </xf>
    <xf numFmtId="0" fontId="2" fillId="0" borderId="0" xfId="3" applyFont="1" applyFill="1" applyAlignment="1" applyProtection="1">
      <alignment horizontal="right" vertical="center" wrapText="1"/>
      <protection locked="0"/>
    </xf>
    <xf numFmtId="0" fontId="21" fillId="0" borderId="0" xfId="3" applyFill="1" applyAlignment="1" applyProtection="1">
      <alignment horizontal="right" vertical="center" wrapText="1"/>
      <protection locked="0"/>
    </xf>
    <xf numFmtId="0" fontId="4" fillId="0" borderId="0" xfId="3" applyFont="1" applyFill="1" applyAlignment="1" applyProtection="1">
      <alignment horizontal="center" vertical="center" wrapText="1"/>
      <protection locked="0"/>
    </xf>
    <xf numFmtId="0" fontId="3" fillId="0" borderId="0" xfId="3" applyFont="1" applyFill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3" applyFont="1" applyFill="1" applyBorder="1" applyAlignment="1" applyProtection="1">
      <alignment horizontal="right" vertical="center"/>
      <protection locked="0"/>
    </xf>
    <xf numFmtId="0" fontId="3" fillId="0" borderId="28" xfId="3" applyFont="1" applyFill="1" applyBorder="1" applyAlignment="1" applyProtection="1">
      <alignment horizontal="center" vertical="center" wrapText="1"/>
      <protection locked="0"/>
    </xf>
    <xf numFmtId="0" fontId="3" fillId="0" borderId="19" xfId="3" applyFont="1" applyFill="1" applyBorder="1" applyAlignment="1" applyProtection="1">
      <alignment horizontal="center" vertical="center" wrapText="1"/>
      <protection locked="0"/>
    </xf>
    <xf numFmtId="0" fontId="38" fillId="0" borderId="5" xfId="3" applyFont="1" applyFill="1" applyBorder="1" applyAlignment="1" applyProtection="1">
      <alignment horizontal="center" vertical="center" textRotation="90"/>
      <protection locked="0"/>
    </xf>
    <xf numFmtId="0" fontId="38" fillId="0" borderId="20" xfId="3" applyFont="1" applyFill="1" applyBorder="1" applyAlignment="1" applyProtection="1">
      <alignment horizontal="center" vertical="center" textRotation="90"/>
      <protection locked="0"/>
    </xf>
    <xf numFmtId="0" fontId="7" fillId="0" borderId="6" xfId="3" applyFont="1" applyFill="1" applyBorder="1" applyAlignment="1" applyProtection="1">
      <alignment horizontal="center" vertical="center" wrapText="1"/>
      <protection locked="0"/>
    </xf>
    <xf numFmtId="0" fontId="7" fillId="0" borderId="55" xfId="3" applyFont="1" applyFill="1" applyBorder="1" applyAlignment="1" applyProtection="1">
      <alignment horizontal="center" vertical="center"/>
      <protection locked="0"/>
    </xf>
    <xf numFmtId="0" fontId="8" fillId="0" borderId="56" xfId="0" applyFont="1" applyFill="1" applyBorder="1" applyAlignment="1" applyProtection="1">
      <alignment horizontal="left" vertical="center" wrapText="1"/>
    </xf>
    <xf numFmtId="0" fontId="8" fillId="0" borderId="40" xfId="0" applyFont="1" applyFill="1" applyBorder="1" applyAlignment="1" applyProtection="1">
      <alignment horizontal="left" vertical="center" wrapText="1"/>
    </xf>
    <xf numFmtId="0" fontId="8" fillId="0" borderId="27" xfId="0" applyFont="1" applyFill="1" applyBorder="1" applyAlignment="1" applyProtection="1">
      <alignment horizontal="left" vertical="center" wrapText="1"/>
    </xf>
    <xf numFmtId="0" fontId="14" fillId="0" borderId="49" xfId="0" applyFont="1" applyFill="1" applyBorder="1" applyAlignment="1" applyProtection="1">
      <alignment horizontal="left" vertical="center"/>
    </xf>
    <xf numFmtId="0" fontId="14" fillId="0" borderId="26" xfId="0" applyFont="1" applyFill="1" applyBorder="1" applyAlignment="1" applyProtection="1">
      <alignment horizontal="left" vertical="center"/>
    </xf>
    <xf numFmtId="0" fontId="4" fillId="0" borderId="49" xfId="0" applyFont="1" applyFill="1" applyBorder="1" applyAlignment="1" applyProtection="1">
      <alignment horizontal="left" vertical="center"/>
    </xf>
    <xf numFmtId="0" fontId="4" fillId="0" borderId="26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horizontal="right"/>
      <protection locked="0"/>
    </xf>
    <xf numFmtId="0" fontId="8" fillId="0" borderId="56" xfId="0" applyFont="1" applyFill="1" applyBorder="1" applyAlignment="1" applyProtection="1">
      <alignment horizontal="center" vertical="center" wrapText="1"/>
      <protection locked="0"/>
    </xf>
    <xf numFmtId="0" fontId="8" fillId="0" borderId="65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37" xfId="0" applyFont="1" applyFill="1" applyBorder="1" applyAlignment="1" applyProtection="1">
      <alignment horizontal="center"/>
      <protection locked="0"/>
    </xf>
    <xf numFmtId="0" fontId="19" fillId="0" borderId="50" xfId="0" applyFont="1" applyFill="1" applyBorder="1" applyAlignment="1" applyProtection="1">
      <alignment horizontal="center"/>
      <protection locked="0"/>
    </xf>
    <xf numFmtId="0" fontId="8" fillId="0" borderId="53" xfId="0" applyFont="1" applyFill="1" applyBorder="1" applyAlignment="1" applyProtection="1">
      <alignment horizontal="center" vertical="center" wrapText="1"/>
      <protection locked="0"/>
    </xf>
    <xf numFmtId="0" fontId="8" fillId="0" borderId="66" xfId="0" applyFont="1" applyFill="1" applyBorder="1" applyAlignment="1" applyProtection="1">
      <alignment horizontal="center" vertical="center" wrapText="1"/>
      <protection locked="0"/>
    </xf>
    <xf numFmtId="0" fontId="8" fillId="0" borderId="56" xfId="0" applyFont="1" applyFill="1" applyBorder="1" applyAlignment="1">
      <alignment horizontal="left" vertical="center" wrapText="1"/>
    </xf>
    <xf numFmtId="0" fontId="8" fillId="0" borderId="40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164" fontId="27" fillId="0" borderId="0" xfId="0" applyNumberFormat="1" applyFont="1" applyFill="1" applyAlignment="1" applyProtection="1">
      <alignment horizontal="center" textRotation="180" wrapText="1"/>
    </xf>
  </cellXfs>
  <cellStyles count="4">
    <cellStyle name="Normál" xfId="0" builtinId="0"/>
    <cellStyle name="Normál_KVRENMUNKA" xfId="1"/>
    <cellStyle name="Normál_VAGYONK" xfId="3"/>
    <cellStyle name="Normál_VAGYONKI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esz&#225;mol&#243;%20Viss%202018.&#233;v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 refreshError="1"/>
      <sheetData sheetId="1" refreshError="1">
        <row r="1">
          <cell r="B1">
            <v>2018</v>
          </cell>
        </row>
        <row r="3">
          <cell r="A3" t="str">
            <v>Viss Önkormányzata</v>
          </cell>
        </row>
        <row r="7">
          <cell r="A7" t="str">
            <v>a</v>
          </cell>
          <cell r="B7" t="str">
            <v>…</v>
          </cell>
          <cell r="C7" t="str">
            <v>/</v>
          </cell>
          <cell r="D7" t="str">
            <v>2019.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2" refreshError="1">
        <row r="6">
          <cell r="A6" t="str">
            <v>2018. évi eredeti előirányzat BEVÉTELEK</v>
          </cell>
        </row>
      </sheetData>
      <sheetData sheetId="3" refreshError="1">
        <row r="7">
          <cell r="E7" t="str">
            <v xml:space="preserve"> Forintban!</v>
          </cell>
        </row>
        <row r="8">
          <cell r="C8" t="str">
            <v>2018. évi</v>
          </cell>
        </row>
        <row r="9">
          <cell r="E9" t="str">
            <v>2018. XII. 31.
teljesítés</v>
          </cell>
        </row>
      </sheetData>
      <sheetData sheetId="4" refreshError="1"/>
      <sheetData sheetId="5" refreshError="1"/>
      <sheetData sheetId="6" refreshError="1">
        <row r="7">
          <cell r="E7" t="str">
            <v xml:space="preserve"> Forintban!</v>
          </cell>
        </row>
        <row r="9">
          <cell r="E9" t="str">
            <v>2018. XII. 31.
teljesítés</v>
          </cell>
        </row>
      </sheetData>
      <sheetData sheetId="7" refreshError="1">
        <row r="2">
          <cell r="I2" t="str">
            <v xml:space="preserve"> Forintban!</v>
          </cell>
        </row>
        <row r="4">
          <cell r="E4" t="str">
            <v>2018. XII. 31.
teljesítés</v>
          </cell>
        </row>
      </sheetData>
      <sheetData sheetId="8" refreshError="1"/>
      <sheetData sheetId="9" refreshError="1"/>
      <sheetData sheetId="10" refreshError="1"/>
      <sheetData sheetId="11" refreshError="1">
        <row r="4">
          <cell r="G4" t="str">
            <v xml:space="preserve"> Forintban!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">
          <cell r="E4" t="str">
            <v xml:space="preserve"> Forintban!</v>
          </cell>
        </row>
      </sheetData>
      <sheetData sheetId="21" refreshError="1"/>
      <sheetData sheetId="22" refreshError="1"/>
      <sheetData sheetId="23" refreshError="1"/>
      <sheetData sheetId="24" refreshError="1">
        <row r="5">
          <cell r="E5" t="str">
            <v>Teljesítés
2018. XII. 31.</v>
          </cell>
        </row>
      </sheetData>
      <sheetData sheetId="25" refreshError="1">
        <row r="2">
          <cell r="B2" t="str">
            <v>Vissi Óvoda És Konyha</v>
          </cell>
        </row>
        <row r="4">
          <cell r="E4" t="str">
            <v xml:space="preserve"> Forintban!</v>
          </cell>
        </row>
        <row r="5">
          <cell r="E5" t="str">
            <v>Teljesítés
2018. XII. 31.</v>
          </cell>
        </row>
      </sheetData>
      <sheetData sheetId="26" refreshError="1">
        <row r="2">
          <cell r="B2" t="str">
            <v>Vissi Óvoda És Konyha</v>
          </cell>
        </row>
        <row r="4">
          <cell r="E4" t="str">
            <v xml:space="preserve"> Forintban!</v>
          </cell>
        </row>
        <row r="5">
          <cell r="E5" t="str">
            <v>Teljesítés
2018. XII. 31.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>
        <row r="3">
          <cell r="H3" t="str">
            <v xml:space="preserve"> Forintban!</v>
          </cell>
        </row>
      </sheetData>
      <sheetData sheetId="66" refreshError="1"/>
      <sheetData sheetId="67" refreshError="1"/>
      <sheetData sheetId="68" refreshError="1">
        <row r="6">
          <cell r="E6" t="str">
            <v xml:space="preserve"> Forintban!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tabSelected="1" workbookViewId="0">
      <selection activeCell="B1" sqref="B1:E1"/>
    </sheetView>
  </sheetViews>
  <sheetFormatPr defaultRowHeight="15.6" x14ac:dyDescent="0.3"/>
  <cols>
    <col min="1" max="1" width="8.109375" style="111" customWidth="1"/>
    <col min="2" max="2" width="56.44140625" style="111" customWidth="1"/>
    <col min="3" max="3" width="15.33203125" style="116" customWidth="1"/>
    <col min="4" max="5" width="15.33203125" style="2" customWidth="1"/>
    <col min="6" max="256" width="9.109375" style="2"/>
    <col min="257" max="257" width="8.109375" style="2" customWidth="1"/>
    <col min="258" max="258" width="56.44140625" style="2" customWidth="1"/>
    <col min="259" max="261" width="15.33203125" style="2" customWidth="1"/>
    <col min="262" max="512" width="9.109375" style="2"/>
    <col min="513" max="513" width="8.109375" style="2" customWidth="1"/>
    <col min="514" max="514" width="56.44140625" style="2" customWidth="1"/>
    <col min="515" max="517" width="15.33203125" style="2" customWidth="1"/>
    <col min="518" max="768" width="9.109375" style="2"/>
    <col min="769" max="769" width="8.109375" style="2" customWidth="1"/>
    <col min="770" max="770" width="56.44140625" style="2" customWidth="1"/>
    <col min="771" max="773" width="15.33203125" style="2" customWidth="1"/>
    <col min="774" max="1024" width="9.109375" style="2"/>
    <col min="1025" max="1025" width="8.109375" style="2" customWidth="1"/>
    <col min="1026" max="1026" width="56.44140625" style="2" customWidth="1"/>
    <col min="1027" max="1029" width="15.33203125" style="2" customWidth="1"/>
    <col min="1030" max="1280" width="9.109375" style="2"/>
    <col min="1281" max="1281" width="8.109375" style="2" customWidth="1"/>
    <col min="1282" max="1282" width="56.44140625" style="2" customWidth="1"/>
    <col min="1283" max="1285" width="15.33203125" style="2" customWidth="1"/>
    <col min="1286" max="1536" width="9.109375" style="2"/>
    <col min="1537" max="1537" width="8.109375" style="2" customWidth="1"/>
    <col min="1538" max="1538" width="56.44140625" style="2" customWidth="1"/>
    <col min="1539" max="1541" width="15.33203125" style="2" customWidth="1"/>
    <col min="1542" max="1792" width="9.109375" style="2"/>
    <col min="1793" max="1793" width="8.109375" style="2" customWidth="1"/>
    <col min="1794" max="1794" width="56.44140625" style="2" customWidth="1"/>
    <col min="1795" max="1797" width="15.33203125" style="2" customWidth="1"/>
    <col min="1798" max="2048" width="9.109375" style="2"/>
    <col min="2049" max="2049" width="8.109375" style="2" customWidth="1"/>
    <col min="2050" max="2050" width="56.44140625" style="2" customWidth="1"/>
    <col min="2051" max="2053" width="15.33203125" style="2" customWidth="1"/>
    <col min="2054" max="2304" width="9.109375" style="2"/>
    <col min="2305" max="2305" width="8.109375" style="2" customWidth="1"/>
    <col min="2306" max="2306" width="56.44140625" style="2" customWidth="1"/>
    <col min="2307" max="2309" width="15.33203125" style="2" customWidth="1"/>
    <col min="2310" max="2560" width="9.109375" style="2"/>
    <col min="2561" max="2561" width="8.109375" style="2" customWidth="1"/>
    <col min="2562" max="2562" width="56.44140625" style="2" customWidth="1"/>
    <col min="2563" max="2565" width="15.33203125" style="2" customWidth="1"/>
    <col min="2566" max="2816" width="9.109375" style="2"/>
    <col min="2817" max="2817" width="8.109375" style="2" customWidth="1"/>
    <col min="2818" max="2818" width="56.44140625" style="2" customWidth="1"/>
    <col min="2819" max="2821" width="15.33203125" style="2" customWidth="1"/>
    <col min="2822" max="3072" width="9.109375" style="2"/>
    <col min="3073" max="3073" width="8.109375" style="2" customWidth="1"/>
    <col min="3074" max="3074" width="56.44140625" style="2" customWidth="1"/>
    <col min="3075" max="3077" width="15.33203125" style="2" customWidth="1"/>
    <col min="3078" max="3328" width="9.109375" style="2"/>
    <col min="3329" max="3329" width="8.109375" style="2" customWidth="1"/>
    <col min="3330" max="3330" width="56.44140625" style="2" customWidth="1"/>
    <col min="3331" max="3333" width="15.33203125" style="2" customWidth="1"/>
    <col min="3334" max="3584" width="9.109375" style="2"/>
    <col min="3585" max="3585" width="8.109375" style="2" customWidth="1"/>
    <col min="3586" max="3586" width="56.44140625" style="2" customWidth="1"/>
    <col min="3587" max="3589" width="15.33203125" style="2" customWidth="1"/>
    <col min="3590" max="3840" width="9.109375" style="2"/>
    <col min="3841" max="3841" width="8.109375" style="2" customWidth="1"/>
    <col min="3842" max="3842" width="56.44140625" style="2" customWidth="1"/>
    <col min="3843" max="3845" width="15.33203125" style="2" customWidth="1"/>
    <col min="3846" max="4096" width="9.109375" style="2"/>
    <col min="4097" max="4097" width="8.109375" style="2" customWidth="1"/>
    <col min="4098" max="4098" width="56.44140625" style="2" customWidth="1"/>
    <col min="4099" max="4101" width="15.33203125" style="2" customWidth="1"/>
    <col min="4102" max="4352" width="9.109375" style="2"/>
    <col min="4353" max="4353" width="8.109375" style="2" customWidth="1"/>
    <col min="4354" max="4354" width="56.44140625" style="2" customWidth="1"/>
    <col min="4355" max="4357" width="15.33203125" style="2" customWidth="1"/>
    <col min="4358" max="4608" width="9.109375" style="2"/>
    <col min="4609" max="4609" width="8.109375" style="2" customWidth="1"/>
    <col min="4610" max="4610" width="56.44140625" style="2" customWidth="1"/>
    <col min="4611" max="4613" width="15.33203125" style="2" customWidth="1"/>
    <col min="4614" max="4864" width="9.109375" style="2"/>
    <col min="4865" max="4865" width="8.109375" style="2" customWidth="1"/>
    <col min="4866" max="4866" width="56.44140625" style="2" customWidth="1"/>
    <col min="4867" max="4869" width="15.33203125" style="2" customWidth="1"/>
    <col min="4870" max="5120" width="9.109375" style="2"/>
    <col min="5121" max="5121" width="8.109375" style="2" customWidth="1"/>
    <col min="5122" max="5122" width="56.44140625" style="2" customWidth="1"/>
    <col min="5123" max="5125" width="15.33203125" style="2" customWidth="1"/>
    <col min="5126" max="5376" width="9.109375" style="2"/>
    <col min="5377" max="5377" width="8.109375" style="2" customWidth="1"/>
    <col min="5378" max="5378" width="56.44140625" style="2" customWidth="1"/>
    <col min="5379" max="5381" width="15.33203125" style="2" customWidth="1"/>
    <col min="5382" max="5632" width="9.109375" style="2"/>
    <col min="5633" max="5633" width="8.109375" style="2" customWidth="1"/>
    <col min="5634" max="5634" width="56.44140625" style="2" customWidth="1"/>
    <col min="5635" max="5637" width="15.33203125" style="2" customWidth="1"/>
    <col min="5638" max="5888" width="9.109375" style="2"/>
    <col min="5889" max="5889" width="8.109375" style="2" customWidth="1"/>
    <col min="5890" max="5890" width="56.44140625" style="2" customWidth="1"/>
    <col min="5891" max="5893" width="15.33203125" style="2" customWidth="1"/>
    <col min="5894" max="6144" width="9.109375" style="2"/>
    <col min="6145" max="6145" width="8.109375" style="2" customWidth="1"/>
    <col min="6146" max="6146" width="56.44140625" style="2" customWidth="1"/>
    <col min="6147" max="6149" width="15.33203125" style="2" customWidth="1"/>
    <col min="6150" max="6400" width="9.109375" style="2"/>
    <col min="6401" max="6401" width="8.109375" style="2" customWidth="1"/>
    <col min="6402" max="6402" width="56.44140625" style="2" customWidth="1"/>
    <col min="6403" max="6405" width="15.33203125" style="2" customWidth="1"/>
    <col min="6406" max="6656" width="9.109375" style="2"/>
    <col min="6657" max="6657" width="8.109375" style="2" customWidth="1"/>
    <col min="6658" max="6658" width="56.44140625" style="2" customWidth="1"/>
    <col min="6659" max="6661" width="15.33203125" style="2" customWidth="1"/>
    <col min="6662" max="6912" width="9.109375" style="2"/>
    <col min="6913" max="6913" width="8.109375" style="2" customWidth="1"/>
    <col min="6914" max="6914" width="56.44140625" style="2" customWidth="1"/>
    <col min="6915" max="6917" width="15.33203125" style="2" customWidth="1"/>
    <col min="6918" max="7168" width="9.109375" style="2"/>
    <col min="7169" max="7169" width="8.109375" style="2" customWidth="1"/>
    <col min="7170" max="7170" width="56.44140625" style="2" customWidth="1"/>
    <col min="7171" max="7173" width="15.33203125" style="2" customWidth="1"/>
    <col min="7174" max="7424" width="9.109375" style="2"/>
    <col min="7425" max="7425" width="8.109375" style="2" customWidth="1"/>
    <col min="7426" max="7426" width="56.44140625" style="2" customWidth="1"/>
    <col min="7427" max="7429" width="15.33203125" style="2" customWidth="1"/>
    <col min="7430" max="7680" width="9.109375" style="2"/>
    <col min="7681" max="7681" width="8.109375" style="2" customWidth="1"/>
    <col min="7682" max="7682" width="56.44140625" style="2" customWidth="1"/>
    <col min="7683" max="7685" width="15.33203125" style="2" customWidth="1"/>
    <col min="7686" max="7936" width="9.109375" style="2"/>
    <col min="7937" max="7937" width="8.109375" style="2" customWidth="1"/>
    <col min="7938" max="7938" width="56.44140625" style="2" customWidth="1"/>
    <col min="7939" max="7941" width="15.33203125" style="2" customWidth="1"/>
    <col min="7942" max="8192" width="9.109375" style="2"/>
    <col min="8193" max="8193" width="8.109375" style="2" customWidth="1"/>
    <col min="8194" max="8194" width="56.44140625" style="2" customWidth="1"/>
    <col min="8195" max="8197" width="15.33203125" style="2" customWidth="1"/>
    <col min="8198" max="8448" width="9.109375" style="2"/>
    <col min="8449" max="8449" width="8.109375" style="2" customWidth="1"/>
    <col min="8450" max="8450" width="56.44140625" style="2" customWidth="1"/>
    <col min="8451" max="8453" width="15.33203125" style="2" customWidth="1"/>
    <col min="8454" max="8704" width="9.109375" style="2"/>
    <col min="8705" max="8705" width="8.109375" style="2" customWidth="1"/>
    <col min="8706" max="8706" width="56.44140625" style="2" customWidth="1"/>
    <col min="8707" max="8709" width="15.33203125" style="2" customWidth="1"/>
    <col min="8710" max="8960" width="9.109375" style="2"/>
    <col min="8961" max="8961" width="8.109375" style="2" customWidth="1"/>
    <col min="8962" max="8962" width="56.44140625" style="2" customWidth="1"/>
    <col min="8963" max="8965" width="15.33203125" style="2" customWidth="1"/>
    <col min="8966" max="9216" width="9.109375" style="2"/>
    <col min="9217" max="9217" width="8.109375" style="2" customWidth="1"/>
    <col min="9218" max="9218" width="56.44140625" style="2" customWidth="1"/>
    <col min="9219" max="9221" width="15.33203125" style="2" customWidth="1"/>
    <col min="9222" max="9472" width="9.109375" style="2"/>
    <col min="9473" max="9473" width="8.109375" style="2" customWidth="1"/>
    <col min="9474" max="9474" width="56.44140625" style="2" customWidth="1"/>
    <col min="9475" max="9477" width="15.33203125" style="2" customWidth="1"/>
    <col min="9478" max="9728" width="9.109375" style="2"/>
    <col min="9729" max="9729" width="8.109375" style="2" customWidth="1"/>
    <col min="9730" max="9730" width="56.44140625" style="2" customWidth="1"/>
    <col min="9731" max="9733" width="15.33203125" style="2" customWidth="1"/>
    <col min="9734" max="9984" width="9.109375" style="2"/>
    <col min="9985" max="9985" width="8.109375" style="2" customWidth="1"/>
    <col min="9986" max="9986" width="56.44140625" style="2" customWidth="1"/>
    <col min="9987" max="9989" width="15.33203125" style="2" customWidth="1"/>
    <col min="9990" max="10240" width="9.109375" style="2"/>
    <col min="10241" max="10241" width="8.109375" style="2" customWidth="1"/>
    <col min="10242" max="10242" width="56.44140625" style="2" customWidth="1"/>
    <col min="10243" max="10245" width="15.33203125" style="2" customWidth="1"/>
    <col min="10246" max="10496" width="9.109375" style="2"/>
    <col min="10497" max="10497" width="8.109375" style="2" customWidth="1"/>
    <col min="10498" max="10498" width="56.44140625" style="2" customWidth="1"/>
    <col min="10499" max="10501" width="15.33203125" style="2" customWidth="1"/>
    <col min="10502" max="10752" width="9.109375" style="2"/>
    <col min="10753" max="10753" width="8.109375" style="2" customWidth="1"/>
    <col min="10754" max="10754" width="56.44140625" style="2" customWidth="1"/>
    <col min="10755" max="10757" width="15.33203125" style="2" customWidth="1"/>
    <col min="10758" max="11008" width="9.109375" style="2"/>
    <col min="11009" max="11009" width="8.109375" style="2" customWidth="1"/>
    <col min="11010" max="11010" width="56.44140625" style="2" customWidth="1"/>
    <col min="11011" max="11013" width="15.33203125" style="2" customWidth="1"/>
    <col min="11014" max="11264" width="9.109375" style="2"/>
    <col min="11265" max="11265" width="8.109375" style="2" customWidth="1"/>
    <col min="11266" max="11266" width="56.44140625" style="2" customWidth="1"/>
    <col min="11267" max="11269" width="15.33203125" style="2" customWidth="1"/>
    <col min="11270" max="11520" width="9.109375" style="2"/>
    <col min="11521" max="11521" width="8.109375" style="2" customWidth="1"/>
    <col min="11522" max="11522" width="56.44140625" style="2" customWidth="1"/>
    <col min="11523" max="11525" width="15.33203125" style="2" customWidth="1"/>
    <col min="11526" max="11776" width="9.109375" style="2"/>
    <col min="11777" max="11777" width="8.109375" style="2" customWidth="1"/>
    <col min="11778" max="11778" width="56.44140625" style="2" customWidth="1"/>
    <col min="11779" max="11781" width="15.33203125" style="2" customWidth="1"/>
    <col min="11782" max="12032" width="9.109375" style="2"/>
    <col min="12033" max="12033" width="8.109375" style="2" customWidth="1"/>
    <col min="12034" max="12034" width="56.44140625" style="2" customWidth="1"/>
    <col min="12035" max="12037" width="15.33203125" style="2" customWidth="1"/>
    <col min="12038" max="12288" width="9.109375" style="2"/>
    <col min="12289" max="12289" width="8.109375" style="2" customWidth="1"/>
    <col min="12290" max="12290" width="56.44140625" style="2" customWidth="1"/>
    <col min="12291" max="12293" width="15.33203125" style="2" customWidth="1"/>
    <col min="12294" max="12544" width="9.109375" style="2"/>
    <col min="12545" max="12545" width="8.109375" style="2" customWidth="1"/>
    <col min="12546" max="12546" width="56.44140625" style="2" customWidth="1"/>
    <col min="12547" max="12549" width="15.33203125" style="2" customWidth="1"/>
    <col min="12550" max="12800" width="9.109375" style="2"/>
    <col min="12801" max="12801" width="8.109375" style="2" customWidth="1"/>
    <col min="12802" max="12802" width="56.44140625" style="2" customWidth="1"/>
    <col min="12803" max="12805" width="15.33203125" style="2" customWidth="1"/>
    <col min="12806" max="13056" width="9.109375" style="2"/>
    <col min="13057" max="13057" width="8.109375" style="2" customWidth="1"/>
    <col min="13058" max="13058" width="56.44140625" style="2" customWidth="1"/>
    <col min="13059" max="13061" width="15.33203125" style="2" customWidth="1"/>
    <col min="13062" max="13312" width="9.109375" style="2"/>
    <col min="13313" max="13313" width="8.109375" style="2" customWidth="1"/>
    <col min="13314" max="13314" width="56.44140625" style="2" customWidth="1"/>
    <col min="13315" max="13317" width="15.33203125" style="2" customWidth="1"/>
    <col min="13318" max="13568" width="9.109375" style="2"/>
    <col min="13569" max="13569" width="8.109375" style="2" customWidth="1"/>
    <col min="13570" max="13570" width="56.44140625" style="2" customWidth="1"/>
    <col min="13571" max="13573" width="15.33203125" style="2" customWidth="1"/>
    <col min="13574" max="13824" width="9.109375" style="2"/>
    <col min="13825" max="13825" width="8.109375" style="2" customWidth="1"/>
    <col min="13826" max="13826" width="56.44140625" style="2" customWidth="1"/>
    <col min="13827" max="13829" width="15.33203125" style="2" customWidth="1"/>
    <col min="13830" max="14080" width="9.109375" style="2"/>
    <col min="14081" max="14081" width="8.109375" style="2" customWidth="1"/>
    <col min="14082" max="14082" width="56.44140625" style="2" customWidth="1"/>
    <col min="14083" max="14085" width="15.33203125" style="2" customWidth="1"/>
    <col min="14086" max="14336" width="9.109375" style="2"/>
    <col min="14337" max="14337" width="8.109375" style="2" customWidth="1"/>
    <col min="14338" max="14338" width="56.44140625" style="2" customWidth="1"/>
    <col min="14339" max="14341" width="15.33203125" style="2" customWidth="1"/>
    <col min="14342" max="14592" width="9.109375" style="2"/>
    <col min="14593" max="14593" width="8.109375" style="2" customWidth="1"/>
    <col min="14594" max="14594" width="56.44140625" style="2" customWidth="1"/>
    <col min="14595" max="14597" width="15.33203125" style="2" customWidth="1"/>
    <col min="14598" max="14848" width="9.109375" style="2"/>
    <col min="14849" max="14849" width="8.109375" style="2" customWidth="1"/>
    <col min="14850" max="14850" width="56.44140625" style="2" customWidth="1"/>
    <col min="14851" max="14853" width="15.33203125" style="2" customWidth="1"/>
    <col min="14854" max="15104" width="9.109375" style="2"/>
    <col min="15105" max="15105" width="8.109375" style="2" customWidth="1"/>
    <col min="15106" max="15106" width="56.44140625" style="2" customWidth="1"/>
    <col min="15107" max="15109" width="15.33203125" style="2" customWidth="1"/>
    <col min="15110" max="15360" width="9.109375" style="2"/>
    <col min="15361" max="15361" width="8.109375" style="2" customWidth="1"/>
    <col min="15362" max="15362" width="56.44140625" style="2" customWidth="1"/>
    <col min="15363" max="15365" width="15.33203125" style="2" customWidth="1"/>
    <col min="15366" max="15616" width="9.109375" style="2"/>
    <col min="15617" max="15617" width="8.109375" style="2" customWidth="1"/>
    <col min="15618" max="15618" width="56.44140625" style="2" customWidth="1"/>
    <col min="15619" max="15621" width="15.33203125" style="2" customWidth="1"/>
    <col min="15622" max="15872" width="9.109375" style="2"/>
    <col min="15873" max="15873" width="8.109375" style="2" customWidth="1"/>
    <col min="15874" max="15874" width="56.44140625" style="2" customWidth="1"/>
    <col min="15875" max="15877" width="15.33203125" style="2" customWidth="1"/>
    <col min="15878" max="16128" width="9.109375" style="2"/>
    <col min="16129" max="16129" width="8.109375" style="2" customWidth="1"/>
    <col min="16130" max="16130" width="56.44140625" style="2" customWidth="1"/>
    <col min="16131" max="16133" width="15.33203125" style="2" customWidth="1"/>
    <col min="16134" max="16384" width="9.109375" style="2"/>
  </cols>
  <sheetData>
    <row r="1" spans="1:5" x14ac:dyDescent="0.3">
      <c r="A1" s="1"/>
      <c r="B1" s="411" t="str">
        <f>CONCATENATE("1.1. melléklet ",[1]Z_ALAPADATOK!A7," ",[1]Z_ALAPADATOK!B7," ",[1]Z_ALAPADATOK!C7," ",[1]Z_ALAPADATOK!D7," ",[1]Z_ALAPADATOK!E7," ",[1]Z_ALAPADATOK!F7," ",[1]Z_ALAPADATOK!G7," ",[1]Z_ALAPADATOK!H7)</f>
        <v>1.1. melléklet a … / 2019. ( … ) önkormányzati rendelethez</v>
      </c>
      <c r="C1" s="412"/>
      <c r="D1" s="412"/>
      <c r="E1" s="412"/>
    </row>
    <row r="2" spans="1:5" x14ac:dyDescent="0.3">
      <c r="A2" s="413" t="str">
        <f>CONCATENATE([1]Z_ALAPADATOK!A3)</f>
        <v>Viss Önkormányzata</v>
      </c>
      <c r="B2" s="414"/>
      <c r="C2" s="414"/>
      <c r="D2" s="414"/>
      <c r="E2" s="414"/>
    </row>
    <row r="3" spans="1:5" x14ac:dyDescent="0.3">
      <c r="A3" s="413" t="s">
        <v>0</v>
      </c>
      <c r="B3" s="413"/>
      <c r="C3" s="415"/>
      <c r="D3" s="413"/>
      <c r="E3" s="413"/>
    </row>
    <row r="4" spans="1:5" ht="12" customHeight="1" x14ac:dyDescent="0.3">
      <c r="A4" s="413"/>
      <c r="B4" s="413"/>
      <c r="C4" s="415"/>
      <c r="D4" s="413"/>
      <c r="E4" s="413"/>
    </row>
    <row r="5" spans="1:5" x14ac:dyDescent="0.3">
      <c r="A5" s="1"/>
      <c r="B5" s="1"/>
      <c r="C5" s="3"/>
      <c r="D5" s="4"/>
      <c r="E5" s="4"/>
    </row>
    <row r="6" spans="1:5" ht="15.9" customHeight="1" x14ac:dyDescent="0.3">
      <c r="A6" s="416" t="s">
        <v>1</v>
      </c>
      <c r="B6" s="416"/>
      <c r="C6" s="416"/>
      <c r="D6" s="416"/>
      <c r="E6" s="416"/>
    </row>
    <row r="7" spans="1:5" ht="15.9" customHeight="1" thickBot="1" x14ac:dyDescent="0.35">
      <c r="A7" s="410" t="s">
        <v>2</v>
      </c>
      <c r="B7" s="410"/>
      <c r="C7" s="5"/>
      <c r="D7" s="4"/>
      <c r="E7" s="5" t="s">
        <v>3</v>
      </c>
    </row>
    <row r="8" spans="1:5" x14ac:dyDescent="0.3">
      <c r="A8" s="419" t="s">
        <v>4</v>
      </c>
      <c r="B8" s="421" t="s">
        <v>5</v>
      </c>
      <c r="C8" s="423" t="str">
        <f>+CONCATENATE(LEFT([1]Z_ÖSSZEFÜGGÉSEK!A6,4),". évi")</f>
        <v>2018. évi</v>
      </c>
      <c r="D8" s="424"/>
      <c r="E8" s="425"/>
    </row>
    <row r="9" spans="1:5" ht="23.4" thickBot="1" x14ac:dyDescent="0.35">
      <c r="A9" s="420"/>
      <c r="B9" s="422"/>
      <c r="C9" s="6" t="s">
        <v>6</v>
      </c>
      <c r="D9" s="7" t="s">
        <v>7</v>
      </c>
      <c r="E9" s="8" t="str">
        <f>+CONCATENATE(LEFT([1]Z_ÖSSZEFÜGGÉSEK!A6,4),". XII. 31.",CHAR(10),"teljesítés")</f>
        <v>2018. XII. 31.
teljesítés</v>
      </c>
    </row>
    <row r="10" spans="1:5" s="12" customFormat="1" ht="12" customHeight="1" thickBot="1" x14ac:dyDescent="0.25">
      <c r="A10" s="9" t="s">
        <v>8</v>
      </c>
      <c r="B10" s="10" t="s">
        <v>9</v>
      </c>
      <c r="C10" s="10" t="s">
        <v>10</v>
      </c>
      <c r="D10" s="10" t="s">
        <v>11</v>
      </c>
      <c r="E10" s="11" t="s">
        <v>12</v>
      </c>
    </row>
    <row r="11" spans="1:5" s="17" customFormat="1" ht="12" customHeight="1" thickBot="1" x14ac:dyDescent="0.3">
      <c r="A11" s="13" t="s">
        <v>13</v>
      </c>
      <c r="B11" s="14" t="s">
        <v>14</v>
      </c>
      <c r="C11" s="15">
        <f>+C12+C13+C14+C15+C16+C17</f>
        <v>65717508</v>
      </c>
      <c r="D11" s="15">
        <f>+D12+D13+D14+D15+D16+D17</f>
        <v>69380649</v>
      </c>
      <c r="E11" s="16">
        <f>+E12+E13+E14+E15+E16+E17</f>
        <v>69380649</v>
      </c>
    </row>
    <row r="12" spans="1:5" s="17" customFormat="1" ht="12" customHeight="1" x14ac:dyDescent="0.25">
      <c r="A12" s="18" t="s">
        <v>15</v>
      </c>
      <c r="B12" s="19" t="s">
        <v>16</v>
      </c>
      <c r="C12" s="20">
        <v>21835061</v>
      </c>
      <c r="D12" s="20">
        <v>21845919</v>
      </c>
      <c r="E12" s="21">
        <v>21845919</v>
      </c>
    </row>
    <row r="13" spans="1:5" s="17" customFormat="1" ht="12" customHeight="1" x14ac:dyDescent="0.25">
      <c r="A13" s="22" t="s">
        <v>17</v>
      </c>
      <c r="B13" s="23" t="s">
        <v>18</v>
      </c>
      <c r="C13" s="24">
        <v>17307700</v>
      </c>
      <c r="D13" s="24">
        <v>15714634</v>
      </c>
      <c r="E13" s="25">
        <v>15714634</v>
      </c>
    </row>
    <row r="14" spans="1:5" s="17" customFormat="1" ht="12" customHeight="1" x14ac:dyDescent="0.25">
      <c r="A14" s="22" t="s">
        <v>19</v>
      </c>
      <c r="B14" s="23" t="s">
        <v>20</v>
      </c>
      <c r="C14" s="24">
        <v>24774747</v>
      </c>
      <c r="D14" s="24">
        <v>24256210</v>
      </c>
      <c r="E14" s="25">
        <v>24256210</v>
      </c>
    </row>
    <row r="15" spans="1:5" s="17" customFormat="1" ht="12" customHeight="1" x14ac:dyDescent="0.25">
      <c r="A15" s="22" t="s">
        <v>21</v>
      </c>
      <c r="B15" s="23" t="s">
        <v>22</v>
      </c>
      <c r="C15" s="24">
        <v>1800000</v>
      </c>
      <c r="D15" s="24">
        <v>1800000</v>
      </c>
      <c r="E15" s="25">
        <v>1800000</v>
      </c>
    </row>
    <row r="16" spans="1:5" s="17" customFormat="1" ht="12" customHeight="1" x14ac:dyDescent="0.25">
      <c r="A16" s="22" t="s">
        <v>23</v>
      </c>
      <c r="B16" s="26" t="s">
        <v>24</v>
      </c>
      <c r="C16" s="24"/>
      <c r="D16" s="24">
        <v>5763886</v>
      </c>
      <c r="E16" s="25">
        <v>5763886</v>
      </c>
    </row>
    <row r="17" spans="1:5" s="17" customFormat="1" ht="12" customHeight="1" thickBot="1" x14ac:dyDescent="0.3">
      <c r="A17" s="27" t="s">
        <v>25</v>
      </c>
      <c r="B17" s="28" t="s">
        <v>26</v>
      </c>
      <c r="C17" s="24"/>
      <c r="D17" s="24"/>
      <c r="E17" s="25"/>
    </row>
    <row r="18" spans="1:5" s="17" customFormat="1" ht="12" customHeight="1" thickBot="1" x14ac:dyDescent="0.3">
      <c r="A18" s="13" t="s">
        <v>27</v>
      </c>
      <c r="B18" s="29" t="s">
        <v>28</v>
      </c>
      <c r="C18" s="15">
        <f>+C19+C20+C21+C22+C23</f>
        <v>66831202</v>
      </c>
      <c r="D18" s="15">
        <f>+D19+D20+D21+D22+D23</f>
        <v>98988238</v>
      </c>
      <c r="E18" s="16">
        <f>+E19+E20+E21+E22+E23</f>
        <v>88264061</v>
      </c>
    </row>
    <row r="19" spans="1:5" s="17" customFormat="1" ht="12" customHeight="1" x14ac:dyDescent="0.25">
      <c r="A19" s="18" t="s">
        <v>29</v>
      </c>
      <c r="B19" s="19" t="s">
        <v>30</v>
      </c>
      <c r="C19" s="20"/>
      <c r="D19" s="20"/>
      <c r="E19" s="21"/>
    </row>
    <row r="20" spans="1:5" s="17" customFormat="1" ht="12" customHeight="1" x14ac:dyDescent="0.25">
      <c r="A20" s="22" t="s">
        <v>31</v>
      </c>
      <c r="B20" s="23" t="s">
        <v>32</v>
      </c>
      <c r="C20" s="24"/>
      <c r="D20" s="24"/>
      <c r="E20" s="25"/>
    </row>
    <row r="21" spans="1:5" s="17" customFormat="1" ht="12" customHeight="1" x14ac:dyDescent="0.25">
      <c r="A21" s="22" t="s">
        <v>33</v>
      </c>
      <c r="B21" s="23" t="s">
        <v>34</v>
      </c>
      <c r="C21" s="24"/>
      <c r="D21" s="24"/>
      <c r="E21" s="25"/>
    </row>
    <row r="22" spans="1:5" s="17" customFormat="1" ht="12" customHeight="1" x14ac:dyDescent="0.25">
      <c r="A22" s="22" t="s">
        <v>35</v>
      </c>
      <c r="B22" s="23" t="s">
        <v>36</v>
      </c>
      <c r="C22" s="24"/>
      <c r="D22" s="24"/>
      <c r="E22" s="25"/>
    </row>
    <row r="23" spans="1:5" s="17" customFormat="1" ht="12" customHeight="1" x14ac:dyDescent="0.25">
      <c r="A23" s="22" t="s">
        <v>37</v>
      </c>
      <c r="B23" s="23" t="s">
        <v>38</v>
      </c>
      <c r="C23" s="24">
        <v>66831202</v>
      </c>
      <c r="D23" s="24">
        <v>98988238</v>
      </c>
      <c r="E23" s="25">
        <v>88264061</v>
      </c>
    </row>
    <row r="24" spans="1:5" s="17" customFormat="1" ht="12" customHeight="1" thickBot="1" x14ac:dyDescent="0.3">
      <c r="A24" s="27" t="s">
        <v>39</v>
      </c>
      <c r="B24" s="28" t="s">
        <v>40</v>
      </c>
      <c r="C24" s="30"/>
      <c r="D24" s="30"/>
      <c r="E24" s="31"/>
    </row>
    <row r="25" spans="1:5" s="17" customFormat="1" ht="12" customHeight="1" thickBot="1" x14ac:dyDescent="0.3">
      <c r="A25" s="13" t="s">
        <v>41</v>
      </c>
      <c r="B25" s="14" t="s">
        <v>42</v>
      </c>
      <c r="C25" s="15">
        <f>+C26+C27+C28+C29+C30</f>
        <v>10357142</v>
      </c>
      <c r="D25" s="15">
        <f>+D26+D27+D28+D29+D30</f>
        <v>10357142</v>
      </c>
      <c r="E25" s="16">
        <f>+E26+E27+E28+E29+E30</f>
        <v>11966846</v>
      </c>
    </row>
    <row r="26" spans="1:5" s="17" customFormat="1" ht="12" customHeight="1" x14ac:dyDescent="0.25">
      <c r="A26" s="18" t="s">
        <v>43</v>
      </c>
      <c r="B26" s="19" t="s">
        <v>44</v>
      </c>
      <c r="C26" s="20"/>
      <c r="D26" s="20"/>
      <c r="E26" s="21"/>
    </row>
    <row r="27" spans="1:5" s="17" customFormat="1" ht="12" customHeight="1" x14ac:dyDescent="0.25">
      <c r="A27" s="22" t="s">
        <v>45</v>
      </c>
      <c r="B27" s="23" t="s">
        <v>46</v>
      </c>
      <c r="C27" s="24"/>
      <c r="D27" s="24"/>
      <c r="E27" s="25"/>
    </row>
    <row r="28" spans="1:5" s="17" customFormat="1" ht="12" customHeight="1" x14ac:dyDescent="0.25">
      <c r="A28" s="22" t="s">
        <v>47</v>
      </c>
      <c r="B28" s="23" t="s">
        <v>48</v>
      </c>
      <c r="C28" s="24"/>
      <c r="D28" s="24"/>
      <c r="E28" s="25"/>
    </row>
    <row r="29" spans="1:5" s="17" customFormat="1" ht="12" customHeight="1" x14ac:dyDescent="0.25">
      <c r="A29" s="22" t="s">
        <v>49</v>
      </c>
      <c r="B29" s="23" t="s">
        <v>50</v>
      </c>
      <c r="C29" s="24"/>
      <c r="D29" s="24"/>
      <c r="E29" s="25"/>
    </row>
    <row r="30" spans="1:5" s="17" customFormat="1" ht="12" customHeight="1" x14ac:dyDescent="0.25">
      <c r="A30" s="22" t="s">
        <v>51</v>
      </c>
      <c r="B30" s="23" t="s">
        <v>52</v>
      </c>
      <c r="C30" s="24">
        <v>10357142</v>
      </c>
      <c r="D30" s="24">
        <v>10357142</v>
      </c>
      <c r="E30" s="25">
        <v>11966846</v>
      </c>
    </row>
    <row r="31" spans="1:5" s="17" customFormat="1" ht="12" customHeight="1" thickBot="1" x14ac:dyDescent="0.3">
      <c r="A31" s="27" t="s">
        <v>53</v>
      </c>
      <c r="B31" s="32" t="s">
        <v>54</v>
      </c>
      <c r="C31" s="30"/>
      <c r="D31" s="30"/>
      <c r="E31" s="31"/>
    </row>
    <row r="32" spans="1:5" s="17" customFormat="1" ht="12" customHeight="1" thickBot="1" x14ac:dyDescent="0.3">
      <c r="A32" s="13" t="s">
        <v>55</v>
      </c>
      <c r="B32" s="14" t="s">
        <v>56</v>
      </c>
      <c r="C32" s="33">
        <f>SUM(C33:C40)</f>
        <v>2500000</v>
      </c>
      <c r="D32" s="33">
        <f>SUM(D33:D40)</f>
        <v>2500000</v>
      </c>
      <c r="E32" s="34">
        <f>SUM(E33:E40)</f>
        <v>2862778</v>
      </c>
    </row>
    <row r="33" spans="1:5" s="17" customFormat="1" ht="12" customHeight="1" x14ac:dyDescent="0.25">
      <c r="A33" s="18" t="s">
        <v>57</v>
      </c>
      <c r="B33" s="19" t="s">
        <v>58</v>
      </c>
      <c r="C33" s="20">
        <f>+C34+C35+C36</f>
        <v>0</v>
      </c>
      <c r="D33" s="20">
        <f>+D34+D35+D36</f>
        <v>0</v>
      </c>
      <c r="E33" s="21">
        <f>+E34+E35+E36</f>
        <v>0</v>
      </c>
    </row>
    <row r="34" spans="1:5" s="17" customFormat="1" ht="12" customHeight="1" x14ac:dyDescent="0.25">
      <c r="A34" s="22" t="s">
        <v>59</v>
      </c>
      <c r="B34" s="23" t="s">
        <v>60</v>
      </c>
      <c r="C34" s="24"/>
      <c r="D34" s="24"/>
      <c r="E34" s="25"/>
    </row>
    <row r="35" spans="1:5" s="17" customFormat="1" ht="12" customHeight="1" x14ac:dyDescent="0.25">
      <c r="A35" s="22" t="s">
        <v>61</v>
      </c>
      <c r="B35" s="23" t="s">
        <v>62</v>
      </c>
      <c r="C35" s="24"/>
      <c r="D35" s="24"/>
      <c r="E35" s="25"/>
    </row>
    <row r="36" spans="1:5" s="17" customFormat="1" ht="12" customHeight="1" x14ac:dyDescent="0.25">
      <c r="A36" s="22" t="s">
        <v>63</v>
      </c>
      <c r="B36" s="23" t="s">
        <v>64</v>
      </c>
      <c r="C36" s="24"/>
      <c r="D36" s="24"/>
      <c r="E36" s="25"/>
    </row>
    <row r="37" spans="1:5" s="17" customFormat="1" ht="12" customHeight="1" x14ac:dyDescent="0.25">
      <c r="A37" s="22" t="s">
        <v>65</v>
      </c>
      <c r="B37" s="23" t="s">
        <v>66</v>
      </c>
      <c r="C37" s="24">
        <v>500000</v>
      </c>
      <c r="D37" s="24">
        <v>500000</v>
      </c>
      <c r="E37" s="25">
        <v>376267</v>
      </c>
    </row>
    <row r="38" spans="1:5" s="17" customFormat="1" ht="12" customHeight="1" x14ac:dyDescent="0.25">
      <c r="A38" s="22" t="s">
        <v>67</v>
      </c>
      <c r="B38" s="23" t="s">
        <v>68</v>
      </c>
      <c r="C38" s="24">
        <v>1900000</v>
      </c>
      <c r="D38" s="24">
        <v>1900000</v>
      </c>
      <c r="E38" s="25">
        <v>2449313</v>
      </c>
    </row>
    <row r="39" spans="1:5" s="17" customFormat="1" ht="12" customHeight="1" x14ac:dyDescent="0.25">
      <c r="A39" s="27"/>
      <c r="B39" s="32" t="s">
        <v>69</v>
      </c>
      <c r="C39" s="30">
        <v>50000</v>
      </c>
      <c r="D39" s="30">
        <v>50000</v>
      </c>
      <c r="E39" s="31">
        <v>20551</v>
      </c>
    </row>
    <row r="40" spans="1:5" s="17" customFormat="1" ht="12" customHeight="1" thickBot="1" x14ac:dyDescent="0.3">
      <c r="A40" s="27" t="s">
        <v>70</v>
      </c>
      <c r="B40" s="35" t="s">
        <v>71</v>
      </c>
      <c r="C40" s="30">
        <v>50000</v>
      </c>
      <c r="D40" s="30">
        <v>50000</v>
      </c>
      <c r="E40" s="31">
        <v>16647</v>
      </c>
    </row>
    <row r="41" spans="1:5" s="17" customFormat="1" ht="12" customHeight="1" thickBot="1" x14ac:dyDescent="0.3">
      <c r="A41" s="13" t="s">
        <v>72</v>
      </c>
      <c r="B41" s="14" t="s">
        <v>73</v>
      </c>
      <c r="C41" s="15">
        <f>SUM(C42:C52)</f>
        <v>13363600</v>
      </c>
      <c r="D41" s="15">
        <f>SUM(D42:D52)</f>
        <v>31155765</v>
      </c>
      <c r="E41" s="16">
        <f>SUM(E42:E52)</f>
        <v>14128603</v>
      </c>
    </row>
    <row r="42" spans="1:5" s="17" customFormat="1" ht="12" customHeight="1" x14ac:dyDescent="0.25">
      <c r="A42" s="18" t="s">
        <v>74</v>
      </c>
      <c r="B42" s="19" t="s">
        <v>75</v>
      </c>
      <c r="C42" s="20">
        <v>3000000</v>
      </c>
      <c r="D42" s="20">
        <v>13506348</v>
      </c>
      <c r="E42" s="21">
        <v>4210550</v>
      </c>
    </row>
    <row r="43" spans="1:5" s="17" customFormat="1" ht="12" customHeight="1" x14ac:dyDescent="0.25">
      <c r="A43" s="22" t="s">
        <v>76</v>
      </c>
      <c r="B43" s="23" t="s">
        <v>77</v>
      </c>
      <c r="C43" s="24">
        <v>7800000</v>
      </c>
      <c r="D43" s="24">
        <v>12101015</v>
      </c>
      <c r="E43" s="25">
        <v>6551581</v>
      </c>
    </row>
    <row r="44" spans="1:5" s="17" customFormat="1" ht="12" customHeight="1" x14ac:dyDescent="0.25">
      <c r="A44" s="22" t="s">
        <v>78</v>
      </c>
      <c r="B44" s="23" t="s">
        <v>79</v>
      </c>
      <c r="C44" s="24"/>
      <c r="D44" s="24"/>
      <c r="E44" s="25"/>
    </row>
    <row r="45" spans="1:5" s="17" customFormat="1" ht="12" customHeight="1" x14ac:dyDescent="0.25">
      <c r="A45" s="22" t="s">
        <v>80</v>
      </c>
      <c r="B45" s="23" t="s">
        <v>81</v>
      </c>
      <c r="C45" s="24"/>
      <c r="D45" s="24"/>
      <c r="E45" s="25"/>
    </row>
    <row r="46" spans="1:5" s="17" customFormat="1" ht="12" customHeight="1" x14ac:dyDescent="0.25">
      <c r="A46" s="22" t="s">
        <v>82</v>
      </c>
      <c r="B46" s="23" t="s">
        <v>83</v>
      </c>
      <c r="C46" s="24">
        <v>880000</v>
      </c>
      <c r="D46" s="24">
        <v>1503074</v>
      </c>
      <c r="E46" s="25">
        <v>1056785</v>
      </c>
    </row>
    <row r="47" spans="1:5" s="17" customFormat="1" ht="12" customHeight="1" x14ac:dyDescent="0.25">
      <c r="A47" s="22" t="s">
        <v>84</v>
      </c>
      <c r="B47" s="23" t="s">
        <v>85</v>
      </c>
      <c r="C47" s="24">
        <v>1680600</v>
      </c>
      <c r="D47" s="24">
        <v>4042328</v>
      </c>
      <c r="E47" s="25">
        <v>1731064</v>
      </c>
    </row>
    <row r="48" spans="1:5" s="17" customFormat="1" ht="12" customHeight="1" x14ac:dyDescent="0.25">
      <c r="A48" s="22" t="s">
        <v>86</v>
      </c>
      <c r="B48" s="23" t="s">
        <v>87</v>
      </c>
      <c r="C48" s="24"/>
      <c r="D48" s="24"/>
      <c r="E48" s="25">
        <v>542000</v>
      </c>
    </row>
    <row r="49" spans="1:5" s="17" customFormat="1" ht="12" customHeight="1" x14ac:dyDescent="0.25">
      <c r="A49" s="22" t="s">
        <v>88</v>
      </c>
      <c r="B49" s="23" t="s">
        <v>89</v>
      </c>
      <c r="C49" s="24">
        <v>3000</v>
      </c>
      <c r="D49" s="24">
        <v>3000</v>
      </c>
      <c r="E49" s="25">
        <v>18</v>
      </c>
    </row>
    <row r="50" spans="1:5" s="17" customFormat="1" ht="12" customHeight="1" x14ac:dyDescent="0.25">
      <c r="A50" s="22" t="s">
        <v>90</v>
      </c>
      <c r="B50" s="23" t="s">
        <v>91</v>
      </c>
      <c r="C50" s="36"/>
      <c r="D50" s="36"/>
      <c r="E50" s="37"/>
    </row>
    <row r="51" spans="1:5" s="17" customFormat="1" ht="12" customHeight="1" x14ac:dyDescent="0.25">
      <c r="A51" s="27" t="s">
        <v>92</v>
      </c>
      <c r="B51" s="32" t="s">
        <v>93</v>
      </c>
      <c r="C51" s="38"/>
      <c r="D51" s="38"/>
      <c r="E51" s="39"/>
    </row>
    <row r="52" spans="1:5" s="17" customFormat="1" ht="12" customHeight="1" thickBot="1" x14ac:dyDescent="0.3">
      <c r="A52" s="27" t="s">
        <v>94</v>
      </c>
      <c r="B52" s="28" t="s">
        <v>95</v>
      </c>
      <c r="C52" s="38"/>
      <c r="D52" s="38"/>
      <c r="E52" s="39">
        <v>36605</v>
      </c>
    </row>
    <row r="53" spans="1:5" s="17" customFormat="1" ht="12" customHeight="1" thickBot="1" x14ac:dyDescent="0.3">
      <c r="A53" s="13" t="s">
        <v>96</v>
      </c>
      <c r="B53" s="14" t="s">
        <v>97</v>
      </c>
      <c r="C53" s="15">
        <f>SUM(C54:C58)</f>
        <v>0</v>
      </c>
      <c r="D53" s="15">
        <f>SUM(D54:D58)</f>
        <v>0</v>
      </c>
      <c r="E53" s="16">
        <f>SUM(E54:E58)</f>
        <v>0</v>
      </c>
    </row>
    <row r="54" spans="1:5" s="17" customFormat="1" ht="12" customHeight="1" x14ac:dyDescent="0.25">
      <c r="A54" s="18" t="s">
        <v>98</v>
      </c>
      <c r="B54" s="19" t="s">
        <v>99</v>
      </c>
      <c r="C54" s="40"/>
      <c r="D54" s="40"/>
      <c r="E54" s="41"/>
    </row>
    <row r="55" spans="1:5" s="17" customFormat="1" ht="12" customHeight="1" x14ac:dyDescent="0.25">
      <c r="A55" s="22" t="s">
        <v>100</v>
      </c>
      <c r="B55" s="23" t="s">
        <v>101</v>
      </c>
      <c r="C55" s="36"/>
      <c r="D55" s="36"/>
      <c r="E55" s="37"/>
    </row>
    <row r="56" spans="1:5" s="17" customFormat="1" ht="12" customHeight="1" x14ac:dyDescent="0.25">
      <c r="A56" s="22" t="s">
        <v>102</v>
      </c>
      <c r="B56" s="23" t="s">
        <v>103</v>
      </c>
      <c r="C56" s="36"/>
      <c r="D56" s="36"/>
      <c r="E56" s="37"/>
    </row>
    <row r="57" spans="1:5" s="17" customFormat="1" ht="12" customHeight="1" x14ac:dyDescent="0.25">
      <c r="A57" s="22" t="s">
        <v>104</v>
      </c>
      <c r="B57" s="23" t="s">
        <v>105</v>
      </c>
      <c r="C57" s="36"/>
      <c r="D57" s="36"/>
      <c r="E57" s="37"/>
    </row>
    <row r="58" spans="1:5" s="17" customFormat="1" ht="12" customHeight="1" thickBot="1" x14ac:dyDescent="0.3">
      <c r="A58" s="27" t="s">
        <v>106</v>
      </c>
      <c r="B58" s="28" t="s">
        <v>107</v>
      </c>
      <c r="C58" s="38"/>
      <c r="D58" s="38"/>
      <c r="E58" s="39"/>
    </row>
    <row r="59" spans="1:5" s="17" customFormat="1" ht="12" customHeight="1" thickBot="1" x14ac:dyDescent="0.3">
      <c r="A59" s="13" t="s">
        <v>108</v>
      </c>
      <c r="B59" s="14" t="s">
        <v>109</v>
      </c>
      <c r="C59" s="15">
        <f>SUM(C60:C62)</f>
        <v>150000</v>
      </c>
      <c r="D59" s="15">
        <f>SUM(D60:D62)</f>
        <v>150000</v>
      </c>
      <c r="E59" s="16">
        <f>SUM(E60:E62)</f>
        <v>115280</v>
      </c>
    </row>
    <row r="60" spans="1:5" s="17" customFormat="1" ht="12" customHeight="1" x14ac:dyDescent="0.25">
      <c r="A60" s="18" t="s">
        <v>110</v>
      </c>
      <c r="B60" s="19" t="s">
        <v>111</v>
      </c>
      <c r="C60" s="20"/>
      <c r="D60" s="20"/>
      <c r="E60" s="21"/>
    </row>
    <row r="61" spans="1:5" s="17" customFormat="1" ht="12" customHeight="1" x14ac:dyDescent="0.25">
      <c r="A61" s="22" t="s">
        <v>112</v>
      </c>
      <c r="B61" s="23" t="s">
        <v>113</v>
      </c>
      <c r="C61" s="24"/>
      <c r="D61" s="24"/>
      <c r="E61" s="25"/>
    </row>
    <row r="62" spans="1:5" s="17" customFormat="1" ht="12" customHeight="1" x14ac:dyDescent="0.25">
      <c r="A62" s="22" t="s">
        <v>114</v>
      </c>
      <c r="B62" s="23" t="s">
        <v>115</v>
      </c>
      <c r="C62" s="24">
        <v>150000</v>
      </c>
      <c r="D62" s="24">
        <v>150000</v>
      </c>
      <c r="E62" s="25">
        <v>115280</v>
      </c>
    </row>
    <row r="63" spans="1:5" s="17" customFormat="1" ht="12" customHeight="1" thickBot="1" x14ac:dyDescent="0.3">
      <c r="A63" s="27" t="s">
        <v>116</v>
      </c>
      <c r="B63" s="28" t="s">
        <v>117</v>
      </c>
      <c r="C63" s="30"/>
      <c r="D63" s="30"/>
      <c r="E63" s="31"/>
    </row>
    <row r="64" spans="1:5" s="17" customFormat="1" ht="12" customHeight="1" thickBot="1" x14ac:dyDescent="0.3">
      <c r="A64" s="13" t="s">
        <v>118</v>
      </c>
      <c r="B64" s="29" t="s">
        <v>119</v>
      </c>
      <c r="C64" s="15">
        <f>SUM(C65:C67)</f>
        <v>0</v>
      </c>
      <c r="D64" s="15">
        <f>SUM(D65:D67)</f>
        <v>0</v>
      </c>
      <c r="E64" s="16">
        <f>SUM(E65:E67)</f>
        <v>0</v>
      </c>
    </row>
    <row r="65" spans="1:5" s="17" customFormat="1" ht="12" customHeight="1" x14ac:dyDescent="0.25">
      <c r="A65" s="18" t="s">
        <v>120</v>
      </c>
      <c r="B65" s="19" t="s">
        <v>121</v>
      </c>
      <c r="C65" s="36"/>
      <c r="D65" s="36"/>
      <c r="E65" s="37"/>
    </row>
    <row r="66" spans="1:5" s="17" customFormat="1" ht="12" customHeight="1" x14ac:dyDescent="0.25">
      <c r="A66" s="22" t="s">
        <v>122</v>
      </c>
      <c r="B66" s="23" t="s">
        <v>123</v>
      </c>
      <c r="C66" s="36"/>
      <c r="D66" s="36"/>
      <c r="E66" s="37"/>
    </row>
    <row r="67" spans="1:5" s="17" customFormat="1" ht="12" customHeight="1" x14ac:dyDescent="0.25">
      <c r="A67" s="22" t="s">
        <v>124</v>
      </c>
      <c r="B67" s="23" t="s">
        <v>125</v>
      </c>
      <c r="C67" s="36"/>
      <c r="D67" s="36"/>
      <c r="E67" s="37"/>
    </row>
    <row r="68" spans="1:5" s="17" customFormat="1" ht="12" customHeight="1" thickBot="1" x14ac:dyDescent="0.3">
      <c r="A68" s="27" t="s">
        <v>126</v>
      </c>
      <c r="B68" s="28" t="s">
        <v>127</v>
      </c>
      <c r="C68" s="36"/>
      <c r="D68" s="36"/>
      <c r="E68" s="37"/>
    </row>
    <row r="69" spans="1:5" s="17" customFormat="1" ht="12" customHeight="1" thickBot="1" x14ac:dyDescent="0.3">
      <c r="A69" s="42" t="s">
        <v>128</v>
      </c>
      <c r="B69" s="14" t="s">
        <v>129</v>
      </c>
      <c r="C69" s="33">
        <f>+C11+C18+C25+C32+C41+C53+C59+C64</f>
        <v>158919452</v>
      </c>
      <c r="D69" s="33">
        <f>+D11+D18+D25+D32+D41+D53+D59+D64</f>
        <v>212531794</v>
      </c>
      <c r="E69" s="34">
        <f>+E11+E18+E25+E32+E41+E53+E59+E64</f>
        <v>186718217</v>
      </c>
    </row>
    <row r="70" spans="1:5" s="17" customFormat="1" ht="12" customHeight="1" thickBot="1" x14ac:dyDescent="0.3">
      <c r="A70" s="43" t="s">
        <v>130</v>
      </c>
      <c r="B70" s="29" t="s">
        <v>131</v>
      </c>
      <c r="C70" s="15">
        <f>SUM(C71:C73)</f>
        <v>0</v>
      </c>
      <c r="D70" s="15">
        <f>SUM(D71:D73)</f>
        <v>0</v>
      </c>
      <c r="E70" s="16">
        <f>SUM(E71:E73)</f>
        <v>0</v>
      </c>
    </row>
    <row r="71" spans="1:5" s="17" customFormat="1" ht="12" customHeight="1" x14ac:dyDescent="0.25">
      <c r="A71" s="18" t="s">
        <v>132</v>
      </c>
      <c r="B71" s="19" t="s">
        <v>133</v>
      </c>
      <c r="C71" s="36"/>
      <c r="D71" s="36"/>
      <c r="E71" s="37"/>
    </row>
    <row r="72" spans="1:5" s="17" customFormat="1" ht="12" customHeight="1" x14ac:dyDescent="0.25">
      <c r="A72" s="22" t="s">
        <v>134</v>
      </c>
      <c r="B72" s="23" t="s">
        <v>135</v>
      </c>
      <c r="C72" s="36"/>
      <c r="D72" s="36"/>
      <c r="E72" s="37"/>
    </row>
    <row r="73" spans="1:5" s="17" customFormat="1" ht="12" customHeight="1" thickBot="1" x14ac:dyDescent="0.3">
      <c r="A73" s="27" t="s">
        <v>136</v>
      </c>
      <c r="B73" s="44" t="s">
        <v>137</v>
      </c>
      <c r="C73" s="36"/>
      <c r="D73" s="36"/>
      <c r="E73" s="37"/>
    </row>
    <row r="74" spans="1:5" s="17" customFormat="1" ht="12" customHeight="1" thickBot="1" x14ac:dyDescent="0.3">
      <c r="A74" s="43" t="s">
        <v>138</v>
      </c>
      <c r="B74" s="29" t="s">
        <v>139</v>
      </c>
      <c r="C74" s="15">
        <f>SUM(C75:C78)</f>
        <v>0</v>
      </c>
      <c r="D74" s="15">
        <f>SUM(D75:D78)</f>
        <v>0</v>
      </c>
      <c r="E74" s="16">
        <f>SUM(E75:E78)</f>
        <v>0</v>
      </c>
    </row>
    <row r="75" spans="1:5" s="17" customFormat="1" ht="12" customHeight="1" x14ac:dyDescent="0.25">
      <c r="A75" s="18" t="s">
        <v>140</v>
      </c>
      <c r="B75" s="45" t="s">
        <v>141</v>
      </c>
      <c r="C75" s="36"/>
      <c r="D75" s="36"/>
      <c r="E75" s="37"/>
    </row>
    <row r="76" spans="1:5" s="17" customFormat="1" ht="12" customHeight="1" x14ac:dyDescent="0.25">
      <c r="A76" s="22" t="s">
        <v>142</v>
      </c>
      <c r="B76" s="45" t="s">
        <v>143</v>
      </c>
      <c r="C76" s="36"/>
      <c r="D76" s="36"/>
      <c r="E76" s="37"/>
    </row>
    <row r="77" spans="1:5" s="17" customFormat="1" ht="12" customHeight="1" x14ac:dyDescent="0.25">
      <c r="A77" s="22" t="s">
        <v>144</v>
      </c>
      <c r="B77" s="45" t="s">
        <v>145</v>
      </c>
      <c r="C77" s="36"/>
      <c r="D77" s="36"/>
      <c r="E77" s="37"/>
    </row>
    <row r="78" spans="1:5" s="17" customFormat="1" ht="12" customHeight="1" thickBot="1" x14ac:dyDescent="0.3">
      <c r="A78" s="27" t="s">
        <v>146</v>
      </c>
      <c r="B78" s="46" t="s">
        <v>147</v>
      </c>
      <c r="C78" s="36"/>
      <c r="D78" s="36"/>
      <c r="E78" s="37"/>
    </row>
    <row r="79" spans="1:5" s="17" customFormat="1" ht="12" customHeight="1" thickBot="1" x14ac:dyDescent="0.3">
      <c r="A79" s="43" t="s">
        <v>148</v>
      </c>
      <c r="B79" s="29" t="s">
        <v>149</v>
      </c>
      <c r="C79" s="15">
        <f>SUM(C80:C81)</f>
        <v>16187649</v>
      </c>
      <c r="D79" s="15">
        <f>SUM(D80:D81)</f>
        <v>16187649</v>
      </c>
      <c r="E79" s="16">
        <f>SUM(E80:E81)</f>
        <v>16902215</v>
      </c>
    </row>
    <row r="80" spans="1:5" s="17" customFormat="1" ht="12" customHeight="1" x14ac:dyDescent="0.25">
      <c r="A80" s="18" t="s">
        <v>150</v>
      </c>
      <c r="B80" s="19" t="s">
        <v>151</v>
      </c>
      <c r="C80" s="36">
        <v>16187649</v>
      </c>
      <c r="D80" s="36">
        <v>16187649</v>
      </c>
      <c r="E80" s="37">
        <v>16902215</v>
      </c>
    </row>
    <row r="81" spans="1:5" s="17" customFormat="1" ht="12" customHeight="1" thickBot="1" x14ac:dyDescent="0.3">
      <c r="A81" s="27" t="s">
        <v>152</v>
      </c>
      <c r="B81" s="28" t="s">
        <v>153</v>
      </c>
      <c r="C81" s="36"/>
      <c r="D81" s="36"/>
      <c r="E81" s="37"/>
    </row>
    <row r="82" spans="1:5" s="17" customFormat="1" ht="12" customHeight="1" thickBot="1" x14ac:dyDescent="0.3">
      <c r="A82" s="43" t="s">
        <v>154</v>
      </c>
      <c r="B82" s="29" t="s">
        <v>155</v>
      </c>
      <c r="C82" s="15">
        <f>SUM(C83:C85)</f>
        <v>0</v>
      </c>
      <c r="D82" s="15">
        <f>SUM(D83:D85)</f>
        <v>0</v>
      </c>
      <c r="E82" s="16">
        <f>SUM(E83:E85)</f>
        <v>2365665</v>
      </c>
    </row>
    <row r="83" spans="1:5" s="17" customFormat="1" ht="12" customHeight="1" x14ac:dyDescent="0.25">
      <c r="A83" s="18" t="s">
        <v>156</v>
      </c>
      <c r="B83" s="19" t="s">
        <v>157</v>
      </c>
      <c r="C83" s="36"/>
      <c r="D83" s="36"/>
      <c r="E83" s="37">
        <v>2365665</v>
      </c>
    </row>
    <row r="84" spans="1:5" s="17" customFormat="1" ht="12" customHeight="1" x14ac:dyDescent="0.25">
      <c r="A84" s="22" t="s">
        <v>158</v>
      </c>
      <c r="B84" s="23" t="s">
        <v>159</v>
      </c>
      <c r="C84" s="36"/>
      <c r="D84" s="36"/>
      <c r="E84" s="37"/>
    </row>
    <row r="85" spans="1:5" s="17" customFormat="1" ht="12" customHeight="1" thickBot="1" x14ac:dyDescent="0.3">
      <c r="A85" s="27" t="s">
        <v>160</v>
      </c>
      <c r="B85" s="28" t="s">
        <v>161</v>
      </c>
      <c r="C85" s="36"/>
      <c r="D85" s="36"/>
      <c r="E85" s="37"/>
    </row>
    <row r="86" spans="1:5" s="17" customFormat="1" ht="12" customHeight="1" thickBot="1" x14ac:dyDescent="0.3">
      <c r="A86" s="43" t="s">
        <v>162</v>
      </c>
      <c r="B86" s="29" t="s">
        <v>163</v>
      </c>
      <c r="C86" s="15">
        <f>SUM(C87:C90)</f>
        <v>0</v>
      </c>
      <c r="D86" s="15">
        <f>SUM(D87:D90)</f>
        <v>0</v>
      </c>
      <c r="E86" s="16">
        <f>SUM(E87:E90)</f>
        <v>0</v>
      </c>
    </row>
    <row r="87" spans="1:5" s="17" customFormat="1" ht="12" customHeight="1" x14ac:dyDescent="0.25">
      <c r="A87" s="47" t="s">
        <v>164</v>
      </c>
      <c r="B87" s="19" t="s">
        <v>165</v>
      </c>
      <c r="C87" s="36"/>
      <c r="D87" s="36"/>
      <c r="E87" s="37"/>
    </row>
    <row r="88" spans="1:5" s="17" customFormat="1" ht="12" customHeight="1" x14ac:dyDescent="0.25">
      <c r="A88" s="48" t="s">
        <v>166</v>
      </c>
      <c r="B88" s="23" t="s">
        <v>167</v>
      </c>
      <c r="C88" s="36"/>
      <c r="D88" s="36"/>
      <c r="E88" s="37"/>
    </row>
    <row r="89" spans="1:5" s="17" customFormat="1" ht="12" customHeight="1" x14ac:dyDescent="0.25">
      <c r="A89" s="48" t="s">
        <v>168</v>
      </c>
      <c r="B89" s="23" t="s">
        <v>169</v>
      </c>
      <c r="C89" s="36"/>
      <c r="D89" s="36"/>
      <c r="E89" s="37"/>
    </row>
    <row r="90" spans="1:5" s="17" customFormat="1" ht="12" customHeight="1" thickBot="1" x14ac:dyDescent="0.3">
      <c r="A90" s="49" t="s">
        <v>170</v>
      </c>
      <c r="B90" s="28" t="s">
        <v>171</v>
      </c>
      <c r="C90" s="36"/>
      <c r="D90" s="36"/>
      <c r="E90" s="37"/>
    </row>
    <row r="91" spans="1:5" s="17" customFormat="1" ht="12" customHeight="1" thickBot="1" x14ac:dyDescent="0.3">
      <c r="A91" s="43" t="s">
        <v>172</v>
      </c>
      <c r="B91" s="29" t="s">
        <v>173</v>
      </c>
      <c r="C91" s="50"/>
      <c r="D91" s="50"/>
      <c r="E91" s="51"/>
    </row>
    <row r="92" spans="1:5" s="17" customFormat="1" ht="13.5" customHeight="1" thickBot="1" x14ac:dyDescent="0.3">
      <c r="A92" s="43" t="s">
        <v>174</v>
      </c>
      <c r="B92" s="29" t="s">
        <v>175</v>
      </c>
      <c r="C92" s="50"/>
      <c r="D92" s="50"/>
      <c r="E92" s="51"/>
    </row>
    <row r="93" spans="1:5" s="17" customFormat="1" ht="15.75" customHeight="1" thickBot="1" x14ac:dyDescent="0.3">
      <c r="A93" s="43" t="s">
        <v>176</v>
      </c>
      <c r="B93" s="52" t="s">
        <v>177</v>
      </c>
      <c r="C93" s="33">
        <f>+C70+C74+C79+C82+C86+C92+C91</f>
        <v>16187649</v>
      </c>
      <c r="D93" s="33">
        <f>+D70+D74+D79+D82+D86+D92+D91</f>
        <v>16187649</v>
      </c>
      <c r="E93" s="34">
        <f>+E70+E74+E79+E82+E86+E92+E91</f>
        <v>19267880</v>
      </c>
    </row>
    <row r="94" spans="1:5" s="17" customFormat="1" ht="25.5" customHeight="1" thickBot="1" x14ac:dyDescent="0.3">
      <c r="A94" s="53" t="s">
        <v>178</v>
      </c>
      <c r="B94" s="54" t="s">
        <v>179</v>
      </c>
      <c r="C94" s="33">
        <f>+C69+C93</f>
        <v>175107101</v>
      </c>
      <c r="D94" s="33">
        <f>+D69+D93</f>
        <v>228719443</v>
      </c>
      <c r="E94" s="34">
        <f>+E69+E93</f>
        <v>205986097</v>
      </c>
    </row>
    <row r="95" spans="1:5" s="17" customFormat="1" ht="15.15" customHeight="1" x14ac:dyDescent="0.25">
      <c r="A95" s="55"/>
      <c r="B95" s="56"/>
      <c r="C95" s="57"/>
    </row>
    <row r="96" spans="1:5" ht="16.5" customHeight="1" x14ac:dyDescent="0.3">
      <c r="A96" s="426" t="s">
        <v>180</v>
      </c>
      <c r="B96" s="426"/>
      <c r="C96" s="426"/>
      <c r="D96" s="426"/>
      <c r="E96" s="426"/>
    </row>
    <row r="97" spans="1:5" s="59" customFormat="1" ht="16.5" customHeight="1" thickBot="1" x14ac:dyDescent="0.35">
      <c r="A97" s="427" t="s">
        <v>181</v>
      </c>
      <c r="B97" s="427"/>
      <c r="C97" s="58"/>
      <c r="E97" s="58" t="str">
        <f>E7</f>
        <v xml:space="preserve"> Forintban!</v>
      </c>
    </row>
    <row r="98" spans="1:5" x14ac:dyDescent="0.3">
      <c r="A98" s="419" t="s">
        <v>4</v>
      </c>
      <c r="B98" s="421" t="s">
        <v>182</v>
      </c>
      <c r="C98" s="423" t="str">
        <f>+CONCATENATE(LEFT([1]Z_ÖSSZEFÜGGÉSEK!A6,4),". évi")</f>
        <v>2018. évi</v>
      </c>
      <c r="D98" s="424"/>
      <c r="E98" s="425"/>
    </row>
    <row r="99" spans="1:5" ht="23.4" thickBot="1" x14ac:dyDescent="0.35">
      <c r="A99" s="420"/>
      <c r="B99" s="422"/>
      <c r="C99" s="6" t="s">
        <v>6</v>
      </c>
      <c r="D99" s="7" t="s">
        <v>7</v>
      </c>
      <c r="E99" s="8" t="str">
        <f>CONCATENATE(E9)</f>
        <v>2018. XII. 31.
teljesítés</v>
      </c>
    </row>
    <row r="100" spans="1:5" s="12" customFormat="1" ht="12" customHeight="1" thickBot="1" x14ac:dyDescent="0.25">
      <c r="A100" s="60" t="s">
        <v>8</v>
      </c>
      <c r="B100" s="61" t="s">
        <v>9</v>
      </c>
      <c r="C100" s="61" t="s">
        <v>10</v>
      </c>
      <c r="D100" s="61" t="s">
        <v>11</v>
      </c>
      <c r="E100" s="62" t="s">
        <v>12</v>
      </c>
    </row>
    <row r="101" spans="1:5" ht="12" customHeight="1" thickBot="1" x14ac:dyDescent="0.35">
      <c r="A101" s="63" t="s">
        <v>13</v>
      </c>
      <c r="B101" s="64" t="s">
        <v>183</v>
      </c>
      <c r="C101" s="65">
        <f>C102+C103+C104+C105+C106+C119</f>
        <v>163050544</v>
      </c>
      <c r="D101" s="65">
        <f>D102+D103+D104+D105+D106+D119</f>
        <v>211483752</v>
      </c>
      <c r="E101" s="66">
        <f>E102+E103+E104+E105+E106+E119</f>
        <v>173943395</v>
      </c>
    </row>
    <row r="102" spans="1:5" ht="12" customHeight="1" x14ac:dyDescent="0.3">
      <c r="A102" s="67" t="s">
        <v>15</v>
      </c>
      <c r="B102" s="68" t="s">
        <v>184</v>
      </c>
      <c r="C102" s="69">
        <v>81180361</v>
      </c>
      <c r="D102" s="69">
        <v>108967130</v>
      </c>
      <c r="E102" s="70">
        <v>99374712</v>
      </c>
    </row>
    <row r="103" spans="1:5" ht="12" customHeight="1" x14ac:dyDescent="0.3">
      <c r="A103" s="22" t="s">
        <v>17</v>
      </c>
      <c r="B103" s="71" t="s">
        <v>185</v>
      </c>
      <c r="C103" s="24">
        <v>11978577</v>
      </c>
      <c r="D103" s="24">
        <v>17836934</v>
      </c>
      <c r="E103" s="25">
        <v>14721777</v>
      </c>
    </row>
    <row r="104" spans="1:5" ht="12" customHeight="1" x14ac:dyDescent="0.3">
      <c r="A104" s="22" t="s">
        <v>19</v>
      </c>
      <c r="B104" s="71" t="s">
        <v>186</v>
      </c>
      <c r="C104" s="30">
        <v>59585990</v>
      </c>
      <c r="D104" s="30">
        <v>61072325</v>
      </c>
      <c r="E104" s="31">
        <v>48264477</v>
      </c>
    </row>
    <row r="105" spans="1:5" ht="12" customHeight="1" x14ac:dyDescent="0.3">
      <c r="A105" s="22" t="s">
        <v>21</v>
      </c>
      <c r="B105" s="72" t="s">
        <v>187</v>
      </c>
      <c r="C105" s="30">
        <v>8600000</v>
      </c>
      <c r="D105" s="30">
        <v>16194304</v>
      </c>
      <c r="E105" s="31">
        <v>4725500</v>
      </c>
    </row>
    <row r="106" spans="1:5" ht="12" customHeight="1" x14ac:dyDescent="0.3">
      <c r="A106" s="22" t="s">
        <v>188</v>
      </c>
      <c r="B106" s="73" t="s">
        <v>189</v>
      </c>
      <c r="C106" s="30">
        <v>1705616</v>
      </c>
      <c r="D106" s="30">
        <v>7413059</v>
      </c>
      <c r="E106" s="31">
        <v>6856929</v>
      </c>
    </row>
    <row r="107" spans="1:5" ht="12" customHeight="1" x14ac:dyDescent="0.3">
      <c r="A107" s="22" t="s">
        <v>25</v>
      </c>
      <c r="B107" s="71" t="s">
        <v>190</v>
      </c>
      <c r="C107" s="30"/>
      <c r="D107" s="30">
        <v>5205894</v>
      </c>
      <c r="E107" s="31">
        <v>5205894</v>
      </c>
    </row>
    <row r="108" spans="1:5" ht="12" customHeight="1" x14ac:dyDescent="0.3">
      <c r="A108" s="22" t="s">
        <v>191</v>
      </c>
      <c r="B108" s="74" t="s">
        <v>192</v>
      </c>
      <c r="C108" s="30"/>
      <c r="D108" s="30"/>
      <c r="E108" s="31"/>
    </row>
    <row r="109" spans="1:5" ht="12" customHeight="1" x14ac:dyDescent="0.3">
      <c r="A109" s="22" t="s">
        <v>193</v>
      </c>
      <c r="B109" s="74" t="s">
        <v>194</v>
      </c>
      <c r="C109" s="30"/>
      <c r="D109" s="30"/>
      <c r="E109" s="31"/>
    </row>
    <row r="110" spans="1:5" ht="12" customHeight="1" x14ac:dyDescent="0.3">
      <c r="A110" s="22" t="s">
        <v>195</v>
      </c>
      <c r="B110" s="75" t="s">
        <v>196</v>
      </c>
      <c r="C110" s="30"/>
      <c r="D110" s="30"/>
      <c r="E110" s="31"/>
    </row>
    <row r="111" spans="1:5" ht="12" customHeight="1" x14ac:dyDescent="0.3">
      <c r="A111" s="22" t="s">
        <v>197</v>
      </c>
      <c r="B111" s="76" t="s">
        <v>198</v>
      </c>
      <c r="C111" s="30"/>
      <c r="D111" s="30"/>
      <c r="E111" s="31"/>
    </row>
    <row r="112" spans="1:5" ht="12" customHeight="1" x14ac:dyDescent="0.3">
      <c r="A112" s="22" t="s">
        <v>199</v>
      </c>
      <c r="B112" s="76" t="s">
        <v>200</v>
      </c>
      <c r="C112" s="30"/>
      <c r="D112" s="30"/>
      <c r="E112" s="31"/>
    </row>
    <row r="113" spans="1:5" ht="12" customHeight="1" x14ac:dyDescent="0.3">
      <c r="A113" s="22" t="s">
        <v>201</v>
      </c>
      <c r="B113" s="75" t="s">
        <v>202</v>
      </c>
      <c r="C113" s="30">
        <v>605616</v>
      </c>
      <c r="D113" s="30">
        <v>632505</v>
      </c>
      <c r="E113" s="31">
        <v>632505</v>
      </c>
    </row>
    <row r="114" spans="1:5" ht="12" customHeight="1" x14ac:dyDescent="0.3">
      <c r="A114" s="22" t="s">
        <v>203</v>
      </c>
      <c r="B114" s="75" t="s">
        <v>204</v>
      </c>
      <c r="C114" s="30"/>
      <c r="D114" s="30"/>
      <c r="E114" s="31"/>
    </row>
    <row r="115" spans="1:5" ht="12" customHeight="1" x14ac:dyDescent="0.3">
      <c r="A115" s="22" t="s">
        <v>205</v>
      </c>
      <c r="B115" s="76" t="s">
        <v>206</v>
      </c>
      <c r="C115" s="30"/>
      <c r="D115" s="30"/>
      <c r="E115" s="31"/>
    </row>
    <row r="116" spans="1:5" ht="12" customHeight="1" x14ac:dyDescent="0.3">
      <c r="A116" s="77" t="s">
        <v>207</v>
      </c>
      <c r="B116" s="74" t="s">
        <v>208</v>
      </c>
      <c r="C116" s="30"/>
      <c r="D116" s="30"/>
      <c r="E116" s="31"/>
    </row>
    <row r="117" spans="1:5" ht="12" customHeight="1" x14ac:dyDescent="0.3">
      <c r="A117" s="22" t="s">
        <v>209</v>
      </c>
      <c r="B117" s="74" t="s">
        <v>210</v>
      </c>
      <c r="C117" s="30"/>
      <c r="D117" s="30"/>
      <c r="E117" s="31"/>
    </row>
    <row r="118" spans="1:5" ht="12" customHeight="1" x14ac:dyDescent="0.3">
      <c r="A118" s="27" t="s">
        <v>211</v>
      </c>
      <c r="B118" s="74" t="s">
        <v>212</v>
      </c>
      <c r="C118" s="30">
        <v>1100000</v>
      </c>
      <c r="D118" s="30">
        <v>1574660</v>
      </c>
      <c r="E118" s="31">
        <v>1018530</v>
      </c>
    </row>
    <row r="119" spans="1:5" ht="12" customHeight="1" x14ac:dyDescent="0.3">
      <c r="A119" s="22" t="s">
        <v>213</v>
      </c>
      <c r="B119" s="72" t="s">
        <v>214</v>
      </c>
      <c r="C119" s="24"/>
      <c r="D119" s="24"/>
      <c r="E119" s="25"/>
    </row>
    <row r="120" spans="1:5" ht="12" customHeight="1" x14ac:dyDescent="0.3">
      <c r="A120" s="22" t="s">
        <v>215</v>
      </c>
      <c r="B120" s="71" t="s">
        <v>216</v>
      </c>
      <c r="C120" s="24"/>
      <c r="D120" s="24"/>
      <c r="E120" s="25"/>
    </row>
    <row r="121" spans="1:5" ht="12" customHeight="1" thickBot="1" x14ac:dyDescent="0.35">
      <c r="A121" s="78" t="s">
        <v>217</v>
      </c>
      <c r="B121" s="79" t="s">
        <v>218</v>
      </c>
      <c r="C121" s="80"/>
      <c r="D121" s="80"/>
      <c r="E121" s="81"/>
    </row>
    <row r="122" spans="1:5" ht="12" customHeight="1" thickBot="1" x14ac:dyDescent="0.35">
      <c r="A122" s="82" t="s">
        <v>27</v>
      </c>
      <c r="B122" s="83" t="s">
        <v>219</v>
      </c>
      <c r="C122" s="84">
        <f>+C123+C125+C127</f>
        <v>12056557</v>
      </c>
      <c r="D122" s="15">
        <f>+D123+D125+D127</f>
        <v>14837760</v>
      </c>
      <c r="E122" s="85">
        <f>+E123+E125+E127</f>
        <v>14534508</v>
      </c>
    </row>
    <row r="123" spans="1:5" ht="12" customHeight="1" x14ac:dyDescent="0.3">
      <c r="A123" s="18" t="s">
        <v>29</v>
      </c>
      <c r="B123" s="71" t="s">
        <v>220</v>
      </c>
      <c r="C123" s="20">
        <v>10807332</v>
      </c>
      <c r="D123" s="86">
        <v>12984615</v>
      </c>
      <c r="E123" s="21">
        <v>12681363</v>
      </c>
    </row>
    <row r="124" spans="1:5" ht="12" customHeight="1" x14ac:dyDescent="0.3">
      <c r="A124" s="18" t="s">
        <v>31</v>
      </c>
      <c r="B124" s="87" t="s">
        <v>221</v>
      </c>
      <c r="C124" s="20"/>
      <c r="D124" s="86"/>
      <c r="E124" s="21"/>
    </row>
    <row r="125" spans="1:5" ht="12" customHeight="1" x14ac:dyDescent="0.3">
      <c r="A125" s="18" t="s">
        <v>33</v>
      </c>
      <c r="B125" s="87" t="s">
        <v>222</v>
      </c>
      <c r="C125" s="24">
        <v>1249225</v>
      </c>
      <c r="D125" s="88">
        <v>1853145</v>
      </c>
      <c r="E125" s="25">
        <v>1853145</v>
      </c>
    </row>
    <row r="126" spans="1:5" ht="12" customHeight="1" x14ac:dyDescent="0.3">
      <c r="A126" s="18" t="s">
        <v>35</v>
      </c>
      <c r="B126" s="87" t="s">
        <v>223</v>
      </c>
      <c r="C126" s="24"/>
      <c r="D126" s="88"/>
      <c r="E126" s="25"/>
    </row>
    <row r="127" spans="1:5" ht="12" customHeight="1" x14ac:dyDescent="0.3">
      <c r="A127" s="18" t="s">
        <v>37</v>
      </c>
      <c r="B127" s="28" t="s">
        <v>224</v>
      </c>
      <c r="C127" s="24"/>
      <c r="D127" s="88"/>
      <c r="E127" s="25"/>
    </row>
    <row r="128" spans="1:5" ht="12" customHeight="1" x14ac:dyDescent="0.3">
      <c r="A128" s="18" t="s">
        <v>39</v>
      </c>
      <c r="B128" s="26" t="s">
        <v>225</v>
      </c>
      <c r="C128" s="24"/>
      <c r="D128" s="88"/>
      <c r="E128" s="25"/>
    </row>
    <row r="129" spans="1:5" ht="12" customHeight="1" x14ac:dyDescent="0.3">
      <c r="A129" s="18" t="s">
        <v>226</v>
      </c>
      <c r="B129" s="89" t="s">
        <v>227</v>
      </c>
      <c r="C129" s="24"/>
      <c r="D129" s="88"/>
      <c r="E129" s="25"/>
    </row>
    <row r="130" spans="1:5" x14ac:dyDescent="0.3">
      <c r="A130" s="18" t="s">
        <v>228</v>
      </c>
      <c r="B130" s="76" t="s">
        <v>200</v>
      </c>
      <c r="C130" s="24"/>
      <c r="D130" s="88"/>
      <c r="E130" s="25"/>
    </row>
    <row r="131" spans="1:5" ht="12" customHeight="1" x14ac:dyDescent="0.3">
      <c r="A131" s="18" t="s">
        <v>229</v>
      </c>
      <c r="B131" s="76" t="s">
        <v>230</v>
      </c>
      <c r="C131" s="24"/>
      <c r="D131" s="88"/>
      <c r="E131" s="25"/>
    </row>
    <row r="132" spans="1:5" ht="12" customHeight="1" x14ac:dyDescent="0.3">
      <c r="A132" s="18" t="s">
        <v>231</v>
      </c>
      <c r="B132" s="76" t="s">
        <v>232</v>
      </c>
      <c r="C132" s="24"/>
      <c r="D132" s="88"/>
      <c r="E132" s="25"/>
    </row>
    <row r="133" spans="1:5" ht="12" customHeight="1" x14ac:dyDescent="0.3">
      <c r="A133" s="18" t="s">
        <v>233</v>
      </c>
      <c r="B133" s="76" t="s">
        <v>206</v>
      </c>
      <c r="C133" s="24"/>
      <c r="D133" s="88"/>
      <c r="E133" s="25"/>
    </row>
    <row r="134" spans="1:5" ht="12" customHeight="1" x14ac:dyDescent="0.3">
      <c r="A134" s="18" t="s">
        <v>234</v>
      </c>
      <c r="B134" s="76" t="s">
        <v>235</v>
      </c>
      <c r="C134" s="24"/>
      <c r="D134" s="88"/>
      <c r="E134" s="25"/>
    </row>
    <row r="135" spans="1:5" ht="16.2" thickBot="1" x14ac:dyDescent="0.35">
      <c r="A135" s="77" t="s">
        <v>236</v>
      </c>
      <c r="B135" s="76" t="s">
        <v>237</v>
      </c>
      <c r="C135" s="30"/>
      <c r="D135" s="90"/>
      <c r="E135" s="31"/>
    </row>
    <row r="136" spans="1:5" ht="12" customHeight="1" thickBot="1" x14ac:dyDescent="0.35">
      <c r="A136" s="13" t="s">
        <v>41</v>
      </c>
      <c r="B136" s="91" t="s">
        <v>238</v>
      </c>
      <c r="C136" s="15">
        <f>+C101+C122</f>
        <v>175107101</v>
      </c>
      <c r="D136" s="92">
        <f>+D101+D122</f>
        <v>226321512</v>
      </c>
      <c r="E136" s="16">
        <f>+E101+E122</f>
        <v>188477903</v>
      </c>
    </row>
    <row r="137" spans="1:5" ht="12" customHeight="1" thickBot="1" x14ac:dyDescent="0.35">
      <c r="A137" s="13" t="s">
        <v>239</v>
      </c>
      <c r="B137" s="91" t="s">
        <v>240</v>
      </c>
      <c r="C137" s="15">
        <f>+C138+C139+C140</f>
        <v>0</v>
      </c>
      <c r="D137" s="92">
        <f>+D138+D139+D140</f>
        <v>0</v>
      </c>
      <c r="E137" s="16">
        <f>+E138+E139+E140</f>
        <v>0</v>
      </c>
    </row>
    <row r="138" spans="1:5" ht="12" customHeight="1" x14ac:dyDescent="0.3">
      <c r="A138" s="18" t="s">
        <v>57</v>
      </c>
      <c r="B138" s="87" t="s">
        <v>241</v>
      </c>
      <c r="C138" s="24"/>
      <c r="D138" s="88"/>
      <c r="E138" s="25"/>
    </row>
    <row r="139" spans="1:5" ht="12" customHeight="1" x14ac:dyDescent="0.3">
      <c r="A139" s="18" t="s">
        <v>59</v>
      </c>
      <c r="B139" s="87" t="s">
        <v>242</v>
      </c>
      <c r="C139" s="24"/>
      <c r="D139" s="88"/>
      <c r="E139" s="25"/>
    </row>
    <row r="140" spans="1:5" ht="12" customHeight="1" thickBot="1" x14ac:dyDescent="0.35">
      <c r="A140" s="77" t="s">
        <v>61</v>
      </c>
      <c r="B140" s="87" t="s">
        <v>243</v>
      </c>
      <c r="C140" s="24"/>
      <c r="D140" s="88"/>
      <c r="E140" s="25"/>
    </row>
    <row r="141" spans="1:5" ht="12" customHeight="1" thickBot="1" x14ac:dyDescent="0.35">
      <c r="A141" s="13" t="s">
        <v>72</v>
      </c>
      <c r="B141" s="91" t="s">
        <v>244</v>
      </c>
      <c r="C141" s="15">
        <f>SUM(C142:C147)</f>
        <v>0</v>
      </c>
      <c r="D141" s="92">
        <f>SUM(D142:D147)</f>
        <v>0</v>
      </c>
      <c r="E141" s="16">
        <f>SUM(E142:E147)</f>
        <v>0</v>
      </c>
    </row>
    <row r="142" spans="1:5" ht="12" customHeight="1" x14ac:dyDescent="0.3">
      <c r="A142" s="18" t="s">
        <v>74</v>
      </c>
      <c r="B142" s="93" t="s">
        <v>245</v>
      </c>
      <c r="C142" s="24"/>
      <c r="D142" s="88"/>
      <c r="E142" s="25"/>
    </row>
    <row r="143" spans="1:5" ht="12" customHeight="1" x14ac:dyDescent="0.3">
      <c r="A143" s="18" t="s">
        <v>76</v>
      </c>
      <c r="B143" s="93" t="s">
        <v>246</v>
      </c>
      <c r="C143" s="24"/>
      <c r="D143" s="88"/>
      <c r="E143" s="25"/>
    </row>
    <row r="144" spans="1:5" ht="12" customHeight="1" x14ac:dyDescent="0.3">
      <c r="A144" s="18" t="s">
        <v>78</v>
      </c>
      <c r="B144" s="93" t="s">
        <v>247</v>
      </c>
      <c r="C144" s="24"/>
      <c r="D144" s="88"/>
      <c r="E144" s="25"/>
    </row>
    <row r="145" spans="1:5" ht="12" customHeight="1" x14ac:dyDescent="0.3">
      <c r="A145" s="18" t="s">
        <v>80</v>
      </c>
      <c r="B145" s="93" t="s">
        <v>248</v>
      </c>
      <c r="C145" s="24"/>
      <c r="D145" s="88"/>
      <c r="E145" s="25"/>
    </row>
    <row r="146" spans="1:5" ht="12" customHeight="1" x14ac:dyDescent="0.3">
      <c r="A146" s="18" t="s">
        <v>82</v>
      </c>
      <c r="B146" s="93" t="s">
        <v>249</v>
      </c>
      <c r="C146" s="24"/>
      <c r="D146" s="88"/>
      <c r="E146" s="25"/>
    </row>
    <row r="147" spans="1:5" ht="12" customHeight="1" thickBot="1" x14ac:dyDescent="0.35">
      <c r="A147" s="78" t="s">
        <v>84</v>
      </c>
      <c r="B147" s="94" t="s">
        <v>250</v>
      </c>
      <c r="C147" s="80"/>
      <c r="D147" s="95"/>
      <c r="E147" s="81"/>
    </row>
    <row r="148" spans="1:5" ht="12" customHeight="1" thickBot="1" x14ac:dyDescent="0.35">
      <c r="A148" s="13" t="s">
        <v>96</v>
      </c>
      <c r="B148" s="91" t="s">
        <v>251</v>
      </c>
      <c r="C148" s="33">
        <f>+C149+C150+C151+C152</f>
        <v>0</v>
      </c>
      <c r="D148" s="96">
        <f>+D149+D150+D151+D152</f>
        <v>2397931</v>
      </c>
      <c r="E148" s="34">
        <f>+E149+E150+E151+E152</f>
        <v>2397931</v>
      </c>
    </row>
    <row r="149" spans="1:5" ht="12" customHeight="1" x14ac:dyDescent="0.3">
      <c r="A149" s="18" t="s">
        <v>98</v>
      </c>
      <c r="B149" s="93" t="s">
        <v>252</v>
      </c>
      <c r="C149" s="24"/>
      <c r="D149" s="88"/>
      <c r="E149" s="25"/>
    </row>
    <row r="150" spans="1:5" ht="12" customHeight="1" x14ac:dyDescent="0.3">
      <c r="A150" s="18" t="s">
        <v>100</v>
      </c>
      <c r="B150" s="93" t="s">
        <v>253</v>
      </c>
      <c r="C150" s="24"/>
      <c r="D150" s="88">
        <v>2397931</v>
      </c>
      <c r="E150" s="25">
        <v>2397931</v>
      </c>
    </row>
    <row r="151" spans="1:5" ht="12" customHeight="1" x14ac:dyDescent="0.3">
      <c r="A151" s="18" t="s">
        <v>102</v>
      </c>
      <c r="B151" s="93" t="s">
        <v>254</v>
      </c>
      <c r="C151" s="24"/>
      <c r="D151" s="88"/>
      <c r="E151" s="25"/>
    </row>
    <row r="152" spans="1:5" ht="12" customHeight="1" thickBot="1" x14ac:dyDescent="0.35">
      <c r="A152" s="77" t="s">
        <v>104</v>
      </c>
      <c r="B152" s="97" t="s">
        <v>255</v>
      </c>
      <c r="C152" s="24"/>
      <c r="D152" s="88"/>
      <c r="E152" s="25"/>
    </row>
    <row r="153" spans="1:5" ht="12" customHeight="1" thickBot="1" x14ac:dyDescent="0.35">
      <c r="A153" s="13" t="s">
        <v>256</v>
      </c>
      <c r="B153" s="91" t="s">
        <v>257</v>
      </c>
      <c r="C153" s="98">
        <f>SUM(C154:C158)</f>
        <v>0</v>
      </c>
      <c r="D153" s="99">
        <f>SUM(D154:D158)</f>
        <v>0</v>
      </c>
      <c r="E153" s="100">
        <f>SUM(E154:E158)</f>
        <v>0</v>
      </c>
    </row>
    <row r="154" spans="1:5" ht="12" customHeight="1" x14ac:dyDescent="0.3">
      <c r="A154" s="18" t="s">
        <v>110</v>
      </c>
      <c r="B154" s="93" t="s">
        <v>258</v>
      </c>
      <c r="C154" s="24"/>
      <c r="D154" s="88"/>
      <c r="E154" s="25"/>
    </row>
    <row r="155" spans="1:5" ht="12" customHeight="1" x14ac:dyDescent="0.3">
      <c r="A155" s="18" t="s">
        <v>112</v>
      </c>
      <c r="B155" s="93" t="s">
        <v>259</v>
      </c>
      <c r="C155" s="24"/>
      <c r="D155" s="88"/>
      <c r="E155" s="25"/>
    </row>
    <row r="156" spans="1:5" ht="12" customHeight="1" x14ac:dyDescent="0.3">
      <c r="A156" s="18" t="s">
        <v>114</v>
      </c>
      <c r="B156" s="93" t="s">
        <v>260</v>
      </c>
      <c r="C156" s="24"/>
      <c r="D156" s="88"/>
      <c r="E156" s="25"/>
    </row>
    <row r="157" spans="1:5" ht="12" customHeight="1" x14ac:dyDescent="0.3">
      <c r="A157" s="18" t="s">
        <v>116</v>
      </c>
      <c r="B157" s="93" t="s">
        <v>261</v>
      </c>
      <c r="C157" s="24"/>
      <c r="D157" s="88"/>
      <c r="E157" s="25"/>
    </row>
    <row r="158" spans="1:5" ht="12" customHeight="1" thickBot="1" x14ac:dyDescent="0.35">
      <c r="A158" s="18" t="s">
        <v>262</v>
      </c>
      <c r="B158" s="93" t="s">
        <v>263</v>
      </c>
      <c r="C158" s="24"/>
      <c r="D158" s="88"/>
      <c r="E158" s="25"/>
    </row>
    <row r="159" spans="1:5" ht="12" customHeight="1" thickBot="1" x14ac:dyDescent="0.35">
      <c r="A159" s="13" t="s">
        <v>118</v>
      </c>
      <c r="B159" s="91" t="s">
        <v>264</v>
      </c>
      <c r="C159" s="101"/>
      <c r="D159" s="102"/>
      <c r="E159" s="103"/>
    </row>
    <row r="160" spans="1:5" ht="12" customHeight="1" thickBot="1" x14ac:dyDescent="0.35">
      <c r="A160" s="13" t="s">
        <v>265</v>
      </c>
      <c r="B160" s="91" t="s">
        <v>266</v>
      </c>
      <c r="C160" s="101"/>
      <c r="D160" s="102"/>
      <c r="E160" s="103"/>
    </row>
    <row r="161" spans="1:9" ht="15.15" customHeight="1" thickBot="1" x14ac:dyDescent="0.35">
      <c r="A161" s="13" t="s">
        <v>267</v>
      </c>
      <c r="B161" s="91" t="s">
        <v>268</v>
      </c>
      <c r="C161" s="104">
        <f>+C137+C141+C148+C153+C159+C160</f>
        <v>0</v>
      </c>
      <c r="D161" s="105">
        <f>+D137+D141+D148+D153+D159+D160</f>
        <v>2397931</v>
      </c>
      <c r="E161" s="106">
        <f>+E137+E141+E148+E153+E159+E160</f>
        <v>2397931</v>
      </c>
      <c r="F161" s="107"/>
      <c r="G161" s="108"/>
      <c r="H161" s="108"/>
      <c r="I161" s="108"/>
    </row>
    <row r="162" spans="1:9" s="17" customFormat="1" ht="12.9" customHeight="1" thickBot="1" x14ac:dyDescent="0.3">
      <c r="A162" s="109" t="s">
        <v>269</v>
      </c>
      <c r="B162" s="110" t="s">
        <v>270</v>
      </c>
      <c r="C162" s="104">
        <f>+C136+C161</f>
        <v>175107101</v>
      </c>
      <c r="D162" s="105">
        <f>+D136+D161</f>
        <v>228719443</v>
      </c>
      <c r="E162" s="106">
        <f>+E136+E161</f>
        <v>190875834</v>
      </c>
    </row>
    <row r="163" spans="1:9" x14ac:dyDescent="0.3">
      <c r="C163" s="112">
        <f>C94-C162</f>
        <v>0</v>
      </c>
      <c r="D163" s="112">
        <f>D94-D162</f>
        <v>0</v>
      </c>
    </row>
    <row r="164" spans="1:9" x14ac:dyDescent="0.3">
      <c r="A164" s="417" t="s">
        <v>271</v>
      </c>
      <c r="B164" s="417"/>
      <c r="C164" s="417"/>
      <c r="D164" s="417"/>
      <c r="E164" s="417"/>
    </row>
    <row r="165" spans="1:9" ht="15.15" customHeight="1" thickBot="1" x14ac:dyDescent="0.35">
      <c r="A165" s="418" t="s">
        <v>272</v>
      </c>
      <c r="B165" s="418"/>
      <c r="C165" s="113"/>
      <c r="E165" s="113" t="str">
        <f>E97</f>
        <v xml:space="preserve"> Forintban!</v>
      </c>
    </row>
    <row r="166" spans="1:9" ht="25.5" customHeight="1" thickBot="1" x14ac:dyDescent="0.35">
      <c r="A166" s="13">
        <v>1</v>
      </c>
      <c r="B166" s="114" t="s">
        <v>273</v>
      </c>
      <c r="C166" s="115">
        <f>+C69-C136</f>
        <v>-16187649</v>
      </c>
      <c r="D166" s="15">
        <f>+D69-D136</f>
        <v>-13789718</v>
      </c>
      <c r="E166" s="16">
        <f>+E69-E136</f>
        <v>-1759686</v>
      </c>
    </row>
    <row r="167" spans="1:9" ht="32.4" customHeight="1" thickBot="1" x14ac:dyDescent="0.35">
      <c r="A167" s="13" t="s">
        <v>27</v>
      </c>
      <c r="B167" s="114" t="s">
        <v>274</v>
      </c>
      <c r="C167" s="15">
        <f>+C93-C161</f>
        <v>16187649</v>
      </c>
      <c r="D167" s="15">
        <f>+D93-D161</f>
        <v>13789718</v>
      </c>
      <c r="E167" s="16">
        <f>+E93-E161</f>
        <v>16869949</v>
      </c>
    </row>
  </sheetData>
  <mergeCells count="16">
    <mergeCell ref="A164:E164"/>
    <mergeCell ref="A165:B165"/>
    <mergeCell ref="A8:A9"/>
    <mergeCell ref="B8:B9"/>
    <mergeCell ref="C8:E8"/>
    <mergeCell ref="A96:E96"/>
    <mergeCell ref="A97:B97"/>
    <mergeCell ref="A98:A99"/>
    <mergeCell ref="B98:B99"/>
    <mergeCell ref="C98:E98"/>
    <mergeCell ref="A7:B7"/>
    <mergeCell ref="B1:E1"/>
    <mergeCell ref="A2:E2"/>
    <mergeCell ref="A3:E3"/>
    <mergeCell ref="A4:E4"/>
    <mergeCell ref="A6:E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>
      <selection activeCell="G13" sqref="G13"/>
    </sheetView>
  </sheetViews>
  <sheetFormatPr defaultColWidth="10.33203125" defaultRowHeight="15.6" x14ac:dyDescent="0.3"/>
  <cols>
    <col min="1" max="1" width="57.5546875" style="306" customWidth="1"/>
    <col min="2" max="2" width="5.33203125" style="334" customWidth="1"/>
    <col min="3" max="4" width="10.44140625" style="306" customWidth="1"/>
    <col min="5" max="5" width="10.44140625" style="338" customWidth="1"/>
    <col min="6" max="256" width="10.33203125" style="306"/>
    <col min="257" max="257" width="57.5546875" style="306" customWidth="1"/>
    <col min="258" max="258" width="5.33203125" style="306" customWidth="1"/>
    <col min="259" max="261" width="10.44140625" style="306" customWidth="1"/>
    <col min="262" max="512" width="10.33203125" style="306"/>
    <col min="513" max="513" width="57.5546875" style="306" customWidth="1"/>
    <col min="514" max="514" width="5.33203125" style="306" customWidth="1"/>
    <col min="515" max="517" width="10.44140625" style="306" customWidth="1"/>
    <col min="518" max="768" width="10.33203125" style="306"/>
    <col min="769" max="769" width="57.5546875" style="306" customWidth="1"/>
    <col min="770" max="770" width="5.33203125" style="306" customWidth="1"/>
    <col min="771" max="773" width="10.44140625" style="306" customWidth="1"/>
    <col min="774" max="1024" width="10.33203125" style="306"/>
    <col min="1025" max="1025" width="57.5546875" style="306" customWidth="1"/>
    <col min="1026" max="1026" width="5.33203125" style="306" customWidth="1"/>
    <col min="1027" max="1029" width="10.44140625" style="306" customWidth="1"/>
    <col min="1030" max="1280" width="10.33203125" style="306"/>
    <col min="1281" max="1281" width="57.5546875" style="306" customWidth="1"/>
    <col min="1282" max="1282" width="5.33203125" style="306" customWidth="1"/>
    <col min="1283" max="1285" width="10.44140625" style="306" customWidth="1"/>
    <col min="1286" max="1536" width="10.33203125" style="306"/>
    <col min="1537" max="1537" width="57.5546875" style="306" customWidth="1"/>
    <col min="1538" max="1538" width="5.33203125" style="306" customWidth="1"/>
    <col min="1539" max="1541" width="10.44140625" style="306" customWidth="1"/>
    <col min="1542" max="1792" width="10.33203125" style="306"/>
    <col min="1793" max="1793" width="57.5546875" style="306" customWidth="1"/>
    <col min="1794" max="1794" width="5.33203125" style="306" customWidth="1"/>
    <col min="1795" max="1797" width="10.44140625" style="306" customWidth="1"/>
    <col min="1798" max="2048" width="10.33203125" style="306"/>
    <col min="2049" max="2049" width="57.5546875" style="306" customWidth="1"/>
    <col min="2050" max="2050" width="5.33203125" style="306" customWidth="1"/>
    <col min="2051" max="2053" width="10.44140625" style="306" customWidth="1"/>
    <col min="2054" max="2304" width="10.33203125" style="306"/>
    <col min="2305" max="2305" width="57.5546875" style="306" customWidth="1"/>
    <col min="2306" max="2306" width="5.33203125" style="306" customWidth="1"/>
    <col min="2307" max="2309" width="10.44140625" style="306" customWidth="1"/>
    <col min="2310" max="2560" width="10.33203125" style="306"/>
    <col min="2561" max="2561" width="57.5546875" style="306" customWidth="1"/>
    <col min="2562" max="2562" width="5.33203125" style="306" customWidth="1"/>
    <col min="2563" max="2565" width="10.44140625" style="306" customWidth="1"/>
    <col min="2566" max="2816" width="10.33203125" style="306"/>
    <col min="2817" max="2817" width="57.5546875" style="306" customWidth="1"/>
    <col min="2818" max="2818" width="5.33203125" style="306" customWidth="1"/>
    <col min="2819" max="2821" width="10.44140625" style="306" customWidth="1"/>
    <col min="2822" max="3072" width="10.33203125" style="306"/>
    <col min="3073" max="3073" width="57.5546875" style="306" customWidth="1"/>
    <col min="3074" max="3074" width="5.33203125" style="306" customWidth="1"/>
    <col min="3075" max="3077" width="10.44140625" style="306" customWidth="1"/>
    <col min="3078" max="3328" width="10.33203125" style="306"/>
    <col min="3329" max="3329" width="57.5546875" style="306" customWidth="1"/>
    <col min="3330" max="3330" width="5.33203125" style="306" customWidth="1"/>
    <col min="3331" max="3333" width="10.44140625" style="306" customWidth="1"/>
    <col min="3334" max="3584" width="10.33203125" style="306"/>
    <col min="3585" max="3585" width="57.5546875" style="306" customWidth="1"/>
    <col min="3586" max="3586" width="5.33203125" style="306" customWidth="1"/>
    <col min="3587" max="3589" width="10.44140625" style="306" customWidth="1"/>
    <col min="3590" max="3840" width="10.33203125" style="306"/>
    <col min="3841" max="3841" width="57.5546875" style="306" customWidth="1"/>
    <col min="3842" max="3842" width="5.33203125" style="306" customWidth="1"/>
    <col min="3843" max="3845" width="10.44140625" style="306" customWidth="1"/>
    <col min="3846" max="4096" width="10.33203125" style="306"/>
    <col min="4097" max="4097" width="57.5546875" style="306" customWidth="1"/>
    <col min="4098" max="4098" width="5.33203125" style="306" customWidth="1"/>
    <col min="4099" max="4101" width="10.44140625" style="306" customWidth="1"/>
    <col min="4102" max="4352" width="10.33203125" style="306"/>
    <col min="4353" max="4353" width="57.5546875" style="306" customWidth="1"/>
    <col min="4354" max="4354" width="5.33203125" style="306" customWidth="1"/>
    <col min="4355" max="4357" width="10.44140625" style="306" customWidth="1"/>
    <col min="4358" max="4608" width="10.33203125" style="306"/>
    <col min="4609" max="4609" width="57.5546875" style="306" customWidth="1"/>
    <col min="4610" max="4610" width="5.33203125" style="306" customWidth="1"/>
    <col min="4611" max="4613" width="10.44140625" style="306" customWidth="1"/>
    <col min="4614" max="4864" width="10.33203125" style="306"/>
    <col min="4865" max="4865" width="57.5546875" style="306" customWidth="1"/>
    <col min="4866" max="4866" width="5.33203125" style="306" customWidth="1"/>
    <col min="4867" max="4869" width="10.44140625" style="306" customWidth="1"/>
    <col min="4870" max="5120" width="10.33203125" style="306"/>
    <col min="5121" max="5121" width="57.5546875" style="306" customWidth="1"/>
    <col min="5122" max="5122" width="5.33203125" style="306" customWidth="1"/>
    <col min="5123" max="5125" width="10.44140625" style="306" customWidth="1"/>
    <col min="5126" max="5376" width="10.33203125" style="306"/>
    <col min="5377" max="5377" width="57.5546875" style="306" customWidth="1"/>
    <col min="5378" max="5378" width="5.33203125" style="306" customWidth="1"/>
    <col min="5379" max="5381" width="10.44140625" style="306" customWidth="1"/>
    <col min="5382" max="5632" width="10.33203125" style="306"/>
    <col min="5633" max="5633" width="57.5546875" style="306" customWidth="1"/>
    <col min="5634" max="5634" width="5.33203125" style="306" customWidth="1"/>
    <col min="5635" max="5637" width="10.44140625" style="306" customWidth="1"/>
    <col min="5638" max="5888" width="10.33203125" style="306"/>
    <col min="5889" max="5889" width="57.5546875" style="306" customWidth="1"/>
    <col min="5890" max="5890" width="5.33203125" style="306" customWidth="1"/>
    <col min="5891" max="5893" width="10.44140625" style="306" customWidth="1"/>
    <col min="5894" max="6144" width="10.33203125" style="306"/>
    <col min="6145" max="6145" width="57.5546875" style="306" customWidth="1"/>
    <col min="6146" max="6146" width="5.33203125" style="306" customWidth="1"/>
    <col min="6147" max="6149" width="10.44140625" style="306" customWidth="1"/>
    <col min="6150" max="6400" width="10.33203125" style="306"/>
    <col min="6401" max="6401" width="57.5546875" style="306" customWidth="1"/>
    <col min="6402" max="6402" width="5.33203125" style="306" customWidth="1"/>
    <col min="6403" max="6405" width="10.44140625" style="306" customWidth="1"/>
    <col min="6406" max="6656" width="10.33203125" style="306"/>
    <col min="6657" max="6657" width="57.5546875" style="306" customWidth="1"/>
    <col min="6658" max="6658" width="5.33203125" style="306" customWidth="1"/>
    <col min="6659" max="6661" width="10.44140625" style="306" customWidth="1"/>
    <col min="6662" max="6912" width="10.33203125" style="306"/>
    <col min="6913" max="6913" width="57.5546875" style="306" customWidth="1"/>
    <col min="6914" max="6914" width="5.33203125" style="306" customWidth="1"/>
    <col min="6915" max="6917" width="10.44140625" style="306" customWidth="1"/>
    <col min="6918" max="7168" width="10.33203125" style="306"/>
    <col min="7169" max="7169" width="57.5546875" style="306" customWidth="1"/>
    <col min="7170" max="7170" width="5.33203125" style="306" customWidth="1"/>
    <col min="7171" max="7173" width="10.44140625" style="306" customWidth="1"/>
    <col min="7174" max="7424" width="10.33203125" style="306"/>
    <col min="7425" max="7425" width="57.5546875" style="306" customWidth="1"/>
    <col min="7426" max="7426" width="5.33203125" style="306" customWidth="1"/>
    <col min="7427" max="7429" width="10.44140625" style="306" customWidth="1"/>
    <col min="7430" max="7680" width="10.33203125" style="306"/>
    <col min="7681" max="7681" width="57.5546875" style="306" customWidth="1"/>
    <col min="7682" max="7682" width="5.33203125" style="306" customWidth="1"/>
    <col min="7683" max="7685" width="10.44140625" style="306" customWidth="1"/>
    <col min="7686" max="7936" width="10.33203125" style="306"/>
    <col min="7937" max="7937" width="57.5546875" style="306" customWidth="1"/>
    <col min="7938" max="7938" width="5.33203125" style="306" customWidth="1"/>
    <col min="7939" max="7941" width="10.44140625" style="306" customWidth="1"/>
    <col min="7942" max="8192" width="10.33203125" style="306"/>
    <col min="8193" max="8193" width="57.5546875" style="306" customWidth="1"/>
    <col min="8194" max="8194" width="5.33203125" style="306" customWidth="1"/>
    <col min="8195" max="8197" width="10.44140625" style="306" customWidth="1"/>
    <col min="8198" max="8448" width="10.33203125" style="306"/>
    <col min="8449" max="8449" width="57.5546875" style="306" customWidth="1"/>
    <col min="8450" max="8450" width="5.33203125" style="306" customWidth="1"/>
    <col min="8451" max="8453" width="10.44140625" style="306" customWidth="1"/>
    <col min="8454" max="8704" width="10.33203125" style="306"/>
    <col min="8705" max="8705" width="57.5546875" style="306" customWidth="1"/>
    <col min="8706" max="8706" width="5.33203125" style="306" customWidth="1"/>
    <col min="8707" max="8709" width="10.44140625" style="306" customWidth="1"/>
    <col min="8710" max="8960" width="10.33203125" style="306"/>
    <col min="8961" max="8961" width="57.5546875" style="306" customWidth="1"/>
    <col min="8962" max="8962" width="5.33203125" style="306" customWidth="1"/>
    <col min="8963" max="8965" width="10.44140625" style="306" customWidth="1"/>
    <col min="8966" max="9216" width="10.33203125" style="306"/>
    <col min="9217" max="9217" width="57.5546875" style="306" customWidth="1"/>
    <col min="9218" max="9218" width="5.33203125" style="306" customWidth="1"/>
    <col min="9219" max="9221" width="10.44140625" style="306" customWidth="1"/>
    <col min="9222" max="9472" width="10.33203125" style="306"/>
    <col min="9473" max="9473" width="57.5546875" style="306" customWidth="1"/>
    <col min="9474" max="9474" width="5.33203125" style="306" customWidth="1"/>
    <col min="9475" max="9477" width="10.44140625" style="306" customWidth="1"/>
    <col min="9478" max="9728" width="10.33203125" style="306"/>
    <col min="9729" max="9729" width="57.5546875" style="306" customWidth="1"/>
    <col min="9730" max="9730" width="5.33203125" style="306" customWidth="1"/>
    <col min="9731" max="9733" width="10.44140625" style="306" customWidth="1"/>
    <col min="9734" max="9984" width="10.33203125" style="306"/>
    <col min="9985" max="9985" width="57.5546875" style="306" customWidth="1"/>
    <col min="9986" max="9986" width="5.33203125" style="306" customWidth="1"/>
    <col min="9987" max="9989" width="10.44140625" style="306" customWidth="1"/>
    <col min="9990" max="10240" width="10.33203125" style="306"/>
    <col min="10241" max="10241" width="57.5546875" style="306" customWidth="1"/>
    <col min="10242" max="10242" width="5.33203125" style="306" customWidth="1"/>
    <col min="10243" max="10245" width="10.44140625" style="306" customWidth="1"/>
    <col min="10246" max="10496" width="10.33203125" style="306"/>
    <col min="10497" max="10497" width="57.5546875" style="306" customWidth="1"/>
    <col min="10498" max="10498" width="5.33203125" style="306" customWidth="1"/>
    <col min="10499" max="10501" width="10.44140625" style="306" customWidth="1"/>
    <col min="10502" max="10752" width="10.33203125" style="306"/>
    <col min="10753" max="10753" width="57.5546875" style="306" customWidth="1"/>
    <col min="10754" max="10754" width="5.33203125" style="306" customWidth="1"/>
    <col min="10755" max="10757" width="10.44140625" style="306" customWidth="1"/>
    <col min="10758" max="11008" width="10.33203125" style="306"/>
    <col min="11009" max="11009" width="57.5546875" style="306" customWidth="1"/>
    <col min="11010" max="11010" width="5.33203125" style="306" customWidth="1"/>
    <col min="11011" max="11013" width="10.44140625" style="306" customWidth="1"/>
    <col min="11014" max="11264" width="10.33203125" style="306"/>
    <col min="11265" max="11265" width="57.5546875" style="306" customWidth="1"/>
    <col min="11266" max="11266" width="5.33203125" style="306" customWidth="1"/>
    <col min="11267" max="11269" width="10.44140625" style="306" customWidth="1"/>
    <col min="11270" max="11520" width="10.33203125" style="306"/>
    <col min="11521" max="11521" width="57.5546875" style="306" customWidth="1"/>
    <col min="11522" max="11522" width="5.33203125" style="306" customWidth="1"/>
    <col min="11523" max="11525" width="10.44140625" style="306" customWidth="1"/>
    <col min="11526" max="11776" width="10.33203125" style="306"/>
    <col min="11777" max="11777" width="57.5546875" style="306" customWidth="1"/>
    <col min="11778" max="11778" width="5.33203125" style="306" customWidth="1"/>
    <col min="11779" max="11781" width="10.44140625" style="306" customWidth="1"/>
    <col min="11782" max="12032" width="10.33203125" style="306"/>
    <col min="12033" max="12033" width="57.5546875" style="306" customWidth="1"/>
    <col min="12034" max="12034" width="5.33203125" style="306" customWidth="1"/>
    <col min="12035" max="12037" width="10.44140625" style="306" customWidth="1"/>
    <col min="12038" max="12288" width="10.33203125" style="306"/>
    <col min="12289" max="12289" width="57.5546875" style="306" customWidth="1"/>
    <col min="12290" max="12290" width="5.33203125" style="306" customWidth="1"/>
    <col min="12291" max="12293" width="10.44140625" style="306" customWidth="1"/>
    <col min="12294" max="12544" width="10.33203125" style="306"/>
    <col min="12545" max="12545" width="57.5546875" style="306" customWidth="1"/>
    <col min="12546" max="12546" width="5.33203125" style="306" customWidth="1"/>
    <col min="12547" max="12549" width="10.44140625" style="306" customWidth="1"/>
    <col min="12550" max="12800" width="10.33203125" style="306"/>
    <col min="12801" max="12801" width="57.5546875" style="306" customWidth="1"/>
    <col min="12802" max="12802" width="5.33203125" style="306" customWidth="1"/>
    <col min="12803" max="12805" width="10.44140625" style="306" customWidth="1"/>
    <col min="12806" max="13056" width="10.33203125" style="306"/>
    <col min="13057" max="13057" width="57.5546875" style="306" customWidth="1"/>
    <col min="13058" max="13058" width="5.33203125" style="306" customWidth="1"/>
    <col min="13059" max="13061" width="10.44140625" style="306" customWidth="1"/>
    <col min="13062" max="13312" width="10.33203125" style="306"/>
    <col min="13313" max="13313" width="57.5546875" style="306" customWidth="1"/>
    <col min="13314" max="13314" width="5.33203125" style="306" customWidth="1"/>
    <col min="13315" max="13317" width="10.44140625" style="306" customWidth="1"/>
    <col min="13318" max="13568" width="10.33203125" style="306"/>
    <col min="13569" max="13569" width="57.5546875" style="306" customWidth="1"/>
    <col min="13570" max="13570" width="5.33203125" style="306" customWidth="1"/>
    <col min="13571" max="13573" width="10.44140625" style="306" customWidth="1"/>
    <col min="13574" max="13824" width="10.33203125" style="306"/>
    <col min="13825" max="13825" width="57.5546875" style="306" customWidth="1"/>
    <col min="13826" max="13826" width="5.33203125" style="306" customWidth="1"/>
    <col min="13827" max="13829" width="10.44140625" style="306" customWidth="1"/>
    <col min="13830" max="14080" width="10.33203125" style="306"/>
    <col min="14081" max="14081" width="57.5546875" style="306" customWidth="1"/>
    <col min="14082" max="14082" width="5.33203125" style="306" customWidth="1"/>
    <col min="14083" max="14085" width="10.44140625" style="306" customWidth="1"/>
    <col min="14086" max="14336" width="10.33203125" style="306"/>
    <col min="14337" max="14337" width="57.5546875" style="306" customWidth="1"/>
    <col min="14338" max="14338" width="5.33203125" style="306" customWidth="1"/>
    <col min="14339" max="14341" width="10.44140625" style="306" customWidth="1"/>
    <col min="14342" max="14592" width="10.33203125" style="306"/>
    <col min="14593" max="14593" width="57.5546875" style="306" customWidth="1"/>
    <col min="14594" max="14594" width="5.33203125" style="306" customWidth="1"/>
    <col min="14595" max="14597" width="10.44140625" style="306" customWidth="1"/>
    <col min="14598" max="14848" width="10.33203125" style="306"/>
    <col min="14849" max="14849" width="57.5546875" style="306" customWidth="1"/>
    <col min="14850" max="14850" width="5.33203125" style="306" customWidth="1"/>
    <col min="14851" max="14853" width="10.44140625" style="306" customWidth="1"/>
    <col min="14854" max="15104" width="10.33203125" style="306"/>
    <col min="15105" max="15105" width="57.5546875" style="306" customWidth="1"/>
    <col min="15106" max="15106" width="5.33203125" style="306" customWidth="1"/>
    <col min="15107" max="15109" width="10.44140625" style="306" customWidth="1"/>
    <col min="15110" max="15360" width="10.33203125" style="306"/>
    <col min="15361" max="15361" width="57.5546875" style="306" customWidth="1"/>
    <col min="15362" max="15362" width="5.33203125" style="306" customWidth="1"/>
    <col min="15363" max="15365" width="10.44140625" style="306" customWidth="1"/>
    <col min="15366" max="15616" width="10.33203125" style="306"/>
    <col min="15617" max="15617" width="57.5546875" style="306" customWidth="1"/>
    <col min="15618" max="15618" width="5.33203125" style="306" customWidth="1"/>
    <col min="15619" max="15621" width="10.44140625" style="306" customWidth="1"/>
    <col min="15622" max="15872" width="10.33203125" style="306"/>
    <col min="15873" max="15873" width="57.5546875" style="306" customWidth="1"/>
    <col min="15874" max="15874" width="5.33203125" style="306" customWidth="1"/>
    <col min="15875" max="15877" width="10.44140625" style="306" customWidth="1"/>
    <col min="15878" max="16128" width="10.33203125" style="306"/>
    <col min="16129" max="16129" width="57.5546875" style="306" customWidth="1"/>
    <col min="16130" max="16130" width="5.33203125" style="306" customWidth="1"/>
    <col min="16131" max="16133" width="10.44140625" style="306" customWidth="1"/>
    <col min="16134" max="16384" width="10.33203125" style="306"/>
  </cols>
  <sheetData>
    <row r="1" spans="1:5" x14ac:dyDescent="0.3">
      <c r="A1" s="450" t="str">
        <f>CONCATENATE("6.1. melléklet",[1]Z_ALAPADATOK!A7," ",[1]Z_ALAPADATOK!B7," ",[1]Z_ALAPADATOK!C7," ",[1]Z_ALAPADATOK!D7," ",[1]Z_ALAPADATOK!E7," ",[1]Z_ALAPADATOK!F7," ",[1]Z_ALAPADATOK!G7," ",[1]Z_ALAPADATOK!H7)</f>
        <v>6.1. mellékleta … / 2019. ( … ) önkormányzati rendelethez</v>
      </c>
      <c r="B1" s="412"/>
      <c r="C1" s="412"/>
      <c r="D1" s="412"/>
      <c r="E1" s="412"/>
    </row>
    <row r="2" spans="1:5" x14ac:dyDescent="0.3">
      <c r="A2" s="451" t="s">
        <v>425</v>
      </c>
      <c r="B2" s="452"/>
      <c r="C2" s="452"/>
      <c r="D2" s="452"/>
      <c r="E2" s="452"/>
    </row>
    <row r="3" spans="1:5" ht="16.5" customHeight="1" x14ac:dyDescent="0.3">
      <c r="A3" s="451" t="s">
        <v>426</v>
      </c>
      <c r="B3" s="452"/>
      <c r="C3" s="452"/>
      <c r="D3" s="452"/>
      <c r="E3" s="452"/>
    </row>
    <row r="4" spans="1:5" ht="16.5" customHeight="1" x14ac:dyDescent="0.3">
      <c r="A4" s="453" t="s">
        <v>427</v>
      </c>
      <c r="B4" s="454"/>
      <c r="C4" s="454"/>
      <c r="D4" s="454"/>
      <c r="E4" s="454"/>
    </row>
    <row r="5" spans="1:5" ht="16.5" customHeight="1" thickBot="1" x14ac:dyDescent="0.35">
      <c r="A5" s="307"/>
      <c r="B5" s="308"/>
      <c r="C5" s="455" t="str">
        <f>'[1]Z_6.tájékoztató_t.'!E6</f>
        <v xml:space="preserve"> Forintban!</v>
      </c>
      <c r="D5" s="455"/>
      <c r="E5" s="455"/>
    </row>
    <row r="6" spans="1:5" ht="15.75" customHeight="1" x14ac:dyDescent="0.3">
      <c r="A6" s="456" t="s">
        <v>428</v>
      </c>
      <c r="B6" s="459" t="s">
        <v>429</v>
      </c>
      <c r="C6" s="462" t="s">
        <v>430</v>
      </c>
      <c r="D6" s="462" t="s">
        <v>431</v>
      </c>
      <c r="E6" s="464" t="s">
        <v>432</v>
      </c>
    </row>
    <row r="7" spans="1:5" ht="11.25" customHeight="1" x14ac:dyDescent="0.3">
      <c r="A7" s="457"/>
      <c r="B7" s="460"/>
      <c r="C7" s="463"/>
      <c r="D7" s="463"/>
      <c r="E7" s="465"/>
    </row>
    <row r="8" spans="1:5" x14ac:dyDescent="0.3">
      <c r="A8" s="458"/>
      <c r="B8" s="461"/>
      <c r="C8" s="447" t="s">
        <v>433</v>
      </c>
      <c r="D8" s="447"/>
      <c r="E8" s="448"/>
    </row>
    <row r="9" spans="1:5" s="312" customFormat="1" ht="16.2" thickBot="1" x14ac:dyDescent="0.35">
      <c r="A9" s="309" t="s">
        <v>434</v>
      </c>
      <c r="B9" s="310" t="s">
        <v>9</v>
      </c>
      <c r="C9" s="310" t="s">
        <v>10</v>
      </c>
      <c r="D9" s="310" t="s">
        <v>11</v>
      </c>
      <c r="E9" s="311" t="s">
        <v>12</v>
      </c>
    </row>
    <row r="10" spans="1:5" s="317" customFormat="1" x14ac:dyDescent="0.3">
      <c r="A10" s="313" t="s">
        <v>435</v>
      </c>
      <c r="B10" s="314" t="s">
        <v>436</v>
      </c>
      <c r="C10" s="315">
        <v>12088776</v>
      </c>
      <c r="D10" s="315">
        <v>306461</v>
      </c>
      <c r="E10" s="316">
        <v>12088776</v>
      </c>
    </row>
    <row r="11" spans="1:5" s="317" customFormat="1" x14ac:dyDescent="0.3">
      <c r="A11" s="318" t="s">
        <v>437</v>
      </c>
      <c r="B11" s="319" t="s">
        <v>438</v>
      </c>
      <c r="C11" s="320">
        <f>+C12+C17+C22+C27+C32</f>
        <v>694037106</v>
      </c>
      <c r="D11" s="320">
        <f>+D12+D17+D22+D27+D32</f>
        <v>481917619</v>
      </c>
      <c r="E11" s="321">
        <f>+E12+E17+E22+E27+E32</f>
        <v>694037106</v>
      </c>
    </row>
    <row r="12" spans="1:5" s="317" customFormat="1" x14ac:dyDescent="0.3">
      <c r="A12" s="318" t="s">
        <v>439</v>
      </c>
      <c r="B12" s="319" t="s">
        <v>440</v>
      </c>
      <c r="C12" s="320">
        <f>+C13+C14+C15+C16</f>
        <v>618839644</v>
      </c>
      <c r="D12" s="320">
        <f>+D13+D14+D15+D16</f>
        <v>445408887</v>
      </c>
      <c r="E12" s="321">
        <f>+E13+E14+E15+E16</f>
        <v>618839644</v>
      </c>
    </row>
    <row r="13" spans="1:5" s="317" customFormat="1" x14ac:dyDescent="0.3">
      <c r="A13" s="322" t="s">
        <v>441</v>
      </c>
      <c r="B13" s="319" t="s">
        <v>442</v>
      </c>
      <c r="C13" s="323">
        <v>517405585</v>
      </c>
      <c r="D13" s="323">
        <v>377908881</v>
      </c>
      <c r="E13" s="324">
        <v>517405585</v>
      </c>
    </row>
    <row r="14" spans="1:5" s="317" customFormat="1" ht="26.4" customHeight="1" x14ac:dyDescent="0.3">
      <c r="A14" s="322" t="s">
        <v>443</v>
      </c>
      <c r="B14" s="319" t="s">
        <v>444</v>
      </c>
      <c r="C14" s="325"/>
      <c r="D14" s="325"/>
      <c r="E14" s="326"/>
    </row>
    <row r="15" spans="1:5" s="317" customFormat="1" x14ac:dyDescent="0.3">
      <c r="A15" s="322" t="s">
        <v>445</v>
      </c>
      <c r="B15" s="319" t="s">
        <v>446</v>
      </c>
      <c r="C15" s="325">
        <v>68927546</v>
      </c>
      <c r="D15" s="325">
        <v>43505821</v>
      </c>
      <c r="E15" s="326">
        <v>68927546</v>
      </c>
    </row>
    <row r="16" spans="1:5" s="317" customFormat="1" x14ac:dyDescent="0.3">
      <c r="A16" s="322" t="s">
        <v>447</v>
      </c>
      <c r="B16" s="319" t="s">
        <v>448</v>
      </c>
      <c r="C16" s="325">
        <v>32506513</v>
      </c>
      <c r="D16" s="325">
        <v>23994185</v>
      </c>
      <c r="E16" s="326">
        <v>32506513</v>
      </c>
    </row>
    <row r="17" spans="1:5" s="317" customFormat="1" x14ac:dyDescent="0.3">
      <c r="A17" s="318" t="s">
        <v>449</v>
      </c>
      <c r="B17" s="319" t="s">
        <v>450</v>
      </c>
      <c r="C17" s="327">
        <f>+C18+C19+C20+C21</f>
        <v>75036832</v>
      </c>
      <c r="D17" s="327">
        <f>+D18+D19+D20+D21</f>
        <v>36348102</v>
      </c>
      <c r="E17" s="328">
        <f>+E18+E19+E20+E21</f>
        <v>75036832</v>
      </c>
    </row>
    <row r="18" spans="1:5" s="317" customFormat="1" x14ac:dyDescent="0.3">
      <c r="A18" s="322" t="s">
        <v>451</v>
      </c>
      <c r="B18" s="319" t="s">
        <v>452</v>
      </c>
      <c r="C18" s="325"/>
      <c r="D18" s="325"/>
      <c r="E18" s="326"/>
    </row>
    <row r="19" spans="1:5" s="317" customFormat="1" ht="20.399999999999999" x14ac:dyDescent="0.3">
      <c r="A19" s="322" t="s">
        <v>453</v>
      </c>
      <c r="B19" s="319" t="s">
        <v>267</v>
      </c>
      <c r="C19" s="325"/>
      <c r="D19" s="325"/>
      <c r="E19" s="326"/>
    </row>
    <row r="20" spans="1:5" s="317" customFormat="1" x14ac:dyDescent="0.3">
      <c r="A20" s="322" t="s">
        <v>454</v>
      </c>
      <c r="B20" s="319" t="s">
        <v>269</v>
      </c>
      <c r="C20" s="325"/>
      <c r="D20" s="325"/>
      <c r="E20" s="326"/>
    </row>
    <row r="21" spans="1:5" s="317" customFormat="1" x14ac:dyDescent="0.3">
      <c r="A21" s="322" t="s">
        <v>455</v>
      </c>
      <c r="B21" s="319" t="s">
        <v>295</v>
      </c>
      <c r="C21" s="325">
        <v>75036832</v>
      </c>
      <c r="D21" s="325">
        <v>36348102</v>
      </c>
      <c r="E21" s="326">
        <v>75036832</v>
      </c>
    </row>
    <row r="22" spans="1:5" s="317" customFormat="1" x14ac:dyDescent="0.3">
      <c r="A22" s="318" t="s">
        <v>456</v>
      </c>
      <c r="B22" s="319" t="s">
        <v>296</v>
      </c>
      <c r="C22" s="327">
        <f>+C23+C24+C25+C26</f>
        <v>0</v>
      </c>
      <c r="D22" s="327">
        <f>+D23+D24+D25+D26</f>
        <v>0</v>
      </c>
      <c r="E22" s="328">
        <f>+E23+E24+E25+E26</f>
        <v>0</v>
      </c>
    </row>
    <row r="23" spans="1:5" s="317" customFormat="1" x14ac:dyDescent="0.3">
      <c r="A23" s="322" t="s">
        <v>457</v>
      </c>
      <c r="B23" s="319" t="s">
        <v>299</v>
      </c>
      <c r="C23" s="325"/>
      <c r="D23" s="325"/>
      <c r="E23" s="326"/>
    </row>
    <row r="24" spans="1:5" s="317" customFormat="1" x14ac:dyDescent="0.3">
      <c r="A24" s="322" t="s">
        <v>458</v>
      </c>
      <c r="B24" s="319" t="s">
        <v>302</v>
      </c>
      <c r="C24" s="325"/>
      <c r="D24" s="325"/>
      <c r="E24" s="326"/>
    </row>
    <row r="25" spans="1:5" s="317" customFormat="1" x14ac:dyDescent="0.3">
      <c r="A25" s="322" t="s">
        <v>459</v>
      </c>
      <c r="B25" s="319" t="s">
        <v>305</v>
      </c>
      <c r="C25" s="325"/>
      <c r="D25" s="325"/>
      <c r="E25" s="326"/>
    </row>
    <row r="26" spans="1:5" s="317" customFormat="1" x14ac:dyDescent="0.3">
      <c r="A26" s="322" t="s">
        <v>460</v>
      </c>
      <c r="B26" s="319" t="s">
        <v>308</v>
      </c>
      <c r="C26" s="325"/>
      <c r="D26" s="325"/>
      <c r="E26" s="326"/>
    </row>
    <row r="27" spans="1:5" s="317" customFormat="1" x14ac:dyDescent="0.3">
      <c r="A27" s="318" t="s">
        <v>461</v>
      </c>
      <c r="B27" s="319" t="s">
        <v>311</v>
      </c>
      <c r="C27" s="327">
        <f>+C28+C29+C30+C31</f>
        <v>160630</v>
      </c>
      <c r="D27" s="327">
        <f>+D28+D29+D30+D31</f>
        <v>160630</v>
      </c>
      <c r="E27" s="328">
        <f>+E28+E29+E30+E31</f>
        <v>160630</v>
      </c>
    </row>
    <row r="28" spans="1:5" s="317" customFormat="1" x14ac:dyDescent="0.3">
      <c r="A28" s="322" t="s">
        <v>462</v>
      </c>
      <c r="B28" s="319" t="s">
        <v>314</v>
      </c>
      <c r="C28" s="325"/>
      <c r="D28" s="325"/>
      <c r="E28" s="326"/>
    </row>
    <row r="29" spans="1:5" s="317" customFormat="1" x14ac:dyDescent="0.3">
      <c r="A29" s="322" t="s">
        <v>463</v>
      </c>
      <c r="B29" s="319" t="s">
        <v>317</v>
      </c>
      <c r="C29" s="325"/>
      <c r="D29" s="325"/>
      <c r="E29" s="326"/>
    </row>
    <row r="30" spans="1:5" s="317" customFormat="1" x14ac:dyDescent="0.3">
      <c r="A30" s="322" t="s">
        <v>464</v>
      </c>
      <c r="B30" s="319" t="s">
        <v>319</v>
      </c>
      <c r="C30" s="325"/>
      <c r="D30" s="325"/>
      <c r="E30" s="326"/>
    </row>
    <row r="31" spans="1:5" s="317" customFormat="1" x14ac:dyDescent="0.3">
      <c r="A31" s="322" t="s">
        <v>465</v>
      </c>
      <c r="B31" s="319" t="s">
        <v>321</v>
      </c>
      <c r="C31" s="325">
        <v>160630</v>
      </c>
      <c r="D31" s="325">
        <v>160630</v>
      </c>
      <c r="E31" s="326">
        <v>160630</v>
      </c>
    </row>
    <row r="32" spans="1:5" s="317" customFormat="1" x14ac:dyDescent="0.3">
      <c r="A32" s="318" t="s">
        <v>466</v>
      </c>
      <c r="B32" s="319" t="s">
        <v>322</v>
      </c>
      <c r="C32" s="327">
        <f>+C33+C34+C35+C36</f>
        <v>0</v>
      </c>
      <c r="D32" s="327">
        <f>+D33+D34+D35+D36</f>
        <v>0</v>
      </c>
      <c r="E32" s="328">
        <f>+E33+E34+E35+E36</f>
        <v>0</v>
      </c>
    </row>
    <row r="33" spans="1:5" s="317" customFormat="1" x14ac:dyDescent="0.3">
      <c r="A33" s="322" t="s">
        <v>467</v>
      </c>
      <c r="B33" s="319" t="s">
        <v>324</v>
      </c>
      <c r="C33" s="325"/>
      <c r="D33" s="325"/>
      <c r="E33" s="326"/>
    </row>
    <row r="34" spans="1:5" s="317" customFormat="1" ht="20.399999999999999" x14ac:dyDescent="0.3">
      <c r="A34" s="322" t="s">
        <v>468</v>
      </c>
      <c r="B34" s="319" t="s">
        <v>327</v>
      </c>
      <c r="C34" s="325"/>
      <c r="D34" s="325"/>
      <c r="E34" s="326"/>
    </row>
    <row r="35" spans="1:5" s="317" customFormat="1" x14ac:dyDescent="0.3">
      <c r="A35" s="322" t="s">
        <v>469</v>
      </c>
      <c r="B35" s="319" t="s">
        <v>329</v>
      </c>
      <c r="C35" s="325"/>
      <c r="D35" s="325"/>
      <c r="E35" s="326"/>
    </row>
    <row r="36" spans="1:5" s="317" customFormat="1" x14ac:dyDescent="0.3">
      <c r="A36" s="322" t="s">
        <v>470</v>
      </c>
      <c r="B36" s="319" t="s">
        <v>332</v>
      </c>
      <c r="C36" s="325"/>
      <c r="D36" s="325"/>
      <c r="E36" s="326"/>
    </row>
    <row r="37" spans="1:5" s="317" customFormat="1" x14ac:dyDescent="0.3">
      <c r="A37" s="318" t="s">
        <v>471</v>
      </c>
      <c r="B37" s="319" t="s">
        <v>365</v>
      </c>
      <c r="C37" s="327">
        <f>+C38+C43+C48</f>
        <v>365000</v>
      </c>
      <c r="D37" s="327">
        <f>+D38+D43+D48</f>
        <v>365000</v>
      </c>
      <c r="E37" s="328">
        <f>+E38+E43+E48</f>
        <v>365000</v>
      </c>
    </row>
    <row r="38" spans="1:5" s="317" customFormat="1" x14ac:dyDescent="0.3">
      <c r="A38" s="318" t="s">
        <v>472</v>
      </c>
      <c r="B38" s="319" t="s">
        <v>473</v>
      </c>
      <c r="C38" s="327">
        <f>+C39+C40+C41+C42</f>
        <v>365000</v>
      </c>
      <c r="D38" s="327">
        <f>+D39+D40+D41+D42</f>
        <v>365000</v>
      </c>
      <c r="E38" s="328">
        <f>+E39+E40+E41+E42</f>
        <v>365000</v>
      </c>
    </row>
    <row r="39" spans="1:5" s="317" customFormat="1" x14ac:dyDescent="0.3">
      <c r="A39" s="322" t="s">
        <v>474</v>
      </c>
      <c r="B39" s="319" t="s">
        <v>475</v>
      </c>
      <c r="C39" s="325"/>
      <c r="D39" s="325"/>
      <c r="E39" s="326"/>
    </row>
    <row r="40" spans="1:5" s="317" customFormat="1" x14ac:dyDescent="0.3">
      <c r="A40" s="322" t="s">
        <v>476</v>
      </c>
      <c r="B40" s="319" t="s">
        <v>477</v>
      </c>
      <c r="C40" s="325"/>
      <c r="D40" s="325"/>
      <c r="E40" s="326"/>
    </row>
    <row r="41" spans="1:5" s="317" customFormat="1" x14ac:dyDescent="0.3">
      <c r="A41" s="322" t="s">
        <v>478</v>
      </c>
      <c r="B41" s="319" t="s">
        <v>479</v>
      </c>
      <c r="C41" s="325"/>
      <c r="D41" s="325"/>
      <c r="E41" s="326"/>
    </row>
    <row r="42" spans="1:5" s="317" customFormat="1" x14ac:dyDescent="0.3">
      <c r="A42" s="322" t="s">
        <v>480</v>
      </c>
      <c r="B42" s="319" t="s">
        <v>481</v>
      </c>
      <c r="C42" s="325">
        <v>365000</v>
      </c>
      <c r="D42" s="325">
        <v>365000</v>
      </c>
      <c r="E42" s="326">
        <v>365000</v>
      </c>
    </row>
    <row r="43" spans="1:5" s="317" customFormat="1" x14ac:dyDescent="0.3">
      <c r="A43" s="318" t="s">
        <v>482</v>
      </c>
      <c r="B43" s="319" t="s">
        <v>483</v>
      </c>
      <c r="C43" s="327">
        <f>+C44+C45+C46+C47</f>
        <v>0</v>
      </c>
      <c r="D43" s="327">
        <f>+D44+D45+D46+D47</f>
        <v>0</v>
      </c>
      <c r="E43" s="328">
        <f>+E44+E45+E46+E47</f>
        <v>0</v>
      </c>
    </row>
    <row r="44" spans="1:5" s="317" customFormat="1" x14ac:dyDescent="0.3">
      <c r="A44" s="322" t="s">
        <v>484</v>
      </c>
      <c r="B44" s="319" t="s">
        <v>485</v>
      </c>
      <c r="C44" s="325"/>
      <c r="D44" s="325"/>
      <c r="E44" s="326"/>
    </row>
    <row r="45" spans="1:5" s="317" customFormat="1" ht="20.399999999999999" x14ac:dyDescent="0.3">
      <c r="A45" s="322" t="s">
        <v>486</v>
      </c>
      <c r="B45" s="319" t="s">
        <v>487</v>
      </c>
      <c r="C45" s="325"/>
      <c r="D45" s="325"/>
      <c r="E45" s="326"/>
    </row>
    <row r="46" spans="1:5" s="317" customFormat="1" x14ac:dyDescent="0.3">
      <c r="A46" s="322" t="s">
        <v>488</v>
      </c>
      <c r="B46" s="319" t="s">
        <v>489</v>
      </c>
      <c r="C46" s="325"/>
      <c r="D46" s="325"/>
      <c r="E46" s="326"/>
    </row>
    <row r="47" spans="1:5" s="317" customFormat="1" x14ac:dyDescent="0.3">
      <c r="A47" s="322" t="s">
        <v>490</v>
      </c>
      <c r="B47" s="319" t="s">
        <v>491</v>
      </c>
      <c r="C47" s="325"/>
      <c r="D47" s="325"/>
      <c r="E47" s="326"/>
    </row>
    <row r="48" spans="1:5" s="317" customFormat="1" x14ac:dyDescent="0.3">
      <c r="A48" s="318" t="s">
        <v>492</v>
      </c>
      <c r="B48" s="319" t="s">
        <v>493</v>
      </c>
      <c r="C48" s="327">
        <f>+C49+C50+C51+C52</f>
        <v>0</v>
      </c>
      <c r="D48" s="327">
        <f>+D49+D50+D51+D52</f>
        <v>0</v>
      </c>
      <c r="E48" s="328">
        <f>+E49+E50+E51+E52</f>
        <v>0</v>
      </c>
    </row>
    <row r="49" spans="1:5" s="317" customFormat="1" x14ac:dyDescent="0.3">
      <c r="A49" s="322" t="s">
        <v>494</v>
      </c>
      <c r="B49" s="319" t="s">
        <v>495</v>
      </c>
      <c r="C49" s="325"/>
      <c r="D49" s="325"/>
      <c r="E49" s="326"/>
    </row>
    <row r="50" spans="1:5" s="317" customFormat="1" ht="20.399999999999999" x14ac:dyDescent="0.3">
      <c r="A50" s="322" t="s">
        <v>496</v>
      </c>
      <c r="B50" s="319" t="s">
        <v>497</v>
      </c>
      <c r="C50" s="325"/>
      <c r="D50" s="325"/>
      <c r="E50" s="326"/>
    </row>
    <row r="51" spans="1:5" s="317" customFormat="1" x14ac:dyDescent="0.3">
      <c r="A51" s="322" t="s">
        <v>498</v>
      </c>
      <c r="B51" s="319" t="s">
        <v>499</v>
      </c>
      <c r="C51" s="325"/>
      <c r="D51" s="325"/>
      <c r="E51" s="326"/>
    </row>
    <row r="52" spans="1:5" s="317" customFormat="1" x14ac:dyDescent="0.3">
      <c r="A52" s="322" t="s">
        <v>500</v>
      </c>
      <c r="B52" s="319" t="s">
        <v>501</v>
      </c>
      <c r="C52" s="325"/>
      <c r="D52" s="325"/>
      <c r="E52" s="326"/>
    </row>
    <row r="53" spans="1:5" s="317" customFormat="1" x14ac:dyDescent="0.3">
      <c r="A53" s="318" t="s">
        <v>502</v>
      </c>
      <c r="B53" s="319" t="s">
        <v>503</v>
      </c>
      <c r="C53" s="325">
        <v>294062199</v>
      </c>
      <c r="D53" s="325">
        <v>196373697</v>
      </c>
      <c r="E53" s="326">
        <v>294062199</v>
      </c>
    </row>
    <row r="54" spans="1:5" s="317" customFormat="1" ht="20.399999999999999" x14ac:dyDescent="0.3">
      <c r="A54" s="318" t="s">
        <v>504</v>
      </c>
      <c r="B54" s="319" t="s">
        <v>505</v>
      </c>
      <c r="C54" s="327">
        <f>+C10+C11+C37+C53</f>
        <v>1000553081</v>
      </c>
      <c r="D54" s="327">
        <f>+D10+D11+D37+D53</f>
        <v>678962777</v>
      </c>
      <c r="E54" s="328">
        <f>+E10+E11+E37+E53</f>
        <v>1000553081</v>
      </c>
    </row>
    <row r="55" spans="1:5" s="317" customFormat="1" x14ac:dyDescent="0.3">
      <c r="A55" s="318" t="s">
        <v>506</v>
      </c>
      <c r="B55" s="319" t="s">
        <v>507</v>
      </c>
      <c r="C55" s="325">
        <v>521450</v>
      </c>
      <c r="D55" s="325">
        <v>521450</v>
      </c>
      <c r="E55" s="326">
        <v>521450</v>
      </c>
    </row>
    <row r="56" spans="1:5" s="317" customFormat="1" x14ac:dyDescent="0.3">
      <c r="A56" s="318" t="s">
        <v>508</v>
      </c>
      <c r="B56" s="319" t="s">
        <v>509</v>
      </c>
      <c r="C56" s="325"/>
      <c r="D56" s="325"/>
      <c r="E56" s="326"/>
    </row>
    <row r="57" spans="1:5" s="317" customFormat="1" x14ac:dyDescent="0.3">
      <c r="A57" s="318" t="s">
        <v>510</v>
      </c>
      <c r="B57" s="319" t="s">
        <v>511</v>
      </c>
      <c r="C57" s="327">
        <f>+C55+C56</f>
        <v>521450</v>
      </c>
      <c r="D57" s="327">
        <f>+D55+D56</f>
        <v>521450</v>
      </c>
      <c r="E57" s="328">
        <f>+E55+E56</f>
        <v>521450</v>
      </c>
    </row>
    <row r="58" spans="1:5" s="317" customFormat="1" x14ac:dyDescent="0.3">
      <c r="A58" s="318" t="s">
        <v>512</v>
      </c>
      <c r="B58" s="319" t="s">
        <v>513</v>
      </c>
      <c r="C58" s="325"/>
      <c r="D58" s="325"/>
      <c r="E58" s="326"/>
    </row>
    <row r="59" spans="1:5" s="317" customFormat="1" x14ac:dyDescent="0.3">
      <c r="A59" s="318" t="s">
        <v>514</v>
      </c>
      <c r="B59" s="319" t="s">
        <v>515</v>
      </c>
      <c r="C59" s="325">
        <v>626415</v>
      </c>
      <c r="D59" s="325">
        <v>626415</v>
      </c>
      <c r="E59" s="326">
        <v>626415</v>
      </c>
    </row>
    <row r="60" spans="1:5" s="317" customFormat="1" x14ac:dyDescent="0.3">
      <c r="A60" s="318" t="s">
        <v>516</v>
      </c>
      <c r="B60" s="319" t="s">
        <v>517</v>
      </c>
      <c r="C60" s="325">
        <v>12683266</v>
      </c>
      <c r="D60" s="325">
        <v>12683266</v>
      </c>
      <c r="E60" s="326">
        <v>12683266</v>
      </c>
    </row>
    <row r="61" spans="1:5" s="317" customFormat="1" x14ac:dyDescent="0.3">
      <c r="A61" s="318" t="s">
        <v>518</v>
      </c>
      <c r="B61" s="319" t="s">
        <v>519</v>
      </c>
      <c r="C61" s="325"/>
      <c r="D61" s="325"/>
      <c r="E61" s="326"/>
    </row>
    <row r="62" spans="1:5" s="317" customFormat="1" x14ac:dyDescent="0.3">
      <c r="A62" s="318" t="s">
        <v>520</v>
      </c>
      <c r="B62" s="319" t="s">
        <v>521</v>
      </c>
      <c r="C62" s="327">
        <f>+C58+C59+C60+C61</f>
        <v>13309681</v>
      </c>
      <c r="D62" s="327">
        <f>+D58+D59+D60+D61</f>
        <v>13309681</v>
      </c>
      <c r="E62" s="328">
        <f>+E58+E59+E60+E61</f>
        <v>13309681</v>
      </c>
    </row>
    <row r="63" spans="1:5" s="317" customFormat="1" x14ac:dyDescent="0.3">
      <c r="A63" s="318" t="s">
        <v>522</v>
      </c>
      <c r="B63" s="319" t="s">
        <v>523</v>
      </c>
      <c r="C63" s="325">
        <v>3809572</v>
      </c>
      <c r="D63" s="325">
        <v>3809572</v>
      </c>
      <c r="E63" s="326">
        <v>3809572</v>
      </c>
    </row>
    <row r="64" spans="1:5" s="317" customFormat="1" x14ac:dyDescent="0.3">
      <c r="A64" s="318" t="s">
        <v>524</v>
      </c>
      <c r="B64" s="319" t="s">
        <v>525</v>
      </c>
      <c r="C64" s="325"/>
      <c r="D64" s="325"/>
      <c r="E64" s="326"/>
    </row>
    <row r="65" spans="1:5" s="317" customFormat="1" x14ac:dyDescent="0.3">
      <c r="A65" s="318" t="s">
        <v>526</v>
      </c>
      <c r="B65" s="319" t="s">
        <v>527</v>
      </c>
      <c r="C65" s="325">
        <v>1312468</v>
      </c>
      <c r="D65" s="325">
        <v>1312468</v>
      </c>
      <c r="E65" s="326">
        <v>1312468</v>
      </c>
    </row>
    <row r="66" spans="1:5" s="317" customFormat="1" x14ac:dyDescent="0.3">
      <c r="A66" s="318" t="s">
        <v>528</v>
      </c>
      <c r="B66" s="319" t="s">
        <v>529</v>
      </c>
      <c r="C66" s="327">
        <f>+C63+C64+C65</f>
        <v>5122040</v>
      </c>
      <c r="D66" s="327">
        <f>+D63+D64+D65</f>
        <v>5122040</v>
      </c>
      <c r="E66" s="328">
        <f>+E63+E64+E65</f>
        <v>5122040</v>
      </c>
    </row>
    <row r="67" spans="1:5" s="317" customFormat="1" x14ac:dyDescent="0.3">
      <c r="A67" s="318" t="s">
        <v>530</v>
      </c>
      <c r="B67" s="319" t="s">
        <v>531</v>
      </c>
      <c r="C67" s="325"/>
      <c r="D67" s="325"/>
      <c r="E67" s="326"/>
    </row>
    <row r="68" spans="1:5" s="317" customFormat="1" ht="20.399999999999999" x14ac:dyDescent="0.3">
      <c r="A68" s="318" t="s">
        <v>532</v>
      </c>
      <c r="B68" s="319" t="s">
        <v>533</v>
      </c>
      <c r="C68" s="325"/>
      <c r="D68" s="325">
        <v>7487085</v>
      </c>
      <c r="E68" s="326"/>
    </row>
    <row r="69" spans="1:5" s="317" customFormat="1" x14ac:dyDescent="0.3">
      <c r="A69" s="318" t="s">
        <v>534</v>
      </c>
      <c r="B69" s="319" t="s">
        <v>535</v>
      </c>
      <c r="C69" s="327">
        <f>+C67+C68</f>
        <v>0</v>
      </c>
      <c r="D69" s="327">
        <f>+D67+D68</f>
        <v>7487085</v>
      </c>
      <c r="E69" s="328">
        <f>+E67+E68</f>
        <v>0</v>
      </c>
    </row>
    <row r="70" spans="1:5" s="317" customFormat="1" x14ac:dyDescent="0.3">
      <c r="A70" s="318" t="s">
        <v>536</v>
      </c>
      <c r="B70" s="319" t="s">
        <v>537</v>
      </c>
      <c r="C70" s="325"/>
      <c r="D70" s="325"/>
      <c r="E70" s="326"/>
    </row>
    <row r="71" spans="1:5" s="317" customFormat="1" ht="16.2" thickBot="1" x14ac:dyDescent="0.35">
      <c r="A71" s="329" t="s">
        <v>538</v>
      </c>
      <c r="B71" s="330" t="s">
        <v>539</v>
      </c>
      <c r="C71" s="331">
        <f>+C54+C57+C62+C66+C69+C70</f>
        <v>1019506252</v>
      </c>
      <c r="D71" s="331">
        <f>+D54+D57+D62+D66+D69+D70</f>
        <v>705403033</v>
      </c>
      <c r="E71" s="332">
        <f>+E54+E57+E62+E66+E69+E70</f>
        <v>1019506252</v>
      </c>
    </row>
    <row r="72" spans="1:5" x14ac:dyDescent="0.3">
      <c r="A72" s="333"/>
      <c r="C72" s="335"/>
      <c r="D72" s="335"/>
      <c r="E72" s="336"/>
    </row>
    <row r="73" spans="1:5" x14ac:dyDescent="0.3">
      <c r="A73" s="333"/>
      <c r="C73" s="335"/>
      <c r="D73" s="335"/>
      <c r="E73" s="336"/>
    </row>
    <row r="74" spans="1:5" x14ac:dyDescent="0.3">
      <c r="A74" s="337"/>
      <c r="C74" s="335"/>
      <c r="D74" s="335"/>
      <c r="E74" s="336"/>
    </row>
    <row r="75" spans="1:5" x14ac:dyDescent="0.3">
      <c r="A75" s="449"/>
      <c r="B75" s="449"/>
      <c r="C75" s="449"/>
      <c r="D75" s="449"/>
      <c r="E75" s="449"/>
    </row>
    <row r="76" spans="1:5" x14ac:dyDescent="0.3">
      <c r="A76" s="449"/>
      <c r="B76" s="449"/>
      <c r="C76" s="449"/>
      <c r="D76" s="449"/>
      <c r="E76" s="449"/>
    </row>
  </sheetData>
  <mergeCells count="13">
    <mergeCell ref="C8:E8"/>
    <mergeCell ref="A75:E75"/>
    <mergeCell ref="A76:E76"/>
    <mergeCell ref="A1:E1"/>
    <mergeCell ref="A2:E2"/>
    <mergeCell ref="A3:E3"/>
    <mergeCell ref="A4:E4"/>
    <mergeCell ref="C5:E5"/>
    <mergeCell ref="A6:A8"/>
    <mergeCell ref="B6:B8"/>
    <mergeCell ref="C6:C7"/>
    <mergeCell ref="D6:D7"/>
    <mergeCell ref="E6:E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sqref="A1:C1"/>
    </sheetView>
  </sheetViews>
  <sheetFormatPr defaultRowHeight="13.2" x14ac:dyDescent="0.3"/>
  <cols>
    <col min="1" max="1" width="61" style="385" customWidth="1"/>
    <col min="2" max="2" width="5.33203125" style="386" customWidth="1"/>
    <col min="3" max="3" width="15.44140625" style="367" customWidth="1"/>
    <col min="4" max="256" width="9.109375" style="367"/>
    <col min="257" max="257" width="61" style="367" customWidth="1"/>
    <col min="258" max="258" width="5.33203125" style="367" customWidth="1"/>
    <col min="259" max="259" width="15.44140625" style="367" customWidth="1"/>
    <col min="260" max="512" width="9.109375" style="367"/>
    <col min="513" max="513" width="61" style="367" customWidth="1"/>
    <col min="514" max="514" width="5.33203125" style="367" customWidth="1"/>
    <col min="515" max="515" width="15.44140625" style="367" customWidth="1"/>
    <col min="516" max="768" width="9.109375" style="367"/>
    <col min="769" max="769" width="61" style="367" customWidth="1"/>
    <col min="770" max="770" width="5.33203125" style="367" customWidth="1"/>
    <col min="771" max="771" width="15.44140625" style="367" customWidth="1"/>
    <col min="772" max="1024" width="9.109375" style="367"/>
    <col min="1025" max="1025" width="61" style="367" customWidth="1"/>
    <col min="1026" max="1026" width="5.33203125" style="367" customWidth="1"/>
    <col min="1027" max="1027" width="15.44140625" style="367" customWidth="1"/>
    <col min="1028" max="1280" width="9.109375" style="367"/>
    <col min="1281" max="1281" width="61" style="367" customWidth="1"/>
    <col min="1282" max="1282" width="5.33203125" style="367" customWidth="1"/>
    <col min="1283" max="1283" width="15.44140625" style="367" customWidth="1"/>
    <col min="1284" max="1536" width="9.109375" style="367"/>
    <col min="1537" max="1537" width="61" style="367" customWidth="1"/>
    <col min="1538" max="1538" width="5.33203125" style="367" customWidth="1"/>
    <col min="1539" max="1539" width="15.44140625" style="367" customWidth="1"/>
    <col min="1540" max="1792" width="9.109375" style="367"/>
    <col min="1793" max="1793" width="61" style="367" customWidth="1"/>
    <col min="1794" max="1794" width="5.33203125" style="367" customWidth="1"/>
    <col min="1795" max="1795" width="15.44140625" style="367" customWidth="1"/>
    <col min="1796" max="2048" width="9.109375" style="367"/>
    <col min="2049" max="2049" width="61" style="367" customWidth="1"/>
    <col min="2050" max="2050" width="5.33203125" style="367" customWidth="1"/>
    <col min="2051" max="2051" width="15.44140625" style="367" customWidth="1"/>
    <col min="2052" max="2304" width="9.109375" style="367"/>
    <col min="2305" max="2305" width="61" style="367" customWidth="1"/>
    <col min="2306" max="2306" width="5.33203125" style="367" customWidth="1"/>
    <col min="2307" max="2307" width="15.44140625" style="367" customWidth="1"/>
    <col min="2308" max="2560" width="9.109375" style="367"/>
    <col min="2561" max="2561" width="61" style="367" customWidth="1"/>
    <col min="2562" max="2562" width="5.33203125" style="367" customWidth="1"/>
    <col min="2563" max="2563" width="15.44140625" style="367" customWidth="1"/>
    <col min="2564" max="2816" width="9.109375" style="367"/>
    <col min="2817" max="2817" width="61" style="367" customWidth="1"/>
    <col min="2818" max="2818" width="5.33203125" style="367" customWidth="1"/>
    <col min="2819" max="2819" width="15.44140625" style="367" customWidth="1"/>
    <col min="2820" max="3072" width="9.109375" style="367"/>
    <col min="3073" max="3073" width="61" style="367" customWidth="1"/>
    <col min="3074" max="3074" width="5.33203125" style="367" customWidth="1"/>
    <col min="3075" max="3075" width="15.44140625" style="367" customWidth="1"/>
    <col min="3076" max="3328" width="9.109375" style="367"/>
    <col min="3329" max="3329" width="61" style="367" customWidth="1"/>
    <col min="3330" max="3330" width="5.33203125" style="367" customWidth="1"/>
    <col min="3331" max="3331" width="15.44140625" style="367" customWidth="1"/>
    <col min="3332" max="3584" width="9.109375" style="367"/>
    <col min="3585" max="3585" width="61" style="367" customWidth="1"/>
    <col min="3586" max="3586" width="5.33203125" style="367" customWidth="1"/>
    <col min="3587" max="3587" width="15.44140625" style="367" customWidth="1"/>
    <col min="3588" max="3840" width="9.109375" style="367"/>
    <col min="3841" max="3841" width="61" style="367" customWidth="1"/>
    <col min="3842" max="3842" width="5.33203125" style="367" customWidth="1"/>
    <col min="3843" max="3843" width="15.44140625" style="367" customWidth="1"/>
    <col min="3844" max="4096" width="9.109375" style="367"/>
    <col min="4097" max="4097" width="61" style="367" customWidth="1"/>
    <col min="4098" max="4098" width="5.33203125" style="367" customWidth="1"/>
    <col min="4099" max="4099" width="15.44140625" style="367" customWidth="1"/>
    <col min="4100" max="4352" width="9.109375" style="367"/>
    <col min="4353" max="4353" width="61" style="367" customWidth="1"/>
    <col min="4354" max="4354" width="5.33203125" style="367" customWidth="1"/>
    <col min="4355" max="4355" width="15.44140625" style="367" customWidth="1"/>
    <col min="4356" max="4608" width="9.109375" style="367"/>
    <col min="4609" max="4609" width="61" style="367" customWidth="1"/>
    <col min="4610" max="4610" width="5.33203125" style="367" customWidth="1"/>
    <col min="4611" max="4611" width="15.44140625" style="367" customWidth="1"/>
    <col min="4612" max="4864" width="9.109375" style="367"/>
    <col min="4865" max="4865" width="61" style="367" customWidth="1"/>
    <col min="4866" max="4866" width="5.33203125" style="367" customWidth="1"/>
    <col min="4867" max="4867" width="15.44140625" style="367" customWidth="1"/>
    <col min="4868" max="5120" width="9.109375" style="367"/>
    <col min="5121" max="5121" width="61" style="367" customWidth="1"/>
    <col min="5122" max="5122" width="5.33203125" style="367" customWidth="1"/>
    <col min="5123" max="5123" width="15.44140625" style="367" customWidth="1"/>
    <col min="5124" max="5376" width="9.109375" style="367"/>
    <col min="5377" max="5377" width="61" style="367" customWidth="1"/>
    <col min="5378" max="5378" width="5.33203125" style="367" customWidth="1"/>
    <col min="5379" max="5379" width="15.44140625" style="367" customWidth="1"/>
    <col min="5380" max="5632" width="9.109375" style="367"/>
    <col min="5633" max="5633" width="61" style="367" customWidth="1"/>
    <col min="5634" max="5634" width="5.33203125" style="367" customWidth="1"/>
    <col min="5635" max="5635" width="15.44140625" style="367" customWidth="1"/>
    <col min="5636" max="5888" width="9.109375" style="367"/>
    <col min="5889" max="5889" width="61" style="367" customWidth="1"/>
    <col min="5890" max="5890" width="5.33203125" style="367" customWidth="1"/>
    <col min="5891" max="5891" width="15.44140625" style="367" customWidth="1"/>
    <col min="5892" max="6144" width="9.109375" style="367"/>
    <col min="6145" max="6145" width="61" style="367" customWidth="1"/>
    <col min="6146" max="6146" width="5.33203125" style="367" customWidth="1"/>
    <col min="6147" max="6147" width="15.44140625" style="367" customWidth="1"/>
    <col min="6148" max="6400" width="9.109375" style="367"/>
    <col min="6401" max="6401" width="61" style="367" customWidth="1"/>
    <col min="6402" max="6402" width="5.33203125" style="367" customWidth="1"/>
    <col min="6403" max="6403" width="15.44140625" style="367" customWidth="1"/>
    <col min="6404" max="6656" width="9.109375" style="367"/>
    <col min="6657" max="6657" width="61" style="367" customWidth="1"/>
    <col min="6658" max="6658" width="5.33203125" style="367" customWidth="1"/>
    <col min="6659" max="6659" width="15.44140625" style="367" customWidth="1"/>
    <col min="6660" max="6912" width="9.109375" style="367"/>
    <col min="6913" max="6913" width="61" style="367" customWidth="1"/>
    <col min="6914" max="6914" width="5.33203125" style="367" customWidth="1"/>
    <col min="6915" max="6915" width="15.44140625" style="367" customWidth="1"/>
    <col min="6916" max="7168" width="9.109375" style="367"/>
    <col min="7169" max="7169" width="61" style="367" customWidth="1"/>
    <col min="7170" max="7170" width="5.33203125" style="367" customWidth="1"/>
    <col min="7171" max="7171" width="15.44140625" style="367" customWidth="1"/>
    <col min="7172" max="7424" width="9.109375" style="367"/>
    <col min="7425" max="7425" width="61" style="367" customWidth="1"/>
    <col min="7426" max="7426" width="5.33203125" style="367" customWidth="1"/>
    <col min="7427" max="7427" width="15.44140625" style="367" customWidth="1"/>
    <col min="7428" max="7680" width="9.109375" style="367"/>
    <col min="7681" max="7681" width="61" style="367" customWidth="1"/>
    <col min="7682" max="7682" width="5.33203125" style="367" customWidth="1"/>
    <col min="7683" max="7683" width="15.44140625" style="367" customWidth="1"/>
    <col min="7684" max="7936" width="9.109375" style="367"/>
    <col min="7937" max="7937" width="61" style="367" customWidth="1"/>
    <col min="7938" max="7938" width="5.33203125" style="367" customWidth="1"/>
    <col min="7939" max="7939" width="15.44140625" style="367" customWidth="1"/>
    <col min="7940" max="8192" width="9.109375" style="367"/>
    <col min="8193" max="8193" width="61" style="367" customWidth="1"/>
    <col min="8194" max="8194" width="5.33203125" style="367" customWidth="1"/>
    <col min="8195" max="8195" width="15.44140625" style="367" customWidth="1"/>
    <col min="8196" max="8448" width="9.109375" style="367"/>
    <col min="8449" max="8449" width="61" style="367" customWidth="1"/>
    <col min="8450" max="8450" width="5.33203125" style="367" customWidth="1"/>
    <col min="8451" max="8451" width="15.44140625" style="367" customWidth="1"/>
    <col min="8452" max="8704" width="9.109375" style="367"/>
    <col min="8705" max="8705" width="61" style="367" customWidth="1"/>
    <col min="8706" max="8706" width="5.33203125" style="367" customWidth="1"/>
    <col min="8707" max="8707" width="15.44140625" style="367" customWidth="1"/>
    <col min="8708" max="8960" width="9.109375" style="367"/>
    <col min="8961" max="8961" width="61" style="367" customWidth="1"/>
    <col min="8962" max="8962" width="5.33203125" style="367" customWidth="1"/>
    <col min="8963" max="8963" width="15.44140625" style="367" customWidth="1"/>
    <col min="8964" max="9216" width="9.109375" style="367"/>
    <col min="9217" max="9217" width="61" style="367" customWidth="1"/>
    <col min="9218" max="9218" width="5.33203125" style="367" customWidth="1"/>
    <col min="9219" max="9219" width="15.44140625" style="367" customWidth="1"/>
    <col min="9220" max="9472" width="9.109375" style="367"/>
    <col min="9473" max="9473" width="61" style="367" customWidth="1"/>
    <col min="9474" max="9474" width="5.33203125" style="367" customWidth="1"/>
    <col min="9475" max="9475" width="15.44140625" style="367" customWidth="1"/>
    <col min="9476" max="9728" width="9.109375" style="367"/>
    <col min="9729" max="9729" width="61" style="367" customWidth="1"/>
    <col min="9730" max="9730" width="5.33203125" style="367" customWidth="1"/>
    <col min="9731" max="9731" width="15.44140625" style="367" customWidth="1"/>
    <col min="9732" max="9984" width="9.109375" style="367"/>
    <col min="9985" max="9985" width="61" style="367" customWidth="1"/>
    <col min="9986" max="9986" width="5.33203125" style="367" customWidth="1"/>
    <col min="9987" max="9987" width="15.44140625" style="367" customWidth="1"/>
    <col min="9988" max="10240" width="9.109375" style="367"/>
    <col min="10241" max="10241" width="61" style="367" customWidth="1"/>
    <col min="10242" max="10242" width="5.33203125" style="367" customWidth="1"/>
    <col min="10243" max="10243" width="15.44140625" style="367" customWidth="1"/>
    <col min="10244" max="10496" width="9.109375" style="367"/>
    <col min="10497" max="10497" width="61" style="367" customWidth="1"/>
    <col min="10498" max="10498" width="5.33203125" style="367" customWidth="1"/>
    <col min="10499" max="10499" width="15.44140625" style="367" customWidth="1"/>
    <col min="10500" max="10752" width="9.109375" style="367"/>
    <col min="10753" max="10753" width="61" style="367" customWidth="1"/>
    <col min="10754" max="10754" width="5.33203125" style="367" customWidth="1"/>
    <col min="10755" max="10755" width="15.44140625" style="367" customWidth="1"/>
    <col min="10756" max="11008" width="9.109375" style="367"/>
    <col min="11009" max="11009" width="61" style="367" customWidth="1"/>
    <col min="11010" max="11010" width="5.33203125" style="367" customWidth="1"/>
    <col min="11011" max="11011" width="15.44140625" style="367" customWidth="1"/>
    <col min="11012" max="11264" width="9.109375" style="367"/>
    <col min="11265" max="11265" width="61" style="367" customWidth="1"/>
    <col min="11266" max="11266" width="5.33203125" style="367" customWidth="1"/>
    <col min="11267" max="11267" width="15.44140625" style="367" customWidth="1"/>
    <col min="11268" max="11520" width="9.109375" style="367"/>
    <col min="11521" max="11521" width="61" style="367" customWidth="1"/>
    <col min="11522" max="11522" width="5.33203125" style="367" customWidth="1"/>
    <col min="11523" max="11523" width="15.44140625" style="367" customWidth="1"/>
    <col min="11524" max="11776" width="9.109375" style="367"/>
    <col min="11777" max="11777" width="61" style="367" customWidth="1"/>
    <col min="11778" max="11778" width="5.33203125" style="367" customWidth="1"/>
    <col min="11779" max="11779" width="15.44140625" style="367" customWidth="1"/>
    <col min="11780" max="12032" width="9.109375" style="367"/>
    <col min="12033" max="12033" width="61" style="367" customWidth="1"/>
    <col min="12034" max="12034" width="5.33203125" style="367" customWidth="1"/>
    <col min="12035" max="12035" width="15.44140625" style="367" customWidth="1"/>
    <col min="12036" max="12288" width="9.109375" style="367"/>
    <col min="12289" max="12289" width="61" style="367" customWidth="1"/>
    <col min="12290" max="12290" width="5.33203125" style="367" customWidth="1"/>
    <col min="12291" max="12291" width="15.44140625" style="367" customWidth="1"/>
    <col min="12292" max="12544" width="9.109375" style="367"/>
    <col min="12545" max="12545" width="61" style="367" customWidth="1"/>
    <col min="12546" max="12546" width="5.33203125" style="367" customWidth="1"/>
    <col min="12547" max="12547" width="15.44140625" style="367" customWidth="1"/>
    <col min="12548" max="12800" width="9.109375" style="367"/>
    <col min="12801" max="12801" width="61" style="367" customWidth="1"/>
    <col min="12802" max="12802" width="5.33203125" style="367" customWidth="1"/>
    <col min="12803" max="12803" width="15.44140625" style="367" customWidth="1"/>
    <col min="12804" max="13056" width="9.109375" style="367"/>
    <col min="13057" max="13057" width="61" style="367" customWidth="1"/>
    <col min="13058" max="13058" width="5.33203125" style="367" customWidth="1"/>
    <col min="13059" max="13059" width="15.44140625" style="367" customWidth="1"/>
    <col min="13060" max="13312" width="9.109375" style="367"/>
    <col min="13313" max="13313" width="61" style="367" customWidth="1"/>
    <col min="13314" max="13314" width="5.33203125" style="367" customWidth="1"/>
    <col min="13315" max="13315" width="15.44140625" style="367" customWidth="1"/>
    <col min="13316" max="13568" width="9.109375" style="367"/>
    <col min="13569" max="13569" width="61" style="367" customWidth="1"/>
    <col min="13570" max="13570" width="5.33203125" style="367" customWidth="1"/>
    <col min="13571" max="13571" width="15.44140625" style="367" customWidth="1"/>
    <col min="13572" max="13824" width="9.109375" style="367"/>
    <col min="13825" max="13825" width="61" style="367" customWidth="1"/>
    <col min="13826" max="13826" width="5.33203125" style="367" customWidth="1"/>
    <col min="13827" max="13827" width="15.44140625" style="367" customWidth="1"/>
    <col min="13828" max="14080" width="9.109375" style="367"/>
    <col min="14081" max="14081" width="61" style="367" customWidth="1"/>
    <col min="14082" max="14082" width="5.33203125" style="367" customWidth="1"/>
    <col min="14083" max="14083" width="15.44140625" style="367" customWidth="1"/>
    <col min="14084" max="14336" width="9.109375" style="367"/>
    <col min="14337" max="14337" width="61" style="367" customWidth="1"/>
    <col min="14338" max="14338" width="5.33203125" style="367" customWidth="1"/>
    <col min="14339" max="14339" width="15.44140625" style="367" customWidth="1"/>
    <col min="14340" max="14592" width="9.109375" style="367"/>
    <col min="14593" max="14593" width="61" style="367" customWidth="1"/>
    <col min="14594" max="14594" width="5.33203125" style="367" customWidth="1"/>
    <col min="14595" max="14595" width="15.44140625" style="367" customWidth="1"/>
    <col min="14596" max="14848" width="9.109375" style="367"/>
    <col min="14849" max="14849" width="61" style="367" customWidth="1"/>
    <col min="14850" max="14850" width="5.33203125" style="367" customWidth="1"/>
    <col min="14851" max="14851" width="15.44140625" style="367" customWidth="1"/>
    <col min="14852" max="15104" width="9.109375" style="367"/>
    <col min="15105" max="15105" width="61" style="367" customWidth="1"/>
    <col min="15106" max="15106" width="5.33203125" style="367" customWidth="1"/>
    <col min="15107" max="15107" width="15.44140625" style="367" customWidth="1"/>
    <col min="15108" max="15360" width="9.109375" style="367"/>
    <col min="15361" max="15361" width="61" style="367" customWidth="1"/>
    <col min="15362" max="15362" width="5.33203125" style="367" customWidth="1"/>
    <col min="15363" max="15363" width="15.44140625" style="367" customWidth="1"/>
    <col min="15364" max="15616" width="9.109375" style="367"/>
    <col min="15617" max="15617" width="61" style="367" customWidth="1"/>
    <col min="15618" max="15618" width="5.33203125" style="367" customWidth="1"/>
    <col min="15619" max="15619" width="15.44140625" style="367" customWidth="1"/>
    <col min="15620" max="15872" width="9.109375" style="367"/>
    <col min="15873" max="15873" width="61" style="367" customWidth="1"/>
    <col min="15874" max="15874" width="5.33203125" style="367" customWidth="1"/>
    <col min="15875" max="15875" width="15.44140625" style="367" customWidth="1"/>
    <col min="15876" max="16128" width="9.109375" style="367"/>
    <col min="16129" max="16129" width="61" style="367" customWidth="1"/>
    <col min="16130" max="16130" width="5.33203125" style="367" customWidth="1"/>
    <col min="16131" max="16131" width="15.44140625" style="367" customWidth="1"/>
    <col min="16132" max="16384" width="9.109375" style="367"/>
  </cols>
  <sheetData>
    <row r="1" spans="1:3" ht="16.5" customHeight="1" x14ac:dyDescent="0.3">
      <c r="A1" s="467" t="str">
        <f>CONCATENATE("6.2. melléklet",[1]Z_ALAPADATOK!A7," ",[1]Z_ALAPADATOK!B7," ",[1]Z_ALAPADATOK!C7," ",[1]Z_ALAPADATOK!D7," ",[1]Z_ALAPADATOK!E7," ",[1]Z_ALAPADATOK!F7," ",[1]Z_ALAPADATOK!G7," ",[1]Z_ALAPADATOK!H7)</f>
        <v>6.2. mellékleta … / 2019. ( … ) önkormányzati rendelethez</v>
      </c>
      <c r="B1" s="468"/>
      <c r="C1" s="468"/>
    </row>
    <row r="2" spans="1:3" ht="16.5" customHeight="1" x14ac:dyDescent="0.3">
      <c r="A2" s="368"/>
      <c r="B2" s="369"/>
      <c r="C2" s="370"/>
    </row>
    <row r="3" spans="1:3" ht="16.5" customHeight="1" x14ac:dyDescent="0.3">
      <c r="A3" s="469" t="s">
        <v>425</v>
      </c>
      <c r="B3" s="469"/>
      <c r="C3" s="469"/>
    </row>
    <row r="4" spans="1:3" ht="16.5" customHeight="1" x14ac:dyDescent="0.3">
      <c r="A4" s="470" t="s">
        <v>590</v>
      </c>
      <c r="B4" s="470"/>
      <c r="C4" s="470"/>
    </row>
    <row r="5" spans="1:3" ht="16.5" customHeight="1" x14ac:dyDescent="0.3">
      <c r="A5" s="470" t="s">
        <v>427</v>
      </c>
      <c r="B5" s="471"/>
      <c r="C5" s="471"/>
    </row>
    <row r="6" spans="1:3" ht="13.8" thickBot="1" x14ac:dyDescent="0.35">
      <c r="A6" s="368"/>
      <c r="B6" s="472" t="str">
        <f>'[1]Z_6.tájékoztató_t.'!E6</f>
        <v xml:space="preserve"> Forintban!</v>
      </c>
      <c r="C6" s="472"/>
    </row>
    <row r="7" spans="1:3" s="371" customFormat="1" ht="31.5" customHeight="1" x14ac:dyDescent="0.3">
      <c r="A7" s="473" t="s">
        <v>591</v>
      </c>
      <c r="B7" s="475" t="s">
        <v>429</v>
      </c>
      <c r="C7" s="477" t="s">
        <v>592</v>
      </c>
    </row>
    <row r="8" spans="1:3" s="371" customFormat="1" x14ac:dyDescent="0.3">
      <c r="A8" s="474"/>
      <c r="B8" s="476"/>
      <c r="C8" s="478"/>
    </row>
    <row r="9" spans="1:3" s="375" customFormat="1" ht="13.8" thickBot="1" x14ac:dyDescent="0.35">
      <c r="A9" s="372" t="s">
        <v>8</v>
      </c>
      <c r="B9" s="373" t="s">
        <v>9</v>
      </c>
      <c r="C9" s="374" t="s">
        <v>10</v>
      </c>
    </row>
    <row r="10" spans="1:3" ht="15.75" customHeight="1" x14ac:dyDescent="0.3">
      <c r="A10" s="318" t="s">
        <v>593</v>
      </c>
      <c r="B10" s="376" t="s">
        <v>436</v>
      </c>
      <c r="C10" s="377">
        <v>941961606</v>
      </c>
    </row>
    <row r="11" spans="1:3" ht="15.75" customHeight="1" x14ac:dyDescent="0.3">
      <c r="A11" s="318" t="s">
        <v>594</v>
      </c>
      <c r="B11" s="319" t="s">
        <v>438</v>
      </c>
      <c r="C11" s="377">
        <v>617885</v>
      </c>
    </row>
    <row r="12" spans="1:3" ht="15.75" customHeight="1" x14ac:dyDescent="0.3">
      <c r="A12" s="318" t="s">
        <v>595</v>
      </c>
      <c r="B12" s="319" t="s">
        <v>440</v>
      </c>
      <c r="C12" s="377">
        <v>9137703</v>
      </c>
    </row>
    <row r="13" spans="1:3" ht="15.75" customHeight="1" x14ac:dyDescent="0.3">
      <c r="A13" s="318" t="s">
        <v>596</v>
      </c>
      <c r="B13" s="319" t="s">
        <v>442</v>
      </c>
      <c r="C13" s="378">
        <v>-250185421</v>
      </c>
    </row>
    <row r="14" spans="1:3" ht="15.75" customHeight="1" x14ac:dyDescent="0.3">
      <c r="A14" s="318" t="s">
        <v>597</v>
      </c>
      <c r="B14" s="319" t="s">
        <v>444</v>
      </c>
      <c r="C14" s="378"/>
    </row>
    <row r="15" spans="1:3" ht="15.75" customHeight="1" x14ac:dyDescent="0.3">
      <c r="A15" s="318" t="s">
        <v>598</v>
      </c>
      <c r="B15" s="319" t="s">
        <v>446</v>
      </c>
      <c r="C15" s="378">
        <v>-10473818</v>
      </c>
    </row>
    <row r="16" spans="1:3" ht="15.75" customHeight="1" x14ac:dyDescent="0.3">
      <c r="A16" s="318" t="s">
        <v>599</v>
      </c>
      <c r="B16" s="319" t="s">
        <v>448</v>
      </c>
      <c r="C16" s="379">
        <f>+C10+C11+C12+C13+C14+C15</f>
        <v>691057955</v>
      </c>
    </row>
    <row r="17" spans="1:5" ht="15.75" customHeight="1" x14ac:dyDescent="0.3">
      <c r="A17" s="318" t="s">
        <v>600</v>
      </c>
      <c r="B17" s="319" t="s">
        <v>450</v>
      </c>
      <c r="C17" s="380">
        <v>1738799</v>
      </c>
    </row>
    <row r="18" spans="1:5" ht="15.75" customHeight="1" x14ac:dyDescent="0.3">
      <c r="A18" s="318" t="s">
        <v>601</v>
      </c>
      <c r="B18" s="319" t="s">
        <v>452</v>
      </c>
      <c r="C18" s="378">
        <v>2365665</v>
      </c>
    </row>
    <row r="19" spans="1:5" ht="15.75" customHeight="1" x14ac:dyDescent="0.3">
      <c r="A19" s="318" t="s">
        <v>602</v>
      </c>
      <c r="B19" s="319" t="s">
        <v>267</v>
      </c>
      <c r="C19" s="378"/>
    </row>
    <row r="20" spans="1:5" ht="15.75" customHeight="1" x14ac:dyDescent="0.3">
      <c r="A20" s="318" t="s">
        <v>603</v>
      </c>
      <c r="B20" s="319" t="s">
        <v>269</v>
      </c>
      <c r="C20" s="379">
        <f>+C17+C18+C19</f>
        <v>4104464</v>
      </c>
    </row>
    <row r="21" spans="1:5" s="381" customFormat="1" ht="15.75" customHeight="1" x14ac:dyDescent="0.3">
      <c r="A21" s="318" t="s">
        <v>604</v>
      </c>
      <c r="B21" s="319" t="s">
        <v>295</v>
      </c>
      <c r="C21" s="378"/>
    </row>
    <row r="22" spans="1:5" ht="15.75" customHeight="1" x14ac:dyDescent="0.3">
      <c r="A22" s="318" t="s">
        <v>605</v>
      </c>
      <c r="B22" s="319" t="s">
        <v>296</v>
      </c>
      <c r="C22" s="378">
        <v>10240614</v>
      </c>
    </row>
    <row r="23" spans="1:5" ht="15.75" customHeight="1" thickBot="1" x14ac:dyDescent="0.35">
      <c r="A23" s="382" t="s">
        <v>606</v>
      </c>
      <c r="B23" s="330" t="s">
        <v>299</v>
      </c>
      <c r="C23" s="383">
        <f>+C16+C20+C21+C22</f>
        <v>705403033</v>
      </c>
    </row>
    <row r="24" spans="1:5" ht="15.6" x14ac:dyDescent="0.3">
      <c r="A24" s="333"/>
      <c r="B24" s="337"/>
      <c r="C24" s="335"/>
      <c r="D24" s="335"/>
      <c r="E24" s="335"/>
    </row>
    <row r="25" spans="1:5" ht="15.6" x14ac:dyDescent="0.3">
      <c r="A25" s="333"/>
      <c r="B25" s="337"/>
      <c r="C25" s="335"/>
      <c r="D25" s="335"/>
      <c r="E25" s="335"/>
    </row>
    <row r="26" spans="1:5" ht="15.6" x14ac:dyDescent="0.3">
      <c r="A26" s="337"/>
      <c r="B26" s="337"/>
      <c r="C26" s="335"/>
      <c r="D26" s="335"/>
      <c r="E26" s="335"/>
    </row>
    <row r="27" spans="1:5" ht="15.6" x14ac:dyDescent="0.3">
      <c r="A27" s="466"/>
      <c r="B27" s="466"/>
      <c r="C27" s="466"/>
      <c r="D27" s="384"/>
      <c r="E27" s="384"/>
    </row>
    <row r="28" spans="1:5" ht="15.6" x14ac:dyDescent="0.3">
      <c r="A28" s="466"/>
      <c r="B28" s="466"/>
      <c r="C28" s="466"/>
      <c r="D28" s="384"/>
      <c r="E28" s="384"/>
    </row>
  </sheetData>
  <mergeCells count="10">
    <mergeCell ref="A27:C27"/>
    <mergeCell ref="A28:C28"/>
    <mergeCell ref="A1:C1"/>
    <mergeCell ref="A3:C3"/>
    <mergeCell ref="A4:C4"/>
    <mergeCell ref="A5:C5"/>
    <mergeCell ref="B6:C6"/>
    <mergeCell ref="A7:A8"/>
    <mergeCell ref="B7:B8"/>
    <mergeCell ref="C7:C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M10" sqref="M10"/>
    </sheetView>
  </sheetViews>
  <sheetFormatPr defaultRowHeight="14.4" x14ac:dyDescent="0.3"/>
  <cols>
    <col min="1" max="1" width="4.6640625" style="339" customWidth="1"/>
    <col min="2" max="2" width="31.5546875" style="339" customWidth="1"/>
    <col min="3" max="8" width="11.88671875" style="339" customWidth="1"/>
    <col min="9" max="9" width="13" style="339" customWidth="1"/>
    <col min="10" max="10" width="4.33203125" style="339" customWidth="1"/>
    <col min="11" max="256" width="9.109375" style="339"/>
    <col min="257" max="257" width="4.6640625" style="339" customWidth="1"/>
    <col min="258" max="258" width="31.5546875" style="339" customWidth="1"/>
    <col min="259" max="264" width="11.88671875" style="339" customWidth="1"/>
    <col min="265" max="265" width="13" style="339" customWidth="1"/>
    <col min="266" max="266" width="4.33203125" style="339" customWidth="1"/>
    <col min="267" max="512" width="9.109375" style="339"/>
    <col min="513" max="513" width="4.6640625" style="339" customWidth="1"/>
    <col min="514" max="514" width="31.5546875" style="339" customWidth="1"/>
    <col min="515" max="520" width="11.88671875" style="339" customWidth="1"/>
    <col min="521" max="521" width="13" style="339" customWidth="1"/>
    <col min="522" max="522" width="4.33203125" style="339" customWidth="1"/>
    <col min="523" max="768" width="9.109375" style="339"/>
    <col min="769" max="769" width="4.6640625" style="339" customWidth="1"/>
    <col min="770" max="770" width="31.5546875" style="339" customWidth="1"/>
    <col min="771" max="776" width="11.88671875" style="339" customWidth="1"/>
    <col min="777" max="777" width="13" style="339" customWidth="1"/>
    <col min="778" max="778" width="4.33203125" style="339" customWidth="1"/>
    <col min="779" max="1024" width="9.109375" style="339"/>
    <col min="1025" max="1025" width="4.6640625" style="339" customWidth="1"/>
    <col min="1026" max="1026" width="31.5546875" style="339" customWidth="1"/>
    <col min="1027" max="1032" width="11.88671875" style="339" customWidth="1"/>
    <col min="1033" max="1033" width="13" style="339" customWidth="1"/>
    <col min="1034" max="1034" width="4.33203125" style="339" customWidth="1"/>
    <col min="1035" max="1280" width="9.109375" style="339"/>
    <col min="1281" max="1281" width="4.6640625" style="339" customWidth="1"/>
    <col min="1282" max="1282" width="31.5546875" style="339" customWidth="1"/>
    <col min="1283" max="1288" width="11.88671875" style="339" customWidth="1"/>
    <col min="1289" max="1289" width="13" style="339" customWidth="1"/>
    <col min="1290" max="1290" width="4.33203125" style="339" customWidth="1"/>
    <col min="1291" max="1536" width="9.109375" style="339"/>
    <col min="1537" max="1537" width="4.6640625" style="339" customWidth="1"/>
    <col min="1538" max="1538" width="31.5546875" style="339" customWidth="1"/>
    <col min="1539" max="1544" width="11.88671875" style="339" customWidth="1"/>
    <col min="1545" max="1545" width="13" style="339" customWidth="1"/>
    <col min="1546" max="1546" width="4.33203125" style="339" customWidth="1"/>
    <col min="1547" max="1792" width="9.109375" style="339"/>
    <col min="1793" max="1793" width="4.6640625" style="339" customWidth="1"/>
    <col min="1794" max="1794" width="31.5546875" style="339" customWidth="1"/>
    <col min="1795" max="1800" width="11.88671875" style="339" customWidth="1"/>
    <col min="1801" max="1801" width="13" style="339" customWidth="1"/>
    <col min="1802" max="1802" width="4.33203125" style="339" customWidth="1"/>
    <col min="1803" max="2048" width="9.109375" style="339"/>
    <col min="2049" max="2049" width="4.6640625" style="339" customWidth="1"/>
    <col min="2050" max="2050" width="31.5546875" style="339" customWidth="1"/>
    <col min="2051" max="2056" width="11.88671875" style="339" customWidth="1"/>
    <col min="2057" max="2057" width="13" style="339" customWidth="1"/>
    <col min="2058" max="2058" width="4.33203125" style="339" customWidth="1"/>
    <col min="2059" max="2304" width="9.109375" style="339"/>
    <col min="2305" max="2305" width="4.6640625" style="339" customWidth="1"/>
    <col min="2306" max="2306" width="31.5546875" style="339" customWidth="1"/>
    <col min="2307" max="2312" width="11.88671875" style="339" customWidth="1"/>
    <col min="2313" max="2313" width="13" style="339" customWidth="1"/>
    <col min="2314" max="2314" width="4.33203125" style="339" customWidth="1"/>
    <col min="2315" max="2560" width="9.109375" style="339"/>
    <col min="2561" max="2561" width="4.6640625" style="339" customWidth="1"/>
    <col min="2562" max="2562" width="31.5546875" style="339" customWidth="1"/>
    <col min="2563" max="2568" width="11.88671875" style="339" customWidth="1"/>
    <col min="2569" max="2569" width="13" style="339" customWidth="1"/>
    <col min="2570" max="2570" width="4.33203125" style="339" customWidth="1"/>
    <col min="2571" max="2816" width="9.109375" style="339"/>
    <col min="2817" max="2817" width="4.6640625" style="339" customWidth="1"/>
    <col min="2818" max="2818" width="31.5546875" style="339" customWidth="1"/>
    <col min="2819" max="2824" width="11.88671875" style="339" customWidth="1"/>
    <col min="2825" max="2825" width="13" style="339" customWidth="1"/>
    <col min="2826" max="2826" width="4.33203125" style="339" customWidth="1"/>
    <col min="2827" max="3072" width="9.109375" style="339"/>
    <col min="3073" max="3073" width="4.6640625" style="339" customWidth="1"/>
    <col min="3074" max="3074" width="31.5546875" style="339" customWidth="1"/>
    <col min="3075" max="3080" width="11.88671875" style="339" customWidth="1"/>
    <col min="3081" max="3081" width="13" style="339" customWidth="1"/>
    <col min="3082" max="3082" width="4.33203125" style="339" customWidth="1"/>
    <col min="3083" max="3328" width="9.109375" style="339"/>
    <col min="3329" max="3329" width="4.6640625" style="339" customWidth="1"/>
    <col min="3330" max="3330" width="31.5546875" style="339" customWidth="1"/>
    <col min="3331" max="3336" width="11.88671875" style="339" customWidth="1"/>
    <col min="3337" max="3337" width="13" style="339" customWidth="1"/>
    <col min="3338" max="3338" width="4.33203125" style="339" customWidth="1"/>
    <col min="3339" max="3584" width="9.109375" style="339"/>
    <col min="3585" max="3585" width="4.6640625" style="339" customWidth="1"/>
    <col min="3586" max="3586" width="31.5546875" style="339" customWidth="1"/>
    <col min="3587" max="3592" width="11.88671875" style="339" customWidth="1"/>
    <col min="3593" max="3593" width="13" style="339" customWidth="1"/>
    <col min="3594" max="3594" width="4.33203125" style="339" customWidth="1"/>
    <col min="3595" max="3840" width="9.109375" style="339"/>
    <col min="3841" max="3841" width="4.6640625" style="339" customWidth="1"/>
    <col min="3842" max="3842" width="31.5546875" style="339" customWidth="1"/>
    <col min="3843" max="3848" width="11.88671875" style="339" customWidth="1"/>
    <col min="3849" max="3849" width="13" style="339" customWidth="1"/>
    <col min="3850" max="3850" width="4.33203125" style="339" customWidth="1"/>
    <col min="3851" max="4096" width="9.109375" style="339"/>
    <col min="4097" max="4097" width="4.6640625" style="339" customWidth="1"/>
    <col min="4098" max="4098" width="31.5546875" style="339" customWidth="1"/>
    <col min="4099" max="4104" width="11.88671875" style="339" customWidth="1"/>
    <col min="4105" max="4105" width="13" style="339" customWidth="1"/>
    <col min="4106" max="4106" width="4.33203125" style="339" customWidth="1"/>
    <col min="4107" max="4352" width="9.109375" style="339"/>
    <col min="4353" max="4353" width="4.6640625" style="339" customWidth="1"/>
    <col min="4354" max="4354" width="31.5546875" style="339" customWidth="1"/>
    <col min="4355" max="4360" width="11.88671875" style="339" customWidth="1"/>
    <col min="4361" max="4361" width="13" style="339" customWidth="1"/>
    <col min="4362" max="4362" width="4.33203125" style="339" customWidth="1"/>
    <col min="4363" max="4608" width="9.109375" style="339"/>
    <col min="4609" max="4609" width="4.6640625" style="339" customWidth="1"/>
    <col min="4610" max="4610" width="31.5546875" style="339" customWidth="1"/>
    <col min="4611" max="4616" width="11.88671875" style="339" customWidth="1"/>
    <col min="4617" max="4617" width="13" style="339" customWidth="1"/>
    <col min="4618" max="4618" width="4.33203125" style="339" customWidth="1"/>
    <col min="4619" max="4864" width="9.109375" style="339"/>
    <col min="4865" max="4865" width="4.6640625" style="339" customWidth="1"/>
    <col min="4866" max="4866" width="31.5546875" style="339" customWidth="1"/>
    <col min="4867" max="4872" width="11.88671875" style="339" customWidth="1"/>
    <col min="4873" max="4873" width="13" style="339" customWidth="1"/>
    <col min="4874" max="4874" width="4.33203125" style="339" customWidth="1"/>
    <col min="4875" max="5120" width="9.109375" style="339"/>
    <col min="5121" max="5121" width="4.6640625" style="339" customWidth="1"/>
    <col min="5122" max="5122" width="31.5546875" style="339" customWidth="1"/>
    <col min="5123" max="5128" width="11.88671875" style="339" customWidth="1"/>
    <col min="5129" max="5129" width="13" style="339" customWidth="1"/>
    <col min="5130" max="5130" width="4.33203125" style="339" customWidth="1"/>
    <col min="5131" max="5376" width="9.109375" style="339"/>
    <col min="5377" max="5377" width="4.6640625" style="339" customWidth="1"/>
    <col min="5378" max="5378" width="31.5546875" style="339" customWidth="1"/>
    <col min="5379" max="5384" width="11.88671875" style="339" customWidth="1"/>
    <col min="5385" max="5385" width="13" style="339" customWidth="1"/>
    <col min="5386" max="5386" width="4.33203125" style="339" customWidth="1"/>
    <col min="5387" max="5632" width="9.109375" style="339"/>
    <col min="5633" max="5633" width="4.6640625" style="339" customWidth="1"/>
    <col min="5634" max="5634" width="31.5546875" style="339" customWidth="1"/>
    <col min="5635" max="5640" width="11.88671875" style="339" customWidth="1"/>
    <col min="5641" max="5641" width="13" style="339" customWidth="1"/>
    <col min="5642" max="5642" width="4.33203125" style="339" customWidth="1"/>
    <col min="5643" max="5888" width="9.109375" style="339"/>
    <col min="5889" max="5889" width="4.6640625" style="339" customWidth="1"/>
    <col min="5890" max="5890" width="31.5546875" style="339" customWidth="1"/>
    <col min="5891" max="5896" width="11.88671875" style="339" customWidth="1"/>
    <col min="5897" max="5897" width="13" style="339" customWidth="1"/>
    <col min="5898" max="5898" width="4.33203125" style="339" customWidth="1"/>
    <col min="5899" max="6144" width="9.109375" style="339"/>
    <col min="6145" max="6145" width="4.6640625" style="339" customWidth="1"/>
    <col min="6146" max="6146" width="31.5546875" style="339" customWidth="1"/>
    <col min="6147" max="6152" width="11.88671875" style="339" customWidth="1"/>
    <col min="6153" max="6153" width="13" style="339" customWidth="1"/>
    <col min="6154" max="6154" width="4.33203125" style="339" customWidth="1"/>
    <col min="6155" max="6400" width="9.109375" style="339"/>
    <col min="6401" max="6401" width="4.6640625" style="339" customWidth="1"/>
    <col min="6402" max="6402" width="31.5546875" style="339" customWidth="1"/>
    <col min="6403" max="6408" width="11.88671875" style="339" customWidth="1"/>
    <col min="6409" max="6409" width="13" style="339" customWidth="1"/>
    <col min="6410" max="6410" width="4.33203125" style="339" customWidth="1"/>
    <col min="6411" max="6656" width="9.109375" style="339"/>
    <col min="6657" max="6657" width="4.6640625" style="339" customWidth="1"/>
    <col min="6658" max="6658" width="31.5546875" style="339" customWidth="1"/>
    <col min="6659" max="6664" width="11.88671875" style="339" customWidth="1"/>
    <col min="6665" max="6665" width="13" style="339" customWidth="1"/>
    <col min="6666" max="6666" width="4.33203125" style="339" customWidth="1"/>
    <col min="6667" max="6912" width="9.109375" style="339"/>
    <col min="6913" max="6913" width="4.6640625" style="339" customWidth="1"/>
    <col min="6914" max="6914" width="31.5546875" style="339" customWidth="1"/>
    <col min="6915" max="6920" width="11.88671875" style="339" customWidth="1"/>
    <col min="6921" max="6921" width="13" style="339" customWidth="1"/>
    <col min="6922" max="6922" width="4.33203125" style="339" customWidth="1"/>
    <col min="6923" max="7168" width="9.109375" style="339"/>
    <col min="7169" max="7169" width="4.6640625" style="339" customWidth="1"/>
    <col min="7170" max="7170" width="31.5546875" style="339" customWidth="1"/>
    <col min="7171" max="7176" width="11.88671875" style="339" customWidth="1"/>
    <col min="7177" max="7177" width="13" style="339" customWidth="1"/>
    <col min="7178" max="7178" width="4.33203125" style="339" customWidth="1"/>
    <col min="7179" max="7424" width="9.109375" style="339"/>
    <col min="7425" max="7425" width="4.6640625" style="339" customWidth="1"/>
    <col min="7426" max="7426" width="31.5546875" style="339" customWidth="1"/>
    <col min="7427" max="7432" width="11.88671875" style="339" customWidth="1"/>
    <col min="7433" max="7433" width="13" style="339" customWidth="1"/>
    <col min="7434" max="7434" width="4.33203125" style="339" customWidth="1"/>
    <col min="7435" max="7680" width="9.109375" style="339"/>
    <col min="7681" max="7681" width="4.6640625" style="339" customWidth="1"/>
    <col min="7682" max="7682" width="31.5546875" style="339" customWidth="1"/>
    <col min="7683" max="7688" width="11.88671875" style="339" customWidth="1"/>
    <col min="7689" max="7689" width="13" style="339" customWidth="1"/>
    <col min="7690" max="7690" width="4.33203125" style="339" customWidth="1"/>
    <col min="7691" max="7936" width="9.109375" style="339"/>
    <col min="7937" max="7937" width="4.6640625" style="339" customWidth="1"/>
    <col min="7938" max="7938" width="31.5546875" style="339" customWidth="1"/>
    <col min="7939" max="7944" width="11.88671875" style="339" customWidth="1"/>
    <col min="7945" max="7945" width="13" style="339" customWidth="1"/>
    <col min="7946" max="7946" width="4.33203125" style="339" customWidth="1"/>
    <col min="7947" max="8192" width="9.109375" style="339"/>
    <col min="8193" max="8193" width="4.6640625" style="339" customWidth="1"/>
    <col min="8194" max="8194" width="31.5546875" style="339" customWidth="1"/>
    <col min="8195" max="8200" width="11.88671875" style="339" customWidth="1"/>
    <col min="8201" max="8201" width="13" style="339" customWidth="1"/>
    <col min="8202" max="8202" width="4.33203125" style="339" customWidth="1"/>
    <col min="8203" max="8448" width="9.109375" style="339"/>
    <col min="8449" max="8449" width="4.6640625" style="339" customWidth="1"/>
    <col min="8450" max="8450" width="31.5546875" style="339" customWidth="1"/>
    <col min="8451" max="8456" width="11.88671875" style="339" customWidth="1"/>
    <col min="8457" max="8457" width="13" style="339" customWidth="1"/>
    <col min="8458" max="8458" width="4.33203125" style="339" customWidth="1"/>
    <col min="8459" max="8704" width="9.109375" style="339"/>
    <col min="8705" max="8705" width="4.6640625" style="339" customWidth="1"/>
    <col min="8706" max="8706" width="31.5546875" style="339" customWidth="1"/>
    <col min="8707" max="8712" width="11.88671875" style="339" customWidth="1"/>
    <col min="8713" max="8713" width="13" style="339" customWidth="1"/>
    <col min="8714" max="8714" width="4.33203125" style="339" customWidth="1"/>
    <col min="8715" max="8960" width="9.109375" style="339"/>
    <col min="8961" max="8961" width="4.6640625" style="339" customWidth="1"/>
    <col min="8962" max="8962" width="31.5546875" style="339" customWidth="1"/>
    <col min="8963" max="8968" width="11.88671875" style="339" customWidth="1"/>
    <col min="8969" max="8969" width="13" style="339" customWidth="1"/>
    <col min="8970" max="8970" width="4.33203125" style="339" customWidth="1"/>
    <col min="8971" max="9216" width="9.109375" style="339"/>
    <col min="9217" max="9217" width="4.6640625" style="339" customWidth="1"/>
    <col min="9218" max="9218" width="31.5546875" style="339" customWidth="1"/>
    <col min="9219" max="9224" width="11.88671875" style="339" customWidth="1"/>
    <col min="9225" max="9225" width="13" style="339" customWidth="1"/>
    <col min="9226" max="9226" width="4.33203125" style="339" customWidth="1"/>
    <col min="9227" max="9472" width="9.109375" style="339"/>
    <col min="9473" max="9473" width="4.6640625" style="339" customWidth="1"/>
    <col min="9474" max="9474" width="31.5546875" style="339" customWidth="1"/>
    <col min="9475" max="9480" width="11.88671875" style="339" customWidth="1"/>
    <col min="9481" max="9481" width="13" style="339" customWidth="1"/>
    <col min="9482" max="9482" width="4.33203125" style="339" customWidth="1"/>
    <col min="9483" max="9728" width="9.109375" style="339"/>
    <col min="9729" max="9729" width="4.6640625" style="339" customWidth="1"/>
    <col min="9730" max="9730" width="31.5546875" style="339" customWidth="1"/>
    <col min="9731" max="9736" width="11.88671875" style="339" customWidth="1"/>
    <col min="9737" max="9737" width="13" style="339" customWidth="1"/>
    <col min="9738" max="9738" width="4.33203125" style="339" customWidth="1"/>
    <col min="9739" max="9984" width="9.109375" style="339"/>
    <col min="9985" max="9985" width="4.6640625" style="339" customWidth="1"/>
    <col min="9986" max="9986" width="31.5546875" style="339" customWidth="1"/>
    <col min="9987" max="9992" width="11.88671875" style="339" customWidth="1"/>
    <col min="9993" max="9993" width="13" style="339" customWidth="1"/>
    <col min="9994" max="9994" width="4.33203125" style="339" customWidth="1"/>
    <col min="9995" max="10240" width="9.109375" style="339"/>
    <col min="10241" max="10241" width="4.6640625" style="339" customWidth="1"/>
    <col min="10242" max="10242" width="31.5546875" style="339" customWidth="1"/>
    <col min="10243" max="10248" width="11.88671875" style="339" customWidth="1"/>
    <col min="10249" max="10249" width="13" style="339" customWidth="1"/>
    <col min="10250" max="10250" width="4.33203125" style="339" customWidth="1"/>
    <col min="10251" max="10496" width="9.109375" style="339"/>
    <col min="10497" max="10497" width="4.6640625" style="339" customWidth="1"/>
    <col min="10498" max="10498" width="31.5546875" style="339" customWidth="1"/>
    <col min="10499" max="10504" width="11.88671875" style="339" customWidth="1"/>
    <col min="10505" max="10505" width="13" style="339" customWidth="1"/>
    <col min="10506" max="10506" width="4.33203125" style="339" customWidth="1"/>
    <col min="10507" max="10752" width="9.109375" style="339"/>
    <col min="10753" max="10753" width="4.6640625" style="339" customWidth="1"/>
    <col min="10754" max="10754" width="31.5546875" style="339" customWidth="1"/>
    <col min="10755" max="10760" width="11.88671875" style="339" customWidth="1"/>
    <col min="10761" max="10761" width="13" style="339" customWidth="1"/>
    <col min="10762" max="10762" width="4.33203125" style="339" customWidth="1"/>
    <col min="10763" max="11008" width="9.109375" style="339"/>
    <col min="11009" max="11009" width="4.6640625" style="339" customWidth="1"/>
    <col min="11010" max="11010" width="31.5546875" style="339" customWidth="1"/>
    <col min="11011" max="11016" width="11.88671875" style="339" customWidth="1"/>
    <col min="11017" max="11017" width="13" style="339" customWidth="1"/>
    <col min="11018" max="11018" width="4.33203125" style="339" customWidth="1"/>
    <col min="11019" max="11264" width="9.109375" style="339"/>
    <col min="11265" max="11265" width="4.6640625" style="339" customWidth="1"/>
    <col min="11266" max="11266" width="31.5546875" style="339" customWidth="1"/>
    <col min="11267" max="11272" width="11.88671875" style="339" customWidth="1"/>
    <col min="11273" max="11273" width="13" style="339" customWidth="1"/>
    <col min="11274" max="11274" width="4.33203125" style="339" customWidth="1"/>
    <col min="11275" max="11520" width="9.109375" style="339"/>
    <col min="11521" max="11521" width="4.6640625" style="339" customWidth="1"/>
    <col min="11522" max="11522" width="31.5546875" style="339" customWidth="1"/>
    <col min="11523" max="11528" width="11.88671875" style="339" customWidth="1"/>
    <col min="11529" max="11529" width="13" style="339" customWidth="1"/>
    <col min="11530" max="11530" width="4.33203125" style="339" customWidth="1"/>
    <col min="11531" max="11776" width="9.109375" style="339"/>
    <col min="11777" max="11777" width="4.6640625" style="339" customWidth="1"/>
    <col min="11778" max="11778" width="31.5546875" style="339" customWidth="1"/>
    <col min="11779" max="11784" width="11.88671875" style="339" customWidth="1"/>
    <col min="11785" max="11785" width="13" style="339" customWidth="1"/>
    <col min="11786" max="11786" width="4.33203125" style="339" customWidth="1"/>
    <col min="11787" max="12032" width="9.109375" style="339"/>
    <col min="12033" max="12033" width="4.6640625" style="339" customWidth="1"/>
    <col min="12034" max="12034" width="31.5546875" style="339" customWidth="1"/>
    <col min="12035" max="12040" width="11.88671875" style="339" customWidth="1"/>
    <col min="12041" max="12041" width="13" style="339" customWidth="1"/>
    <col min="12042" max="12042" width="4.33203125" style="339" customWidth="1"/>
    <col min="12043" max="12288" width="9.109375" style="339"/>
    <col min="12289" max="12289" width="4.6640625" style="339" customWidth="1"/>
    <col min="12290" max="12290" width="31.5546875" style="339" customWidth="1"/>
    <col min="12291" max="12296" width="11.88671875" style="339" customWidth="1"/>
    <col min="12297" max="12297" width="13" style="339" customWidth="1"/>
    <col min="12298" max="12298" width="4.33203125" style="339" customWidth="1"/>
    <col min="12299" max="12544" width="9.109375" style="339"/>
    <col min="12545" max="12545" width="4.6640625" style="339" customWidth="1"/>
    <col min="12546" max="12546" width="31.5546875" style="339" customWidth="1"/>
    <col min="12547" max="12552" width="11.88671875" style="339" customWidth="1"/>
    <col min="12553" max="12553" width="13" style="339" customWidth="1"/>
    <col min="12554" max="12554" width="4.33203125" style="339" customWidth="1"/>
    <col min="12555" max="12800" width="9.109375" style="339"/>
    <col min="12801" max="12801" width="4.6640625" style="339" customWidth="1"/>
    <col min="12802" max="12802" width="31.5546875" style="339" customWidth="1"/>
    <col min="12803" max="12808" width="11.88671875" style="339" customWidth="1"/>
    <col min="12809" max="12809" width="13" style="339" customWidth="1"/>
    <col min="12810" max="12810" width="4.33203125" style="339" customWidth="1"/>
    <col min="12811" max="13056" width="9.109375" style="339"/>
    <col min="13057" max="13057" width="4.6640625" style="339" customWidth="1"/>
    <col min="13058" max="13058" width="31.5546875" style="339" customWidth="1"/>
    <col min="13059" max="13064" width="11.88671875" style="339" customWidth="1"/>
    <col min="13065" max="13065" width="13" style="339" customWidth="1"/>
    <col min="13066" max="13066" width="4.33203125" style="339" customWidth="1"/>
    <col min="13067" max="13312" width="9.109375" style="339"/>
    <col min="13313" max="13313" width="4.6640625" style="339" customWidth="1"/>
    <col min="13314" max="13314" width="31.5546875" style="339" customWidth="1"/>
    <col min="13315" max="13320" width="11.88671875" style="339" customWidth="1"/>
    <col min="13321" max="13321" width="13" style="339" customWidth="1"/>
    <col min="13322" max="13322" width="4.33203125" style="339" customWidth="1"/>
    <col min="13323" max="13568" width="9.109375" style="339"/>
    <col min="13569" max="13569" width="4.6640625" style="339" customWidth="1"/>
    <col min="13570" max="13570" width="31.5546875" style="339" customWidth="1"/>
    <col min="13571" max="13576" width="11.88671875" style="339" customWidth="1"/>
    <col min="13577" max="13577" width="13" style="339" customWidth="1"/>
    <col min="13578" max="13578" width="4.33203125" style="339" customWidth="1"/>
    <col min="13579" max="13824" width="9.109375" style="339"/>
    <col min="13825" max="13825" width="4.6640625" style="339" customWidth="1"/>
    <col min="13826" max="13826" width="31.5546875" style="339" customWidth="1"/>
    <col min="13827" max="13832" width="11.88671875" style="339" customWidth="1"/>
    <col min="13833" max="13833" width="13" style="339" customWidth="1"/>
    <col min="13834" max="13834" width="4.33203125" style="339" customWidth="1"/>
    <col min="13835" max="14080" width="9.109375" style="339"/>
    <col min="14081" max="14081" width="4.6640625" style="339" customWidth="1"/>
    <col min="14082" max="14082" width="31.5546875" style="339" customWidth="1"/>
    <col min="14083" max="14088" width="11.88671875" style="339" customWidth="1"/>
    <col min="14089" max="14089" width="13" style="339" customWidth="1"/>
    <col min="14090" max="14090" width="4.33203125" style="339" customWidth="1"/>
    <col min="14091" max="14336" width="9.109375" style="339"/>
    <col min="14337" max="14337" width="4.6640625" style="339" customWidth="1"/>
    <col min="14338" max="14338" width="31.5546875" style="339" customWidth="1"/>
    <col min="14339" max="14344" width="11.88671875" style="339" customWidth="1"/>
    <col min="14345" max="14345" width="13" style="339" customWidth="1"/>
    <col min="14346" max="14346" width="4.33203125" style="339" customWidth="1"/>
    <col min="14347" max="14592" width="9.109375" style="339"/>
    <col min="14593" max="14593" width="4.6640625" style="339" customWidth="1"/>
    <col min="14594" max="14594" width="31.5546875" style="339" customWidth="1"/>
    <col min="14595" max="14600" width="11.88671875" style="339" customWidth="1"/>
    <col min="14601" max="14601" width="13" style="339" customWidth="1"/>
    <col min="14602" max="14602" width="4.33203125" style="339" customWidth="1"/>
    <col min="14603" max="14848" width="9.109375" style="339"/>
    <col min="14849" max="14849" width="4.6640625" style="339" customWidth="1"/>
    <col min="14850" max="14850" width="31.5546875" style="339" customWidth="1"/>
    <col min="14851" max="14856" width="11.88671875" style="339" customWidth="1"/>
    <col min="14857" max="14857" width="13" style="339" customWidth="1"/>
    <col min="14858" max="14858" width="4.33203125" style="339" customWidth="1"/>
    <col min="14859" max="15104" width="9.109375" style="339"/>
    <col min="15105" max="15105" width="4.6640625" style="339" customWidth="1"/>
    <col min="15106" max="15106" width="31.5546875" style="339" customWidth="1"/>
    <col min="15107" max="15112" width="11.88671875" style="339" customWidth="1"/>
    <col min="15113" max="15113" width="13" style="339" customWidth="1"/>
    <col min="15114" max="15114" width="4.33203125" style="339" customWidth="1"/>
    <col min="15115" max="15360" width="9.109375" style="339"/>
    <col min="15361" max="15361" width="4.6640625" style="339" customWidth="1"/>
    <col min="15362" max="15362" width="31.5546875" style="339" customWidth="1"/>
    <col min="15363" max="15368" width="11.88671875" style="339" customWidth="1"/>
    <col min="15369" max="15369" width="13" style="339" customWidth="1"/>
    <col min="15370" max="15370" width="4.33203125" style="339" customWidth="1"/>
    <col min="15371" max="15616" width="9.109375" style="339"/>
    <col min="15617" max="15617" width="4.6640625" style="339" customWidth="1"/>
    <col min="15618" max="15618" width="31.5546875" style="339" customWidth="1"/>
    <col min="15619" max="15624" width="11.88671875" style="339" customWidth="1"/>
    <col min="15625" max="15625" width="13" style="339" customWidth="1"/>
    <col min="15626" max="15626" width="4.33203125" style="339" customWidth="1"/>
    <col min="15627" max="15872" width="9.109375" style="339"/>
    <col min="15873" max="15873" width="4.6640625" style="339" customWidth="1"/>
    <col min="15874" max="15874" width="31.5546875" style="339" customWidth="1"/>
    <col min="15875" max="15880" width="11.88671875" style="339" customWidth="1"/>
    <col min="15881" max="15881" width="13" style="339" customWidth="1"/>
    <col min="15882" max="15882" width="4.33203125" style="339" customWidth="1"/>
    <col min="15883" max="16128" width="9.109375" style="339"/>
    <col min="16129" max="16129" width="4.6640625" style="339" customWidth="1"/>
    <col min="16130" max="16130" width="31.5546875" style="339" customWidth="1"/>
    <col min="16131" max="16136" width="11.88671875" style="339" customWidth="1"/>
    <col min="16137" max="16137" width="13" style="339" customWidth="1"/>
    <col min="16138" max="16138" width="4.33203125" style="339" customWidth="1"/>
    <col min="16139" max="16384" width="9.109375" style="339"/>
  </cols>
  <sheetData>
    <row r="1" spans="1:10" ht="15.6" x14ac:dyDescent="0.3">
      <c r="A1" s="486" t="s">
        <v>607</v>
      </c>
      <c r="B1" s="487"/>
      <c r="C1" s="487"/>
      <c r="D1" s="487"/>
      <c r="E1" s="487"/>
      <c r="F1" s="487"/>
      <c r="G1" s="487"/>
      <c r="H1" s="487"/>
      <c r="I1" s="487"/>
      <c r="J1" s="502" t="str">
        <f>CONCATENATE("7. sz. melléklet ",[1]Z_ALAPADATOK!A7," ",[1]Z_ALAPADATOK!B7," ",[1]Z_ALAPADATOK!C7," ",[1]Z_ALAPADATOK!D7," ",[1]Z_ALAPADATOK!E7," ",[1]Z_ALAPADATOK!F7," ",[1]Z_ALAPADATOK!G7," ",[1]Z_ALAPADATOK!H7)</f>
        <v>7. sz. melléklet a … / 2019. ( … ) önkormányzati rendelethez</v>
      </c>
    </row>
    <row r="2" spans="1:10" ht="15" thickBot="1" x14ac:dyDescent="0.35">
      <c r="A2" s="387"/>
      <c r="B2" s="387"/>
      <c r="C2" s="387"/>
      <c r="D2" s="387"/>
      <c r="E2" s="387"/>
      <c r="F2" s="387"/>
      <c r="G2" s="387"/>
      <c r="H2" s="488" t="str">
        <f>'[1]Z_3.tájékoztató_t.'!H3</f>
        <v xml:space="preserve"> Forintban!</v>
      </c>
      <c r="I2" s="488"/>
      <c r="J2" s="502"/>
    </row>
    <row r="3" spans="1:10" ht="15" thickBot="1" x14ac:dyDescent="0.35">
      <c r="A3" s="489" t="s">
        <v>608</v>
      </c>
      <c r="B3" s="491" t="s">
        <v>609</v>
      </c>
      <c r="C3" s="493" t="s">
        <v>610</v>
      </c>
      <c r="D3" s="495" t="s">
        <v>611</v>
      </c>
      <c r="E3" s="496"/>
      <c r="F3" s="496"/>
      <c r="G3" s="496"/>
      <c r="H3" s="496"/>
      <c r="I3" s="497" t="s">
        <v>612</v>
      </c>
      <c r="J3" s="502"/>
    </row>
    <row r="4" spans="1:10" s="389" customFormat="1" ht="23.4" thickBot="1" x14ac:dyDescent="0.35">
      <c r="A4" s="490"/>
      <c r="B4" s="492"/>
      <c r="C4" s="494"/>
      <c r="D4" s="212" t="s">
        <v>613</v>
      </c>
      <c r="E4" s="212" t="s">
        <v>614</v>
      </c>
      <c r="F4" s="212" t="s">
        <v>615</v>
      </c>
      <c r="G4" s="388" t="s">
        <v>616</v>
      </c>
      <c r="H4" s="388" t="s">
        <v>617</v>
      </c>
      <c r="I4" s="498"/>
      <c r="J4" s="502"/>
    </row>
    <row r="5" spans="1:10" s="389" customFormat="1" ht="13.8" thickBot="1" x14ac:dyDescent="0.35">
      <c r="A5" s="266" t="s">
        <v>8</v>
      </c>
      <c r="B5" s="267" t="s">
        <v>9</v>
      </c>
      <c r="C5" s="267" t="s">
        <v>10</v>
      </c>
      <c r="D5" s="267" t="s">
        <v>11</v>
      </c>
      <c r="E5" s="267" t="s">
        <v>12</v>
      </c>
      <c r="F5" s="267" t="s">
        <v>336</v>
      </c>
      <c r="G5" s="267" t="s">
        <v>283</v>
      </c>
      <c r="H5" s="267" t="s">
        <v>618</v>
      </c>
      <c r="I5" s="269" t="s">
        <v>619</v>
      </c>
      <c r="J5" s="502"/>
    </row>
    <row r="6" spans="1:10" s="389" customFormat="1" ht="13.2" x14ac:dyDescent="0.3">
      <c r="A6" s="499" t="s">
        <v>620</v>
      </c>
      <c r="B6" s="500"/>
      <c r="C6" s="500"/>
      <c r="D6" s="500"/>
      <c r="E6" s="500"/>
      <c r="F6" s="500"/>
      <c r="G6" s="500"/>
      <c r="H6" s="500"/>
      <c r="I6" s="501"/>
      <c r="J6" s="502"/>
    </row>
    <row r="7" spans="1:10" x14ac:dyDescent="0.3">
      <c r="A7" s="390" t="s">
        <v>13</v>
      </c>
      <c r="B7" s="391" t="s">
        <v>621</v>
      </c>
      <c r="C7" s="392"/>
      <c r="D7" s="392"/>
      <c r="E7" s="392"/>
      <c r="F7" s="392"/>
      <c r="G7" s="393"/>
      <c r="H7" s="394">
        <f t="shared" ref="H7:H13" si="0">SUM(D7:G7)</f>
        <v>0</v>
      </c>
      <c r="I7" s="395">
        <f t="shared" ref="I7:I13" si="1">C7+H7</f>
        <v>0</v>
      </c>
      <c r="J7" s="502"/>
    </row>
    <row r="8" spans="1:10" ht="20.399999999999999" x14ac:dyDescent="0.3">
      <c r="A8" s="390" t="s">
        <v>27</v>
      </c>
      <c r="B8" s="391" t="s">
        <v>622</v>
      </c>
      <c r="C8" s="392">
        <v>2365665</v>
      </c>
      <c r="D8" s="392"/>
      <c r="E8" s="392"/>
      <c r="F8" s="392"/>
      <c r="G8" s="393"/>
      <c r="H8" s="394">
        <f t="shared" si="0"/>
        <v>0</v>
      </c>
      <c r="I8" s="395">
        <f t="shared" si="1"/>
        <v>2365665</v>
      </c>
      <c r="J8" s="502"/>
    </row>
    <row r="9" spans="1:10" x14ac:dyDescent="0.3">
      <c r="A9" s="390" t="s">
        <v>41</v>
      </c>
      <c r="B9" s="391" t="s">
        <v>623</v>
      </c>
      <c r="C9" s="392"/>
      <c r="D9" s="392"/>
      <c r="E9" s="392"/>
      <c r="F9" s="392"/>
      <c r="G9" s="393"/>
      <c r="H9" s="394">
        <f t="shared" si="0"/>
        <v>0</v>
      </c>
      <c r="I9" s="395">
        <f t="shared" si="1"/>
        <v>0</v>
      </c>
      <c r="J9" s="502"/>
    </row>
    <row r="10" spans="1:10" x14ac:dyDescent="0.3">
      <c r="A10" s="390" t="s">
        <v>239</v>
      </c>
      <c r="B10" s="391" t="s">
        <v>624</v>
      </c>
      <c r="C10" s="392"/>
      <c r="D10" s="392"/>
      <c r="E10" s="392"/>
      <c r="F10" s="392"/>
      <c r="G10" s="393"/>
      <c r="H10" s="394">
        <f t="shared" si="0"/>
        <v>0</v>
      </c>
      <c r="I10" s="395">
        <f t="shared" si="1"/>
        <v>0</v>
      </c>
      <c r="J10" s="502"/>
    </row>
    <row r="11" spans="1:10" ht="20.399999999999999" x14ac:dyDescent="0.3">
      <c r="A11" s="390" t="s">
        <v>72</v>
      </c>
      <c r="B11" s="391" t="s">
        <v>625</v>
      </c>
      <c r="C11" s="392"/>
      <c r="D11" s="392"/>
      <c r="E11" s="392"/>
      <c r="F11" s="392"/>
      <c r="G11" s="393"/>
      <c r="H11" s="394">
        <f t="shared" si="0"/>
        <v>0</v>
      </c>
      <c r="I11" s="395">
        <f t="shared" si="1"/>
        <v>0</v>
      </c>
      <c r="J11" s="502"/>
    </row>
    <row r="12" spans="1:10" x14ac:dyDescent="0.3">
      <c r="A12" s="396" t="s">
        <v>96</v>
      </c>
      <c r="B12" s="397" t="s">
        <v>626</v>
      </c>
      <c r="C12" s="398"/>
      <c r="D12" s="398"/>
      <c r="E12" s="398"/>
      <c r="F12" s="398"/>
      <c r="G12" s="399"/>
      <c r="H12" s="394">
        <f t="shared" si="0"/>
        <v>0</v>
      </c>
      <c r="I12" s="395">
        <f t="shared" si="1"/>
        <v>0</v>
      </c>
      <c r="J12" s="502"/>
    </row>
    <row r="13" spans="1:10" ht="15" thickBot="1" x14ac:dyDescent="0.35">
      <c r="A13" s="400" t="s">
        <v>256</v>
      </c>
      <c r="B13" s="401" t="s">
        <v>627</v>
      </c>
      <c r="C13" s="402"/>
      <c r="D13" s="402"/>
      <c r="E13" s="402"/>
      <c r="F13" s="402"/>
      <c r="G13" s="403"/>
      <c r="H13" s="394">
        <f t="shared" si="0"/>
        <v>0</v>
      </c>
      <c r="I13" s="395">
        <f t="shared" si="1"/>
        <v>0</v>
      </c>
      <c r="J13" s="502"/>
    </row>
    <row r="14" spans="1:10" s="407" customFormat="1" ht="13.8" thickBot="1" x14ac:dyDescent="0.3">
      <c r="A14" s="482" t="s">
        <v>628</v>
      </c>
      <c r="B14" s="483"/>
      <c r="C14" s="404">
        <f t="shared" ref="C14:I14" si="2">SUM(C7:C13)</f>
        <v>2365665</v>
      </c>
      <c r="D14" s="404">
        <f>SUM(D7:D13)</f>
        <v>0</v>
      </c>
      <c r="E14" s="404">
        <f t="shared" si="2"/>
        <v>0</v>
      </c>
      <c r="F14" s="404">
        <f t="shared" si="2"/>
        <v>0</v>
      </c>
      <c r="G14" s="405">
        <f t="shared" si="2"/>
        <v>0</v>
      </c>
      <c r="H14" s="405">
        <f t="shared" si="2"/>
        <v>0</v>
      </c>
      <c r="I14" s="406">
        <f t="shared" si="2"/>
        <v>2365665</v>
      </c>
      <c r="J14" s="502"/>
    </row>
    <row r="15" spans="1:10" s="387" customFormat="1" x14ac:dyDescent="0.3">
      <c r="A15" s="479" t="s">
        <v>629</v>
      </c>
      <c r="B15" s="480"/>
      <c r="C15" s="480"/>
      <c r="D15" s="480"/>
      <c r="E15" s="480"/>
      <c r="F15" s="480"/>
      <c r="G15" s="480"/>
      <c r="H15" s="480"/>
      <c r="I15" s="481"/>
      <c r="J15" s="502"/>
    </row>
    <row r="16" spans="1:10" s="387" customFormat="1" x14ac:dyDescent="0.3">
      <c r="A16" s="390" t="s">
        <v>13</v>
      </c>
      <c r="B16" s="391" t="s">
        <v>630</v>
      </c>
      <c r="C16" s="392"/>
      <c r="D16" s="392"/>
      <c r="E16" s="392"/>
      <c r="F16" s="392"/>
      <c r="G16" s="393"/>
      <c r="H16" s="394">
        <f>SUM(D16:G16)</f>
        <v>0</v>
      </c>
      <c r="I16" s="395">
        <f>C16+H16</f>
        <v>0</v>
      </c>
      <c r="J16" s="502"/>
    </row>
    <row r="17" spans="1:10" ht="15" thickBot="1" x14ac:dyDescent="0.35">
      <c r="A17" s="400" t="s">
        <v>27</v>
      </c>
      <c r="B17" s="401" t="s">
        <v>627</v>
      </c>
      <c r="C17" s="402"/>
      <c r="D17" s="402"/>
      <c r="E17" s="402"/>
      <c r="F17" s="402"/>
      <c r="G17" s="403"/>
      <c r="H17" s="394">
        <f>SUM(D17:G17)</f>
        <v>0</v>
      </c>
      <c r="I17" s="408">
        <f>C17+H17</f>
        <v>0</v>
      </c>
      <c r="J17" s="502"/>
    </row>
    <row r="18" spans="1:10" ht="15" thickBot="1" x14ac:dyDescent="0.35">
      <c r="A18" s="482" t="s">
        <v>631</v>
      </c>
      <c r="B18" s="483"/>
      <c r="C18" s="404">
        <f t="shared" ref="C18:I18" si="3">SUM(C16:C17)</f>
        <v>0</v>
      </c>
      <c r="D18" s="404">
        <f t="shared" si="3"/>
        <v>0</v>
      </c>
      <c r="E18" s="404">
        <f t="shared" si="3"/>
        <v>0</v>
      </c>
      <c r="F18" s="404">
        <f t="shared" si="3"/>
        <v>0</v>
      </c>
      <c r="G18" s="405">
        <f t="shared" si="3"/>
        <v>0</v>
      </c>
      <c r="H18" s="405">
        <f t="shared" si="3"/>
        <v>0</v>
      </c>
      <c r="I18" s="406">
        <f t="shared" si="3"/>
        <v>0</v>
      </c>
      <c r="J18" s="502"/>
    </row>
    <row r="19" spans="1:10" ht="15" thickBot="1" x14ac:dyDescent="0.35">
      <c r="A19" s="484" t="s">
        <v>632</v>
      </c>
      <c r="B19" s="485"/>
      <c r="C19" s="409">
        <f t="shared" ref="C19:I19" si="4">C14+C18</f>
        <v>2365665</v>
      </c>
      <c r="D19" s="409">
        <f t="shared" si="4"/>
        <v>0</v>
      </c>
      <c r="E19" s="409">
        <f t="shared" si="4"/>
        <v>0</v>
      </c>
      <c r="F19" s="409">
        <f t="shared" si="4"/>
        <v>0</v>
      </c>
      <c r="G19" s="409">
        <f t="shared" si="4"/>
        <v>0</v>
      </c>
      <c r="H19" s="409">
        <f t="shared" si="4"/>
        <v>0</v>
      </c>
      <c r="I19" s="406">
        <f t="shared" si="4"/>
        <v>2365665</v>
      </c>
      <c r="J19" s="502"/>
    </row>
  </sheetData>
  <mergeCells count="13">
    <mergeCell ref="A15:I15"/>
    <mergeCell ref="A18:B18"/>
    <mergeCell ref="A19:B19"/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>
      <selection activeCell="G9" sqref="G9"/>
    </sheetView>
  </sheetViews>
  <sheetFormatPr defaultRowHeight="15.6" x14ac:dyDescent="0.3"/>
  <cols>
    <col min="1" max="1" width="8.109375" style="111" customWidth="1"/>
    <col min="2" max="2" width="56.44140625" style="111" customWidth="1"/>
    <col min="3" max="3" width="15.33203125" style="116" customWidth="1"/>
    <col min="4" max="5" width="15.33203125" style="2" customWidth="1"/>
    <col min="6" max="256" width="9.109375" style="2"/>
    <col min="257" max="257" width="8.109375" style="2" customWidth="1"/>
    <col min="258" max="258" width="56.44140625" style="2" customWidth="1"/>
    <col min="259" max="261" width="15.33203125" style="2" customWidth="1"/>
    <col min="262" max="512" width="9.109375" style="2"/>
    <col min="513" max="513" width="8.109375" style="2" customWidth="1"/>
    <col min="514" max="514" width="56.44140625" style="2" customWidth="1"/>
    <col min="515" max="517" width="15.33203125" style="2" customWidth="1"/>
    <col min="518" max="768" width="9.109375" style="2"/>
    <col min="769" max="769" width="8.109375" style="2" customWidth="1"/>
    <col min="770" max="770" width="56.44140625" style="2" customWidth="1"/>
    <col min="771" max="773" width="15.33203125" style="2" customWidth="1"/>
    <col min="774" max="1024" width="9.109375" style="2"/>
    <col min="1025" max="1025" width="8.109375" style="2" customWidth="1"/>
    <col min="1026" max="1026" width="56.44140625" style="2" customWidth="1"/>
    <col min="1027" max="1029" width="15.33203125" style="2" customWidth="1"/>
    <col min="1030" max="1280" width="9.109375" style="2"/>
    <col min="1281" max="1281" width="8.109375" style="2" customWidth="1"/>
    <col min="1282" max="1282" width="56.44140625" style="2" customWidth="1"/>
    <col min="1283" max="1285" width="15.33203125" style="2" customWidth="1"/>
    <col min="1286" max="1536" width="9.109375" style="2"/>
    <col min="1537" max="1537" width="8.109375" style="2" customWidth="1"/>
    <col min="1538" max="1538" width="56.44140625" style="2" customWidth="1"/>
    <col min="1539" max="1541" width="15.33203125" style="2" customWidth="1"/>
    <col min="1542" max="1792" width="9.109375" style="2"/>
    <col min="1793" max="1793" width="8.109375" style="2" customWidth="1"/>
    <col min="1794" max="1794" width="56.44140625" style="2" customWidth="1"/>
    <col min="1795" max="1797" width="15.33203125" style="2" customWidth="1"/>
    <col min="1798" max="2048" width="9.109375" style="2"/>
    <col min="2049" max="2049" width="8.109375" style="2" customWidth="1"/>
    <col min="2050" max="2050" width="56.44140625" style="2" customWidth="1"/>
    <col min="2051" max="2053" width="15.33203125" style="2" customWidth="1"/>
    <col min="2054" max="2304" width="9.109375" style="2"/>
    <col min="2305" max="2305" width="8.109375" style="2" customWidth="1"/>
    <col min="2306" max="2306" width="56.44140625" style="2" customWidth="1"/>
    <col min="2307" max="2309" width="15.33203125" style="2" customWidth="1"/>
    <col min="2310" max="2560" width="9.109375" style="2"/>
    <col min="2561" max="2561" width="8.109375" style="2" customWidth="1"/>
    <col min="2562" max="2562" width="56.44140625" style="2" customWidth="1"/>
    <col min="2563" max="2565" width="15.33203125" style="2" customWidth="1"/>
    <col min="2566" max="2816" width="9.109375" style="2"/>
    <col min="2817" max="2817" width="8.109375" style="2" customWidth="1"/>
    <col min="2818" max="2818" width="56.44140625" style="2" customWidth="1"/>
    <col min="2819" max="2821" width="15.33203125" style="2" customWidth="1"/>
    <col min="2822" max="3072" width="9.109375" style="2"/>
    <col min="3073" max="3073" width="8.109375" style="2" customWidth="1"/>
    <col min="3074" max="3074" width="56.44140625" style="2" customWidth="1"/>
    <col min="3075" max="3077" width="15.33203125" style="2" customWidth="1"/>
    <col min="3078" max="3328" width="9.109375" style="2"/>
    <col min="3329" max="3329" width="8.109375" style="2" customWidth="1"/>
    <col min="3330" max="3330" width="56.44140625" style="2" customWidth="1"/>
    <col min="3331" max="3333" width="15.33203125" style="2" customWidth="1"/>
    <col min="3334" max="3584" width="9.109375" style="2"/>
    <col min="3585" max="3585" width="8.109375" style="2" customWidth="1"/>
    <col min="3586" max="3586" width="56.44140625" style="2" customWidth="1"/>
    <col min="3587" max="3589" width="15.33203125" style="2" customWidth="1"/>
    <col min="3590" max="3840" width="9.109375" style="2"/>
    <col min="3841" max="3841" width="8.109375" style="2" customWidth="1"/>
    <col min="3842" max="3842" width="56.44140625" style="2" customWidth="1"/>
    <col min="3843" max="3845" width="15.33203125" style="2" customWidth="1"/>
    <col min="3846" max="4096" width="9.109375" style="2"/>
    <col min="4097" max="4097" width="8.109375" style="2" customWidth="1"/>
    <col min="4098" max="4098" width="56.44140625" style="2" customWidth="1"/>
    <col min="4099" max="4101" width="15.33203125" style="2" customWidth="1"/>
    <col min="4102" max="4352" width="9.109375" style="2"/>
    <col min="4353" max="4353" width="8.109375" style="2" customWidth="1"/>
    <col min="4354" max="4354" width="56.44140625" style="2" customWidth="1"/>
    <col min="4355" max="4357" width="15.33203125" style="2" customWidth="1"/>
    <col min="4358" max="4608" width="9.109375" style="2"/>
    <col min="4609" max="4609" width="8.109375" style="2" customWidth="1"/>
    <col min="4610" max="4610" width="56.44140625" style="2" customWidth="1"/>
    <col min="4611" max="4613" width="15.33203125" style="2" customWidth="1"/>
    <col min="4614" max="4864" width="9.109375" style="2"/>
    <col min="4865" max="4865" width="8.109375" style="2" customWidth="1"/>
    <col min="4866" max="4866" width="56.44140625" style="2" customWidth="1"/>
    <col min="4867" max="4869" width="15.33203125" style="2" customWidth="1"/>
    <col min="4870" max="5120" width="9.109375" style="2"/>
    <col min="5121" max="5121" width="8.109375" style="2" customWidth="1"/>
    <col min="5122" max="5122" width="56.44140625" style="2" customWidth="1"/>
    <col min="5123" max="5125" width="15.33203125" style="2" customWidth="1"/>
    <col min="5126" max="5376" width="9.109375" style="2"/>
    <col min="5377" max="5377" width="8.109375" style="2" customWidth="1"/>
    <col min="5378" max="5378" width="56.44140625" style="2" customWidth="1"/>
    <col min="5379" max="5381" width="15.33203125" style="2" customWidth="1"/>
    <col min="5382" max="5632" width="9.109375" style="2"/>
    <col min="5633" max="5633" width="8.109375" style="2" customWidth="1"/>
    <col min="5634" max="5634" width="56.44140625" style="2" customWidth="1"/>
    <col min="5635" max="5637" width="15.33203125" style="2" customWidth="1"/>
    <col min="5638" max="5888" width="9.109375" style="2"/>
    <col min="5889" max="5889" width="8.109375" style="2" customWidth="1"/>
    <col min="5890" max="5890" width="56.44140625" style="2" customWidth="1"/>
    <col min="5891" max="5893" width="15.33203125" style="2" customWidth="1"/>
    <col min="5894" max="6144" width="9.109375" style="2"/>
    <col min="6145" max="6145" width="8.109375" style="2" customWidth="1"/>
    <col min="6146" max="6146" width="56.44140625" style="2" customWidth="1"/>
    <col min="6147" max="6149" width="15.33203125" style="2" customWidth="1"/>
    <col min="6150" max="6400" width="9.109375" style="2"/>
    <col min="6401" max="6401" width="8.109375" style="2" customWidth="1"/>
    <col min="6402" max="6402" width="56.44140625" style="2" customWidth="1"/>
    <col min="6403" max="6405" width="15.33203125" style="2" customWidth="1"/>
    <col min="6406" max="6656" width="9.109375" style="2"/>
    <col min="6657" max="6657" width="8.109375" style="2" customWidth="1"/>
    <col min="6658" max="6658" width="56.44140625" style="2" customWidth="1"/>
    <col min="6659" max="6661" width="15.33203125" style="2" customWidth="1"/>
    <col min="6662" max="6912" width="9.109375" style="2"/>
    <col min="6913" max="6913" width="8.109375" style="2" customWidth="1"/>
    <col min="6914" max="6914" width="56.44140625" style="2" customWidth="1"/>
    <col min="6915" max="6917" width="15.33203125" style="2" customWidth="1"/>
    <col min="6918" max="7168" width="9.109375" style="2"/>
    <col min="7169" max="7169" width="8.109375" style="2" customWidth="1"/>
    <col min="7170" max="7170" width="56.44140625" style="2" customWidth="1"/>
    <col min="7171" max="7173" width="15.33203125" style="2" customWidth="1"/>
    <col min="7174" max="7424" width="9.109375" style="2"/>
    <col min="7425" max="7425" width="8.109375" style="2" customWidth="1"/>
    <col min="7426" max="7426" width="56.44140625" style="2" customWidth="1"/>
    <col min="7427" max="7429" width="15.33203125" style="2" customWidth="1"/>
    <col min="7430" max="7680" width="9.109375" style="2"/>
    <col min="7681" max="7681" width="8.109375" style="2" customWidth="1"/>
    <col min="7682" max="7682" width="56.44140625" style="2" customWidth="1"/>
    <col min="7683" max="7685" width="15.33203125" style="2" customWidth="1"/>
    <col min="7686" max="7936" width="9.109375" style="2"/>
    <col min="7937" max="7937" width="8.109375" style="2" customWidth="1"/>
    <col min="7938" max="7938" width="56.44140625" style="2" customWidth="1"/>
    <col min="7939" max="7941" width="15.33203125" style="2" customWidth="1"/>
    <col min="7942" max="8192" width="9.109375" style="2"/>
    <col min="8193" max="8193" width="8.109375" style="2" customWidth="1"/>
    <col min="8194" max="8194" width="56.44140625" style="2" customWidth="1"/>
    <col min="8195" max="8197" width="15.33203125" style="2" customWidth="1"/>
    <col min="8198" max="8448" width="9.109375" style="2"/>
    <col min="8449" max="8449" width="8.109375" style="2" customWidth="1"/>
    <col min="8450" max="8450" width="56.44140625" style="2" customWidth="1"/>
    <col min="8451" max="8453" width="15.33203125" style="2" customWidth="1"/>
    <col min="8454" max="8704" width="9.109375" style="2"/>
    <col min="8705" max="8705" width="8.109375" style="2" customWidth="1"/>
    <col min="8706" max="8706" width="56.44140625" style="2" customWidth="1"/>
    <col min="8707" max="8709" width="15.33203125" style="2" customWidth="1"/>
    <col min="8710" max="8960" width="9.109375" style="2"/>
    <col min="8961" max="8961" width="8.109375" style="2" customWidth="1"/>
    <col min="8962" max="8962" width="56.44140625" style="2" customWidth="1"/>
    <col min="8963" max="8965" width="15.33203125" style="2" customWidth="1"/>
    <col min="8966" max="9216" width="9.109375" style="2"/>
    <col min="9217" max="9217" width="8.109375" style="2" customWidth="1"/>
    <col min="9218" max="9218" width="56.44140625" style="2" customWidth="1"/>
    <col min="9219" max="9221" width="15.33203125" style="2" customWidth="1"/>
    <col min="9222" max="9472" width="9.109375" style="2"/>
    <col min="9473" max="9473" width="8.109375" style="2" customWidth="1"/>
    <col min="9474" max="9474" width="56.44140625" style="2" customWidth="1"/>
    <col min="9475" max="9477" width="15.33203125" style="2" customWidth="1"/>
    <col min="9478" max="9728" width="9.109375" style="2"/>
    <col min="9729" max="9729" width="8.109375" style="2" customWidth="1"/>
    <col min="9730" max="9730" width="56.44140625" style="2" customWidth="1"/>
    <col min="9731" max="9733" width="15.33203125" style="2" customWidth="1"/>
    <col min="9734" max="9984" width="9.109375" style="2"/>
    <col min="9985" max="9985" width="8.109375" style="2" customWidth="1"/>
    <col min="9986" max="9986" width="56.44140625" style="2" customWidth="1"/>
    <col min="9987" max="9989" width="15.33203125" style="2" customWidth="1"/>
    <col min="9990" max="10240" width="9.109375" style="2"/>
    <col min="10241" max="10241" width="8.109375" style="2" customWidth="1"/>
    <col min="10242" max="10242" width="56.44140625" style="2" customWidth="1"/>
    <col min="10243" max="10245" width="15.33203125" style="2" customWidth="1"/>
    <col min="10246" max="10496" width="9.109375" style="2"/>
    <col min="10497" max="10497" width="8.109375" style="2" customWidth="1"/>
    <col min="10498" max="10498" width="56.44140625" style="2" customWidth="1"/>
    <col min="10499" max="10501" width="15.33203125" style="2" customWidth="1"/>
    <col min="10502" max="10752" width="9.109375" style="2"/>
    <col min="10753" max="10753" width="8.109375" style="2" customWidth="1"/>
    <col min="10754" max="10754" width="56.44140625" style="2" customWidth="1"/>
    <col min="10755" max="10757" width="15.33203125" style="2" customWidth="1"/>
    <col min="10758" max="11008" width="9.109375" style="2"/>
    <col min="11009" max="11009" width="8.109375" style="2" customWidth="1"/>
    <col min="11010" max="11010" width="56.44140625" style="2" customWidth="1"/>
    <col min="11011" max="11013" width="15.33203125" style="2" customWidth="1"/>
    <col min="11014" max="11264" width="9.109375" style="2"/>
    <col min="11265" max="11265" width="8.109375" style="2" customWidth="1"/>
    <col min="11266" max="11266" width="56.44140625" style="2" customWidth="1"/>
    <col min="11267" max="11269" width="15.33203125" style="2" customWidth="1"/>
    <col min="11270" max="11520" width="9.109375" style="2"/>
    <col min="11521" max="11521" width="8.109375" style="2" customWidth="1"/>
    <col min="11522" max="11522" width="56.44140625" style="2" customWidth="1"/>
    <col min="11523" max="11525" width="15.33203125" style="2" customWidth="1"/>
    <col min="11526" max="11776" width="9.109375" style="2"/>
    <col min="11777" max="11777" width="8.109375" style="2" customWidth="1"/>
    <col min="11778" max="11778" width="56.44140625" style="2" customWidth="1"/>
    <col min="11779" max="11781" width="15.33203125" style="2" customWidth="1"/>
    <col min="11782" max="12032" width="9.109375" style="2"/>
    <col min="12033" max="12033" width="8.109375" style="2" customWidth="1"/>
    <col min="12034" max="12034" width="56.44140625" style="2" customWidth="1"/>
    <col min="12035" max="12037" width="15.33203125" style="2" customWidth="1"/>
    <col min="12038" max="12288" width="9.109375" style="2"/>
    <col min="12289" max="12289" width="8.109375" style="2" customWidth="1"/>
    <col min="12290" max="12290" width="56.44140625" style="2" customWidth="1"/>
    <col min="12291" max="12293" width="15.33203125" style="2" customWidth="1"/>
    <col min="12294" max="12544" width="9.109375" style="2"/>
    <col min="12545" max="12545" width="8.109375" style="2" customWidth="1"/>
    <col min="12546" max="12546" width="56.44140625" style="2" customWidth="1"/>
    <col min="12547" max="12549" width="15.33203125" style="2" customWidth="1"/>
    <col min="12550" max="12800" width="9.109375" style="2"/>
    <col min="12801" max="12801" width="8.109375" style="2" customWidth="1"/>
    <col min="12802" max="12802" width="56.44140625" style="2" customWidth="1"/>
    <col min="12803" max="12805" width="15.33203125" style="2" customWidth="1"/>
    <col min="12806" max="13056" width="9.109375" style="2"/>
    <col min="13057" max="13057" width="8.109375" style="2" customWidth="1"/>
    <col min="13058" max="13058" width="56.44140625" style="2" customWidth="1"/>
    <col min="13059" max="13061" width="15.33203125" style="2" customWidth="1"/>
    <col min="13062" max="13312" width="9.109375" style="2"/>
    <col min="13313" max="13313" width="8.109375" style="2" customWidth="1"/>
    <col min="13314" max="13314" width="56.44140625" style="2" customWidth="1"/>
    <col min="13315" max="13317" width="15.33203125" style="2" customWidth="1"/>
    <col min="13318" max="13568" width="9.109375" style="2"/>
    <col min="13569" max="13569" width="8.109375" style="2" customWidth="1"/>
    <col min="13570" max="13570" width="56.44140625" style="2" customWidth="1"/>
    <col min="13571" max="13573" width="15.33203125" style="2" customWidth="1"/>
    <col min="13574" max="13824" width="9.109375" style="2"/>
    <col min="13825" max="13825" width="8.109375" style="2" customWidth="1"/>
    <col min="13826" max="13826" width="56.44140625" style="2" customWidth="1"/>
    <col min="13827" max="13829" width="15.33203125" style="2" customWidth="1"/>
    <col min="13830" max="14080" width="9.109375" style="2"/>
    <col min="14081" max="14081" width="8.109375" style="2" customWidth="1"/>
    <col min="14082" max="14082" width="56.44140625" style="2" customWidth="1"/>
    <col min="14083" max="14085" width="15.33203125" style="2" customWidth="1"/>
    <col min="14086" max="14336" width="9.109375" style="2"/>
    <col min="14337" max="14337" width="8.109375" style="2" customWidth="1"/>
    <col min="14338" max="14338" width="56.44140625" style="2" customWidth="1"/>
    <col min="14339" max="14341" width="15.33203125" style="2" customWidth="1"/>
    <col min="14342" max="14592" width="9.109375" style="2"/>
    <col min="14593" max="14593" width="8.109375" style="2" customWidth="1"/>
    <col min="14594" max="14594" width="56.44140625" style="2" customWidth="1"/>
    <col min="14595" max="14597" width="15.33203125" style="2" customWidth="1"/>
    <col min="14598" max="14848" width="9.109375" style="2"/>
    <col min="14849" max="14849" width="8.109375" style="2" customWidth="1"/>
    <col min="14850" max="14850" width="56.44140625" style="2" customWidth="1"/>
    <col min="14851" max="14853" width="15.33203125" style="2" customWidth="1"/>
    <col min="14854" max="15104" width="9.109375" style="2"/>
    <col min="15105" max="15105" width="8.109375" style="2" customWidth="1"/>
    <col min="15106" max="15106" width="56.44140625" style="2" customWidth="1"/>
    <col min="15107" max="15109" width="15.33203125" style="2" customWidth="1"/>
    <col min="15110" max="15360" width="9.109375" style="2"/>
    <col min="15361" max="15361" width="8.109375" style="2" customWidth="1"/>
    <col min="15362" max="15362" width="56.44140625" style="2" customWidth="1"/>
    <col min="15363" max="15365" width="15.33203125" style="2" customWidth="1"/>
    <col min="15366" max="15616" width="9.109375" style="2"/>
    <col min="15617" max="15617" width="8.109375" style="2" customWidth="1"/>
    <col min="15618" max="15618" width="56.44140625" style="2" customWidth="1"/>
    <col min="15619" max="15621" width="15.33203125" style="2" customWidth="1"/>
    <col min="15622" max="15872" width="9.109375" style="2"/>
    <col min="15873" max="15873" width="8.109375" style="2" customWidth="1"/>
    <col min="15874" max="15874" width="56.44140625" style="2" customWidth="1"/>
    <col min="15875" max="15877" width="15.33203125" style="2" customWidth="1"/>
    <col min="15878" max="16128" width="9.109375" style="2"/>
    <col min="16129" max="16129" width="8.109375" style="2" customWidth="1"/>
    <col min="16130" max="16130" width="56.44140625" style="2" customWidth="1"/>
    <col min="16131" max="16133" width="15.33203125" style="2" customWidth="1"/>
    <col min="16134" max="16384" width="9.109375" style="2"/>
  </cols>
  <sheetData>
    <row r="1" spans="1:5" x14ac:dyDescent="0.3">
      <c r="A1" s="1"/>
      <c r="B1" s="411" t="str">
        <f>CONCATENATE("1.2. melléklet ",[1]Z_ALAPADATOK!A7," ",[1]Z_ALAPADATOK!B7," ",[1]Z_ALAPADATOK!C7," ",[1]Z_ALAPADATOK!D7," ",[1]Z_ALAPADATOK!E7," ",[1]Z_ALAPADATOK!F7," ",[1]Z_ALAPADATOK!G7," ",[1]Z_ALAPADATOK!H7)</f>
        <v>1.2. melléklet a … / 2019. ( … ) önkormányzati rendelethez</v>
      </c>
      <c r="C1" s="412"/>
      <c r="D1" s="412"/>
      <c r="E1" s="412"/>
    </row>
    <row r="2" spans="1:5" x14ac:dyDescent="0.3">
      <c r="A2" s="413" t="str">
        <f>CONCATENATE([1]Z_ALAPADATOK!A3)</f>
        <v>Viss Önkormányzata</v>
      </c>
      <c r="B2" s="414"/>
      <c r="C2" s="414"/>
      <c r="D2" s="414"/>
      <c r="E2" s="414"/>
    </row>
    <row r="3" spans="1:5" x14ac:dyDescent="0.3">
      <c r="A3" s="413" t="s">
        <v>275</v>
      </c>
      <c r="B3" s="413"/>
      <c r="C3" s="415"/>
      <c r="D3" s="413"/>
      <c r="E3" s="413"/>
    </row>
    <row r="4" spans="1:5" ht="17.25" customHeight="1" x14ac:dyDescent="0.3">
      <c r="A4" s="413" t="s">
        <v>276</v>
      </c>
      <c r="B4" s="413"/>
      <c r="C4" s="415"/>
      <c r="D4" s="413"/>
      <c r="E4" s="413"/>
    </row>
    <row r="5" spans="1:5" x14ac:dyDescent="0.3">
      <c r="A5" s="1"/>
      <c r="B5" s="1"/>
      <c r="C5" s="3"/>
      <c r="D5" s="4"/>
      <c r="E5" s="4"/>
    </row>
    <row r="6" spans="1:5" ht="15.9" customHeight="1" x14ac:dyDescent="0.3">
      <c r="A6" s="416" t="s">
        <v>1</v>
      </c>
      <c r="B6" s="416"/>
      <c r="C6" s="416"/>
      <c r="D6" s="416"/>
      <c r="E6" s="416"/>
    </row>
    <row r="7" spans="1:5" ht="15.9" customHeight="1" thickBot="1" x14ac:dyDescent="0.35">
      <c r="A7" s="410" t="s">
        <v>2</v>
      </c>
      <c r="B7" s="410"/>
      <c r="C7" s="5"/>
      <c r="D7" s="4"/>
      <c r="E7" s="5" t="str">
        <f>CONCATENATE('[1]Z_1.1.sz.mell.'!E7)</f>
        <v xml:space="preserve"> Forintban!</v>
      </c>
    </row>
    <row r="8" spans="1:5" x14ac:dyDescent="0.3">
      <c r="A8" s="419" t="s">
        <v>4</v>
      </c>
      <c r="B8" s="421" t="s">
        <v>5</v>
      </c>
      <c r="C8" s="423" t="str">
        <f>+CONCATENATE(LEFT([1]Z_ÖSSZEFÜGGÉSEK!A6,4),". évi")</f>
        <v>2018. évi</v>
      </c>
      <c r="D8" s="424"/>
      <c r="E8" s="425"/>
    </row>
    <row r="9" spans="1:5" ht="23.4" thickBot="1" x14ac:dyDescent="0.35">
      <c r="A9" s="420"/>
      <c r="B9" s="422"/>
      <c r="C9" s="6" t="s">
        <v>6</v>
      </c>
      <c r="D9" s="7" t="s">
        <v>7</v>
      </c>
      <c r="E9" s="8" t="str">
        <f>CONCATENATE('[1]Z_1.1.sz.mell.'!E9)</f>
        <v>2018. XII. 31.
teljesítés</v>
      </c>
    </row>
    <row r="10" spans="1:5" s="12" customFormat="1" ht="12" customHeight="1" thickBot="1" x14ac:dyDescent="0.25">
      <c r="A10" s="9" t="s">
        <v>8</v>
      </c>
      <c r="B10" s="10" t="s">
        <v>9</v>
      </c>
      <c r="C10" s="10" t="s">
        <v>10</v>
      </c>
      <c r="D10" s="10" t="s">
        <v>11</v>
      </c>
      <c r="E10" s="11" t="s">
        <v>12</v>
      </c>
    </row>
    <row r="11" spans="1:5" s="17" customFormat="1" ht="12" customHeight="1" thickBot="1" x14ac:dyDescent="0.3">
      <c r="A11" s="13" t="s">
        <v>13</v>
      </c>
      <c r="B11" s="14" t="s">
        <v>14</v>
      </c>
      <c r="C11" s="15">
        <f>+C12+C13+C14+C15+C16+C17</f>
        <v>65717508</v>
      </c>
      <c r="D11" s="15">
        <f>+D12+D13+D14+D15+D16+D17</f>
        <v>69380649</v>
      </c>
      <c r="E11" s="16">
        <f>+E12+E13+E14+E15+E16+E17</f>
        <v>69380649</v>
      </c>
    </row>
    <row r="12" spans="1:5" s="17" customFormat="1" ht="12" customHeight="1" x14ac:dyDescent="0.25">
      <c r="A12" s="18" t="s">
        <v>15</v>
      </c>
      <c r="B12" s="19" t="s">
        <v>16</v>
      </c>
      <c r="C12" s="20">
        <v>21835061</v>
      </c>
      <c r="D12" s="20">
        <v>21845919</v>
      </c>
      <c r="E12" s="21">
        <v>21845919</v>
      </c>
    </row>
    <row r="13" spans="1:5" s="17" customFormat="1" ht="12" customHeight="1" x14ac:dyDescent="0.25">
      <c r="A13" s="22" t="s">
        <v>17</v>
      </c>
      <c r="B13" s="23" t="s">
        <v>18</v>
      </c>
      <c r="C13" s="24">
        <v>17307700</v>
      </c>
      <c r="D13" s="24">
        <v>15714634</v>
      </c>
      <c r="E13" s="25">
        <v>15714634</v>
      </c>
    </row>
    <row r="14" spans="1:5" s="17" customFormat="1" ht="12" customHeight="1" x14ac:dyDescent="0.25">
      <c r="A14" s="22" t="s">
        <v>19</v>
      </c>
      <c r="B14" s="23" t="s">
        <v>20</v>
      </c>
      <c r="C14" s="24">
        <v>24774747</v>
      </c>
      <c r="D14" s="24">
        <v>24256210</v>
      </c>
      <c r="E14" s="25">
        <v>24256210</v>
      </c>
    </row>
    <row r="15" spans="1:5" s="17" customFormat="1" ht="12" customHeight="1" x14ac:dyDescent="0.25">
      <c r="A15" s="22" t="s">
        <v>21</v>
      </c>
      <c r="B15" s="23" t="s">
        <v>22</v>
      </c>
      <c r="C15" s="24">
        <v>1800000</v>
      </c>
      <c r="D15" s="24">
        <v>1800000</v>
      </c>
      <c r="E15" s="25">
        <v>1800000</v>
      </c>
    </row>
    <row r="16" spans="1:5" s="17" customFormat="1" ht="12" customHeight="1" x14ac:dyDescent="0.25">
      <c r="A16" s="22" t="s">
        <v>23</v>
      </c>
      <c r="B16" s="26" t="s">
        <v>24</v>
      </c>
      <c r="C16" s="24"/>
      <c r="D16" s="24">
        <v>5763886</v>
      </c>
      <c r="E16" s="25">
        <v>5763886</v>
      </c>
    </row>
    <row r="17" spans="1:5" s="17" customFormat="1" ht="12" customHeight="1" thickBot="1" x14ac:dyDescent="0.3">
      <c r="A17" s="27" t="s">
        <v>25</v>
      </c>
      <c r="B17" s="28" t="s">
        <v>26</v>
      </c>
      <c r="C17" s="24"/>
      <c r="D17" s="24"/>
      <c r="E17" s="25"/>
    </row>
    <row r="18" spans="1:5" s="17" customFormat="1" ht="12" customHeight="1" thickBot="1" x14ac:dyDescent="0.3">
      <c r="A18" s="13" t="s">
        <v>27</v>
      </c>
      <c r="B18" s="29" t="s">
        <v>28</v>
      </c>
      <c r="C18" s="15">
        <f>+C19+C20+C21+C22+C23</f>
        <v>66831202</v>
      </c>
      <c r="D18" s="15">
        <f>+D19+D20+D21+D22+D23</f>
        <v>98988238</v>
      </c>
      <c r="E18" s="16">
        <f>+E19+E20+E21+E22+E23</f>
        <v>88264061</v>
      </c>
    </row>
    <row r="19" spans="1:5" s="17" customFormat="1" ht="12" customHeight="1" x14ac:dyDescent="0.25">
      <c r="A19" s="18" t="s">
        <v>29</v>
      </c>
      <c r="B19" s="19" t="s">
        <v>30</v>
      </c>
      <c r="C19" s="20"/>
      <c r="D19" s="20"/>
      <c r="E19" s="21"/>
    </row>
    <row r="20" spans="1:5" s="17" customFormat="1" ht="12" customHeight="1" x14ac:dyDescent="0.25">
      <c r="A20" s="22" t="s">
        <v>31</v>
      </c>
      <c r="B20" s="23" t="s">
        <v>32</v>
      </c>
      <c r="C20" s="24"/>
      <c r="D20" s="24"/>
      <c r="E20" s="25"/>
    </row>
    <row r="21" spans="1:5" s="17" customFormat="1" ht="12" customHeight="1" x14ac:dyDescent="0.25">
      <c r="A21" s="22" t="s">
        <v>33</v>
      </c>
      <c r="B21" s="23" t="s">
        <v>34</v>
      </c>
      <c r="C21" s="24"/>
      <c r="D21" s="24"/>
      <c r="E21" s="25"/>
    </row>
    <row r="22" spans="1:5" s="17" customFormat="1" ht="12" customHeight="1" x14ac:dyDescent="0.25">
      <c r="A22" s="22" t="s">
        <v>35</v>
      </c>
      <c r="B22" s="23" t="s">
        <v>36</v>
      </c>
      <c r="C22" s="24"/>
      <c r="D22" s="24"/>
      <c r="E22" s="25"/>
    </row>
    <row r="23" spans="1:5" s="17" customFormat="1" ht="12" customHeight="1" x14ac:dyDescent="0.25">
      <c r="A23" s="22" t="s">
        <v>37</v>
      </c>
      <c r="B23" s="23" t="s">
        <v>38</v>
      </c>
      <c r="C23" s="24">
        <v>66831202</v>
      </c>
      <c r="D23" s="24">
        <v>98988238</v>
      </c>
      <c r="E23" s="25">
        <v>88264061</v>
      </c>
    </row>
    <row r="24" spans="1:5" s="17" customFormat="1" ht="12" customHeight="1" thickBot="1" x14ac:dyDescent="0.3">
      <c r="A24" s="27" t="s">
        <v>39</v>
      </c>
      <c r="B24" s="28" t="s">
        <v>40</v>
      </c>
      <c r="C24" s="30"/>
      <c r="D24" s="30"/>
      <c r="E24" s="31"/>
    </row>
    <row r="25" spans="1:5" s="17" customFormat="1" ht="12" customHeight="1" thickBot="1" x14ac:dyDescent="0.3">
      <c r="A25" s="13" t="s">
        <v>41</v>
      </c>
      <c r="B25" s="14" t="s">
        <v>42</v>
      </c>
      <c r="C25" s="15">
        <f>+C26+C27+C28+C29+C30</f>
        <v>10357142</v>
      </c>
      <c r="D25" s="15">
        <f>+D26+D27+D28+D29+D30</f>
        <v>10357142</v>
      </c>
      <c r="E25" s="16">
        <f>+E26+E27+E28+E29+E30</f>
        <v>11966846</v>
      </c>
    </row>
    <row r="26" spans="1:5" s="17" customFormat="1" ht="12" customHeight="1" x14ac:dyDescent="0.25">
      <c r="A26" s="18" t="s">
        <v>43</v>
      </c>
      <c r="B26" s="19" t="s">
        <v>44</v>
      </c>
      <c r="C26" s="20"/>
      <c r="D26" s="20"/>
      <c r="E26" s="21"/>
    </row>
    <row r="27" spans="1:5" s="17" customFormat="1" ht="12" customHeight="1" x14ac:dyDescent="0.25">
      <c r="A27" s="22" t="s">
        <v>45</v>
      </c>
      <c r="B27" s="23" t="s">
        <v>46</v>
      </c>
      <c r="C27" s="24"/>
      <c r="D27" s="24"/>
      <c r="E27" s="25"/>
    </row>
    <row r="28" spans="1:5" s="17" customFormat="1" ht="12" customHeight="1" x14ac:dyDescent="0.25">
      <c r="A28" s="22" t="s">
        <v>47</v>
      </c>
      <c r="B28" s="23" t="s">
        <v>48</v>
      </c>
      <c r="C28" s="24"/>
      <c r="D28" s="24"/>
      <c r="E28" s="25"/>
    </row>
    <row r="29" spans="1:5" s="17" customFormat="1" ht="12" customHeight="1" x14ac:dyDescent="0.25">
      <c r="A29" s="22" t="s">
        <v>49</v>
      </c>
      <c r="B29" s="23" t="s">
        <v>50</v>
      </c>
      <c r="C29" s="24"/>
      <c r="D29" s="24"/>
      <c r="E29" s="25"/>
    </row>
    <row r="30" spans="1:5" s="17" customFormat="1" ht="12" customHeight="1" x14ac:dyDescent="0.25">
      <c r="A30" s="22" t="s">
        <v>51</v>
      </c>
      <c r="B30" s="23" t="s">
        <v>52</v>
      </c>
      <c r="C30" s="24">
        <v>10357142</v>
      </c>
      <c r="D30" s="24">
        <v>10357142</v>
      </c>
      <c r="E30" s="25">
        <v>11966846</v>
      </c>
    </row>
    <row r="31" spans="1:5" s="17" customFormat="1" ht="12" customHeight="1" thickBot="1" x14ac:dyDescent="0.3">
      <c r="A31" s="27" t="s">
        <v>53</v>
      </c>
      <c r="B31" s="32" t="s">
        <v>54</v>
      </c>
      <c r="C31" s="30"/>
      <c r="D31" s="30"/>
      <c r="E31" s="31"/>
    </row>
    <row r="32" spans="1:5" s="17" customFormat="1" ht="12" customHeight="1" thickBot="1" x14ac:dyDescent="0.3">
      <c r="A32" s="13" t="s">
        <v>55</v>
      </c>
      <c r="B32" s="14" t="s">
        <v>56</v>
      </c>
      <c r="C32" s="33">
        <f>SUM(C33:C40)</f>
        <v>2500000</v>
      </c>
      <c r="D32" s="33">
        <f>SUM(D33:D40)</f>
        <v>2500000</v>
      </c>
      <c r="E32" s="34">
        <f>SUM(E33:E40)</f>
        <v>2862778</v>
      </c>
    </row>
    <row r="33" spans="1:5" s="17" customFormat="1" ht="12" customHeight="1" x14ac:dyDescent="0.25">
      <c r="A33" s="18" t="s">
        <v>57</v>
      </c>
      <c r="B33" s="19" t="s">
        <v>58</v>
      </c>
      <c r="C33" s="20">
        <f>+C34+C35+C36</f>
        <v>0</v>
      </c>
      <c r="D33" s="20">
        <f>+D34+D35+D36</f>
        <v>0</v>
      </c>
      <c r="E33" s="21">
        <f>+E34+E35+E36</f>
        <v>0</v>
      </c>
    </row>
    <row r="34" spans="1:5" s="17" customFormat="1" ht="12" customHeight="1" x14ac:dyDescent="0.25">
      <c r="A34" s="22" t="s">
        <v>59</v>
      </c>
      <c r="B34" s="23" t="s">
        <v>60</v>
      </c>
      <c r="C34" s="24"/>
      <c r="D34" s="24"/>
      <c r="E34" s="25"/>
    </row>
    <row r="35" spans="1:5" s="17" customFormat="1" ht="12" customHeight="1" x14ac:dyDescent="0.25">
      <c r="A35" s="22" t="s">
        <v>61</v>
      </c>
      <c r="B35" s="23" t="s">
        <v>68</v>
      </c>
      <c r="C35" s="24"/>
      <c r="D35" s="24"/>
      <c r="E35" s="25"/>
    </row>
    <row r="36" spans="1:5" s="17" customFormat="1" ht="12" customHeight="1" x14ac:dyDescent="0.25">
      <c r="A36" s="22" t="s">
        <v>63</v>
      </c>
      <c r="B36" s="23" t="s">
        <v>64</v>
      </c>
      <c r="C36" s="24"/>
      <c r="D36" s="24"/>
      <c r="E36" s="25"/>
    </row>
    <row r="37" spans="1:5" s="17" customFormat="1" ht="12" customHeight="1" x14ac:dyDescent="0.25">
      <c r="A37" s="22" t="s">
        <v>65</v>
      </c>
      <c r="B37" s="23" t="s">
        <v>66</v>
      </c>
      <c r="C37" s="24">
        <v>500000</v>
      </c>
      <c r="D37" s="24">
        <v>500000</v>
      </c>
      <c r="E37" s="25">
        <v>376267</v>
      </c>
    </row>
    <row r="38" spans="1:5" s="17" customFormat="1" ht="12" customHeight="1" x14ac:dyDescent="0.25">
      <c r="A38" s="22" t="s">
        <v>67</v>
      </c>
      <c r="B38" s="23" t="s">
        <v>68</v>
      </c>
      <c r="C38" s="24">
        <v>1900000</v>
      </c>
      <c r="D38" s="24">
        <v>1900000</v>
      </c>
      <c r="E38" s="25">
        <v>2449313</v>
      </c>
    </row>
    <row r="39" spans="1:5" s="17" customFormat="1" ht="12" customHeight="1" x14ac:dyDescent="0.25">
      <c r="A39" s="27"/>
      <c r="B39" s="32" t="s">
        <v>69</v>
      </c>
      <c r="C39" s="30">
        <v>50000</v>
      </c>
      <c r="D39" s="30">
        <v>50000</v>
      </c>
      <c r="E39" s="31">
        <v>20551</v>
      </c>
    </row>
    <row r="40" spans="1:5" s="17" customFormat="1" ht="12" customHeight="1" thickBot="1" x14ac:dyDescent="0.3">
      <c r="A40" s="27" t="s">
        <v>70</v>
      </c>
      <c r="B40" s="35" t="s">
        <v>71</v>
      </c>
      <c r="C40" s="30">
        <v>50000</v>
      </c>
      <c r="D40" s="30">
        <v>50000</v>
      </c>
      <c r="E40" s="31">
        <v>16647</v>
      </c>
    </row>
    <row r="41" spans="1:5" s="17" customFormat="1" ht="12" customHeight="1" thickBot="1" x14ac:dyDescent="0.3">
      <c r="A41" s="13" t="s">
        <v>72</v>
      </c>
      <c r="B41" s="14" t="s">
        <v>73</v>
      </c>
      <c r="C41" s="15">
        <f>SUM(C42:C52)</f>
        <v>8562000</v>
      </c>
      <c r="D41" s="15">
        <f>SUM(D42:D52)</f>
        <v>22253893</v>
      </c>
      <c r="E41" s="16">
        <f>SUM(E42:E52)</f>
        <v>7623612</v>
      </c>
    </row>
    <row r="42" spans="1:5" s="17" customFormat="1" ht="12" customHeight="1" x14ac:dyDescent="0.25">
      <c r="A42" s="18" t="s">
        <v>74</v>
      </c>
      <c r="B42" s="19" t="s">
        <v>75</v>
      </c>
      <c r="C42" s="20">
        <v>3000000</v>
      </c>
      <c r="D42" s="20">
        <v>13506348</v>
      </c>
      <c r="E42" s="21">
        <v>4210550</v>
      </c>
    </row>
    <row r="43" spans="1:5" s="17" customFormat="1" ht="12" customHeight="1" x14ac:dyDescent="0.25">
      <c r="A43" s="22" t="s">
        <v>76</v>
      </c>
      <c r="B43" s="23" t="s">
        <v>77</v>
      </c>
      <c r="C43" s="24">
        <v>4900000</v>
      </c>
      <c r="D43" s="24">
        <v>5970995</v>
      </c>
      <c r="E43" s="25">
        <v>2913093</v>
      </c>
    </row>
    <row r="44" spans="1:5" s="17" customFormat="1" ht="12" customHeight="1" x14ac:dyDescent="0.25">
      <c r="A44" s="22" t="s">
        <v>78</v>
      </c>
      <c r="B44" s="23" t="s">
        <v>79</v>
      </c>
      <c r="C44" s="24"/>
      <c r="D44" s="24"/>
      <c r="E44" s="25"/>
    </row>
    <row r="45" spans="1:5" s="17" customFormat="1" ht="12" customHeight="1" x14ac:dyDescent="0.25">
      <c r="A45" s="22" t="s">
        <v>80</v>
      </c>
      <c r="B45" s="23" t="s">
        <v>81</v>
      </c>
      <c r="C45" s="24"/>
      <c r="D45" s="24"/>
      <c r="E45" s="25"/>
    </row>
    <row r="46" spans="1:5" s="17" customFormat="1" ht="12" customHeight="1" x14ac:dyDescent="0.25">
      <c r="A46" s="22" t="s">
        <v>82</v>
      </c>
      <c r="B46" s="23" t="s">
        <v>83</v>
      </c>
      <c r="C46" s="24"/>
      <c r="D46" s="24"/>
      <c r="E46" s="25"/>
    </row>
    <row r="47" spans="1:5" s="17" customFormat="1" ht="12" customHeight="1" x14ac:dyDescent="0.25">
      <c r="A47" s="22" t="s">
        <v>84</v>
      </c>
      <c r="B47" s="23" t="s">
        <v>85</v>
      </c>
      <c r="C47" s="24">
        <v>660000</v>
      </c>
      <c r="D47" s="24">
        <v>2774550</v>
      </c>
      <c r="E47" s="25">
        <v>463347</v>
      </c>
    </row>
    <row r="48" spans="1:5" s="17" customFormat="1" ht="12" customHeight="1" x14ac:dyDescent="0.25">
      <c r="A48" s="22" t="s">
        <v>86</v>
      </c>
      <c r="B48" s="23" t="s">
        <v>87</v>
      </c>
      <c r="C48" s="24"/>
      <c r="D48" s="24"/>
      <c r="E48" s="25"/>
    </row>
    <row r="49" spans="1:5" s="17" customFormat="1" ht="12" customHeight="1" x14ac:dyDescent="0.25">
      <c r="A49" s="22" t="s">
        <v>88</v>
      </c>
      <c r="B49" s="23" t="s">
        <v>89</v>
      </c>
      <c r="C49" s="24">
        <v>2000</v>
      </c>
      <c r="D49" s="24">
        <v>2000</v>
      </c>
      <c r="E49" s="25">
        <v>17</v>
      </c>
    </row>
    <row r="50" spans="1:5" s="17" customFormat="1" ht="12" customHeight="1" x14ac:dyDescent="0.25">
      <c r="A50" s="22" t="s">
        <v>90</v>
      </c>
      <c r="B50" s="23" t="s">
        <v>91</v>
      </c>
      <c r="C50" s="36"/>
      <c r="D50" s="36"/>
      <c r="E50" s="37"/>
    </row>
    <row r="51" spans="1:5" s="17" customFormat="1" ht="12" customHeight="1" x14ac:dyDescent="0.25">
      <c r="A51" s="27" t="s">
        <v>92</v>
      </c>
      <c r="B51" s="32" t="s">
        <v>93</v>
      </c>
      <c r="C51" s="38"/>
      <c r="D51" s="38"/>
      <c r="E51" s="39"/>
    </row>
    <row r="52" spans="1:5" s="17" customFormat="1" ht="12" customHeight="1" thickBot="1" x14ac:dyDescent="0.3">
      <c r="A52" s="27" t="s">
        <v>94</v>
      </c>
      <c r="B52" s="28" t="s">
        <v>95</v>
      </c>
      <c r="C52" s="38"/>
      <c r="D52" s="38"/>
      <c r="E52" s="39">
        <v>36605</v>
      </c>
    </row>
    <row r="53" spans="1:5" s="17" customFormat="1" ht="12" customHeight="1" thickBot="1" x14ac:dyDescent="0.3">
      <c r="A53" s="13" t="s">
        <v>96</v>
      </c>
      <c r="B53" s="14" t="s">
        <v>97</v>
      </c>
      <c r="C53" s="15">
        <f>SUM(C54:C58)</f>
        <v>0</v>
      </c>
      <c r="D53" s="15">
        <f>SUM(D54:D58)</f>
        <v>0</v>
      </c>
      <c r="E53" s="16">
        <f>SUM(E54:E58)</f>
        <v>0</v>
      </c>
    </row>
    <row r="54" spans="1:5" s="17" customFormat="1" ht="12" customHeight="1" x14ac:dyDescent="0.25">
      <c r="A54" s="18" t="s">
        <v>98</v>
      </c>
      <c r="B54" s="19" t="s">
        <v>99</v>
      </c>
      <c r="C54" s="40"/>
      <c r="D54" s="40"/>
      <c r="E54" s="41"/>
    </row>
    <row r="55" spans="1:5" s="17" customFormat="1" ht="12" customHeight="1" x14ac:dyDescent="0.25">
      <c r="A55" s="22" t="s">
        <v>100</v>
      </c>
      <c r="B55" s="23" t="s">
        <v>101</v>
      </c>
      <c r="C55" s="36"/>
      <c r="D55" s="36"/>
      <c r="E55" s="37"/>
    </row>
    <row r="56" spans="1:5" s="17" customFormat="1" ht="12" customHeight="1" x14ac:dyDescent="0.25">
      <c r="A56" s="22" t="s">
        <v>102</v>
      </c>
      <c r="B56" s="23" t="s">
        <v>103</v>
      </c>
      <c r="C56" s="36"/>
      <c r="D56" s="36"/>
      <c r="E56" s="37"/>
    </row>
    <row r="57" spans="1:5" s="17" customFormat="1" ht="12" customHeight="1" x14ac:dyDescent="0.25">
      <c r="A57" s="22" t="s">
        <v>104</v>
      </c>
      <c r="B57" s="23" t="s">
        <v>105</v>
      </c>
      <c r="C57" s="36"/>
      <c r="D57" s="36"/>
      <c r="E57" s="37"/>
    </row>
    <row r="58" spans="1:5" s="17" customFormat="1" ht="12" customHeight="1" thickBot="1" x14ac:dyDescent="0.3">
      <c r="A58" s="27" t="s">
        <v>106</v>
      </c>
      <c r="B58" s="28" t="s">
        <v>107</v>
      </c>
      <c r="C58" s="38"/>
      <c r="D58" s="38"/>
      <c r="E58" s="39"/>
    </row>
    <row r="59" spans="1:5" s="17" customFormat="1" ht="12" customHeight="1" thickBot="1" x14ac:dyDescent="0.3">
      <c r="A59" s="13" t="s">
        <v>108</v>
      </c>
      <c r="B59" s="14" t="s">
        <v>109</v>
      </c>
      <c r="C59" s="15">
        <f>SUM(C60:C62)</f>
        <v>150000</v>
      </c>
      <c r="D59" s="15">
        <f>SUM(D60:D62)</f>
        <v>150000</v>
      </c>
      <c r="E59" s="16">
        <f>SUM(E60:E62)</f>
        <v>115280</v>
      </c>
    </row>
    <row r="60" spans="1:5" s="17" customFormat="1" ht="12" customHeight="1" x14ac:dyDescent="0.25">
      <c r="A60" s="18" t="s">
        <v>110</v>
      </c>
      <c r="B60" s="19" t="s">
        <v>111</v>
      </c>
      <c r="C60" s="20"/>
      <c r="D60" s="20"/>
      <c r="E60" s="21"/>
    </row>
    <row r="61" spans="1:5" s="17" customFormat="1" ht="12" customHeight="1" x14ac:dyDescent="0.25">
      <c r="A61" s="22" t="s">
        <v>112</v>
      </c>
      <c r="B61" s="23" t="s">
        <v>113</v>
      </c>
      <c r="C61" s="24"/>
      <c r="D61" s="24"/>
      <c r="E61" s="25"/>
    </row>
    <row r="62" spans="1:5" s="17" customFormat="1" ht="12" customHeight="1" x14ac:dyDescent="0.25">
      <c r="A62" s="22" t="s">
        <v>114</v>
      </c>
      <c r="B62" s="23" t="s">
        <v>115</v>
      </c>
      <c r="C62" s="24">
        <v>150000</v>
      </c>
      <c r="D62" s="24">
        <v>150000</v>
      </c>
      <c r="E62" s="25">
        <v>115280</v>
      </c>
    </row>
    <row r="63" spans="1:5" s="17" customFormat="1" ht="12" customHeight="1" thickBot="1" x14ac:dyDescent="0.3">
      <c r="A63" s="27" t="s">
        <v>116</v>
      </c>
      <c r="B63" s="28" t="s">
        <v>117</v>
      </c>
      <c r="C63" s="30"/>
      <c r="D63" s="30"/>
      <c r="E63" s="31"/>
    </row>
    <row r="64" spans="1:5" s="17" customFormat="1" ht="12" customHeight="1" thickBot="1" x14ac:dyDescent="0.3">
      <c r="A64" s="13" t="s">
        <v>118</v>
      </c>
      <c r="B64" s="29" t="s">
        <v>119</v>
      </c>
      <c r="C64" s="15">
        <f>SUM(C65:C67)</f>
        <v>0</v>
      </c>
      <c r="D64" s="15">
        <f>SUM(D65:D67)</f>
        <v>0</v>
      </c>
      <c r="E64" s="16">
        <f>SUM(E65:E67)</f>
        <v>0</v>
      </c>
    </row>
    <row r="65" spans="1:5" s="17" customFormat="1" ht="12" customHeight="1" x14ac:dyDescent="0.25">
      <c r="A65" s="18" t="s">
        <v>120</v>
      </c>
      <c r="B65" s="19" t="s">
        <v>121</v>
      </c>
      <c r="C65" s="36"/>
      <c r="D65" s="36"/>
      <c r="E65" s="37"/>
    </row>
    <row r="66" spans="1:5" s="17" customFormat="1" ht="12" customHeight="1" x14ac:dyDescent="0.25">
      <c r="A66" s="22" t="s">
        <v>122</v>
      </c>
      <c r="B66" s="23" t="s">
        <v>123</v>
      </c>
      <c r="C66" s="36"/>
      <c r="D66" s="36"/>
      <c r="E66" s="37"/>
    </row>
    <row r="67" spans="1:5" s="17" customFormat="1" ht="12" customHeight="1" x14ac:dyDescent="0.25">
      <c r="A67" s="22" t="s">
        <v>124</v>
      </c>
      <c r="B67" s="23" t="s">
        <v>125</v>
      </c>
      <c r="C67" s="36"/>
      <c r="D67" s="36"/>
      <c r="E67" s="37"/>
    </row>
    <row r="68" spans="1:5" s="17" customFormat="1" ht="12" customHeight="1" thickBot="1" x14ac:dyDescent="0.3">
      <c r="A68" s="27" t="s">
        <v>126</v>
      </c>
      <c r="B68" s="28" t="s">
        <v>127</v>
      </c>
      <c r="C68" s="36"/>
      <c r="D68" s="36"/>
      <c r="E68" s="37"/>
    </row>
    <row r="69" spans="1:5" s="17" customFormat="1" ht="12" customHeight="1" thickBot="1" x14ac:dyDescent="0.3">
      <c r="A69" s="42" t="s">
        <v>128</v>
      </c>
      <c r="B69" s="14" t="s">
        <v>129</v>
      </c>
      <c r="C69" s="33">
        <f>+C11+C18+C25+C32+C41+C53+C59+C64</f>
        <v>154117852</v>
      </c>
      <c r="D69" s="33">
        <f>+D11+D18+D25+D32+D41+D53+D59+D64</f>
        <v>203629922</v>
      </c>
      <c r="E69" s="34">
        <f>+E11+E18+E25+E32+E41+E53+E59+E64</f>
        <v>180213226</v>
      </c>
    </row>
    <row r="70" spans="1:5" s="17" customFormat="1" ht="12" customHeight="1" thickBot="1" x14ac:dyDescent="0.3">
      <c r="A70" s="43" t="s">
        <v>130</v>
      </c>
      <c r="B70" s="29" t="s">
        <v>131</v>
      </c>
      <c r="C70" s="15">
        <f>SUM(C71:C73)</f>
        <v>0</v>
      </c>
      <c r="D70" s="15">
        <f>SUM(D71:D73)</f>
        <v>0</v>
      </c>
      <c r="E70" s="16">
        <f>SUM(E71:E73)</f>
        <v>0</v>
      </c>
    </row>
    <row r="71" spans="1:5" s="17" customFormat="1" ht="12" customHeight="1" x14ac:dyDescent="0.25">
      <c r="A71" s="18" t="s">
        <v>132</v>
      </c>
      <c r="B71" s="19" t="s">
        <v>133</v>
      </c>
      <c r="C71" s="36"/>
      <c r="D71" s="36"/>
      <c r="E71" s="37"/>
    </row>
    <row r="72" spans="1:5" s="17" customFormat="1" ht="12" customHeight="1" x14ac:dyDescent="0.25">
      <c r="A72" s="22" t="s">
        <v>134</v>
      </c>
      <c r="B72" s="23" t="s">
        <v>135</v>
      </c>
      <c r="C72" s="36"/>
      <c r="D72" s="36"/>
      <c r="E72" s="37"/>
    </row>
    <row r="73" spans="1:5" s="17" customFormat="1" ht="12" customHeight="1" thickBot="1" x14ac:dyDescent="0.3">
      <c r="A73" s="27" t="s">
        <v>136</v>
      </c>
      <c r="B73" s="44" t="s">
        <v>137</v>
      </c>
      <c r="C73" s="36"/>
      <c r="D73" s="36"/>
      <c r="E73" s="37"/>
    </row>
    <row r="74" spans="1:5" s="17" customFormat="1" ht="12" customHeight="1" thickBot="1" x14ac:dyDescent="0.3">
      <c r="A74" s="43" t="s">
        <v>138</v>
      </c>
      <c r="B74" s="29" t="s">
        <v>139</v>
      </c>
      <c r="C74" s="15">
        <f>SUM(C75:C78)</f>
        <v>0</v>
      </c>
      <c r="D74" s="15">
        <f>SUM(D75:D78)</f>
        <v>0</v>
      </c>
      <c r="E74" s="16">
        <f>SUM(E75:E78)</f>
        <v>0</v>
      </c>
    </row>
    <row r="75" spans="1:5" s="17" customFormat="1" ht="12" customHeight="1" x14ac:dyDescent="0.25">
      <c r="A75" s="18" t="s">
        <v>140</v>
      </c>
      <c r="B75" s="45" t="s">
        <v>141</v>
      </c>
      <c r="C75" s="36"/>
      <c r="D75" s="36"/>
      <c r="E75" s="37"/>
    </row>
    <row r="76" spans="1:5" s="17" customFormat="1" ht="12" customHeight="1" x14ac:dyDescent="0.25">
      <c r="A76" s="22" t="s">
        <v>142</v>
      </c>
      <c r="B76" s="45" t="s">
        <v>143</v>
      </c>
      <c r="C76" s="36"/>
      <c r="D76" s="36"/>
      <c r="E76" s="37"/>
    </row>
    <row r="77" spans="1:5" s="17" customFormat="1" ht="12" customHeight="1" x14ac:dyDescent="0.25">
      <c r="A77" s="22" t="s">
        <v>144</v>
      </c>
      <c r="B77" s="45" t="s">
        <v>145</v>
      </c>
      <c r="C77" s="36"/>
      <c r="D77" s="36"/>
      <c r="E77" s="37"/>
    </row>
    <row r="78" spans="1:5" s="17" customFormat="1" ht="12" customHeight="1" thickBot="1" x14ac:dyDescent="0.3">
      <c r="A78" s="27" t="s">
        <v>146</v>
      </c>
      <c r="B78" s="46" t="s">
        <v>147</v>
      </c>
      <c r="C78" s="36"/>
      <c r="D78" s="36"/>
      <c r="E78" s="37"/>
    </row>
    <row r="79" spans="1:5" s="17" customFormat="1" ht="12" customHeight="1" thickBot="1" x14ac:dyDescent="0.3">
      <c r="A79" s="43" t="s">
        <v>148</v>
      </c>
      <c r="B79" s="29" t="s">
        <v>149</v>
      </c>
      <c r="C79" s="15">
        <f>SUM(C80:C81)</f>
        <v>15429067</v>
      </c>
      <c r="D79" s="15">
        <f>SUM(D80:D81)</f>
        <v>15429067</v>
      </c>
      <c r="E79" s="16">
        <f>SUM(E80:E81)</f>
        <v>16736189</v>
      </c>
    </row>
    <row r="80" spans="1:5" s="17" customFormat="1" ht="12" customHeight="1" x14ac:dyDescent="0.25">
      <c r="A80" s="18" t="s">
        <v>150</v>
      </c>
      <c r="B80" s="19" t="s">
        <v>151</v>
      </c>
      <c r="C80" s="36">
        <v>15429067</v>
      </c>
      <c r="D80" s="36">
        <v>15429067</v>
      </c>
      <c r="E80" s="37">
        <v>16736189</v>
      </c>
    </row>
    <row r="81" spans="1:5" s="17" customFormat="1" ht="12" customHeight="1" thickBot="1" x14ac:dyDescent="0.3">
      <c r="A81" s="27" t="s">
        <v>152</v>
      </c>
      <c r="B81" s="28" t="s">
        <v>153</v>
      </c>
      <c r="C81" s="36"/>
      <c r="D81" s="36"/>
      <c r="E81" s="37"/>
    </row>
    <row r="82" spans="1:5" s="17" customFormat="1" ht="12" customHeight="1" thickBot="1" x14ac:dyDescent="0.3">
      <c r="A82" s="43" t="s">
        <v>154</v>
      </c>
      <c r="B82" s="29" t="s">
        <v>155</v>
      </c>
      <c r="C82" s="15">
        <f>SUM(C83:C85)</f>
        <v>0</v>
      </c>
      <c r="D82" s="15">
        <f>SUM(D83:D85)</f>
        <v>0</v>
      </c>
      <c r="E82" s="16">
        <f>SUM(E83:E85)</f>
        <v>2365665</v>
      </c>
    </row>
    <row r="83" spans="1:5" s="17" customFormat="1" ht="12" customHeight="1" x14ac:dyDescent="0.25">
      <c r="A83" s="18" t="s">
        <v>156</v>
      </c>
      <c r="B83" s="19" t="s">
        <v>157</v>
      </c>
      <c r="C83" s="36"/>
      <c r="D83" s="36"/>
      <c r="E83" s="37">
        <v>2365665</v>
      </c>
    </row>
    <row r="84" spans="1:5" s="17" customFormat="1" ht="12" customHeight="1" x14ac:dyDescent="0.25">
      <c r="A84" s="22" t="s">
        <v>158</v>
      </c>
      <c r="B84" s="23" t="s">
        <v>159</v>
      </c>
      <c r="C84" s="36"/>
      <c r="D84" s="36"/>
      <c r="E84" s="37"/>
    </row>
    <row r="85" spans="1:5" s="17" customFormat="1" ht="12" customHeight="1" thickBot="1" x14ac:dyDescent="0.3">
      <c r="A85" s="27" t="s">
        <v>160</v>
      </c>
      <c r="B85" s="28" t="s">
        <v>161</v>
      </c>
      <c r="C85" s="36"/>
      <c r="D85" s="36"/>
      <c r="E85" s="37"/>
    </row>
    <row r="86" spans="1:5" s="17" customFormat="1" ht="12" customHeight="1" thickBot="1" x14ac:dyDescent="0.3">
      <c r="A86" s="43" t="s">
        <v>162</v>
      </c>
      <c r="B86" s="29" t="s">
        <v>163</v>
      </c>
      <c r="C86" s="15">
        <f>SUM(C87:C90)</f>
        <v>0</v>
      </c>
      <c r="D86" s="15">
        <f>SUM(D87:D90)</f>
        <v>0</v>
      </c>
      <c r="E86" s="16">
        <f>SUM(E87:E90)</f>
        <v>0</v>
      </c>
    </row>
    <row r="87" spans="1:5" s="17" customFormat="1" ht="12" customHeight="1" x14ac:dyDescent="0.25">
      <c r="A87" s="47" t="s">
        <v>164</v>
      </c>
      <c r="B87" s="19" t="s">
        <v>165</v>
      </c>
      <c r="C87" s="36"/>
      <c r="D87" s="36"/>
      <c r="E87" s="37"/>
    </row>
    <row r="88" spans="1:5" s="17" customFormat="1" ht="12" customHeight="1" x14ac:dyDescent="0.25">
      <c r="A88" s="48" t="s">
        <v>166</v>
      </c>
      <c r="B88" s="23" t="s">
        <v>167</v>
      </c>
      <c r="C88" s="36"/>
      <c r="D88" s="36"/>
      <c r="E88" s="37"/>
    </row>
    <row r="89" spans="1:5" s="17" customFormat="1" ht="12" customHeight="1" x14ac:dyDescent="0.25">
      <c r="A89" s="48" t="s">
        <v>168</v>
      </c>
      <c r="B89" s="23" t="s">
        <v>169</v>
      </c>
      <c r="C89" s="36"/>
      <c r="D89" s="36"/>
      <c r="E89" s="37"/>
    </row>
    <row r="90" spans="1:5" s="17" customFormat="1" ht="12" customHeight="1" thickBot="1" x14ac:dyDescent="0.3">
      <c r="A90" s="49" t="s">
        <v>170</v>
      </c>
      <c r="B90" s="28" t="s">
        <v>171</v>
      </c>
      <c r="C90" s="36"/>
      <c r="D90" s="36"/>
      <c r="E90" s="37"/>
    </row>
    <row r="91" spans="1:5" s="17" customFormat="1" ht="12" customHeight="1" thickBot="1" x14ac:dyDescent="0.3">
      <c r="A91" s="43" t="s">
        <v>172</v>
      </c>
      <c r="B91" s="29" t="s">
        <v>173</v>
      </c>
      <c r="C91" s="50"/>
      <c r="D91" s="50"/>
      <c r="E91" s="51"/>
    </row>
    <row r="92" spans="1:5" s="17" customFormat="1" ht="13.5" customHeight="1" thickBot="1" x14ac:dyDescent="0.3">
      <c r="A92" s="43" t="s">
        <v>174</v>
      </c>
      <c r="B92" s="29" t="s">
        <v>175</v>
      </c>
      <c r="C92" s="50"/>
      <c r="D92" s="50"/>
      <c r="E92" s="51"/>
    </row>
    <row r="93" spans="1:5" s="17" customFormat="1" ht="15.75" customHeight="1" thickBot="1" x14ac:dyDescent="0.3">
      <c r="A93" s="43" t="s">
        <v>176</v>
      </c>
      <c r="B93" s="52" t="s">
        <v>177</v>
      </c>
      <c r="C93" s="33">
        <f>+C70+C74+C79+C82+C86+C92+C91</f>
        <v>15429067</v>
      </c>
      <c r="D93" s="33">
        <f>+D70+D74+D79+D82+D86+D92+D91</f>
        <v>15429067</v>
      </c>
      <c r="E93" s="34">
        <f>+E70+E74+E79+E82+E86+E92+E91</f>
        <v>19101854</v>
      </c>
    </row>
    <row r="94" spans="1:5" s="17" customFormat="1" ht="25.5" customHeight="1" thickBot="1" x14ac:dyDescent="0.3">
      <c r="A94" s="53" t="s">
        <v>178</v>
      </c>
      <c r="B94" s="54" t="s">
        <v>179</v>
      </c>
      <c r="C94" s="33">
        <f>+C69+C93</f>
        <v>169546919</v>
      </c>
      <c r="D94" s="33">
        <f>+D69+D93</f>
        <v>219058989</v>
      </c>
      <c r="E94" s="34">
        <f>+E69+E93</f>
        <v>199315080</v>
      </c>
    </row>
    <row r="95" spans="1:5" s="17" customFormat="1" ht="15.15" customHeight="1" x14ac:dyDescent="0.25">
      <c r="A95" s="55"/>
      <c r="B95" s="56"/>
      <c r="C95" s="57"/>
    </row>
    <row r="96" spans="1:5" ht="16.5" customHeight="1" x14ac:dyDescent="0.3">
      <c r="A96" s="426" t="s">
        <v>180</v>
      </c>
      <c r="B96" s="426"/>
      <c r="C96" s="426"/>
      <c r="D96" s="426"/>
      <c r="E96" s="426"/>
    </row>
    <row r="97" spans="1:5" s="59" customFormat="1" ht="16.5" customHeight="1" thickBot="1" x14ac:dyDescent="0.35">
      <c r="A97" s="427" t="s">
        <v>181</v>
      </c>
      <c r="B97" s="427"/>
      <c r="C97" s="58"/>
      <c r="E97" s="58" t="str">
        <f>E7</f>
        <v xml:space="preserve"> Forintban!</v>
      </c>
    </row>
    <row r="98" spans="1:5" x14ac:dyDescent="0.3">
      <c r="A98" s="419" t="s">
        <v>4</v>
      </c>
      <c r="B98" s="421" t="s">
        <v>182</v>
      </c>
      <c r="C98" s="423" t="str">
        <f>+CONCATENATE(LEFT([1]Z_ÖSSZEFÜGGÉSEK!A6,4),". évi")</f>
        <v>2018. évi</v>
      </c>
      <c r="D98" s="424"/>
      <c r="E98" s="425"/>
    </row>
    <row r="99" spans="1:5" ht="23.4" thickBot="1" x14ac:dyDescent="0.35">
      <c r="A99" s="420"/>
      <c r="B99" s="422"/>
      <c r="C99" s="6" t="s">
        <v>6</v>
      </c>
      <c r="D99" s="7" t="s">
        <v>7</v>
      </c>
      <c r="E99" s="8" t="str">
        <f>CONCATENATE(E9)</f>
        <v>2018. XII. 31.
teljesítés</v>
      </c>
    </row>
    <row r="100" spans="1:5" s="12" customFormat="1" ht="12" customHeight="1" thickBot="1" x14ac:dyDescent="0.25">
      <c r="A100" s="60" t="s">
        <v>8</v>
      </c>
      <c r="B100" s="61" t="s">
        <v>9</v>
      </c>
      <c r="C100" s="61" t="s">
        <v>10</v>
      </c>
      <c r="D100" s="61" t="s">
        <v>11</v>
      </c>
      <c r="E100" s="62" t="s">
        <v>12</v>
      </c>
    </row>
    <row r="101" spans="1:5" ht="12" customHeight="1" thickBot="1" x14ac:dyDescent="0.35">
      <c r="A101" s="63" t="s">
        <v>13</v>
      </c>
      <c r="B101" s="64" t="s">
        <v>183</v>
      </c>
      <c r="C101" s="65">
        <f>C102+C103+C104+C105+C106+C119</f>
        <v>131728105</v>
      </c>
      <c r="D101" s="65">
        <f>D102+D103+D104+D105+D106+D119</f>
        <v>176115978</v>
      </c>
      <c r="E101" s="66">
        <f>E102+E103+E104+E105+E106+E119</f>
        <v>141565058</v>
      </c>
    </row>
    <row r="102" spans="1:5" ht="12" customHeight="1" x14ac:dyDescent="0.3">
      <c r="A102" s="67" t="s">
        <v>15</v>
      </c>
      <c r="B102" s="68" t="s">
        <v>184</v>
      </c>
      <c r="C102" s="69">
        <v>63959311</v>
      </c>
      <c r="D102" s="69">
        <v>89841003</v>
      </c>
      <c r="E102" s="70">
        <v>81558665</v>
      </c>
    </row>
    <row r="103" spans="1:5" ht="12" customHeight="1" x14ac:dyDescent="0.3">
      <c r="A103" s="22" t="s">
        <v>17</v>
      </c>
      <c r="B103" s="71" t="s">
        <v>185</v>
      </c>
      <c r="C103" s="24">
        <v>8473412</v>
      </c>
      <c r="D103" s="24">
        <v>14098371</v>
      </c>
      <c r="E103" s="25">
        <v>10983214</v>
      </c>
    </row>
    <row r="104" spans="1:5" ht="12" customHeight="1" x14ac:dyDescent="0.3">
      <c r="A104" s="22" t="s">
        <v>19</v>
      </c>
      <c r="B104" s="71" t="s">
        <v>186</v>
      </c>
      <c r="C104" s="30">
        <v>48989766</v>
      </c>
      <c r="D104" s="30">
        <v>48569241</v>
      </c>
      <c r="E104" s="31">
        <v>37440750</v>
      </c>
    </row>
    <row r="105" spans="1:5" ht="12" customHeight="1" x14ac:dyDescent="0.3">
      <c r="A105" s="22" t="s">
        <v>21</v>
      </c>
      <c r="B105" s="72" t="s">
        <v>187</v>
      </c>
      <c r="C105" s="30">
        <v>8600000</v>
      </c>
      <c r="D105" s="30">
        <v>16194304</v>
      </c>
      <c r="E105" s="31">
        <v>4725500</v>
      </c>
    </row>
    <row r="106" spans="1:5" ht="12" customHeight="1" x14ac:dyDescent="0.3">
      <c r="A106" s="22" t="s">
        <v>188</v>
      </c>
      <c r="B106" s="73" t="s">
        <v>189</v>
      </c>
      <c r="C106" s="30">
        <v>1705616</v>
      </c>
      <c r="D106" s="30">
        <v>7413059</v>
      </c>
      <c r="E106" s="31">
        <v>6856929</v>
      </c>
    </row>
    <row r="107" spans="1:5" ht="12" customHeight="1" x14ac:dyDescent="0.3">
      <c r="A107" s="22" t="s">
        <v>25</v>
      </c>
      <c r="B107" s="71" t="s">
        <v>190</v>
      </c>
      <c r="C107" s="30"/>
      <c r="D107" s="30">
        <v>5205894</v>
      </c>
      <c r="E107" s="31">
        <v>5205894</v>
      </c>
    </row>
    <row r="108" spans="1:5" ht="12" customHeight="1" x14ac:dyDescent="0.3">
      <c r="A108" s="22" t="s">
        <v>191</v>
      </c>
      <c r="B108" s="74" t="s">
        <v>192</v>
      </c>
      <c r="C108" s="30"/>
      <c r="D108" s="30"/>
      <c r="E108" s="31"/>
    </row>
    <row r="109" spans="1:5" ht="12" customHeight="1" x14ac:dyDescent="0.3">
      <c r="A109" s="22" t="s">
        <v>193</v>
      </c>
      <c r="B109" s="74" t="s">
        <v>194</v>
      </c>
      <c r="C109" s="30"/>
      <c r="D109" s="30"/>
      <c r="E109" s="31"/>
    </row>
    <row r="110" spans="1:5" ht="12" customHeight="1" x14ac:dyDescent="0.3">
      <c r="A110" s="22" t="s">
        <v>195</v>
      </c>
      <c r="B110" s="75" t="s">
        <v>196</v>
      </c>
      <c r="C110" s="30"/>
      <c r="D110" s="30"/>
      <c r="E110" s="31"/>
    </row>
    <row r="111" spans="1:5" ht="12" customHeight="1" x14ac:dyDescent="0.3">
      <c r="A111" s="22" t="s">
        <v>197</v>
      </c>
      <c r="B111" s="76" t="s">
        <v>198</v>
      </c>
      <c r="C111" s="30"/>
      <c r="D111" s="30"/>
      <c r="E111" s="31"/>
    </row>
    <row r="112" spans="1:5" ht="12" customHeight="1" x14ac:dyDescent="0.3">
      <c r="A112" s="22" t="s">
        <v>199</v>
      </c>
      <c r="B112" s="76" t="s">
        <v>200</v>
      </c>
      <c r="C112" s="30"/>
      <c r="D112" s="30"/>
      <c r="E112" s="31"/>
    </row>
    <row r="113" spans="1:5" ht="12" customHeight="1" x14ac:dyDescent="0.3">
      <c r="A113" s="22" t="s">
        <v>201</v>
      </c>
      <c r="B113" s="75" t="s">
        <v>202</v>
      </c>
      <c r="C113" s="30">
        <v>605616</v>
      </c>
      <c r="D113" s="30">
        <v>632505</v>
      </c>
      <c r="E113" s="31">
        <v>632505</v>
      </c>
    </row>
    <row r="114" spans="1:5" ht="12" customHeight="1" x14ac:dyDescent="0.3">
      <c r="A114" s="22" t="s">
        <v>203</v>
      </c>
      <c r="B114" s="75" t="s">
        <v>204</v>
      </c>
      <c r="C114" s="30"/>
      <c r="D114" s="30"/>
      <c r="E114" s="31"/>
    </row>
    <row r="115" spans="1:5" ht="12" customHeight="1" x14ac:dyDescent="0.3">
      <c r="A115" s="22" t="s">
        <v>205</v>
      </c>
      <c r="B115" s="76" t="s">
        <v>206</v>
      </c>
      <c r="C115" s="30"/>
      <c r="D115" s="30"/>
      <c r="E115" s="31"/>
    </row>
    <row r="116" spans="1:5" ht="12" customHeight="1" x14ac:dyDescent="0.3">
      <c r="A116" s="77" t="s">
        <v>207</v>
      </c>
      <c r="B116" s="74" t="s">
        <v>208</v>
      </c>
      <c r="C116" s="30"/>
      <c r="D116" s="30"/>
      <c r="E116" s="31"/>
    </row>
    <row r="117" spans="1:5" ht="12" customHeight="1" x14ac:dyDescent="0.3">
      <c r="A117" s="22" t="s">
        <v>209</v>
      </c>
      <c r="B117" s="74" t="s">
        <v>210</v>
      </c>
      <c r="C117" s="30"/>
      <c r="D117" s="30"/>
      <c r="E117" s="31"/>
    </row>
    <row r="118" spans="1:5" ht="12" customHeight="1" x14ac:dyDescent="0.3">
      <c r="A118" s="27" t="s">
        <v>211</v>
      </c>
      <c r="B118" s="74" t="s">
        <v>212</v>
      </c>
      <c r="C118" s="30">
        <v>1100000</v>
      </c>
      <c r="D118" s="30">
        <v>1574660</v>
      </c>
      <c r="E118" s="31">
        <v>1018530</v>
      </c>
    </row>
    <row r="119" spans="1:5" ht="12" customHeight="1" x14ac:dyDescent="0.3">
      <c r="A119" s="22" t="s">
        <v>213</v>
      </c>
      <c r="B119" s="72" t="s">
        <v>214</v>
      </c>
      <c r="C119" s="24"/>
      <c r="D119" s="24"/>
      <c r="E119" s="25"/>
    </row>
    <row r="120" spans="1:5" ht="12" customHeight="1" x14ac:dyDescent="0.3">
      <c r="A120" s="22" t="s">
        <v>215</v>
      </c>
      <c r="B120" s="71" t="s">
        <v>216</v>
      </c>
      <c r="C120" s="24"/>
      <c r="D120" s="24"/>
      <c r="E120" s="25"/>
    </row>
    <row r="121" spans="1:5" ht="12" customHeight="1" thickBot="1" x14ac:dyDescent="0.35">
      <c r="A121" s="78" t="s">
        <v>217</v>
      </c>
      <c r="B121" s="79" t="s">
        <v>218</v>
      </c>
      <c r="C121" s="80"/>
      <c r="D121" s="80"/>
      <c r="E121" s="81"/>
    </row>
    <row r="122" spans="1:5" ht="12" customHeight="1" thickBot="1" x14ac:dyDescent="0.35">
      <c r="A122" s="82" t="s">
        <v>27</v>
      </c>
      <c r="B122" s="83" t="s">
        <v>219</v>
      </c>
      <c r="C122" s="84">
        <f>+C123+C125+C127</f>
        <v>11806367</v>
      </c>
      <c r="D122" s="15">
        <f>+D123+D125+D127</f>
        <v>12989379</v>
      </c>
      <c r="E122" s="85">
        <f>+E123+E125+E127</f>
        <v>12686127</v>
      </c>
    </row>
    <row r="123" spans="1:5" ht="12" customHeight="1" x14ac:dyDescent="0.3">
      <c r="A123" s="18" t="s">
        <v>29</v>
      </c>
      <c r="B123" s="71" t="s">
        <v>220</v>
      </c>
      <c r="C123" s="20">
        <v>10557142</v>
      </c>
      <c r="D123" s="86">
        <v>11136234</v>
      </c>
      <c r="E123" s="21">
        <v>10832982</v>
      </c>
    </row>
    <row r="124" spans="1:5" ht="12" customHeight="1" x14ac:dyDescent="0.3">
      <c r="A124" s="18" t="s">
        <v>31</v>
      </c>
      <c r="B124" s="87" t="s">
        <v>221</v>
      </c>
      <c r="C124" s="20"/>
      <c r="D124" s="86"/>
      <c r="E124" s="21"/>
    </row>
    <row r="125" spans="1:5" ht="12" customHeight="1" x14ac:dyDescent="0.3">
      <c r="A125" s="18" t="s">
        <v>33</v>
      </c>
      <c r="B125" s="87" t="s">
        <v>222</v>
      </c>
      <c r="C125" s="24">
        <v>1249225</v>
      </c>
      <c r="D125" s="88">
        <v>1853145</v>
      </c>
      <c r="E125" s="25">
        <v>1853145</v>
      </c>
    </row>
    <row r="126" spans="1:5" ht="12" customHeight="1" x14ac:dyDescent="0.3">
      <c r="A126" s="18" t="s">
        <v>35</v>
      </c>
      <c r="B126" s="87" t="s">
        <v>223</v>
      </c>
      <c r="C126" s="24"/>
      <c r="D126" s="88"/>
      <c r="E126" s="25"/>
    </row>
    <row r="127" spans="1:5" ht="12" customHeight="1" x14ac:dyDescent="0.3">
      <c r="A127" s="18" t="s">
        <v>37</v>
      </c>
      <c r="B127" s="28" t="s">
        <v>224</v>
      </c>
      <c r="C127" s="24"/>
      <c r="D127" s="88"/>
      <c r="E127" s="25"/>
    </row>
    <row r="128" spans="1:5" ht="12" customHeight="1" x14ac:dyDescent="0.3">
      <c r="A128" s="18" t="s">
        <v>39</v>
      </c>
      <c r="B128" s="26" t="s">
        <v>225</v>
      </c>
      <c r="C128" s="24"/>
      <c r="D128" s="88"/>
      <c r="E128" s="25"/>
    </row>
    <row r="129" spans="1:5" ht="12" customHeight="1" x14ac:dyDescent="0.3">
      <c r="A129" s="18" t="s">
        <v>226</v>
      </c>
      <c r="B129" s="89" t="s">
        <v>227</v>
      </c>
      <c r="C129" s="24"/>
      <c r="D129" s="88"/>
      <c r="E129" s="25"/>
    </row>
    <row r="130" spans="1:5" x14ac:dyDescent="0.3">
      <c r="A130" s="18" t="s">
        <v>228</v>
      </c>
      <c r="B130" s="76" t="s">
        <v>200</v>
      </c>
      <c r="C130" s="24"/>
      <c r="D130" s="88"/>
      <c r="E130" s="25"/>
    </row>
    <row r="131" spans="1:5" ht="12" customHeight="1" x14ac:dyDescent="0.3">
      <c r="A131" s="18" t="s">
        <v>229</v>
      </c>
      <c r="B131" s="76" t="s">
        <v>230</v>
      </c>
      <c r="C131" s="24"/>
      <c r="D131" s="88"/>
      <c r="E131" s="25"/>
    </row>
    <row r="132" spans="1:5" ht="12" customHeight="1" x14ac:dyDescent="0.3">
      <c r="A132" s="18" t="s">
        <v>231</v>
      </c>
      <c r="B132" s="76" t="s">
        <v>232</v>
      </c>
      <c r="C132" s="24"/>
      <c r="D132" s="88"/>
      <c r="E132" s="25"/>
    </row>
    <row r="133" spans="1:5" ht="12" customHeight="1" x14ac:dyDescent="0.3">
      <c r="A133" s="18" t="s">
        <v>233</v>
      </c>
      <c r="B133" s="76" t="s">
        <v>206</v>
      </c>
      <c r="C133" s="24"/>
      <c r="D133" s="88"/>
      <c r="E133" s="25"/>
    </row>
    <row r="134" spans="1:5" ht="12" customHeight="1" x14ac:dyDescent="0.3">
      <c r="A134" s="18" t="s">
        <v>234</v>
      </c>
      <c r="B134" s="76" t="s">
        <v>235</v>
      </c>
      <c r="C134" s="24"/>
      <c r="D134" s="88"/>
      <c r="E134" s="25"/>
    </row>
    <row r="135" spans="1:5" ht="16.2" thickBot="1" x14ac:dyDescent="0.35">
      <c r="A135" s="77" t="s">
        <v>236</v>
      </c>
      <c r="B135" s="76" t="s">
        <v>237</v>
      </c>
      <c r="C135" s="30"/>
      <c r="D135" s="90"/>
      <c r="E135" s="31"/>
    </row>
    <row r="136" spans="1:5" ht="12" customHeight="1" thickBot="1" x14ac:dyDescent="0.35">
      <c r="A136" s="13" t="s">
        <v>41</v>
      </c>
      <c r="B136" s="91" t="s">
        <v>238</v>
      </c>
      <c r="C136" s="15">
        <f>+C101+C122</f>
        <v>143534472</v>
      </c>
      <c r="D136" s="92">
        <f>+D101+D122</f>
        <v>189105357</v>
      </c>
      <c r="E136" s="16">
        <f>+E101+E122</f>
        <v>154251185</v>
      </c>
    </row>
    <row r="137" spans="1:5" ht="12" customHeight="1" thickBot="1" x14ac:dyDescent="0.35">
      <c r="A137" s="13" t="s">
        <v>239</v>
      </c>
      <c r="B137" s="91" t="s">
        <v>240</v>
      </c>
      <c r="C137" s="15">
        <f>+C138+C139+C140</f>
        <v>0</v>
      </c>
      <c r="D137" s="92">
        <f>+D138+D139+D140</f>
        <v>0</v>
      </c>
      <c r="E137" s="16">
        <f>+E138+E139+E140</f>
        <v>0</v>
      </c>
    </row>
    <row r="138" spans="1:5" ht="12" customHeight="1" x14ac:dyDescent="0.3">
      <c r="A138" s="18" t="s">
        <v>57</v>
      </c>
      <c r="B138" s="87" t="s">
        <v>241</v>
      </c>
      <c r="C138" s="24"/>
      <c r="D138" s="88"/>
      <c r="E138" s="25"/>
    </row>
    <row r="139" spans="1:5" ht="12" customHeight="1" x14ac:dyDescent="0.3">
      <c r="A139" s="18" t="s">
        <v>59</v>
      </c>
      <c r="B139" s="87" t="s">
        <v>242</v>
      </c>
      <c r="C139" s="24"/>
      <c r="D139" s="88"/>
      <c r="E139" s="25"/>
    </row>
    <row r="140" spans="1:5" ht="12" customHeight="1" thickBot="1" x14ac:dyDescent="0.35">
      <c r="A140" s="77" t="s">
        <v>61</v>
      </c>
      <c r="B140" s="87" t="s">
        <v>243</v>
      </c>
      <c r="C140" s="24"/>
      <c r="D140" s="88"/>
      <c r="E140" s="25"/>
    </row>
    <row r="141" spans="1:5" ht="12" customHeight="1" thickBot="1" x14ac:dyDescent="0.35">
      <c r="A141" s="13" t="s">
        <v>72</v>
      </c>
      <c r="B141" s="91" t="s">
        <v>244</v>
      </c>
      <c r="C141" s="15">
        <f>SUM(C142:C147)</f>
        <v>0</v>
      </c>
      <c r="D141" s="92">
        <f>SUM(D142:D147)</f>
        <v>0</v>
      </c>
      <c r="E141" s="16">
        <f>SUM(E142:E147)</f>
        <v>0</v>
      </c>
    </row>
    <row r="142" spans="1:5" ht="12" customHeight="1" x14ac:dyDescent="0.3">
      <c r="A142" s="18" t="s">
        <v>74</v>
      </c>
      <c r="B142" s="93" t="s">
        <v>245</v>
      </c>
      <c r="C142" s="24"/>
      <c r="D142" s="88"/>
      <c r="E142" s="25"/>
    </row>
    <row r="143" spans="1:5" ht="12" customHeight="1" x14ac:dyDescent="0.3">
      <c r="A143" s="18" t="s">
        <v>76</v>
      </c>
      <c r="B143" s="93" t="s">
        <v>246</v>
      </c>
      <c r="C143" s="24"/>
      <c r="D143" s="88"/>
      <c r="E143" s="25"/>
    </row>
    <row r="144" spans="1:5" ht="12" customHeight="1" x14ac:dyDescent="0.3">
      <c r="A144" s="18" t="s">
        <v>78</v>
      </c>
      <c r="B144" s="93" t="s">
        <v>247</v>
      </c>
      <c r="C144" s="24"/>
      <c r="D144" s="88"/>
      <c r="E144" s="25"/>
    </row>
    <row r="145" spans="1:5" ht="12" customHeight="1" x14ac:dyDescent="0.3">
      <c r="A145" s="18" t="s">
        <v>80</v>
      </c>
      <c r="B145" s="93" t="s">
        <v>248</v>
      </c>
      <c r="C145" s="24"/>
      <c r="D145" s="88"/>
      <c r="E145" s="25"/>
    </row>
    <row r="146" spans="1:5" ht="12" customHeight="1" x14ac:dyDescent="0.3">
      <c r="A146" s="18" t="s">
        <v>82</v>
      </c>
      <c r="B146" s="93" t="s">
        <v>249</v>
      </c>
      <c r="C146" s="24"/>
      <c r="D146" s="88"/>
      <c r="E146" s="25"/>
    </row>
    <row r="147" spans="1:5" ht="12" customHeight="1" thickBot="1" x14ac:dyDescent="0.35">
      <c r="A147" s="78" t="s">
        <v>84</v>
      </c>
      <c r="B147" s="94" t="s">
        <v>250</v>
      </c>
      <c r="C147" s="80"/>
      <c r="D147" s="95"/>
      <c r="E147" s="81"/>
    </row>
    <row r="148" spans="1:5" ht="12" customHeight="1" thickBot="1" x14ac:dyDescent="0.35">
      <c r="A148" s="13" t="s">
        <v>96</v>
      </c>
      <c r="B148" s="91" t="s">
        <v>251</v>
      </c>
      <c r="C148" s="33">
        <f>+C149+C150+C151+C152</f>
        <v>26012447</v>
      </c>
      <c r="D148" s="96">
        <f>+D149+D150+D151+D152</f>
        <v>29953632</v>
      </c>
      <c r="E148" s="34">
        <f>+E149+E150+E151+E152</f>
        <v>29953632</v>
      </c>
    </row>
    <row r="149" spans="1:5" ht="12" customHeight="1" x14ac:dyDescent="0.3">
      <c r="A149" s="18" t="s">
        <v>98</v>
      </c>
      <c r="B149" s="93" t="s">
        <v>252</v>
      </c>
      <c r="C149" s="24"/>
      <c r="D149" s="88"/>
      <c r="E149" s="25"/>
    </row>
    <row r="150" spans="1:5" ht="12" customHeight="1" x14ac:dyDescent="0.3">
      <c r="A150" s="18" t="s">
        <v>100</v>
      </c>
      <c r="B150" s="93" t="s">
        <v>253</v>
      </c>
      <c r="C150" s="24"/>
      <c r="D150" s="88">
        <v>2397931</v>
      </c>
      <c r="E150" s="25">
        <v>2397931</v>
      </c>
    </row>
    <row r="151" spans="1:5" ht="12" customHeight="1" x14ac:dyDescent="0.3">
      <c r="A151" s="18" t="s">
        <v>102</v>
      </c>
      <c r="B151" s="93" t="s">
        <v>254</v>
      </c>
      <c r="C151" s="24"/>
      <c r="D151" s="88"/>
      <c r="E151" s="25"/>
    </row>
    <row r="152" spans="1:5" ht="12" customHeight="1" thickBot="1" x14ac:dyDescent="0.35">
      <c r="A152" s="77" t="s">
        <v>104</v>
      </c>
      <c r="B152" s="97" t="s">
        <v>277</v>
      </c>
      <c r="C152" s="24">
        <v>26012447</v>
      </c>
      <c r="D152" s="88">
        <v>27555701</v>
      </c>
      <c r="E152" s="25">
        <v>27555701</v>
      </c>
    </row>
    <row r="153" spans="1:5" ht="12" customHeight="1" thickBot="1" x14ac:dyDescent="0.35">
      <c r="A153" s="13" t="s">
        <v>256</v>
      </c>
      <c r="B153" s="91" t="s">
        <v>257</v>
      </c>
      <c r="C153" s="98">
        <f>SUM(C154:C158)</f>
        <v>0</v>
      </c>
      <c r="D153" s="99">
        <f>SUM(D154:D158)</f>
        <v>0</v>
      </c>
      <c r="E153" s="100">
        <f>SUM(E154:E158)</f>
        <v>0</v>
      </c>
    </row>
    <row r="154" spans="1:5" ht="12" customHeight="1" x14ac:dyDescent="0.3">
      <c r="A154" s="18" t="s">
        <v>110</v>
      </c>
      <c r="B154" s="93" t="s">
        <v>258</v>
      </c>
      <c r="C154" s="24"/>
      <c r="D154" s="88"/>
      <c r="E154" s="25"/>
    </row>
    <row r="155" spans="1:5" ht="12" customHeight="1" x14ac:dyDescent="0.3">
      <c r="A155" s="18" t="s">
        <v>112</v>
      </c>
      <c r="B155" s="93" t="s">
        <v>259</v>
      </c>
      <c r="C155" s="24"/>
      <c r="D155" s="88"/>
      <c r="E155" s="25"/>
    </row>
    <row r="156" spans="1:5" ht="12" customHeight="1" x14ac:dyDescent="0.3">
      <c r="A156" s="18" t="s">
        <v>114</v>
      </c>
      <c r="B156" s="93" t="s">
        <v>260</v>
      </c>
      <c r="C156" s="24"/>
      <c r="D156" s="88"/>
      <c r="E156" s="25"/>
    </row>
    <row r="157" spans="1:5" ht="12" customHeight="1" x14ac:dyDescent="0.3">
      <c r="A157" s="18" t="s">
        <v>116</v>
      </c>
      <c r="B157" s="93" t="s">
        <v>261</v>
      </c>
      <c r="C157" s="24"/>
      <c r="D157" s="88"/>
      <c r="E157" s="25"/>
    </row>
    <row r="158" spans="1:5" ht="12" customHeight="1" thickBot="1" x14ac:dyDescent="0.35">
      <c r="A158" s="18" t="s">
        <v>262</v>
      </c>
      <c r="B158" s="93" t="s">
        <v>263</v>
      </c>
      <c r="C158" s="24"/>
      <c r="D158" s="88"/>
      <c r="E158" s="25"/>
    </row>
    <row r="159" spans="1:5" ht="12" customHeight="1" thickBot="1" x14ac:dyDescent="0.35">
      <c r="A159" s="13" t="s">
        <v>118</v>
      </c>
      <c r="B159" s="91" t="s">
        <v>264</v>
      </c>
      <c r="C159" s="101"/>
      <c r="D159" s="102"/>
      <c r="E159" s="103"/>
    </row>
    <row r="160" spans="1:5" ht="12" customHeight="1" thickBot="1" x14ac:dyDescent="0.35">
      <c r="A160" s="13" t="s">
        <v>265</v>
      </c>
      <c r="B160" s="91" t="s">
        <v>266</v>
      </c>
      <c r="C160" s="101"/>
      <c r="D160" s="102"/>
      <c r="E160" s="103"/>
    </row>
    <row r="161" spans="1:9" ht="15.15" customHeight="1" thickBot="1" x14ac:dyDescent="0.35">
      <c r="A161" s="13" t="s">
        <v>267</v>
      </c>
      <c r="B161" s="91" t="s">
        <v>268</v>
      </c>
      <c r="C161" s="104">
        <f>+C137+C141+C148+C153+C159+C160</f>
        <v>26012447</v>
      </c>
      <c r="D161" s="105">
        <f>+D137+D141+D148+D153+D159+D160</f>
        <v>29953632</v>
      </c>
      <c r="E161" s="106">
        <f>+E137+E141+E148+E153+E159+E160</f>
        <v>29953632</v>
      </c>
      <c r="F161" s="107"/>
      <c r="G161" s="108"/>
      <c r="H161" s="108"/>
      <c r="I161" s="108"/>
    </row>
    <row r="162" spans="1:9" s="17" customFormat="1" ht="12.9" customHeight="1" thickBot="1" x14ac:dyDescent="0.3">
      <c r="A162" s="109" t="s">
        <v>269</v>
      </c>
      <c r="B162" s="110" t="s">
        <v>270</v>
      </c>
      <c r="C162" s="104">
        <f>+C136+C161</f>
        <v>169546919</v>
      </c>
      <c r="D162" s="105">
        <f>+D136+D161</f>
        <v>219058989</v>
      </c>
      <c r="E162" s="106">
        <f>+E136+E161</f>
        <v>184204817</v>
      </c>
    </row>
    <row r="163" spans="1:9" x14ac:dyDescent="0.3">
      <c r="C163" s="112">
        <f>C94-C162</f>
        <v>0</v>
      </c>
      <c r="D163" s="112">
        <f>D94-D162</f>
        <v>0</v>
      </c>
    </row>
    <row r="164" spans="1:9" x14ac:dyDescent="0.3">
      <c r="A164" s="417" t="s">
        <v>271</v>
      </c>
      <c r="B164" s="417"/>
      <c r="C164" s="417"/>
      <c r="D164" s="417"/>
      <c r="E164" s="417"/>
    </row>
    <row r="165" spans="1:9" ht="15.15" customHeight="1" thickBot="1" x14ac:dyDescent="0.35">
      <c r="A165" s="418" t="s">
        <v>272</v>
      </c>
      <c r="B165" s="418"/>
      <c r="C165" s="113"/>
      <c r="E165" s="113" t="str">
        <f>E97</f>
        <v xml:space="preserve"> Forintban!</v>
      </c>
    </row>
    <row r="166" spans="1:9" ht="25.5" customHeight="1" thickBot="1" x14ac:dyDescent="0.35">
      <c r="A166" s="13">
        <v>1</v>
      </c>
      <c r="B166" s="114" t="s">
        <v>273</v>
      </c>
      <c r="C166" s="115">
        <f>+C69-C136</f>
        <v>10583380</v>
      </c>
      <c r="D166" s="15">
        <f>+D69-D136</f>
        <v>14524565</v>
      </c>
      <c r="E166" s="16">
        <f>+E69-E136</f>
        <v>25962041</v>
      </c>
    </row>
    <row r="167" spans="1:9" ht="32.4" customHeight="1" thickBot="1" x14ac:dyDescent="0.35">
      <c r="A167" s="13" t="s">
        <v>27</v>
      </c>
      <c r="B167" s="114" t="s">
        <v>274</v>
      </c>
      <c r="C167" s="15">
        <f>+C93-C161</f>
        <v>-10583380</v>
      </c>
      <c r="D167" s="15">
        <f>+D93-D161</f>
        <v>-14524565</v>
      </c>
      <c r="E167" s="16">
        <f>+E93-E161</f>
        <v>-10851778</v>
      </c>
    </row>
  </sheetData>
  <mergeCells count="16">
    <mergeCell ref="A164:E164"/>
    <mergeCell ref="A165:B165"/>
    <mergeCell ref="A8:A9"/>
    <mergeCell ref="B8:B9"/>
    <mergeCell ref="C8:E8"/>
    <mergeCell ref="A96:E96"/>
    <mergeCell ref="A97:B97"/>
    <mergeCell ref="A98:A99"/>
    <mergeCell ref="B98:B99"/>
    <mergeCell ref="C98:E98"/>
    <mergeCell ref="A7:B7"/>
    <mergeCell ref="B1:E1"/>
    <mergeCell ref="A2:E2"/>
    <mergeCell ref="A3:E3"/>
    <mergeCell ref="A4:E4"/>
    <mergeCell ref="A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sqref="A1:XFD1048576"/>
    </sheetView>
  </sheetViews>
  <sheetFormatPr defaultRowHeight="14.4" x14ac:dyDescent="0.3"/>
  <cols>
    <col min="1" max="1" width="5.88671875" style="120" customWidth="1"/>
    <col min="2" max="2" width="41.109375" style="175" customWidth="1"/>
    <col min="3" max="5" width="13.33203125" style="120" customWidth="1"/>
    <col min="6" max="6" width="47.33203125" style="120" customWidth="1"/>
    <col min="7" max="9" width="13.33203125" style="120" customWidth="1"/>
    <col min="10" max="10" width="4.109375" style="120" customWidth="1"/>
    <col min="11" max="256" width="9.109375" style="120"/>
    <col min="257" max="257" width="5.88671875" style="120" customWidth="1"/>
    <col min="258" max="258" width="41.109375" style="120" customWidth="1"/>
    <col min="259" max="261" width="13.33203125" style="120" customWidth="1"/>
    <col min="262" max="262" width="47.33203125" style="120" customWidth="1"/>
    <col min="263" max="265" width="13.33203125" style="120" customWidth="1"/>
    <col min="266" max="266" width="4.109375" style="120" customWidth="1"/>
    <col min="267" max="512" width="9.109375" style="120"/>
    <col min="513" max="513" width="5.88671875" style="120" customWidth="1"/>
    <col min="514" max="514" width="41.109375" style="120" customWidth="1"/>
    <col min="515" max="517" width="13.33203125" style="120" customWidth="1"/>
    <col min="518" max="518" width="47.33203125" style="120" customWidth="1"/>
    <col min="519" max="521" width="13.33203125" style="120" customWidth="1"/>
    <col min="522" max="522" width="4.109375" style="120" customWidth="1"/>
    <col min="523" max="768" width="9.109375" style="120"/>
    <col min="769" max="769" width="5.88671875" style="120" customWidth="1"/>
    <col min="770" max="770" width="41.109375" style="120" customWidth="1"/>
    <col min="771" max="773" width="13.33203125" style="120" customWidth="1"/>
    <col min="774" max="774" width="47.33203125" style="120" customWidth="1"/>
    <col min="775" max="777" width="13.33203125" style="120" customWidth="1"/>
    <col min="778" max="778" width="4.109375" style="120" customWidth="1"/>
    <col min="779" max="1024" width="9.109375" style="120"/>
    <col min="1025" max="1025" width="5.88671875" style="120" customWidth="1"/>
    <col min="1026" max="1026" width="41.109375" style="120" customWidth="1"/>
    <col min="1027" max="1029" width="13.33203125" style="120" customWidth="1"/>
    <col min="1030" max="1030" width="47.33203125" style="120" customWidth="1"/>
    <col min="1031" max="1033" width="13.33203125" style="120" customWidth="1"/>
    <col min="1034" max="1034" width="4.109375" style="120" customWidth="1"/>
    <col min="1035" max="1280" width="9.109375" style="120"/>
    <col min="1281" max="1281" width="5.88671875" style="120" customWidth="1"/>
    <col min="1282" max="1282" width="41.109375" style="120" customWidth="1"/>
    <col min="1283" max="1285" width="13.33203125" style="120" customWidth="1"/>
    <col min="1286" max="1286" width="47.33203125" style="120" customWidth="1"/>
    <col min="1287" max="1289" width="13.33203125" style="120" customWidth="1"/>
    <col min="1290" max="1290" width="4.109375" style="120" customWidth="1"/>
    <col min="1291" max="1536" width="9.109375" style="120"/>
    <col min="1537" max="1537" width="5.88671875" style="120" customWidth="1"/>
    <col min="1538" max="1538" width="41.109375" style="120" customWidth="1"/>
    <col min="1539" max="1541" width="13.33203125" style="120" customWidth="1"/>
    <col min="1542" max="1542" width="47.33203125" style="120" customWidth="1"/>
    <col min="1543" max="1545" width="13.33203125" style="120" customWidth="1"/>
    <col min="1546" max="1546" width="4.109375" style="120" customWidth="1"/>
    <col min="1547" max="1792" width="9.109375" style="120"/>
    <col min="1793" max="1793" width="5.88671875" style="120" customWidth="1"/>
    <col min="1794" max="1794" width="41.109375" style="120" customWidth="1"/>
    <col min="1795" max="1797" width="13.33203125" style="120" customWidth="1"/>
    <col min="1798" max="1798" width="47.33203125" style="120" customWidth="1"/>
    <col min="1799" max="1801" width="13.33203125" style="120" customWidth="1"/>
    <col min="1802" max="1802" width="4.109375" style="120" customWidth="1"/>
    <col min="1803" max="2048" width="9.109375" style="120"/>
    <col min="2049" max="2049" width="5.88671875" style="120" customWidth="1"/>
    <col min="2050" max="2050" width="41.109375" style="120" customWidth="1"/>
    <col min="2051" max="2053" width="13.33203125" style="120" customWidth="1"/>
    <col min="2054" max="2054" width="47.33203125" style="120" customWidth="1"/>
    <col min="2055" max="2057" width="13.33203125" style="120" customWidth="1"/>
    <col min="2058" max="2058" width="4.109375" style="120" customWidth="1"/>
    <col min="2059" max="2304" width="9.109375" style="120"/>
    <col min="2305" max="2305" width="5.88671875" style="120" customWidth="1"/>
    <col min="2306" max="2306" width="41.109375" style="120" customWidth="1"/>
    <col min="2307" max="2309" width="13.33203125" style="120" customWidth="1"/>
    <col min="2310" max="2310" width="47.33203125" style="120" customWidth="1"/>
    <col min="2311" max="2313" width="13.33203125" style="120" customWidth="1"/>
    <col min="2314" max="2314" width="4.109375" style="120" customWidth="1"/>
    <col min="2315" max="2560" width="9.109375" style="120"/>
    <col min="2561" max="2561" width="5.88671875" style="120" customWidth="1"/>
    <col min="2562" max="2562" width="41.109375" style="120" customWidth="1"/>
    <col min="2563" max="2565" width="13.33203125" style="120" customWidth="1"/>
    <col min="2566" max="2566" width="47.33203125" style="120" customWidth="1"/>
    <col min="2567" max="2569" width="13.33203125" style="120" customWidth="1"/>
    <col min="2570" max="2570" width="4.109375" style="120" customWidth="1"/>
    <col min="2571" max="2816" width="9.109375" style="120"/>
    <col min="2817" max="2817" width="5.88671875" style="120" customWidth="1"/>
    <col min="2818" max="2818" width="41.109375" style="120" customWidth="1"/>
    <col min="2819" max="2821" width="13.33203125" style="120" customWidth="1"/>
    <col min="2822" max="2822" width="47.33203125" style="120" customWidth="1"/>
    <col min="2823" max="2825" width="13.33203125" style="120" customWidth="1"/>
    <col min="2826" max="2826" width="4.109375" style="120" customWidth="1"/>
    <col min="2827" max="3072" width="9.109375" style="120"/>
    <col min="3073" max="3073" width="5.88671875" style="120" customWidth="1"/>
    <col min="3074" max="3074" width="41.109375" style="120" customWidth="1"/>
    <col min="3075" max="3077" width="13.33203125" style="120" customWidth="1"/>
    <col min="3078" max="3078" width="47.33203125" style="120" customWidth="1"/>
    <col min="3079" max="3081" width="13.33203125" style="120" customWidth="1"/>
    <col min="3082" max="3082" width="4.109375" style="120" customWidth="1"/>
    <col min="3083" max="3328" width="9.109375" style="120"/>
    <col min="3329" max="3329" width="5.88671875" style="120" customWidth="1"/>
    <col min="3330" max="3330" width="41.109375" style="120" customWidth="1"/>
    <col min="3331" max="3333" width="13.33203125" style="120" customWidth="1"/>
    <col min="3334" max="3334" width="47.33203125" style="120" customWidth="1"/>
    <col min="3335" max="3337" width="13.33203125" style="120" customWidth="1"/>
    <col min="3338" max="3338" width="4.109375" style="120" customWidth="1"/>
    <col min="3339" max="3584" width="9.109375" style="120"/>
    <col min="3585" max="3585" width="5.88671875" style="120" customWidth="1"/>
    <col min="3586" max="3586" width="41.109375" style="120" customWidth="1"/>
    <col min="3587" max="3589" width="13.33203125" style="120" customWidth="1"/>
    <col min="3590" max="3590" width="47.33203125" style="120" customWidth="1"/>
    <col min="3591" max="3593" width="13.33203125" style="120" customWidth="1"/>
    <col min="3594" max="3594" width="4.109375" style="120" customWidth="1"/>
    <col min="3595" max="3840" width="9.109375" style="120"/>
    <col min="3841" max="3841" width="5.88671875" style="120" customWidth="1"/>
    <col min="3842" max="3842" width="41.109375" style="120" customWidth="1"/>
    <col min="3843" max="3845" width="13.33203125" style="120" customWidth="1"/>
    <col min="3846" max="3846" width="47.33203125" style="120" customWidth="1"/>
    <col min="3847" max="3849" width="13.33203125" style="120" customWidth="1"/>
    <col min="3850" max="3850" width="4.109375" style="120" customWidth="1"/>
    <col min="3851" max="4096" width="9.109375" style="120"/>
    <col min="4097" max="4097" width="5.88671875" style="120" customWidth="1"/>
    <col min="4098" max="4098" width="41.109375" style="120" customWidth="1"/>
    <col min="4099" max="4101" width="13.33203125" style="120" customWidth="1"/>
    <col min="4102" max="4102" width="47.33203125" style="120" customWidth="1"/>
    <col min="4103" max="4105" width="13.33203125" style="120" customWidth="1"/>
    <col min="4106" max="4106" width="4.109375" style="120" customWidth="1"/>
    <col min="4107" max="4352" width="9.109375" style="120"/>
    <col min="4353" max="4353" width="5.88671875" style="120" customWidth="1"/>
    <col min="4354" max="4354" width="41.109375" style="120" customWidth="1"/>
    <col min="4355" max="4357" width="13.33203125" style="120" customWidth="1"/>
    <col min="4358" max="4358" width="47.33203125" style="120" customWidth="1"/>
    <col min="4359" max="4361" width="13.33203125" style="120" customWidth="1"/>
    <col min="4362" max="4362" width="4.109375" style="120" customWidth="1"/>
    <col min="4363" max="4608" width="9.109375" style="120"/>
    <col min="4609" max="4609" width="5.88671875" style="120" customWidth="1"/>
    <col min="4610" max="4610" width="41.109375" style="120" customWidth="1"/>
    <col min="4611" max="4613" width="13.33203125" style="120" customWidth="1"/>
    <col min="4614" max="4614" width="47.33203125" style="120" customWidth="1"/>
    <col min="4615" max="4617" width="13.33203125" style="120" customWidth="1"/>
    <col min="4618" max="4618" width="4.109375" style="120" customWidth="1"/>
    <col min="4619" max="4864" width="9.109375" style="120"/>
    <col min="4865" max="4865" width="5.88671875" style="120" customWidth="1"/>
    <col min="4866" max="4866" width="41.109375" style="120" customWidth="1"/>
    <col min="4867" max="4869" width="13.33203125" style="120" customWidth="1"/>
    <col min="4870" max="4870" width="47.33203125" style="120" customWidth="1"/>
    <col min="4871" max="4873" width="13.33203125" style="120" customWidth="1"/>
    <col min="4874" max="4874" width="4.109375" style="120" customWidth="1"/>
    <col min="4875" max="5120" width="9.109375" style="120"/>
    <col min="5121" max="5121" width="5.88671875" style="120" customWidth="1"/>
    <col min="5122" max="5122" width="41.109375" style="120" customWidth="1"/>
    <col min="5123" max="5125" width="13.33203125" style="120" customWidth="1"/>
    <col min="5126" max="5126" width="47.33203125" style="120" customWidth="1"/>
    <col min="5127" max="5129" width="13.33203125" style="120" customWidth="1"/>
    <col min="5130" max="5130" width="4.109375" style="120" customWidth="1"/>
    <col min="5131" max="5376" width="9.109375" style="120"/>
    <col min="5377" max="5377" width="5.88671875" style="120" customWidth="1"/>
    <col min="5378" max="5378" width="41.109375" style="120" customWidth="1"/>
    <col min="5379" max="5381" width="13.33203125" style="120" customWidth="1"/>
    <col min="5382" max="5382" width="47.33203125" style="120" customWidth="1"/>
    <col min="5383" max="5385" width="13.33203125" style="120" customWidth="1"/>
    <col min="5386" max="5386" width="4.109375" style="120" customWidth="1"/>
    <col min="5387" max="5632" width="9.109375" style="120"/>
    <col min="5633" max="5633" width="5.88671875" style="120" customWidth="1"/>
    <col min="5634" max="5634" width="41.109375" style="120" customWidth="1"/>
    <col min="5635" max="5637" width="13.33203125" style="120" customWidth="1"/>
    <col min="5638" max="5638" width="47.33203125" style="120" customWidth="1"/>
    <col min="5639" max="5641" width="13.33203125" style="120" customWidth="1"/>
    <col min="5642" max="5642" width="4.109375" style="120" customWidth="1"/>
    <col min="5643" max="5888" width="9.109375" style="120"/>
    <col min="5889" max="5889" width="5.88671875" style="120" customWidth="1"/>
    <col min="5890" max="5890" width="41.109375" style="120" customWidth="1"/>
    <col min="5891" max="5893" width="13.33203125" style="120" customWidth="1"/>
    <col min="5894" max="5894" width="47.33203125" style="120" customWidth="1"/>
    <col min="5895" max="5897" width="13.33203125" style="120" customWidth="1"/>
    <col min="5898" max="5898" width="4.109375" style="120" customWidth="1"/>
    <col min="5899" max="6144" width="9.109375" style="120"/>
    <col min="6145" max="6145" width="5.88671875" style="120" customWidth="1"/>
    <col min="6146" max="6146" width="41.109375" style="120" customWidth="1"/>
    <col min="6147" max="6149" width="13.33203125" style="120" customWidth="1"/>
    <col min="6150" max="6150" width="47.33203125" style="120" customWidth="1"/>
    <col min="6151" max="6153" width="13.33203125" style="120" customWidth="1"/>
    <col min="6154" max="6154" width="4.109375" style="120" customWidth="1"/>
    <col min="6155" max="6400" width="9.109375" style="120"/>
    <col min="6401" max="6401" width="5.88671875" style="120" customWidth="1"/>
    <col min="6402" max="6402" width="41.109375" style="120" customWidth="1"/>
    <col min="6403" max="6405" width="13.33203125" style="120" customWidth="1"/>
    <col min="6406" max="6406" width="47.33203125" style="120" customWidth="1"/>
    <col min="6407" max="6409" width="13.33203125" style="120" customWidth="1"/>
    <col min="6410" max="6410" width="4.109375" style="120" customWidth="1"/>
    <col min="6411" max="6656" width="9.109375" style="120"/>
    <col min="6657" max="6657" width="5.88671875" style="120" customWidth="1"/>
    <col min="6658" max="6658" width="41.109375" style="120" customWidth="1"/>
    <col min="6659" max="6661" width="13.33203125" style="120" customWidth="1"/>
    <col min="6662" max="6662" width="47.33203125" style="120" customWidth="1"/>
    <col min="6663" max="6665" width="13.33203125" style="120" customWidth="1"/>
    <col min="6666" max="6666" width="4.109375" style="120" customWidth="1"/>
    <col min="6667" max="6912" width="9.109375" style="120"/>
    <col min="6913" max="6913" width="5.88671875" style="120" customWidth="1"/>
    <col min="6914" max="6914" width="41.109375" style="120" customWidth="1"/>
    <col min="6915" max="6917" width="13.33203125" style="120" customWidth="1"/>
    <col min="6918" max="6918" width="47.33203125" style="120" customWidth="1"/>
    <col min="6919" max="6921" width="13.33203125" style="120" customWidth="1"/>
    <col min="6922" max="6922" width="4.109375" style="120" customWidth="1"/>
    <col min="6923" max="7168" width="9.109375" style="120"/>
    <col min="7169" max="7169" width="5.88671875" style="120" customWidth="1"/>
    <col min="7170" max="7170" width="41.109375" style="120" customWidth="1"/>
    <col min="7171" max="7173" width="13.33203125" style="120" customWidth="1"/>
    <col min="7174" max="7174" width="47.33203125" style="120" customWidth="1"/>
    <col min="7175" max="7177" width="13.33203125" style="120" customWidth="1"/>
    <col min="7178" max="7178" width="4.109375" style="120" customWidth="1"/>
    <col min="7179" max="7424" width="9.109375" style="120"/>
    <col min="7425" max="7425" width="5.88671875" style="120" customWidth="1"/>
    <col min="7426" max="7426" width="41.109375" style="120" customWidth="1"/>
    <col min="7427" max="7429" width="13.33203125" style="120" customWidth="1"/>
    <col min="7430" max="7430" width="47.33203125" style="120" customWidth="1"/>
    <col min="7431" max="7433" width="13.33203125" style="120" customWidth="1"/>
    <col min="7434" max="7434" width="4.109375" style="120" customWidth="1"/>
    <col min="7435" max="7680" width="9.109375" style="120"/>
    <col min="7681" max="7681" width="5.88671875" style="120" customWidth="1"/>
    <col min="7682" max="7682" width="41.109375" style="120" customWidth="1"/>
    <col min="7683" max="7685" width="13.33203125" style="120" customWidth="1"/>
    <col min="7686" max="7686" width="47.33203125" style="120" customWidth="1"/>
    <col min="7687" max="7689" width="13.33203125" style="120" customWidth="1"/>
    <col min="7690" max="7690" width="4.109375" style="120" customWidth="1"/>
    <col min="7691" max="7936" width="9.109375" style="120"/>
    <col min="7937" max="7937" width="5.88671875" style="120" customWidth="1"/>
    <col min="7938" max="7938" width="41.109375" style="120" customWidth="1"/>
    <col min="7939" max="7941" width="13.33203125" style="120" customWidth="1"/>
    <col min="7942" max="7942" width="47.33203125" style="120" customWidth="1"/>
    <col min="7943" max="7945" width="13.33203125" style="120" customWidth="1"/>
    <col min="7946" max="7946" width="4.109375" style="120" customWidth="1"/>
    <col min="7947" max="8192" width="9.109375" style="120"/>
    <col min="8193" max="8193" width="5.88671875" style="120" customWidth="1"/>
    <col min="8194" max="8194" width="41.109375" style="120" customWidth="1"/>
    <col min="8195" max="8197" width="13.33203125" style="120" customWidth="1"/>
    <col min="8198" max="8198" width="47.33203125" style="120" customWidth="1"/>
    <col min="8199" max="8201" width="13.33203125" style="120" customWidth="1"/>
    <col min="8202" max="8202" width="4.109375" style="120" customWidth="1"/>
    <col min="8203" max="8448" width="9.109375" style="120"/>
    <col min="8449" max="8449" width="5.88671875" style="120" customWidth="1"/>
    <col min="8450" max="8450" width="41.109375" style="120" customWidth="1"/>
    <col min="8451" max="8453" width="13.33203125" style="120" customWidth="1"/>
    <col min="8454" max="8454" width="47.33203125" style="120" customWidth="1"/>
    <col min="8455" max="8457" width="13.33203125" style="120" customWidth="1"/>
    <col min="8458" max="8458" width="4.109375" style="120" customWidth="1"/>
    <col min="8459" max="8704" width="9.109375" style="120"/>
    <col min="8705" max="8705" width="5.88671875" style="120" customWidth="1"/>
    <col min="8706" max="8706" width="41.109375" style="120" customWidth="1"/>
    <col min="8707" max="8709" width="13.33203125" style="120" customWidth="1"/>
    <col min="8710" max="8710" width="47.33203125" style="120" customWidth="1"/>
    <col min="8711" max="8713" width="13.33203125" style="120" customWidth="1"/>
    <col min="8714" max="8714" width="4.109375" style="120" customWidth="1"/>
    <col min="8715" max="8960" width="9.109375" style="120"/>
    <col min="8961" max="8961" width="5.88671875" style="120" customWidth="1"/>
    <col min="8962" max="8962" width="41.109375" style="120" customWidth="1"/>
    <col min="8963" max="8965" width="13.33203125" style="120" customWidth="1"/>
    <col min="8966" max="8966" width="47.33203125" style="120" customWidth="1"/>
    <col min="8967" max="8969" width="13.33203125" style="120" customWidth="1"/>
    <col min="8970" max="8970" width="4.109375" style="120" customWidth="1"/>
    <col min="8971" max="9216" width="9.109375" style="120"/>
    <col min="9217" max="9217" width="5.88671875" style="120" customWidth="1"/>
    <col min="9218" max="9218" width="41.109375" style="120" customWidth="1"/>
    <col min="9219" max="9221" width="13.33203125" style="120" customWidth="1"/>
    <col min="9222" max="9222" width="47.33203125" style="120" customWidth="1"/>
    <col min="9223" max="9225" width="13.33203125" style="120" customWidth="1"/>
    <col min="9226" max="9226" width="4.109375" style="120" customWidth="1"/>
    <col min="9227" max="9472" width="9.109375" style="120"/>
    <col min="9473" max="9473" width="5.88671875" style="120" customWidth="1"/>
    <col min="9474" max="9474" width="41.109375" style="120" customWidth="1"/>
    <col min="9475" max="9477" width="13.33203125" style="120" customWidth="1"/>
    <col min="9478" max="9478" width="47.33203125" style="120" customWidth="1"/>
    <col min="9479" max="9481" width="13.33203125" style="120" customWidth="1"/>
    <col min="9482" max="9482" width="4.109375" style="120" customWidth="1"/>
    <col min="9483" max="9728" width="9.109375" style="120"/>
    <col min="9729" max="9729" width="5.88671875" style="120" customWidth="1"/>
    <col min="9730" max="9730" width="41.109375" style="120" customWidth="1"/>
    <col min="9731" max="9733" width="13.33203125" style="120" customWidth="1"/>
    <col min="9734" max="9734" width="47.33203125" style="120" customWidth="1"/>
    <col min="9735" max="9737" width="13.33203125" style="120" customWidth="1"/>
    <col min="9738" max="9738" width="4.109375" style="120" customWidth="1"/>
    <col min="9739" max="9984" width="9.109375" style="120"/>
    <col min="9985" max="9985" width="5.88671875" style="120" customWidth="1"/>
    <col min="9986" max="9986" width="41.109375" style="120" customWidth="1"/>
    <col min="9987" max="9989" width="13.33203125" style="120" customWidth="1"/>
    <col min="9990" max="9990" width="47.33203125" style="120" customWidth="1"/>
    <col min="9991" max="9993" width="13.33203125" style="120" customWidth="1"/>
    <col min="9994" max="9994" width="4.109375" style="120" customWidth="1"/>
    <col min="9995" max="10240" width="9.109375" style="120"/>
    <col min="10241" max="10241" width="5.88671875" style="120" customWidth="1"/>
    <col min="10242" max="10242" width="41.109375" style="120" customWidth="1"/>
    <col min="10243" max="10245" width="13.33203125" style="120" customWidth="1"/>
    <col min="10246" max="10246" width="47.33203125" style="120" customWidth="1"/>
    <col min="10247" max="10249" width="13.33203125" style="120" customWidth="1"/>
    <col min="10250" max="10250" width="4.109375" style="120" customWidth="1"/>
    <col min="10251" max="10496" width="9.109375" style="120"/>
    <col min="10497" max="10497" width="5.88671875" style="120" customWidth="1"/>
    <col min="10498" max="10498" width="41.109375" style="120" customWidth="1"/>
    <col min="10499" max="10501" width="13.33203125" style="120" customWidth="1"/>
    <col min="10502" max="10502" width="47.33203125" style="120" customWidth="1"/>
    <col min="10503" max="10505" width="13.33203125" style="120" customWidth="1"/>
    <col min="10506" max="10506" width="4.109375" style="120" customWidth="1"/>
    <col min="10507" max="10752" width="9.109375" style="120"/>
    <col min="10753" max="10753" width="5.88671875" style="120" customWidth="1"/>
    <col min="10754" max="10754" width="41.109375" style="120" customWidth="1"/>
    <col min="10755" max="10757" width="13.33203125" style="120" customWidth="1"/>
    <col min="10758" max="10758" width="47.33203125" style="120" customWidth="1"/>
    <col min="10759" max="10761" width="13.33203125" style="120" customWidth="1"/>
    <col min="10762" max="10762" width="4.109375" style="120" customWidth="1"/>
    <col min="10763" max="11008" width="9.109375" style="120"/>
    <col min="11009" max="11009" width="5.88671875" style="120" customWidth="1"/>
    <col min="11010" max="11010" width="41.109375" style="120" customWidth="1"/>
    <col min="11011" max="11013" width="13.33203125" style="120" customWidth="1"/>
    <col min="11014" max="11014" width="47.33203125" style="120" customWidth="1"/>
    <col min="11015" max="11017" width="13.33203125" style="120" customWidth="1"/>
    <col min="11018" max="11018" width="4.109375" style="120" customWidth="1"/>
    <col min="11019" max="11264" width="9.109375" style="120"/>
    <col min="11265" max="11265" width="5.88671875" style="120" customWidth="1"/>
    <col min="11266" max="11266" width="41.109375" style="120" customWidth="1"/>
    <col min="11267" max="11269" width="13.33203125" style="120" customWidth="1"/>
    <col min="11270" max="11270" width="47.33203125" style="120" customWidth="1"/>
    <col min="11271" max="11273" width="13.33203125" style="120" customWidth="1"/>
    <col min="11274" max="11274" width="4.109375" style="120" customWidth="1"/>
    <col min="11275" max="11520" width="9.109375" style="120"/>
    <col min="11521" max="11521" width="5.88671875" style="120" customWidth="1"/>
    <col min="11522" max="11522" width="41.109375" style="120" customWidth="1"/>
    <col min="11523" max="11525" width="13.33203125" style="120" customWidth="1"/>
    <col min="11526" max="11526" width="47.33203125" style="120" customWidth="1"/>
    <col min="11527" max="11529" width="13.33203125" style="120" customWidth="1"/>
    <col min="11530" max="11530" width="4.109375" style="120" customWidth="1"/>
    <col min="11531" max="11776" width="9.109375" style="120"/>
    <col min="11777" max="11777" width="5.88671875" style="120" customWidth="1"/>
    <col min="11778" max="11778" width="41.109375" style="120" customWidth="1"/>
    <col min="11779" max="11781" width="13.33203125" style="120" customWidth="1"/>
    <col min="11782" max="11782" width="47.33203125" style="120" customWidth="1"/>
    <col min="11783" max="11785" width="13.33203125" style="120" customWidth="1"/>
    <col min="11786" max="11786" width="4.109375" style="120" customWidth="1"/>
    <col min="11787" max="12032" width="9.109375" style="120"/>
    <col min="12033" max="12033" width="5.88671875" style="120" customWidth="1"/>
    <col min="12034" max="12034" width="41.109375" style="120" customWidth="1"/>
    <col min="12035" max="12037" width="13.33203125" style="120" customWidth="1"/>
    <col min="12038" max="12038" width="47.33203125" style="120" customWidth="1"/>
    <col min="12039" max="12041" width="13.33203125" style="120" customWidth="1"/>
    <col min="12042" max="12042" width="4.109375" style="120" customWidth="1"/>
    <col min="12043" max="12288" width="9.109375" style="120"/>
    <col min="12289" max="12289" width="5.88671875" style="120" customWidth="1"/>
    <col min="12290" max="12290" width="41.109375" style="120" customWidth="1"/>
    <col min="12291" max="12293" width="13.33203125" style="120" customWidth="1"/>
    <col min="12294" max="12294" width="47.33203125" style="120" customWidth="1"/>
    <col min="12295" max="12297" width="13.33203125" style="120" customWidth="1"/>
    <col min="12298" max="12298" width="4.109375" style="120" customWidth="1"/>
    <col min="12299" max="12544" width="9.109375" style="120"/>
    <col min="12545" max="12545" width="5.88671875" style="120" customWidth="1"/>
    <col min="12546" max="12546" width="41.109375" style="120" customWidth="1"/>
    <col min="12547" max="12549" width="13.33203125" style="120" customWidth="1"/>
    <col min="12550" max="12550" width="47.33203125" style="120" customWidth="1"/>
    <col min="12551" max="12553" width="13.33203125" style="120" customWidth="1"/>
    <col min="12554" max="12554" width="4.109375" style="120" customWidth="1"/>
    <col min="12555" max="12800" width="9.109375" style="120"/>
    <col min="12801" max="12801" width="5.88671875" style="120" customWidth="1"/>
    <col min="12802" max="12802" width="41.109375" style="120" customWidth="1"/>
    <col min="12803" max="12805" width="13.33203125" style="120" customWidth="1"/>
    <col min="12806" max="12806" width="47.33203125" style="120" customWidth="1"/>
    <col min="12807" max="12809" width="13.33203125" style="120" customWidth="1"/>
    <col min="12810" max="12810" width="4.109375" style="120" customWidth="1"/>
    <col min="12811" max="13056" width="9.109375" style="120"/>
    <col min="13057" max="13057" width="5.88671875" style="120" customWidth="1"/>
    <col min="13058" max="13058" width="41.109375" style="120" customWidth="1"/>
    <col min="13059" max="13061" width="13.33203125" style="120" customWidth="1"/>
    <col min="13062" max="13062" width="47.33203125" style="120" customWidth="1"/>
    <col min="13063" max="13065" width="13.33203125" style="120" customWidth="1"/>
    <col min="13066" max="13066" width="4.109375" style="120" customWidth="1"/>
    <col min="13067" max="13312" width="9.109375" style="120"/>
    <col min="13313" max="13313" width="5.88671875" style="120" customWidth="1"/>
    <col min="13314" max="13314" width="41.109375" style="120" customWidth="1"/>
    <col min="13315" max="13317" width="13.33203125" style="120" customWidth="1"/>
    <col min="13318" max="13318" width="47.33203125" style="120" customWidth="1"/>
    <col min="13319" max="13321" width="13.33203125" style="120" customWidth="1"/>
    <col min="13322" max="13322" width="4.109375" style="120" customWidth="1"/>
    <col min="13323" max="13568" width="9.109375" style="120"/>
    <col min="13569" max="13569" width="5.88671875" style="120" customWidth="1"/>
    <col min="13570" max="13570" width="41.109375" style="120" customWidth="1"/>
    <col min="13571" max="13573" width="13.33203125" style="120" customWidth="1"/>
    <col min="13574" max="13574" width="47.33203125" style="120" customWidth="1"/>
    <col min="13575" max="13577" width="13.33203125" style="120" customWidth="1"/>
    <col min="13578" max="13578" width="4.109375" style="120" customWidth="1"/>
    <col min="13579" max="13824" width="9.109375" style="120"/>
    <col min="13825" max="13825" width="5.88671875" style="120" customWidth="1"/>
    <col min="13826" max="13826" width="41.109375" style="120" customWidth="1"/>
    <col min="13827" max="13829" width="13.33203125" style="120" customWidth="1"/>
    <col min="13830" max="13830" width="47.33203125" style="120" customWidth="1"/>
    <col min="13831" max="13833" width="13.33203125" style="120" customWidth="1"/>
    <col min="13834" max="13834" width="4.109375" style="120" customWidth="1"/>
    <col min="13835" max="14080" width="9.109375" style="120"/>
    <col min="14081" max="14081" width="5.88671875" style="120" customWidth="1"/>
    <col min="14082" max="14082" width="41.109375" style="120" customWidth="1"/>
    <col min="14083" max="14085" width="13.33203125" style="120" customWidth="1"/>
    <col min="14086" max="14086" width="47.33203125" style="120" customWidth="1"/>
    <col min="14087" max="14089" width="13.33203125" style="120" customWidth="1"/>
    <col min="14090" max="14090" width="4.109375" style="120" customWidth="1"/>
    <col min="14091" max="14336" width="9.109375" style="120"/>
    <col min="14337" max="14337" width="5.88671875" style="120" customWidth="1"/>
    <col min="14338" max="14338" width="41.109375" style="120" customWidth="1"/>
    <col min="14339" max="14341" width="13.33203125" style="120" customWidth="1"/>
    <col min="14342" max="14342" width="47.33203125" style="120" customWidth="1"/>
    <col min="14343" max="14345" width="13.33203125" style="120" customWidth="1"/>
    <col min="14346" max="14346" width="4.109375" style="120" customWidth="1"/>
    <col min="14347" max="14592" width="9.109375" style="120"/>
    <col min="14593" max="14593" width="5.88671875" style="120" customWidth="1"/>
    <col min="14594" max="14594" width="41.109375" style="120" customWidth="1"/>
    <col min="14595" max="14597" width="13.33203125" style="120" customWidth="1"/>
    <col min="14598" max="14598" width="47.33203125" style="120" customWidth="1"/>
    <col min="14599" max="14601" width="13.33203125" style="120" customWidth="1"/>
    <col min="14602" max="14602" width="4.109375" style="120" customWidth="1"/>
    <col min="14603" max="14848" width="9.109375" style="120"/>
    <col min="14849" max="14849" width="5.88671875" style="120" customWidth="1"/>
    <col min="14850" max="14850" width="41.109375" style="120" customWidth="1"/>
    <col min="14851" max="14853" width="13.33203125" style="120" customWidth="1"/>
    <col min="14854" max="14854" width="47.33203125" style="120" customWidth="1"/>
    <col min="14855" max="14857" width="13.33203125" style="120" customWidth="1"/>
    <col min="14858" max="14858" width="4.109375" style="120" customWidth="1"/>
    <col min="14859" max="15104" width="9.109375" style="120"/>
    <col min="15105" max="15105" width="5.88671875" style="120" customWidth="1"/>
    <col min="15106" max="15106" width="41.109375" style="120" customWidth="1"/>
    <col min="15107" max="15109" width="13.33203125" style="120" customWidth="1"/>
    <col min="15110" max="15110" width="47.33203125" style="120" customWidth="1"/>
    <col min="15111" max="15113" width="13.33203125" style="120" customWidth="1"/>
    <col min="15114" max="15114" width="4.109375" style="120" customWidth="1"/>
    <col min="15115" max="15360" width="9.109375" style="120"/>
    <col min="15361" max="15361" width="5.88671875" style="120" customWidth="1"/>
    <col min="15362" max="15362" width="41.109375" style="120" customWidth="1"/>
    <col min="15363" max="15365" width="13.33203125" style="120" customWidth="1"/>
    <col min="15366" max="15366" width="47.33203125" style="120" customWidth="1"/>
    <col min="15367" max="15369" width="13.33203125" style="120" customWidth="1"/>
    <col min="15370" max="15370" width="4.109375" style="120" customWidth="1"/>
    <col min="15371" max="15616" width="9.109375" style="120"/>
    <col min="15617" max="15617" width="5.88671875" style="120" customWidth="1"/>
    <col min="15618" max="15618" width="41.109375" style="120" customWidth="1"/>
    <col min="15619" max="15621" width="13.33203125" style="120" customWidth="1"/>
    <col min="15622" max="15622" width="47.33203125" style="120" customWidth="1"/>
    <col min="15623" max="15625" width="13.33203125" style="120" customWidth="1"/>
    <col min="15626" max="15626" width="4.109375" style="120" customWidth="1"/>
    <col min="15627" max="15872" width="9.109375" style="120"/>
    <col min="15873" max="15873" width="5.88671875" style="120" customWidth="1"/>
    <col min="15874" max="15874" width="41.109375" style="120" customWidth="1"/>
    <col min="15875" max="15877" width="13.33203125" style="120" customWidth="1"/>
    <col min="15878" max="15878" width="47.33203125" style="120" customWidth="1"/>
    <col min="15879" max="15881" width="13.33203125" style="120" customWidth="1"/>
    <col min="15882" max="15882" width="4.109375" style="120" customWidth="1"/>
    <col min="15883" max="16128" width="9.109375" style="120"/>
    <col min="16129" max="16129" width="5.88671875" style="120" customWidth="1"/>
    <col min="16130" max="16130" width="41.109375" style="120" customWidth="1"/>
    <col min="16131" max="16133" width="13.33203125" style="120" customWidth="1"/>
    <col min="16134" max="16134" width="47.33203125" style="120" customWidth="1"/>
    <col min="16135" max="16137" width="13.33203125" style="120" customWidth="1"/>
    <col min="16138" max="16138" width="4.109375" style="120" customWidth="1"/>
    <col min="16139" max="16384" width="9.109375" style="120"/>
  </cols>
  <sheetData>
    <row r="1" spans="1:10" ht="39.75" customHeight="1" x14ac:dyDescent="0.3">
      <c r="A1" s="117"/>
      <c r="B1" s="118" t="s">
        <v>278</v>
      </c>
      <c r="C1" s="119"/>
      <c r="D1" s="119"/>
      <c r="E1" s="119"/>
      <c r="F1" s="119"/>
      <c r="G1" s="119"/>
      <c r="H1" s="119"/>
      <c r="I1" s="119"/>
      <c r="J1" s="428" t="str">
        <f>CONCATENATE("2.1. melléklet ",[1]Z_ALAPADATOK!A7," ",[1]Z_ALAPADATOK!B7," ",[1]Z_ALAPADATOK!C7," ",[1]Z_ALAPADATOK!D7," ",[1]Z_ALAPADATOK!E7," ",[1]Z_ALAPADATOK!F7," ",[1]Z_ALAPADATOK!G7," ",[1]Z_ALAPADATOK!H7)</f>
        <v>2.1. melléklet a … / 2019. ( … ) önkormányzati rendelethez</v>
      </c>
    </row>
    <row r="2" spans="1:10" ht="15" thickBot="1" x14ac:dyDescent="0.35">
      <c r="A2" s="117"/>
      <c r="B2" s="121"/>
      <c r="C2" s="117"/>
      <c r="D2" s="117"/>
      <c r="E2" s="117"/>
      <c r="F2" s="117"/>
      <c r="G2" s="122"/>
      <c r="H2" s="122"/>
      <c r="I2" s="122" t="str">
        <f>CONCATENATE('[1]Z_1.4.sz.mell.'!E7)</f>
        <v xml:space="preserve"> Forintban!</v>
      </c>
      <c r="J2" s="428"/>
    </row>
    <row r="3" spans="1:10" ht="18" customHeight="1" thickBot="1" x14ac:dyDescent="0.35">
      <c r="A3" s="429" t="s">
        <v>4</v>
      </c>
      <c r="B3" s="123" t="s">
        <v>279</v>
      </c>
      <c r="C3" s="124"/>
      <c r="D3" s="125"/>
      <c r="E3" s="125"/>
      <c r="F3" s="123" t="s">
        <v>280</v>
      </c>
      <c r="G3" s="126"/>
      <c r="H3" s="127"/>
      <c r="I3" s="128"/>
      <c r="J3" s="428"/>
    </row>
    <row r="4" spans="1:10" s="133" customFormat="1" ht="35.25" customHeight="1" thickBot="1" x14ac:dyDescent="0.35">
      <c r="A4" s="430"/>
      <c r="B4" s="129" t="s">
        <v>281</v>
      </c>
      <c r="C4" s="130" t="str">
        <f>+CONCATENATE('[1]Z_1.1.sz.mell.'!C8," eredeti előirányzat")</f>
        <v>2018. évi eredeti előirányzat</v>
      </c>
      <c r="D4" s="131" t="str">
        <f>+CONCATENATE('[1]Z_1.1.sz.mell.'!C8," módosított előirányzat")</f>
        <v>2018. évi módosított előirányzat</v>
      </c>
      <c r="E4" s="131" t="str">
        <f>CONCATENATE('[1]Z_1.4.sz.mell.'!E9)</f>
        <v>2018. XII. 31.
teljesítés</v>
      </c>
      <c r="F4" s="129" t="s">
        <v>281</v>
      </c>
      <c r="G4" s="130" t="str">
        <f>+C4</f>
        <v>2018. évi eredeti előirányzat</v>
      </c>
      <c r="H4" s="130" t="str">
        <f>+D4</f>
        <v>2018. évi módosított előirányzat</v>
      </c>
      <c r="I4" s="132" t="str">
        <f>+E4</f>
        <v>2018. XII. 31.
teljesítés</v>
      </c>
      <c r="J4" s="428"/>
    </row>
    <row r="5" spans="1:10" s="139" customFormat="1" ht="12" customHeight="1" thickBot="1" x14ac:dyDescent="0.35">
      <c r="A5" s="134" t="s">
        <v>8</v>
      </c>
      <c r="B5" s="135" t="s">
        <v>9</v>
      </c>
      <c r="C5" s="136" t="s">
        <v>10</v>
      </c>
      <c r="D5" s="137" t="s">
        <v>11</v>
      </c>
      <c r="E5" s="137" t="s">
        <v>12</v>
      </c>
      <c r="F5" s="135" t="s">
        <v>282</v>
      </c>
      <c r="G5" s="136" t="s">
        <v>283</v>
      </c>
      <c r="H5" s="136" t="s">
        <v>284</v>
      </c>
      <c r="I5" s="138" t="s">
        <v>285</v>
      </c>
      <c r="J5" s="428"/>
    </row>
    <row r="6" spans="1:10" ht="12.9" customHeight="1" x14ac:dyDescent="0.3">
      <c r="A6" s="140" t="s">
        <v>13</v>
      </c>
      <c r="B6" s="141" t="s">
        <v>286</v>
      </c>
      <c r="C6" s="142">
        <v>64018093</v>
      </c>
      <c r="D6" s="142">
        <v>64900031</v>
      </c>
      <c r="E6" s="142">
        <v>66812987</v>
      </c>
      <c r="F6" s="141" t="s">
        <v>287</v>
      </c>
      <c r="G6" s="142">
        <v>81180361</v>
      </c>
      <c r="H6" s="142">
        <v>108967130</v>
      </c>
      <c r="I6" s="143">
        <v>99374712</v>
      </c>
      <c r="J6" s="428"/>
    </row>
    <row r="7" spans="1:10" ht="12.9" customHeight="1" x14ac:dyDescent="0.3">
      <c r="A7" s="144" t="s">
        <v>27</v>
      </c>
      <c r="B7" s="145" t="s">
        <v>288</v>
      </c>
      <c r="C7" s="146">
        <v>66831202</v>
      </c>
      <c r="D7" s="146">
        <v>98988238</v>
      </c>
      <c r="E7" s="146">
        <v>88264061</v>
      </c>
      <c r="F7" s="145" t="s">
        <v>185</v>
      </c>
      <c r="G7" s="146">
        <v>11978577</v>
      </c>
      <c r="H7" s="146">
        <v>17836934</v>
      </c>
      <c r="I7" s="147">
        <v>14721777</v>
      </c>
      <c r="J7" s="428"/>
    </row>
    <row r="8" spans="1:10" ht="12.9" customHeight="1" x14ac:dyDescent="0.3">
      <c r="A8" s="144" t="s">
        <v>41</v>
      </c>
      <c r="B8" s="145" t="s">
        <v>289</v>
      </c>
      <c r="C8" s="146"/>
      <c r="D8" s="146"/>
      <c r="E8" s="146"/>
      <c r="F8" s="145" t="s">
        <v>290</v>
      </c>
      <c r="G8" s="146">
        <v>59585990</v>
      </c>
      <c r="H8" s="146">
        <v>61072325</v>
      </c>
      <c r="I8" s="147">
        <v>48264477</v>
      </c>
      <c r="J8" s="428"/>
    </row>
    <row r="9" spans="1:10" ht="12.9" customHeight="1" x14ac:dyDescent="0.3">
      <c r="A9" s="144" t="s">
        <v>239</v>
      </c>
      <c r="B9" s="145" t="s">
        <v>291</v>
      </c>
      <c r="C9" s="146">
        <v>2500000</v>
      </c>
      <c r="D9" s="146">
        <v>2500000</v>
      </c>
      <c r="E9" s="146">
        <v>2862778</v>
      </c>
      <c r="F9" s="145" t="s">
        <v>187</v>
      </c>
      <c r="G9" s="146">
        <v>8600000</v>
      </c>
      <c r="H9" s="146">
        <v>16194304</v>
      </c>
      <c r="I9" s="147">
        <v>4725500</v>
      </c>
      <c r="J9" s="428"/>
    </row>
    <row r="10" spans="1:10" ht="12.9" customHeight="1" x14ac:dyDescent="0.3">
      <c r="A10" s="144" t="s">
        <v>72</v>
      </c>
      <c r="B10" s="148" t="s">
        <v>292</v>
      </c>
      <c r="C10" s="146">
        <v>13363600</v>
      </c>
      <c r="D10" s="146">
        <v>31155765</v>
      </c>
      <c r="E10" s="146">
        <v>14128603</v>
      </c>
      <c r="F10" s="145" t="s">
        <v>189</v>
      </c>
      <c r="G10" s="146">
        <v>1705616</v>
      </c>
      <c r="H10" s="146">
        <v>7413059</v>
      </c>
      <c r="I10" s="147">
        <v>6856929</v>
      </c>
      <c r="J10" s="428"/>
    </row>
    <row r="11" spans="1:10" ht="12.9" customHeight="1" x14ac:dyDescent="0.3">
      <c r="A11" s="144" t="s">
        <v>96</v>
      </c>
      <c r="B11" s="145" t="s">
        <v>293</v>
      </c>
      <c r="C11" s="149">
        <v>150000</v>
      </c>
      <c r="D11" s="149">
        <v>150000</v>
      </c>
      <c r="E11" s="149">
        <v>115280</v>
      </c>
      <c r="F11" s="145" t="s">
        <v>214</v>
      </c>
      <c r="G11" s="146"/>
      <c r="H11" s="146"/>
      <c r="I11" s="147"/>
      <c r="J11" s="428"/>
    </row>
    <row r="12" spans="1:10" ht="12.9" customHeight="1" x14ac:dyDescent="0.3">
      <c r="A12" s="144" t="s">
        <v>256</v>
      </c>
      <c r="B12" s="145" t="s">
        <v>294</v>
      </c>
      <c r="C12" s="146"/>
      <c r="D12" s="146"/>
      <c r="E12" s="146"/>
      <c r="F12" s="150"/>
      <c r="G12" s="146"/>
      <c r="H12" s="146"/>
      <c r="I12" s="147"/>
      <c r="J12" s="428"/>
    </row>
    <row r="13" spans="1:10" ht="12.9" customHeight="1" x14ac:dyDescent="0.3">
      <c r="A13" s="144" t="s">
        <v>118</v>
      </c>
      <c r="B13" s="150"/>
      <c r="C13" s="146"/>
      <c r="D13" s="146"/>
      <c r="E13" s="146"/>
      <c r="F13" s="150"/>
      <c r="G13" s="146"/>
      <c r="H13" s="146"/>
      <c r="I13" s="147"/>
      <c r="J13" s="428"/>
    </row>
    <row r="14" spans="1:10" ht="12.9" customHeight="1" x14ac:dyDescent="0.3">
      <c r="A14" s="144" t="s">
        <v>265</v>
      </c>
      <c r="B14" s="151"/>
      <c r="C14" s="149"/>
      <c r="D14" s="149"/>
      <c r="E14" s="149"/>
      <c r="F14" s="150"/>
      <c r="G14" s="146"/>
      <c r="H14" s="146"/>
      <c r="I14" s="147"/>
      <c r="J14" s="428"/>
    </row>
    <row r="15" spans="1:10" ht="12.9" customHeight="1" x14ac:dyDescent="0.3">
      <c r="A15" s="144" t="s">
        <v>267</v>
      </c>
      <c r="B15" s="150"/>
      <c r="C15" s="146"/>
      <c r="D15" s="146"/>
      <c r="E15" s="146"/>
      <c r="F15" s="150"/>
      <c r="G15" s="146"/>
      <c r="H15" s="146"/>
      <c r="I15" s="147"/>
      <c r="J15" s="428"/>
    </row>
    <row r="16" spans="1:10" ht="12.9" customHeight="1" x14ac:dyDescent="0.3">
      <c r="A16" s="144" t="s">
        <v>269</v>
      </c>
      <c r="B16" s="150"/>
      <c r="C16" s="146"/>
      <c r="D16" s="146"/>
      <c r="E16" s="146"/>
      <c r="F16" s="150"/>
      <c r="G16" s="146"/>
      <c r="H16" s="146"/>
      <c r="I16" s="147"/>
      <c r="J16" s="428"/>
    </row>
    <row r="17" spans="1:10" ht="12.9" customHeight="1" thickBot="1" x14ac:dyDescent="0.35">
      <c r="A17" s="144" t="s">
        <v>295</v>
      </c>
      <c r="B17" s="152"/>
      <c r="C17" s="153"/>
      <c r="D17" s="153"/>
      <c r="E17" s="153"/>
      <c r="F17" s="150"/>
      <c r="G17" s="153"/>
      <c r="H17" s="153"/>
      <c r="I17" s="154"/>
      <c r="J17" s="428"/>
    </row>
    <row r="18" spans="1:10" ht="15" thickBot="1" x14ac:dyDescent="0.35">
      <c r="A18" s="155" t="s">
        <v>296</v>
      </c>
      <c r="B18" s="156" t="s">
        <v>297</v>
      </c>
      <c r="C18" s="157">
        <f>C6+C7+C9+C10+C11+C13+C14+C15+C16+C17</f>
        <v>146862895</v>
      </c>
      <c r="D18" s="157">
        <f>D6+D7+D9+D10+D11+D13+D14+D15+D16+D17</f>
        <v>197694034</v>
      </c>
      <c r="E18" s="157">
        <f>E6+E7+E9+E10+E11+E13+E14+E15+E16+E17</f>
        <v>172183709</v>
      </c>
      <c r="F18" s="156" t="s">
        <v>298</v>
      </c>
      <c r="G18" s="157">
        <f>SUM(G6:G17)</f>
        <v>163050544</v>
      </c>
      <c r="H18" s="157">
        <f>SUM(H6:H17)</f>
        <v>211483752</v>
      </c>
      <c r="I18" s="158">
        <f>SUM(I6:I17)</f>
        <v>173943395</v>
      </c>
      <c r="J18" s="428"/>
    </row>
    <row r="19" spans="1:10" ht="12.9" customHeight="1" x14ac:dyDescent="0.3">
      <c r="A19" s="159" t="s">
        <v>299</v>
      </c>
      <c r="B19" s="160" t="s">
        <v>300</v>
      </c>
      <c r="C19" s="161">
        <f>+C20+C21+C22+C23</f>
        <v>16187649</v>
      </c>
      <c r="D19" s="161">
        <f>+D20+D21+D22+D23</f>
        <v>16187649</v>
      </c>
      <c r="E19" s="161">
        <f>+E20+E21+E22+E23</f>
        <v>19267880</v>
      </c>
      <c r="F19" s="162" t="s">
        <v>301</v>
      </c>
      <c r="G19" s="163"/>
      <c r="H19" s="163"/>
      <c r="I19" s="164"/>
      <c r="J19" s="428"/>
    </row>
    <row r="20" spans="1:10" ht="12.9" customHeight="1" x14ac:dyDescent="0.3">
      <c r="A20" s="165" t="s">
        <v>302</v>
      </c>
      <c r="B20" s="162" t="s">
        <v>303</v>
      </c>
      <c r="C20" s="166">
        <v>16187649</v>
      </c>
      <c r="D20" s="166">
        <v>16187649</v>
      </c>
      <c r="E20" s="166">
        <v>16902215</v>
      </c>
      <c r="F20" s="162" t="s">
        <v>304</v>
      </c>
      <c r="G20" s="166"/>
      <c r="H20" s="166"/>
      <c r="I20" s="167"/>
      <c r="J20" s="428"/>
    </row>
    <row r="21" spans="1:10" ht="12.9" customHeight="1" x14ac:dyDescent="0.3">
      <c r="A21" s="165" t="s">
        <v>305</v>
      </c>
      <c r="B21" s="162" t="s">
        <v>306</v>
      </c>
      <c r="C21" s="166"/>
      <c r="D21" s="166"/>
      <c r="E21" s="166"/>
      <c r="F21" s="162" t="s">
        <v>307</v>
      </c>
      <c r="G21" s="166"/>
      <c r="H21" s="166"/>
      <c r="I21" s="167"/>
      <c r="J21" s="428"/>
    </row>
    <row r="22" spans="1:10" ht="12.9" customHeight="1" x14ac:dyDescent="0.3">
      <c r="A22" s="165" t="s">
        <v>308</v>
      </c>
      <c r="B22" s="162" t="s">
        <v>309</v>
      </c>
      <c r="C22" s="166"/>
      <c r="D22" s="166"/>
      <c r="E22" s="166"/>
      <c r="F22" s="162" t="s">
        <v>310</v>
      </c>
      <c r="G22" s="166"/>
      <c r="H22" s="166"/>
      <c r="I22" s="167"/>
      <c r="J22" s="428"/>
    </row>
    <row r="23" spans="1:10" ht="12.9" customHeight="1" x14ac:dyDescent="0.3">
      <c r="A23" s="165" t="s">
        <v>311</v>
      </c>
      <c r="B23" s="162" t="s">
        <v>312</v>
      </c>
      <c r="C23" s="166"/>
      <c r="D23" s="166"/>
      <c r="E23" s="166">
        <v>2365665</v>
      </c>
      <c r="F23" s="160" t="s">
        <v>313</v>
      </c>
      <c r="G23" s="166"/>
      <c r="H23" s="166"/>
      <c r="I23" s="167"/>
      <c r="J23" s="428"/>
    </row>
    <row r="24" spans="1:10" ht="12.9" customHeight="1" x14ac:dyDescent="0.3">
      <c r="A24" s="144" t="s">
        <v>314</v>
      </c>
      <c r="B24" s="162" t="s">
        <v>315</v>
      </c>
      <c r="C24" s="166"/>
      <c r="D24" s="166"/>
      <c r="E24" s="166"/>
      <c r="F24" s="162" t="s">
        <v>316</v>
      </c>
      <c r="G24" s="166"/>
      <c r="H24" s="166"/>
      <c r="I24" s="167"/>
      <c r="J24" s="428"/>
    </row>
    <row r="25" spans="1:10" ht="12.9" customHeight="1" x14ac:dyDescent="0.3">
      <c r="A25" s="144" t="s">
        <v>317</v>
      </c>
      <c r="B25" s="162" t="s">
        <v>318</v>
      </c>
      <c r="C25" s="168">
        <f>C26+C27+C28</f>
        <v>0</v>
      </c>
      <c r="D25" s="168">
        <f>D26+D27+D28</f>
        <v>0</v>
      </c>
      <c r="E25" s="168">
        <f>E26+E27+E28</f>
        <v>0</v>
      </c>
      <c r="F25" s="141" t="s">
        <v>254</v>
      </c>
      <c r="G25" s="166"/>
      <c r="H25" s="166"/>
      <c r="I25" s="167"/>
      <c r="J25" s="428"/>
    </row>
    <row r="26" spans="1:10" ht="12.9" customHeight="1" x14ac:dyDescent="0.3">
      <c r="A26" s="169" t="s">
        <v>319</v>
      </c>
      <c r="B26" s="160" t="s">
        <v>320</v>
      </c>
      <c r="C26" s="163"/>
      <c r="D26" s="163"/>
      <c r="E26" s="163"/>
      <c r="F26" s="145" t="s">
        <v>264</v>
      </c>
      <c r="G26" s="163"/>
      <c r="H26" s="163"/>
      <c r="I26" s="164"/>
      <c r="J26" s="428"/>
    </row>
    <row r="27" spans="1:10" ht="12.9" customHeight="1" x14ac:dyDescent="0.3">
      <c r="A27" s="144" t="s">
        <v>321</v>
      </c>
      <c r="B27" s="162" t="s">
        <v>173</v>
      </c>
      <c r="C27" s="166"/>
      <c r="D27" s="166"/>
      <c r="E27" s="166"/>
      <c r="F27" s="145" t="s">
        <v>266</v>
      </c>
      <c r="G27" s="166"/>
      <c r="H27" s="166"/>
      <c r="I27" s="167"/>
      <c r="J27" s="428"/>
    </row>
    <row r="28" spans="1:10" ht="12.9" customHeight="1" thickBot="1" x14ac:dyDescent="0.35">
      <c r="A28" s="169" t="s">
        <v>322</v>
      </c>
      <c r="B28" s="160" t="s">
        <v>175</v>
      </c>
      <c r="C28" s="163"/>
      <c r="D28" s="163"/>
      <c r="E28" s="163"/>
      <c r="F28" s="170" t="s">
        <v>323</v>
      </c>
      <c r="G28" s="163"/>
      <c r="H28" s="163">
        <v>2397931</v>
      </c>
      <c r="I28" s="164">
        <v>2397931</v>
      </c>
      <c r="J28" s="428"/>
    </row>
    <row r="29" spans="1:10" ht="24" customHeight="1" thickBot="1" x14ac:dyDescent="0.35">
      <c r="A29" s="155" t="s">
        <v>324</v>
      </c>
      <c r="B29" s="156" t="s">
        <v>325</v>
      </c>
      <c r="C29" s="157">
        <f>+C19+C25</f>
        <v>16187649</v>
      </c>
      <c r="D29" s="157">
        <f>+D19+D25</f>
        <v>16187649</v>
      </c>
      <c r="E29" s="171">
        <f>+E19+E25</f>
        <v>19267880</v>
      </c>
      <c r="F29" s="156" t="s">
        <v>326</v>
      </c>
      <c r="G29" s="157">
        <f>SUM(G19:G28)</f>
        <v>0</v>
      </c>
      <c r="H29" s="157">
        <f>SUM(H19:H28)</f>
        <v>2397931</v>
      </c>
      <c r="I29" s="158">
        <f>SUM(I19:I28)</f>
        <v>2397931</v>
      </c>
      <c r="J29" s="428"/>
    </row>
    <row r="30" spans="1:10" ht="15" thickBot="1" x14ac:dyDescent="0.35">
      <c r="A30" s="155" t="s">
        <v>327</v>
      </c>
      <c r="B30" s="172" t="s">
        <v>328</v>
      </c>
      <c r="C30" s="173">
        <f>+C18+C29</f>
        <v>163050544</v>
      </c>
      <c r="D30" s="173">
        <f>+D18+D29</f>
        <v>213881683</v>
      </c>
      <c r="E30" s="174">
        <f>+E18+E29</f>
        <v>191451589</v>
      </c>
      <c r="F30" s="172"/>
      <c r="G30" s="173">
        <f>+G18+G29</f>
        <v>163050544</v>
      </c>
      <c r="H30" s="173">
        <f>+H18+H29</f>
        <v>213881683</v>
      </c>
      <c r="I30" s="174">
        <f>+I18+I29</f>
        <v>176341326</v>
      </c>
      <c r="J30" s="428"/>
    </row>
    <row r="31" spans="1:10" ht="15" thickBot="1" x14ac:dyDescent="0.35">
      <c r="A31" s="155" t="s">
        <v>329</v>
      </c>
      <c r="B31" s="172" t="s">
        <v>330</v>
      </c>
      <c r="C31" s="173">
        <f>IF(C18-G18&lt;0,G18-C18,"-")</f>
        <v>16187649</v>
      </c>
      <c r="D31" s="173">
        <f>IF(D18-H18&lt;0,H18-D18,"-")</f>
        <v>13789718</v>
      </c>
      <c r="E31" s="174">
        <f>IF(E18-I18&lt;0,I18-E18,"-")</f>
        <v>1759686</v>
      </c>
      <c r="F31" s="172" t="s">
        <v>331</v>
      </c>
      <c r="G31" s="173" t="str">
        <f>IF(C18-G18&gt;0,C18-G18,"-")</f>
        <v>-</v>
      </c>
      <c r="H31" s="173" t="str">
        <f>IF(D18-H18&gt;0,D18-H18,"-")</f>
        <v>-</v>
      </c>
      <c r="I31" s="174" t="str">
        <f>IF(E18-I18&gt;0,E18-I18,"-")</f>
        <v>-</v>
      </c>
      <c r="J31" s="428"/>
    </row>
    <row r="32" spans="1:10" ht="15" thickBot="1" x14ac:dyDescent="0.35">
      <c r="A32" s="155" t="s">
        <v>332</v>
      </c>
      <c r="B32" s="172" t="s">
        <v>333</v>
      </c>
      <c r="C32" s="173" t="str">
        <f>IF(C30-G30&lt;0,G30-C30,"-")</f>
        <v>-</v>
      </c>
      <c r="D32" s="173" t="str">
        <f>IF(D30-H30&lt;0,H30-D30,"-")</f>
        <v>-</v>
      </c>
      <c r="E32" s="173" t="str">
        <f>IF(E30-I30&lt;0,I30-E30,"-")</f>
        <v>-</v>
      </c>
      <c r="F32" s="172" t="s">
        <v>334</v>
      </c>
      <c r="G32" s="173" t="str">
        <f>IF(C30-G30&gt;0,C30-G30,"-")</f>
        <v>-</v>
      </c>
      <c r="H32" s="173" t="str">
        <f>IF(D30-H30&gt;0,D30-H30,"-")</f>
        <v>-</v>
      </c>
      <c r="I32" s="173">
        <f>IF(E30-I30&gt;0,E30-I30,"-")</f>
        <v>15110263</v>
      </c>
      <c r="J32" s="428"/>
    </row>
    <row r="33" spans="2:10" ht="17.399999999999999" x14ac:dyDescent="0.3">
      <c r="B33" s="431"/>
      <c r="C33" s="431"/>
      <c r="D33" s="431"/>
      <c r="E33" s="431"/>
      <c r="F33" s="431"/>
      <c r="J33" s="428"/>
    </row>
  </sheetData>
  <mergeCells count="3">
    <mergeCell ref="J1:J33"/>
    <mergeCell ref="A3:A4"/>
    <mergeCell ref="B33:F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sqref="A1:XFD1048576"/>
    </sheetView>
  </sheetViews>
  <sheetFormatPr defaultRowHeight="14.4" x14ac:dyDescent="0.3"/>
  <cols>
    <col min="1" max="1" width="5.88671875" style="120" customWidth="1"/>
    <col min="2" max="2" width="42.6640625" style="175" customWidth="1"/>
    <col min="3" max="5" width="13.33203125" style="120" customWidth="1"/>
    <col min="6" max="6" width="42.6640625" style="120" customWidth="1"/>
    <col min="7" max="9" width="13.33203125" style="120" customWidth="1"/>
    <col min="10" max="10" width="4.109375" style="120" customWidth="1"/>
    <col min="11" max="256" width="9.109375" style="120"/>
    <col min="257" max="257" width="5.88671875" style="120" customWidth="1"/>
    <col min="258" max="258" width="42.6640625" style="120" customWidth="1"/>
    <col min="259" max="261" width="13.33203125" style="120" customWidth="1"/>
    <col min="262" max="262" width="42.6640625" style="120" customWidth="1"/>
    <col min="263" max="265" width="13.33203125" style="120" customWidth="1"/>
    <col min="266" max="266" width="4.109375" style="120" customWidth="1"/>
    <col min="267" max="512" width="9.109375" style="120"/>
    <col min="513" max="513" width="5.88671875" style="120" customWidth="1"/>
    <col min="514" max="514" width="42.6640625" style="120" customWidth="1"/>
    <col min="515" max="517" width="13.33203125" style="120" customWidth="1"/>
    <col min="518" max="518" width="42.6640625" style="120" customWidth="1"/>
    <col min="519" max="521" width="13.33203125" style="120" customWidth="1"/>
    <col min="522" max="522" width="4.109375" style="120" customWidth="1"/>
    <col min="523" max="768" width="9.109375" style="120"/>
    <col min="769" max="769" width="5.88671875" style="120" customWidth="1"/>
    <col min="770" max="770" width="42.6640625" style="120" customWidth="1"/>
    <col min="771" max="773" width="13.33203125" style="120" customWidth="1"/>
    <col min="774" max="774" width="42.6640625" style="120" customWidth="1"/>
    <col min="775" max="777" width="13.33203125" style="120" customWidth="1"/>
    <col min="778" max="778" width="4.109375" style="120" customWidth="1"/>
    <col min="779" max="1024" width="9.109375" style="120"/>
    <col min="1025" max="1025" width="5.88671875" style="120" customWidth="1"/>
    <col min="1026" max="1026" width="42.6640625" style="120" customWidth="1"/>
    <col min="1027" max="1029" width="13.33203125" style="120" customWidth="1"/>
    <col min="1030" max="1030" width="42.6640625" style="120" customWidth="1"/>
    <col min="1031" max="1033" width="13.33203125" style="120" customWidth="1"/>
    <col min="1034" max="1034" width="4.109375" style="120" customWidth="1"/>
    <col min="1035" max="1280" width="9.109375" style="120"/>
    <col min="1281" max="1281" width="5.88671875" style="120" customWidth="1"/>
    <col min="1282" max="1282" width="42.6640625" style="120" customWidth="1"/>
    <col min="1283" max="1285" width="13.33203125" style="120" customWidth="1"/>
    <col min="1286" max="1286" width="42.6640625" style="120" customWidth="1"/>
    <col min="1287" max="1289" width="13.33203125" style="120" customWidth="1"/>
    <col min="1290" max="1290" width="4.109375" style="120" customWidth="1"/>
    <col min="1291" max="1536" width="9.109375" style="120"/>
    <col min="1537" max="1537" width="5.88671875" style="120" customWidth="1"/>
    <col min="1538" max="1538" width="42.6640625" style="120" customWidth="1"/>
    <col min="1539" max="1541" width="13.33203125" style="120" customWidth="1"/>
    <col min="1542" max="1542" width="42.6640625" style="120" customWidth="1"/>
    <col min="1543" max="1545" width="13.33203125" style="120" customWidth="1"/>
    <col min="1546" max="1546" width="4.109375" style="120" customWidth="1"/>
    <col min="1547" max="1792" width="9.109375" style="120"/>
    <col min="1793" max="1793" width="5.88671875" style="120" customWidth="1"/>
    <col min="1794" max="1794" width="42.6640625" style="120" customWidth="1"/>
    <col min="1795" max="1797" width="13.33203125" style="120" customWidth="1"/>
    <col min="1798" max="1798" width="42.6640625" style="120" customWidth="1"/>
    <col min="1799" max="1801" width="13.33203125" style="120" customWidth="1"/>
    <col min="1802" max="1802" width="4.109375" style="120" customWidth="1"/>
    <col min="1803" max="2048" width="9.109375" style="120"/>
    <col min="2049" max="2049" width="5.88671875" style="120" customWidth="1"/>
    <col min="2050" max="2050" width="42.6640625" style="120" customWidth="1"/>
    <col min="2051" max="2053" width="13.33203125" style="120" customWidth="1"/>
    <col min="2054" max="2054" width="42.6640625" style="120" customWidth="1"/>
    <col min="2055" max="2057" width="13.33203125" style="120" customWidth="1"/>
    <col min="2058" max="2058" width="4.109375" style="120" customWidth="1"/>
    <col min="2059" max="2304" width="9.109375" style="120"/>
    <col min="2305" max="2305" width="5.88671875" style="120" customWidth="1"/>
    <col min="2306" max="2306" width="42.6640625" style="120" customWidth="1"/>
    <col min="2307" max="2309" width="13.33203125" style="120" customWidth="1"/>
    <col min="2310" max="2310" width="42.6640625" style="120" customWidth="1"/>
    <col min="2311" max="2313" width="13.33203125" style="120" customWidth="1"/>
    <col min="2314" max="2314" width="4.109375" style="120" customWidth="1"/>
    <col min="2315" max="2560" width="9.109375" style="120"/>
    <col min="2561" max="2561" width="5.88671875" style="120" customWidth="1"/>
    <col min="2562" max="2562" width="42.6640625" style="120" customWidth="1"/>
    <col min="2563" max="2565" width="13.33203125" style="120" customWidth="1"/>
    <col min="2566" max="2566" width="42.6640625" style="120" customWidth="1"/>
    <col min="2567" max="2569" width="13.33203125" style="120" customWidth="1"/>
    <col min="2570" max="2570" width="4.109375" style="120" customWidth="1"/>
    <col min="2571" max="2816" width="9.109375" style="120"/>
    <col min="2817" max="2817" width="5.88671875" style="120" customWidth="1"/>
    <col min="2818" max="2818" width="42.6640625" style="120" customWidth="1"/>
    <col min="2819" max="2821" width="13.33203125" style="120" customWidth="1"/>
    <col min="2822" max="2822" width="42.6640625" style="120" customWidth="1"/>
    <col min="2823" max="2825" width="13.33203125" style="120" customWidth="1"/>
    <col min="2826" max="2826" width="4.109375" style="120" customWidth="1"/>
    <col min="2827" max="3072" width="9.109375" style="120"/>
    <col min="3073" max="3073" width="5.88671875" style="120" customWidth="1"/>
    <col min="3074" max="3074" width="42.6640625" style="120" customWidth="1"/>
    <col min="3075" max="3077" width="13.33203125" style="120" customWidth="1"/>
    <col min="3078" max="3078" width="42.6640625" style="120" customWidth="1"/>
    <col min="3079" max="3081" width="13.33203125" style="120" customWidth="1"/>
    <col min="3082" max="3082" width="4.109375" style="120" customWidth="1"/>
    <col min="3083" max="3328" width="9.109375" style="120"/>
    <col min="3329" max="3329" width="5.88671875" style="120" customWidth="1"/>
    <col min="3330" max="3330" width="42.6640625" style="120" customWidth="1"/>
    <col min="3331" max="3333" width="13.33203125" style="120" customWidth="1"/>
    <col min="3334" max="3334" width="42.6640625" style="120" customWidth="1"/>
    <col min="3335" max="3337" width="13.33203125" style="120" customWidth="1"/>
    <col min="3338" max="3338" width="4.109375" style="120" customWidth="1"/>
    <col min="3339" max="3584" width="9.109375" style="120"/>
    <col min="3585" max="3585" width="5.88671875" style="120" customWidth="1"/>
    <col min="3586" max="3586" width="42.6640625" style="120" customWidth="1"/>
    <col min="3587" max="3589" width="13.33203125" style="120" customWidth="1"/>
    <col min="3590" max="3590" width="42.6640625" style="120" customWidth="1"/>
    <col min="3591" max="3593" width="13.33203125" style="120" customWidth="1"/>
    <col min="3594" max="3594" width="4.109375" style="120" customWidth="1"/>
    <col min="3595" max="3840" width="9.109375" style="120"/>
    <col min="3841" max="3841" width="5.88671875" style="120" customWidth="1"/>
    <col min="3842" max="3842" width="42.6640625" style="120" customWidth="1"/>
    <col min="3843" max="3845" width="13.33203125" style="120" customWidth="1"/>
    <col min="3846" max="3846" width="42.6640625" style="120" customWidth="1"/>
    <col min="3847" max="3849" width="13.33203125" style="120" customWidth="1"/>
    <col min="3850" max="3850" width="4.109375" style="120" customWidth="1"/>
    <col min="3851" max="4096" width="9.109375" style="120"/>
    <col min="4097" max="4097" width="5.88671875" style="120" customWidth="1"/>
    <col min="4098" max="4098" width="42.6640625" style="120" customWidth="1"/>
    <col min="4099" max="4101" width="13.33203125" style="120" customWidth="1"/>
    <col min="4102" max="4102" width="42.6640625" style="120" customWidth="1"/>
    <col min="4103" max="4105" width="13.33203125" style="120" customWidth="1"/>
    <col min="4106" max="4106" width="4.109375" style="120" customWidth="1"/>
    <col min="4107" max="4352" width="9.109375" style="120"/>
    <col min="4353" max="4353" width="5.88671875" style="120" customWidth="1"/>
    <col min="4354" max="4354" width="42.6640625" style="120" customWidth="1"/>
    <col min="4355" max="4357" width="13.33203125" style="120" customWidth="1"/>
    <col min="4358" max="4358" width="42.6640625" style="120" customWidth="1"/>
    <col min="4359" max="4361" width="13.33203125" style="120" customWidth="1"/>
    <col min="4362" max="4362" width="4.109375" style="120" customWidth="1"/>
    <col min="4363" max="4608" width="9.109375" style="120"/>
    <col min="4609" max="4609" width="5.88671875" style="120" customWidth="1"/>
    <col min="4610" max="4610" width="42.6640625" style="120" customWidth="1"/>
    <col min="4611" max="4613" width="13.33203125" style="120" customWidth="1"/>
    <col min="4614" max="4614" width="42.6640625" style="120" customWidth="1"/>
    <col min="4615" max="4617" width="13.33203125" style="120" customWidth="1"/>
    <col min="4618" max="4618" width="4.109375" style="120" customWidth="1"/>
    <col min="4619" max="4864" width="9.109375" style="120"/>
    <col min="4865" max="4865" width="5.88671875" style="120" customWidth="1"/>
    <col min="4866" max="4866" width="42.6640625" style="120" customWidth="1"/>
    <col min="4867" max="4869" width="13.33203125" style="120" customWidth="1"/>
    <col min="4870" max="4870" width="42.6640625" style="120" customWidth="1"/>
    <col min="4871" max="4873" width="13.33203125" style="120" customWidth="1"/>
    <col min="4874" max="4874" width="4.109375" style="120" customWidth="1"/>
    <col min="4875" max="5120" width="9.109375" style="120"/>
    <col min="5121" max="5121" width="5.88671875" style="120" customWidth="1"/>
    <col min="5122" max="5122" width="42.6640625" style="120" customWidth="1"/>
    <col min="5123" max="5125" width="13.33203125" style="120" customWidth="1"/>
    <col min="5126" max="5126" width="42.6640625" style="120" customWidth="1"/>
    <col min="5127" max="5129" width="13.33203125" style="120" customWidth="1"/>
    <col min="5130" max="5130" width="4.109375" style="120" customWidth="1"/>
    <col min="5131" max="5376" width="9.109375" style="120"/>
    <col min="5377" max="5377" width="5.88671875" style="120" customWidth="1"/>
    <col min="5378" max="5378" width="42.6640625" style="120" customWidth="1"/>
    <col min="5379" max="5381" width="13.33203125" style="120" customWidth="1"/>
    <col min="5382" max="5382" width="42.6640625" style="120" customWidth="1"/>
    <col min="5383" max="5385" width="13.33203125" style="120" customWidth="1"/>
    <col min="5386" max="5386" width="4.109375" style="120" customWidth="1"/>
    <col min="5387" max="5632" width="9.109375" style="120"/>
    <col min="5633" max="5633" width="5.88671875" style="120" customWidth="1"/>
    <col min="5634" max="5634" width="42.6640625" style="120" customWidth="1"/>
    <col min="5635" max="5637" width="13.33203125" style="120" customWidth="1"/>
    <col min="5638" max="5638" width="42.6640625" style="120" customWidth="1"/>
    <col min="5639" max="5641" width="13.33203125" style="120" customWidth="1"/>
    <col min="5642" max="5642" width="4.109375" style="120" customWidth="1"/>
    <col min="5643" max="5888" width="9.109375" style="120"/>
    <col min="5889" max="5889" width="5.88671875" style="120" customWidth="1"/>
    <col min="5890" max="5890" width="42.6640625" style="120" customWidth="1"/>
    <col min="5891" max="5893" width="13.33203125" style="120" customWidth="1"/>
    <col min="5894" max="5894" width="42.6640625" style="120" customWidth="1"/>
    <col min="5895" max="5897" width="13.33203125" style="120" customWidth="1"/>
    <col min="5898" max="5898" width="4.109375" style="120" customWidth="1"/>
    <col min="5899" max="6144" width="9.109375" style="120"/>
    <col min="6145" max="6145" width="5.88671875" style="120" customWidth="1"/>
    <col min="6146" max="6146" width="42.6640625" style="120" customWidth="1"/>
    <col min="6147" max="6149" width="13.33203125" style="120" customWidth="1"/>
    <col min="6150" max="6150" width="42.6640625" style="120" customWidth="1"/>
    <col min="6151" max="6153" width="13.33203125" style="120" customWidth="1"/>
    <col min="6154" max="6154" width="4.109375" style="120" customWidth="1"/>
    <col min="6155" max="6400" width="9.109375" style="120"/>
    <col min="6401" max="6401" width="5.88671875" style="120" customWidth="1"/>
    <col min="6402" max="6402" width="42.6640625" style="120" customWidth="1"/>
    <col min="6403" max="6405" width="13.33203125" style="120" customWidth="1"/>
    <col min="6406" max="6406" width="42.6640625" style="120" customWidth="1"/>
    <col min="6407" max="6409" width="13.33203125" style="120" customWidth="1"/>
    <col min="6410" max="6410" width="4.109375" style="120" customWidth="1"/>
    <col min="6411" max="6656" width="9.109375" style="120"/>
    <col min="6657" max="6657" width="5.88671875" style="120" customWidth="1"/>
    <col min="6658" max="6658" width="42.6640625" style="120" customWidth="1"/>
    <col min="6659" max="6661" width="13.33203125" style="120" customWidth="1"/>
    <col min="6662" max="6662" width="42.6640625" style="120" customWidth="1"/>
    <col min="6663" max="6665" width="13.33203125" style="120" customWidth="1"/>
    <col min="6666" max="6666" width="4.109375" style="120" customWidth="1"/>
    <col min="6667" max="6912" width="9.109375" style="120"/>
    <col min="6913" max="6913" width="5.88671875" style="120" customWidth="1"/>
    <col min="6914" max="6914" width="42.6640625" style="120" customWidth="1"/>
    <col min="6915" max="6917" width="13.33203125" style="120" customWidth="1"/>
    <col min="6918" max="6918" width="42.6640625" style="120" customWidth="1"/>
    <col min="6919" max="6921" width="13.33203125" style="120" customWidth="1"/>
    <col min="6922" max="6922" width="4.109375" style="120" customWidth="1"/>
    <col min="6923" max="7168" width="9.109375" style="120"/>
    <col min="7169" max="7169" width="5.88671875" style="120" customWidth="1"/>
    <col min="7170" max="7170" width="42.6640625" style="120" customWidth="1"/>
    <col min="7171" max="7173" width="13.33203125" style="120" customWidth="1"/>
    <col min="7174" max="7174" width="42.6640625" style="120" customWidth="1"/>
    <col min="7175" max="7177" width="13.33203125" style="120" customWidth="1"/>
    <col min="7178" max="7178" width="4.109375" style="120" customWidth="1"/>
    <col min="7179" max="7424" width="9.109375" style="120"/>
    <col min="7425" max="7425" width="5.88671875" style="120" customWidth="1"/>
    <col min="7426" max="7426" width="42.6640625" style="120" customWidth="1"/>
    <col min="7427" max="7429" width="13.33203125" style="120" customWidth="1"/>
    <col min="7430" max="7430" width="42.6640625" style="120" customWidth="1"/>
    <col min="7431" max="7433" width="13.33203125" style="120" customWidth="1"/>
    <col min="7434" max="7434" width="4.109375" style="120" customWidth="1"/>
    <col min="7435" max="7680" width="9.109375" style="120"/>
    <col min="7681" max="7681" width="5.88671875" style="120" customWidth="1"/>
    <col min="7682" max="7682" width="42.6640625" style="120" customWidth="1"/>
    <col min="7683" max="7685" width="13.33203125" style="120" customWidth="1"/>
    <col min="7686" max="7686" width="42.6640625" style="120" customWidth="1"/>
    <col min="7687" max="7689" width="13.33203125" style="120" customWidth="1"/>
    <col min="7690" max="7690" width="4.109375" style="120" customWidth="1"/>
    <col min="7691" max="7936" width="9.109375" style="120"/>
    <col min="7937" max="7937" width="5.88671875" style="120" customWidth="1"/>
    <col min="7938" max="7938" width="42.6640625" style="120" customWidth="1"/>
    <col min="7939" max="7941" width="13.33203125" style="120" customWidth="1"/>
    <col min="7942" max="7942" width="42.6640625" style="120" customWidth="1"/>
    <col min="7943" max="7945" width="13.33203125" style="120" customWidth="1"/>
    <col min="7946" max="7946" width="4.109375" style="120" customWidth="1"/>
    <col min="7947" max="8192" width="9.109375" style="120"/>
    <col min="8193" max="8193" width="5.88671875" style="120" customWidth="1"/>
    <col min="8194" max="8194" width="42.6640625" style="120" customWidth="1"/>
    <col min="8195" max="8197" width="13.33203125" style="120" customWidth="1"/>
    <col min="8198" max="8198" width="42.6640625" style="120" customWidth="1"/>
    <col min="8199" max="8201" width="13.33203125" style="120" customWidth="1"/>
    <col min="8202" max="8202" width="4.109375" style="120" customWidth="1"/>
    <col min="8203" max="8448" width="9.109375" style="120"/>
    <col min="8449" max="8449" width="5.88671875" style="120" customWidth="1"/>
    <col min="8450" max="8450" width="42.6640625" style="120" customWidth="1"/>
    <col min="8451" max="8453" width="13.33203125" style="120" customWidth="1"/>
    <col min="8454" max="8454" width="42.6640625" style="120" customWidth="1"/>
    <col min="8455" max="8457" width="13.33203125" style="120" customWidth="1"/>
    <col min="8458" max="8458" width="4.109375" style="120" customWidth="1"/>
    <col min="8459" max="8704" width="9.109375" style="120"/>
    <col min="8705" max="8705" width="5.88671875" style="120" customWidth="1"/>
    <col min="8706" max="8706" width="42.6640625" style="120" customWidth="1"/>
    <col min="8707" max="8709" width="13.33203125" style="120" customWidth="1"/>
    <col min="8710" max="8710" width="42.6640625" style="120" customWidth="1"/>
    <col min="8711" max="8713" width="13.33203125" style="120" customWidth="1"/>
    <col min="8714" max="8714" width="4.109375" style="120" customWidth="1"/>
    <col min="8715" max="8960" width="9.109375" style="120"/>
    <col min="8961" max="8961" width="5.88671875" style="120" customWidth="1"/>
    <col min="8962" max="8962" width="42.6640625" style="120" customWidth="1"/>
    <col min="8963" max="8965" width="13.33203125" style="120" customWidth="1"/>
    <col min="8966" max="8966" width="42.6640625" style="120" customWidth="1"/>
    <col min="8967" max="8969" width="13.33203125" style="120" customWidth="1"/>
    <col min="8970" max="8970" width="4.109375" style="120" customWidth="1"/>
    <col min="8971" max="9216" width="9.109375" style="120"/>
    <col min="9217" max="9217" width="5.88671875" style="120" customWidth="1"/>
    <col min="9218" max="9218" width="42.6640625" style="120" customWidth="1"/>
    <col min="9219" max="9221" width="13.33203125" style="120" customWidth="1"/>
    <col min="9222" max="9222" width="42.6640625" style="120" customWidth="1"/>
    <col min="9223" max="9225" width="13.33203125" style="120" customWidth="1"/>
    <col min="9226" max="9226" width="4.109375" style="120" customWidth="1"/>
    <col min="9227" max="9472" width="9.109375" style="120"/>
    <col min="9473" max="9473" width="5.88671875" style="120" customWidth="1"/>
    <col min="9474" max="9474" width="42.6640625" style="120" customWidth="1"/>
    <col min="9475" max="9477" width="13.33203125" style="120" customWidth="1"/>
    <col min="9478" max="9478" width="42.6640625" style="120" customWidth="1"/>
    <col min="9479" max="9481" width="13.33203125" style="120" customWidth="1"/>
    <col min="9482" max="9482" width="4.109375" style="120" customWidth="1"/>
    <col min="9483" max="9728" width="9.109375" style="120"/>
    <col min="9729" max="9729" width="5.88671875" style="120" customWidth="1"/>
    <col min="9730" max="9730" width="42.6640625" style="120" customWidth="1"/>
    <col min="9731" max="9733" width="13.33203125" style="120" customWidth="1"/>
    <col min="9734" max="9734" width="42.6640625" style="120" customWidth="1"/>
    <col min="9735" max="9737" width="13.33203125" style="120" customWidth="1"/>
    <col min="9738" max="9738" width="4.109375" style="120" customWidth="1"/>
    <col min="9739" max="9984" width="9.109375" style="120"/>
    <col min="9985" max="9985" width="5.88671875" style="120" customWidth="1"/>
    <col min="9986" max="9986" width="42.6640625" style="120" customWidth="1"/>
    <col min="9987" max="9989" width="13.33203125" style="120" customWidth="1"/>
    <col min="9990" max="9990" width="42.6640625" style="120" customWidth="1"/>
    <col min="9991" max="9993" width="13.33203125" style="120" customWidth="1"/>
    <col min="9994" max="9994" width="4.109375" style="120" customWidth="1"/>
    <col min="9995" max="10240" width="9.109375" style="120"/>
    <col min="10241" max="10241" width="5.88671875" style="120" customWidth="1"/>
    <col min="10242" max="10242" width="42.6640625" style="120" customWidth="1"/>
    <col min="10243" max="10245" width="13.33203125" style="120" customWidth="1"/>
    <col min="10246" max="10246" width="42.6640625" style="120" customWidth="1"/>
    <col min="10247" max="10249" width="13.33203125" style="120" customWidth="1"/>
    <col min="10250" max="10250" width="4.109375" style="120" customWidth="1"/>
    <col min="10251" max="10496" width="9.109375" style="120"/>
    <col min="10497" max="10497" width="5.88671875" style="120" customWidth="1"/>
    <col min="10498" max="10498" width="42.6640625" style="120" customWidth="1"/>
    <col min="10499" max="10501" width="13.33203125" style="120" customWidth="1"/>
    <col min="10502" max="10502" width="42.6640625" style="120" customWidth="1"/>
    <col min="10503" max="10505" width="13.33203125" style="120" customWidth="1"/>
    <col min="10506" max="10506" width="4.109375" style="120" customWidth="1"/>
    <col min="10507" max="10752" width="9.109375" style="120"/>
    <col min="10753" max="10753" width="5.88671875" style="120" customWidth="1"/>
    <col min="10754" max="10754" width="42.6640625" style="120" customWidth="1"/>
    <col min="10755" max="10757" width="13.33203125" style="120" customWidth="1"/>
    <col min="10758" max="10758" width="42.6640625" style="120" customWidth="1"/>
    <col min="10759" max="10761" width="13.33203125" style="120" customWidth="1"/>
    <col min="10762" max="10762" width="4.109375" style="120" customWidth="1"/>
    <col min="10763" max="11008" width="9.109375" style="120"/>
    <col min="11009" max="11009" width="5.88671875" style="120" customWidth="1"/>
    <col min="11010" max="11010" width="42.6640625" style="120" customWidth="1"/>
    <col min="11011" max="11013" width="13.33203125" style="120" customWidth="1"/>
    <col min="11014" max="11014" width="42.6640625" style="120" customWidth="1"/>
    <col min="11015" max="11017" width="13.33203125" style="120" customWidth="1"/>
    <col min="11018" max="11018" width="4.109375" style="120" customWidth="1"/>
    <col min="11019" max="11264" width="9.109375" style="120"/>
    <col min="11265" max="11265" width="5.88671875" style="120" customWidth="1"/>
    <col min="11266" max="11266" width="42.6640625" style="120" customWidth="1"/>
    <col min="11267" max="11269" width="13.33203125" style="120" customWidth="1"/>
    <col min="11270" max="11270" width="42.6640625" style="120" customWidth="1"/>
    <col min="11271" max="11273" width="13.33203125" style="120" customWidth="1"/>
    <col min="11274" max="11274" width="4.109375" style="120" customWidth="1"/>
    <col min="11275" max="11520" width="9.109375" style="120"/>
    <col min="11521" max="11521" width="5.88671875" style="120" customWidth="1"/>
    <col min="11522" max="11522" width="42.6640625" style="120" customWidth="1"/>
    <col min="11523" max="11525" width="13.33203125" style="120" customWidth="1"/>
    <col min="11526" max="11526" width="42.6640625" style="120" customWidth="1"/>
    <col min="11527" max="11529" width="13.33203125" style="120" customWidth="1"/>
    <col min="11530" max="11530" width="4.109375" style="120" customWidth="1"/>
    <col min="11531" max="11776" width="9.109375" style="120"/>
    <col min="11777" max="11777" width="5.88671875" style="120" customWidth="1"/>
    <col min="11778" max="11778" width="42.6640625" style="120" customWidth="1"/>
    <col min="11779" max="11781" width="13.33203125" style="120" customWidth="1"/>
    <col min="11782" max="11782" width="42.6640625" style="120" customWidth="1"/>
    <col min="11783" max="11785" width="13.33203125" style="120" customWidth="1"/>
    <col min="11786" max="11786" width="4.109375" style="120" customWidth="1"/>
    <col min="11787" max="12032" width="9.109375" style="120"/>
    <col min="12033" max="12033" width="5.88671875" style="120" customWidth="1"/>
    <col min="12034" max="12034" width="42.6640625" style="120" customWidth="1"/>
    <col min="12035" max="12037" width="13.33203125" style="120" customWidth="1"/>
    <col min="12038" max="12038" width="42.6640625" style="120" customWidth="1"/>
    <col min="12039" max="12041" width="13.33203125" style="120" customWidth="1"/>
    <col min="12042" max="12042" width="4.109375" style="120" customWidth="1"/>
    <col min="12043" max="12288" width="9.109375" style="120"/>
    <col min="12289" max="12289" width="5.88671875" style="120" customWidth="1"/>
    <col min="12290" max="12290" width="42.6640625" style="120" customWidth="1"/>
    <col min="12291" max="12293" width="13.33203125" style="120" customWidth="1"/>
    <col min="12294" max="12294" width="42.6640625" style="120" customWidth="1"/>
    <col min="12295" max="12297" width="13.33203125" style="120" customWidth="1"/>
    <col min="12298" max="12298" width="4.109375" style="120" customWidth="1"/>
    <col min="12299" max="12544" width="9.109375" style="120"/>
    <col min="12545" max="12545" width="5.88671875" style="120" customWidth="1"/>
    <col min="12546" max="12546" width="42.6640625" style="120" customWidth="1"/>
    <col min="12547" max="12549" width="13.33203125" style="120" customWidth="1"/>
    <col min="12550" max="12550" width="42.6640625" style="120" customWidth="1"/>
    <col min="12551" max="12553" width="13.33203125" style="120" customWidth="1"/>
    <col min="12554" max="12554" width="4.109375" style="120" customWidth="1"/>
    <col min="12555" max="12800" width="9.109375" style="120"/>
    <col min="12801" max="12801" width="5.88671875" style="120" customWidth="1"/>
    <col min="12802" max="12802" width="42.6640625" style="120" customWidth="1"/>
    <col min="12803" max="12805" width="13.33203125" style="120" customWidth="1"/>
    <col min="12806" max="12806" width="42.6640625" style="120" customWidth="1"/>
    <col min="12807" max="12809" width="13.33203125" style="120" customWidth="1"/>
    <col min="12810" max="12810" width="4.109375" style="120" customWidth="1"/>
    <col min="12811" max="13056" width="9.109375" style="120"/>
    <col min="13057" max="13057" width="5.88671875" style="120" customWidth="1"/>
    <col min="13058" max="13058" width="42.6640625" style="120" customWidth="1"/>
    <col min="13059" max="13061" width="13.33203125" style="120" customWidth="1"/>
    <col min="13062" max="13062" width="42.6640625" style="120" customWidth="1"/>
    <col min="13063" max="13065" width="13.33203125" style="120" customWidth="1"/>
    <col min="13066" max="13066" width="4.109375" style="120" customWidth="1"/>
    <col min="13067" max="13312" width="9.109375" style="120"/>
    <col min="13313" max="13313" width="5.88671875" style="120" customWidth="1"/>
    <col min="13314" max="13314" width="42.6640625" style="120" customWidth="1"/>
    <col min="13315" max="13317" width="13.33203125" style="120" customWidth="1"/>
    <col min="13318" max="13318" width="42.6640625" style="120" customWidth="1"/>
    <col min="13319" max="13321" width="13.33203125" style="120" customWidth="1"/>
    <col min="13322" max="13322" width="4.109375" style="120" customWidth="1"/>
    <col min="13323" max="13568" width="9.109375" style="120"/>
    <col min="13569" max="13569" width="5.88671875" style="120" customWidth="1"/>
    <col min="13570" max="13570" width="42.6640625" style="120" customWidth="1"/>
    <col min="13571" max="13573" width="13.33203125" style="120" customWidth="1"/>
    <col min="13574" max="13574" width="42.6640625" style="120" customWidth="1"/>
    <col min="13575" max="13577" width="13.33203125" style="120" customWidth="1"/>
    <col min="13578" max="13578" width="4.109375" style="120" customWidth="1"/>
    <col min="13579" max="13824" width="9.109375" style="120"/>
    <col min="13825" max="13825" width="5.88671875" style="120" customWidth="1"/>
    <col min="13826" max="13826" width="42.6640625" style="120" customWidth="1"/>
    <col min="13827" max="13829" width="13.33203125" style="120" customWidth="1"/>
    <col min="13830" max="13830" width="42.6640625" style="120" customWidth="1"/>
    <col min="13831" max="13833" width="13.33203125" style="120" customWidth="1"/>
    <col min="13834" max="13834" width="4.109375" style="120" customWidth="1"/>
    <col min="13835" max="14080" width="9.109375" style="120"/>
    <col min="14081" max="14081" width="5.88671875" style="120" customWidth="1"/>
    <col min="14082" max="14082" width="42.6640625" style="120" customWidth="1"/>
    <col min="14083" max="14085" width="13.33203125" style="120" customWidth="1"/>
    <col min="14086" max="14086" width="42.6640625" style="120" customWidth="1"/>
    <col min="14087" max="14089" width="13.33203125" style="120" customWidth="1"/>
    <col min="14090" max="14090" width="4.109375" style="120" customWidth="1"/>
    <col min="14091" max="14336" width="9.109375" style="120"/>
    <col min="14337" max="14337" width="5.88671875" style="120" customWidth="1"/>
    <col min="14338" max="14338" width="42.6640625" style="120" customWidth="1"/>
    <col min="14339" max="14341" width="13.33203125" style="120" customWidth="1"/>
    <col min="14342" max="14342" width="42.6640625" style="120" customWidth="1"/>
    <col min="14343" max="14345" width="13.33203125" style="120" customWidth="1"/>
    <col min="14346" max="14346" width="4.109375" style="120" customWidth="1"/>
    <col min="14347" max="14592" width="9.109375" style="120"/>
    <col min="14593" max="14593" width="5.88671875" style="120" customWidth="1"/>
    <col min="14594" max="14594" width="42.6640625" style="120" customWidth="1"/>
    <col min="14595" max="14597" width="13.33203125" style="120" customWidth="1"/>
    <col min="14598" max="14598" width="42.6640625" style="120" customWidth="1"/>
    <col min="14599" max="14601" width="13.33203125" style="120" customWidth="1"/>
    <col min="14602" max="14602" width="4.109375" style="120" customWidth="1"/>
    <col min="14603" max="14848" width="9.109375" style="120"/>
    <col min="14849" max="14849" width="5.88671875" style="120" customWidth="1"/>
    <col min="14850" max="14850" width="42.6640625" style="120" customWidth="1"/>
    <col min="14851" max="14853" width="13.33203125" style="120" customWidth="1"/>
    <col min="14854" max="14854" width="42.6640625" style="120" customWidth="1"/>
    <col min="14855" max="14857" width="13.33203125" style="120" customWidth="1"/>
    <col min="14858" max="14858" width="4.109375" style="120" customWidth="1"/>
    <col min="14859" max="15104" width="9.109375" style="120"/>
    <col min="15105" max="15105" width="5.88671875" style="120" customWidth="1"/>
    <col min="15106" max="15106" width="42.6640625" style="120" customWidth="1"/>
    <col min="15107" max="15109" width="13.33203125" style="120" customWidth="1"/>
    <col min="15110" max="15110" width="42.6640625" style="120" customWidth="1"/>
    <col min="15111" max="15113" width="13.33203125" style="120" customWidth="1"/>
    <col min="15114" max="15114" width="4.109375" style="120" customWidth="1"/>
    <col min="15115" max="15360" width="9.109375" style="120"/>
    <col min="15361" max="15361" width="5.88671875" style="120" customWidth="1"/>
    <col min="15362" max="15362" width="42.6640625" style="120" customWidth="1"/>
    <col min="15363" max="15365" width="13.33203125" style="120" customWidth="1"/>
    <col min="15366" max="15366" width="42.6640625" style="120" customWidth="1"/>
    <col min="15367" max="15369" width="13.33203125" style="120" customWidth="1"/>
    <col min="15370" max="15370" width="4.109375" style="120" customWidth="1"/>
    <col min="15371" max="15616" width="9.109375" style="120"/>
    <col min="15617" max="15617" width="5.88671875" style="120" customWidth="1"/>
    <col min="15618" max="15618" width="42.6640625" style="120" customWidth="1"/>
    <col min="15619" max="15621" width="13.33203125" style="120" customWidth="1"/>
    <col min="15622" max="15622" width="42.6640625" style="120" customWidth="1"/>
    <col min="15623" max="15625" width="13.33203125" style="120" customWidth="1"/>
    <col min="15626" max="15626" width="4.109375" style="120" customWidth="1"/>
    <col min="15627" max="15872" width="9.109375" style="120"/>
    <col min="15873" max="15873" width="5.88671875" style="120" customWidth="1"/>
    <col min="15874" max="15874" width="42.6640625" style="120" customWidth="1"/>
    <col min="15875" max="15877" width="13.33203125" style="120" customWidth="1"/>
    <col min="15878" max="15878" width="42.6640625" style="120" customWidth="1"/>
    <col min="15879" max="15881" width="13.33203125" style="120" customWidth="1"/>
    <col min="15882" max="15882" width="4.109375" style="120" customWidth="1"/>
    <col min="15883" max="16128" width="9.109375" style="120"/>
    <col min="16129" max="16129" width="5.88671875" style="120" customWidth="1"/>
    <col min="16130" max="16130" width="42.6640625" style="120" customWidth="1"/>
    <col min="16131" max="16133" width="13.33203125" style="120" customWidth="1"/>
    <col min="16134" max="16134" width="42.6640625" style="120" customWidth="1"/>
    <col min="16135" max="16137" width="13.33203125" style="120" customWidth="1"/>
    <col min="16138" max="16138" width="4.109375" style="120" customWidth="1"/>
    <col min="16139" max="16384" width="9.109375" style="120"/>
  </cols>
  <sheetData>
    <row r="1" spans="1:10" ht="31.2" x14ac:dyDescent="0.3">
      <c r="A1" s="117"/>
      <c r="B1" s="118" t="s">
        <v>335</v>
      </c>
      <c r="C1" s="119"/>
      <c r="D1" s="119"/>
      <c r="E1" s="119"/>
      <c r="F1" s="119"/>
      <c r="G1" s="119"/>
      <c r="H1" s="119"/>
      <c r="I1" s="119"/>
      <c r="J1" s="428" t="str">
        <f>CONCATENATE("2.2. melléklet ",[1]Z_ALAPADATOK!A7," ",[1]Z_ALAPADATOK!B7," ",[1]Z_ALAPADATOK!C7," ",[1]Z_ALAPADATOK!D7," ",[1]Z_ALAPADATOK!E7," ",[1]Z_ALAPADATOK!F7," ",[1]Z_ALAPADATOK!G7," ",[1]Z_ALAPADATOK!H7)</f>
        <v>2.2. melléklet a … / 2019. ( … ) önkormányzati rendelethez</v>
      </c>
    </row>
    <row r="2" spans="1:10" ht="15" thickBot="1" x14ac:dyDescent="0.35">
      <c r="A2" s="117"/>
      <c r="B2" s="121"/>
      <c r="C2" s="117"/>
      <c r="D2" s="117"/>
      <c r="E2" s="117"/>
      <c r="F2" s="117"/>
      <c r="G2" s="122"/>
      <c r="H2" s="122"/>
      <c r="I2" s="122" t="str">
        <f>'[1]Z_2.1.sz.mell'!I2</f>
        <v xml:space="preserve"> Forintban!</v>
      </c>
      <c r="J2" s="428"/>
    </row>
    <row r="3" spans="1:10" ht="13.5" customHeight="1" thickBot="1" x14ac:dyDescent="0.35">
      <c r="A3" s="429" t="s">
        <v>4</v>
      </c>
      <c r="B3" s="123" t="s">
        <v>279</v>
      </c>
      <c r="C3" s="124"/>
      <c r="D3" s="125"/>
      <c r="E3" s="125"/>
      <c r="F3" s="123" t="s">
        <v>280</v>
      </c>
      <c r="G3" s="126"/>
      <c r="H3" s="127"/>
      <c r="I3" s="128"/>
      <c r="J3" s="428"/>
    </row>
    <row r="4" spans="1:10" s="133" customFormat="1" ht="34.799999999999997" thickBot="1" x14ac:dyDescent="0.35">
      <c r="A4" s="430"/>
      <c r="B4" s="129" t="s">
        <v>281</v>
      </c>
      <c r="C4" s="130" t="str">
        <f>+CONCATENATE('[1]Z_1.1.sz.mell.'!C8," eredeti előirányzat")</f>
        <v>2018. évi eredeti előirányzat</v>
      </c>
      <c r="D4" s="131" t="str">
        <f>+CONCATENATE('[1]Z_1.1.sz.mell.'!C8," módosított előirányzat")</f>
        <v>2018. évi módosított előirányzat</v>
      </c>
      <c r="E4" s="131" t="str">
        <f>CONCATENATE('[1]Z_2.1.sz.mell'!E4)</f>
        <v>2018. XII. 31.
teljesítés</v>
      </c>
      <c r="F4" s="129" t="s">
        <v>281</v>
      </c>
      <c r="G4" s="130" t="str">
        <f>+C4</f>
        <v>2018. évi eredeti előirányzat</v>
      </c>
      <c r="H4" s="130" t="str">
        <f>+D4</f>
        <v>2018. évi módosított előirányzat</v>
      </c>
      <c r="I4" s="132" t="str">
        <f>+E4</f>
        <v>2018. XII. 31.
teljesítés</v>
      </c>
      <c r="J4" s="428"/>
    </row>
    <row r="5" spans="1:10" s="133" customFormat="1" ht="13.8" thickBot="1" x14ac:dyDescent="0.35">
      <c r="A5" s="134" t="s">
        <v>8</v>
      </c>
      <c r="B5" s="135" t="s">
        <v>9</v>
      </c>
      <c r="C5" s="136" t="s">
        <v>10</v>
      </c>
      <c r="D5" s="136" t="s">
        <v>11</v>
      </c>
      <c r="E5" s="136" t="s">
        <v>12</v>
      </c>
      <c r="F5" s="135" t="s">
        <v>336</v>
      </c>
      <c r="G5" s="136" t="s">
        <v>283</v>
      </c>
      <c r="H5" s="176" t="s">
        <v>284</v>
      </c>
      <c r="I5" s="177" t="s">
        <v>285</v>
      </c>
      <c r="J5" s="428"/>
    </row>
    <row r="6" spans="1:10" ht="12.9" customHeight="1" x14ac:dyDescent="0.3">
      <c r="A6" s="140" t="s">
        <v>13</v>
      </c>
      <c r="B6" s="141" t="s">
        <v>337</v>
      </c>
      <c r="C6" s="142">
        <v>1699415</v>
      </c>
      <c r="D6" s="142">
        <v>4480618</v>
      </c>
      <c r="E6" s="142">
        <v>2567662</v>
      </c>
      <c r="F6" s="141" t="s">
        <v>220</v>
      </c>
      <c r="G6" s="142">
        <v>10807332</v>
      </c>
      <c r="H6" s="178">
        <v>12984615</v>
      </c>
      <c r="I6" s="179">
        <v>12681363</v>
      </c>
      <c r="J6" s="428"/>
    </row>
    <row r="7" spans="1:10" x14ac:dyDescent="0.3">
      <c r="A7" s="144" t="s">
        <v>27</v>
      </c>
      <c r="B7" s="145" t="s">
        <v>338</v>
      </c>
      <c r="C7" s="146"/>
      <c r="D7" s="146"/>
      <c r="E7" s="146"/>
      <c r="F7" s="145" t="s">
        <v>339</v>
      </c>
      <c r="G7" s="146"/>
      <c r="H7" s="146"/>
      <c r="I7" s="147"/>
      <c r="J7" s="428"/>
    </row>
    <row r="8" spans="1:10" ht="12.9" customHeight="1" x14ac:dyDescent="0.3">
      <c r="A8" s="144" t="s">
        <v>41</v>
      </c>
      <c r="B8" s="145" t="s">
        <v>340</v>
      </c>
      <c r="C8" s="146"/>
      <c r="D8" s="146"/>
      <c r="E8" s="146"/>
      <c r="F8" s="145" t="s">
        <v>222</v>
      </c>
      <c r="G8" s="146">
        <v>1249225</v>
      </c>
      <c r="H8" s="146">
        <v>1853145</v>
      </c>
      <c r="I8" s="147">
        <v>1853145</v>
      </c>
      <c r="J8" s="428"/>
    </row>
    <row r="9" spans="1:10" ht="12.9" customHeight="1" x14ac:dyDescent="0.3">
      <c r="A9" s="144" t="s">
        <v>239</v>
      </c>
      <c r="B9" s="145" t="s">
        <v>341</v>
      </c>
      <c r="C9" s="146"/>
      <c r="D9" s="146"/>
      <c r="E9" s="146"/>
      <c r="F9" s="145" t="s">
        <v>342</v>
      </c>
      <c r="G9" s="146"/>
      <c r="H9" s="146"/>
      <c r="I9" s="147"/>
      <c r="J9" s="428"/>
    </row>
    <row r="10" spans="1:10" ht="12.75" customHeight="1" x14ac:dyDescent="0.3">
      <c r="A10" s="144" t="s">
        <v>72</v>
      </c>
      <c r="B10" s="145" t="s">
        <v>343</v>
      </c>
      <c r="C10" s="146"/>
      <c r="D10" s="146"/>
      <c r="E10" s="146"/>
      <c r="F10" s="145" t="s">
        <v>224</v>
      </c>
      <c r="G10" s="146"/>
      <c r="H10" s="146"/>
      <c r="I10" s="147"/>
      <c r="J10" s="428"/>
    </row>
    <row r="11" spans="1:10" ht="12.9" customHeight="1" x14ac:dyDescent="0.3">
      <c r="A11" s="144" t="s">
        <v>96</v>
      </c>
      <c r="B11" s="145" t="s">
        <v>344</v>
      </c>
      <c r="C11" s="149">
        <v>10357142</v>
      </c>
      <c r="D11" s="149">
        <v>10357142</v>
      </c>
      <c r="E11" s="149">
        <v>11966846</v>
      </c>
      <c r="F11" s="180"/>
      <c r="G11" s="146"/>
      <c r="H11" s="146"/>
      <c r="I11" s="147"/>
      <c r="J11" s="428"/>
    </row>
    <row r="12" spans="1:10" ht="12.9" customHeight="1" x14ac:dyDescent="0.3">
      <c r="A12" s="144" t="s">
        <v>256</v>
      </c>
      <c r="B12" s="150"/>
      <c r="C12" s="146"/>
      <c r="D12" s="146"/>
      <c r="E12" s="146"/>
      <c r="F12" s="180"/>
      <c r="G12" s="146"/>
      <c r="H12" s="146"/>
      <c r="I12" s="147"/>
      <c r="J12" s="428"/>
    </row>
    <row r="13" spans="1:10" ht="12.9" customHeight="1" x14ac:dyDescent="0.3">
      <c r="A13" s="144" t="s">
        <v>118</v>
      </c>
      <c r="B13" s="150"/>
      <c r="C13" s="146"/>
      <c r="D13" s="146"/>
      <c r="E13" s="146"/>
      <c r="F13" s="181"/>
      <c r="G13" s="146"/>
      <c r="H13" s="146"/>
      <c r="I13" s="147"/>
      <c r="J13" s="428"/>
    </row>
    <row r="14" spans="1:10" ht="12.9" customHeight="1" x14ac:dyDescent="0.3">
      <c r="A14" s="144" t="s">
        <v>265</v>
      </c>
      <c r="B14" s="182"/>
      <c r="C14" s="149"/>
      <c r="D14" s="149"/>
      <c r="E14" s="149"/>
      <c r="F14" s="180"/>
      <c r="G14" s="146"/>
      <c r="H14" s="146"/>
      <c r="I14" s="147"/>
      <c r="J14" s="428"/>
    </row>
    <row r="15" spans="1:10" x14ac:dyDescent="0.3">
      <c r="A15" s="144" t="s">
        <v>267</v>
      </c>
      <c r="B15" s="150"/>
      <c r="C15" s="149"/>
      <c r="D15" s="149"/>
      <c r="E15" s="149"/>
      <c r="F15" s="180"/>
      <c r="G15" s="146"/>
      <c r="H15" s="146"/>
      <c r="I15" s="147"/>
      <c r="J15" s="428"/>
    </row>
    <row r="16" spans="1:10" ht="12.9" customHeight="1" thickBot="1" x14ac:dyDescent="0.35">
      <c r="A16" s="169" t="s">
        <v>269</v>
      </c>
      <c r="B16" s="170"/>
      <c r="C16" s="183"/>
      <c r="D16" s="183"/>
      <c r="E16" s="183"/>
      <c r="F16" s="184" t="s">
        <v>214</v>
      </c>
      <c r="G16" s="185"/>
      <c r="H16" s="185"/>
      <c r="I16" s="186"/>
      <c r="J16" s="428"/>
    </row>
    <row r="17" spans="1:10" ht="15.9" customHeight="1" thickBot="1" x14ac:dyDescent="0.35">
      <c r="A17" s="155" t="s">
        <v>295</v>
      </c>
      <c r="B17" s="156" t="s">
        <v>345</v>
      </c>
      <c r="C17" s="157">
        <f>+C6+C8+C9+C11+C12+C13+C14+C15+C16</f>
        <v>12056557</v>
      </c>
      <c r="D17" s="157">
        <f>+D6+D8+D9+D11+D12+D13+D14+D15+D16</f>
        <v>14837760</v>
      </c>
      <c r="E17" s="157">
        <f>+E6+E8+E9+E11+E12+E13+E14+E15+E16</f>
        <v>14534508</v>
      </c>
      <c r="F17" s="156" t="s">
        <v>346</v>
      </c>
      <c r="G17" s="157">
        <f>+G6+G8+G10+G11+G12+G13+G14+G15+G16</f>
        <v>12056557</v>
      </c>
      <c r="H17" s="157">
        <f>+H6+H8+H10+H11+H12+H13+H14+H15+H16</f>
        <v>14837760</v>
      </c>
      <c r="I17" s="158">
        <f>+I6+I8+I10+I11+I12+I13+I14+I15+I16</f>
        <v>14534508</v>
      </c>
      <c r="J17" s="428"/>
    </row>
    <row r="18" spans="1:10" ht="12.9" customHeight="1" x14ac:dyDescent="0.3">
      <c r="A18" s="140" t="s">
        <v>296</v>
      </c>
      <c r="B18" s="187" t="s">
        <v>347</v>
      </c>
      <c r="C18" s="188">
        <f>+C19+C20+C21+C22+C23</f>
        <v>0</v>
      </c>
      <c r="D18" s="188">
        <f>+D19+D20+D21+D22+D23</f>
        <v>0</v>
      </c>
      <c r="E18" s="188">
        <f>+E19+E20+E21+E22+E23</f>
        <v>0</v>
      </c>
      <c r="F18" s="162" t="s">
        <v>301</v>
      </c>
      <c r="G18" s="189"/>
      <c r="H18" s="189"/>
      <c r="I18" s="190"/>
      <c r="J18" s="428"/>
    </row>
    <row r="19" spans="1:10" ht="12.9" customHeight="1" x14ac:dyDescent="0.3">
      <c r="A19" s="144" t="s">
        <v>299</v>
      </c>
      <c r="B19" s="191" t="s">
        <v>348</v>
      </c>
      <c r="C19" s="166"/>
      <c r="D19" s="166"/>
      <c r="E19" s="166"/>
      <c r="F19" s="162" t="s">
        <v>349</v>
      </c>
      <c r="G19" s="166"/>
      <c r="H19" s="166"/>
      <c r="I19" s="167"/>
      <c r="J19" s="428"/>
    </row>
    <row r="20" spans="1:10" ht="12.9" customHeight="1" x14ac:dyDescent="0.3">
      <c r="A20" s="140" t="s">
        <v>302</v>
      </c>
      <c r="B20" s="191" t="s">
        <v>350</v>
      </c>
      <c r="C20" s="166"/>
      <c r="D20" s="166"/>
      <c r="E20" s="166"/>
      <c r="F20" s="162" t="s">
        <v>307</v>
      </c>
      <c r="G20" s="166"/>
      <c r="H20" s="166"/>
      <c r="I20" s="167"/>
      <c r="J20" s="428"/>
    </row>
    <row r="21" spans="1:10" ht="12.9" customHeight="1" x14ac:dyDescent="0.3">
      <c r="A21" s="144" t="s">
        <v>305</v>
      </c>
      <c r="B21" s="191" t="s">
        <v>351</v>
      </c>
      <c r="C21" s="166"/>
      <c r="D21" s="166"/>
      <c r="E21" s="166"/>
      <c r="F21" s="162" t="s">
        <v>310</v>
      </c>
      <c r="G21" s="166"/>
      <c r="H21" s="166"/>
      <c r="I21" s="167"/>
      <c r="J21" s="428"/>
    </row>
    <row r="22" spans="1:10" ht="12.9" customHeight="1" x14ac:dyDescent="0.3">
      <c r="A22" s="140" t="s">
        <v>308</v>
      </c>
      <c r="B22" s="191" t="s">
        <v>352</v>
      </c>
      <c r="C22" s="166"/>
      <c r="D22" s="166"/>
      <c r="E22" s="166"/>
      <c r="F22" s="160" t="s">
        <v>313</v>
      </c>
      <c r="G22" s="166"/>
      <c r="H22" s="166"/>
      <c r="I22" s="167"/>
      <c r="J22" s="428"/>
    </row>
    <row r="23" spans="1:10" ht="12.9" customHeight="1" x14ac:dyDescent="0.3">
      <c r="A23" s="144" t="s">
        <v>311</v>
      </c>
      <c r="B23" s="192" t="s">
        <v>353</v>
      </c>
      <c r="C23" s="166"/>
      <c r="D23" s="166"/>
      <c r="E23" s="166"/>
      <c r="F23" s="162" t="s">
        <v>354</v>
      </c>
      <c r="G23" s="166"/>
      <c r="H23" s="166"/>
      <c r="I23" s="167"/>
      <c r="J23" s="428"/>
    </row>
    <row r="24" spans="1:10" ht="12.9" customHeight="1" x14ac:dyDescent="0.3">
      <c r="A24" s="140" t="s">
        <v>314</v>
      </c>
      <c r="B24" s="193" t="s">
        <v>355</v>
      </c>
      <c r="C24" s="168">
        <f>+C25+C26+C27+C28+C29</f>
        <v>0</v>
      </c>
      <c r="D24" s="168">
        <f>+D25+D26+D27+D28+D29</f>
        <v>0</v>
      </c>
      <c r="E24" s="168">
        <f>+E25+E26+E27+E28+E29</f>
        <v>0</v>
      </c>
      <c r="F24" s="194" t="s">
        <v>356</v>
      </c>
      <c r="G24" s="166"/>
      <c r="H24" s="166"/>
      <c r="I24" s="167"/>
      <c r="J24" s="428"/>
    </row>
    <row r="25" spans="1:10" ht="12.9" customHeight="1" x14ac:dyDescent="0.3">
      <c r="A25" s="144" t="s">
        <v>317</v>
      </c>
      <c r="B25" s="192" t="s">
        <v>357</v>
      </c>
      <c r="C25" s="166"/>
      <c r="D25" s="166"/>
      <c r="E25" s="166"/>
      <c r="F25" s="194" t="s">
        <v>255</v>
      </c>
      <c r="G25" s="166"/>
      <c r="H25" s="166"/>
      <c r="I25" s="167"/>
      <c r="J25" s="428"/>
    </row>
    <row r="26" spans="1:10" ht="12.9" customHeight="1" x14ac:dyDescent="0.3">
      <c r="A26" s="140" t="s">
        <v>319</v>
      </c>
      <c r="B26" s="192" t="s">
        <v>320</v>
      </c>
      <c r="C26" s="166"/>
      <c r="D26" s="166"/>
      <c r="E26" s="166"/>
      <c r="F26" s="195"/>
      <c r="G26" s="166"/>
      <c r="H26" s="166"/>
      <c r="I26" s="167"/>
      <c r="J26" s="428"/>
    </row>
    <row r="27" spans="1:10" ht="12.9" customHeight="1" x14ac:dyDescent="0.3">
      <c r="A27" s="144" t="s">
        <v>321</v>
      </c>
      <c r="B27" s="191" t="s">
        <v>358</v>
      </c>
      <c r="C27" s="166"/>
      <c r="D27" s="166"/>
      <c r="E27" s="166"/>
      <c r="F27" s="196"/>
      <c r="G27" s="166"/>
      <c r="H27" s="166"/>
      <c r="I27" s="167"/>
      <c r="J27" s="428"/>
    </row>
    <row r="28" spans="1:10" ht="12.9" customHeight="1" x14ac:dyDescent="0.3">
      <c r="A28" s="140" t="s">
        <v>322</v>
      </c>
      <c r="B28" s="197" t="s">
        <v>359</v>
      </c>
      <c r="C28" s="166"/>
      <c r="D28" s="166"/>
      <c r="E28" s="166"/>
      <c r="F28" s="150"/>
      <c r="G28" s="166"/>
      <c r="H28" s="166"/>
      <c r="I28" s="167"/>
      <c r="J28" s="428"/>
    </row>
    <row r="29" spans="1:10" ht="12.9" customHeight="1" thickBot="1" x14ac:dyDescent="0.35">
      <c r="A29" s="144" t="s">
        <v>324</v>
      </c>
      <c r="B29" s="198" t="s">
        <v>360</v>
      </c>
      <c r="C29" s="166"/>
      <c r="D29" s="166"/>
      <c r="E29" s="166"/>
      <c r="F29" s="196"/>
      <c r="G29" s="166"/>
      <c r="H29" s="166"/>
      <c r="I29" s="167"/>
      <c r="J29" s="428"/>
    </row>
    <row r="30" spans="1:10" ht="21.75" customHeight="1" thickBot="1" x14ac:dyDescent="0.35">
      <c r="A30" s="155" t="s">
        <v>327</v>
      </c>
      <c r="B30" s="156" t="s">
        <v>361</v>
      </c>
      <c r="C30" s="157">
        <f>+C18+C24</f>
        <v>0</v>
      </c>
      <c r="D30" s="157">
        <f>+D18+D24</f>
        <v>0</v>
      </c>
      <c r="E30" s="157">
        <f>+E18+E24</f>
        <v>0</v>
      </c>
      <c r="F30" s="156" t="s">
        <v>362</v>
      </c>
      <c r="G30" s="157">
        <f>SUM(G18:G29)</f>
        <v>0</v>
      </c>
      <c r="H30" s="157">
        <f>SUM(H18:H29)</f>
        <v>0</v>
      </c>
      <c r="I30" s="158">
        <f>SUM(I18:I29)</f>
        <v>0</v>
      </c>
      <c r="J30" s="428"/>
    </row>
    <row r="31" spans="1:10" ht="15" thickBot="1" x14ac:dyDescent="0.35">
      <c r="A31" s="155" t="s">
        <v>329</v>
      </c>
      <c r="B31" s="172" t="s">
        <v>363</v>
      </c>
      <c r="C31" s="173">
        <f>+C17+C30</f>
        <v>12056557</v>
      </c>
      <c r="D31" s="173">
        <f>+D17+D30</f>
        <v>14837760</v>
      </c>
      <c r="E31" s="174">
        <f>+E17+E30</f>
        <v>14534508</v>
      </c>
      <c r="F31" s="172" t="s">
        <v>364</v>
      </c>
      <c r="G31" s="173">
        <f>+G17+G30</f>
        <v>12056557</v>
      </c>
      <c r="H31" s="173">
        <f>+H17+H30</f>
        <v>14837760</v>
      </c>
      <c r="I31" s="174">
        <f>+I17+I30</f>
        <v>14534508</v>
      </c>
      <c r="J31" s="428"/>
    </row>
    <row r="32" spans="1:10" ht="15" thickBot="1" x14ac:dyDescent="0.35">
      <c r="A32" s="155" t="s">
        <v>332</v>
      </c>
      <c r="B32" s="172" t="s">
        <v>330</v>
      </c>
      <c r="C32" s="173" t="str">
        <f>IF(C17-G17&lt;0,G17-C17,"-")</f>
        <v>-</v>
      </c>
      <c r="D32" s="173" t="str">
        <f>IF(D17-H17&lt;0,H17-D17,"-")</f>
        <v>-</v>
      </c>
      <c r="E32" s="174" t="str">
        <f>IF(E17-I17&lt;0,I17-E17,"-")</f>
        <v>-</v>
      </c>
      <c r="F32" s="172" t="s">
        <v>331</v>
      </c>
      <c r="G32" s="173" t="str">
        <f>IF(C17-G17&gt;0,C17-G17,"-")</f>
        <v>-</v>
      </c>
      <c r="H32" s="173" t="str">
        <f>IF(D17-H17&gt;0,D17-H17,"-")</f>
        <v>-</v>
      </c>
      <c r="I32" s="174" t="str">
        <f>IF(E17-I17&gt;0,E17-I17,"-")</f>
        <v>-</v>
      </c>
      <c r="J32" s="428"/>
    </row>
    <row r="33" spans="1:10" ht="15" thickBot="1" x14ac:dyDescent="0.35">
      <c r="A33" s="155" t="s">
        <v>365</v>
      </c>
      <c r="B33" s="172" t="s">
        <v>333</v>
      </c>
      <c r="C33" s="173" t="str">
        <f>IF(C31-G31&lt;0,G31-C31,"-")</f>
        <v>-</v>
      </c>
      <c r="D33" s="173" t="str">
        <f>IF(D31-H31&lt;0,H31-D31,"-")</f>
        <v>-</v>
      </c>
      <c r="E33" s="173" t="str">
        <f>IF(E31-I31&lt;0,I31-E31,"-")</f>
        <v>-</v>
      </c>
      <c r="F33" s="172" t="s">
        <v>334</v>
      </c>
      <c r="G33" s="173" t="str">
        <f>IF(C31-G31&gt;0,C31-G31,"-")</f>
        <v>-</v>
      </c>
      <c r="H33" s="173" t="str">
        <f>IF(D31-H31&gt;0,D31-H31,"-")</f>
        <v>-</v>
      </c>
      <c r="I33" s="173" t="str">
        <f>IF(E31-I31&gt;0,E31-I31,"-")</f>
        <v>-</v>
      </c>
      <c r="J33" s="428"/>
    </row>
  </sheetData>
  <mergeCells count="2">
    <mergeCell ref="J1:J33"/>
    <mergeCell ref="A3:A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workbookViewId="0">
      <selection activeCell="B2" sqref="B2:D2"/>
    </sheetView>
  </sheetViews>
  <sheetFormatPr defaultRowHeight="14.4" x14ac:dyDescent="0.3"/>
  <cols>
    <col min="1" max="1" width="13.88671875" style="248" customWidth="1"/>
    <col min="2" max="2" width="54.6640625" style="249" customWidth="1"/>
    <col min="3" max="3" width="12.109375" style="251" customWidth="1"/>
    <col min="4" max="5" width="12.109375" style="214" customWidth="1"/>
    <col min="6" max="256" width="9.109375" style="214"/>
    <col min="257" max="257" width="13.88671875" style="214" customWidth="1"/>
    <col min="258" max="258" width="54.6640625" style="214" customWidth="1"/>
    <col min="259" max="261" width="12.109375" style="214" customWidth="1"/>
    <col min="262" max="512" width="9.109375" style="214"/>
    <col min="513" max="513" width="13.88671875" style="214" customWidth="1"/>
    <col min="514" max="514" width="54.6640625" style="214" customWidth="1"/>
    <col min="515" max="517" width="12.109375" style="214" customWidth="1"/>
    <col min="518" max="768" width="9.109375" style="214"/>
    <col min="769" max="769" width="13.88671875" style="214" customWidth="1"/>
    <col min="770" max="770" width="54.6640625" style="214" customWidth="1"/>
    <col min="771" max="773" width="12.109375" style="214" customWidth="1"/>
    <col min="774" max="1024" width="9.109375" style="214"/>
    <col min="1025" max="1025" width="13.88671875" style="214" customWidth="1"/>
    <col min="1026" max="1026" width="54.6640625" style="214" customWidth="1"/>
    <col min="1027" max="1029" width="12.109375" style="214" customWidth="1"/>
    <col min="1030" max="1280" width="9.109375" style="214"/>
    <col min="1281" max="1281" width="13.88671875" style="214" customWidth="1"/>
    <col min="1282" max="1282" width="54.6640625" style="214" customWidth="1"/>
    <col min="1283" max="1285" width="12.109375" style="214" customWidth="1"/>
    <col min="1286" max="1536" width="9.109375" style="214"/>
    <col min="1537" max="1537" width="13.88671875" style="214" customWidth="1"/>
    <col min="1538" max="1538" width="54.6640625" style="214" customWidth="1"/>
    <col min="1539" max="1541" width="12.109375" style="214" customWidth="1"/>
    <col min="1542" max="1792" width="9.109375" style="214"/>
    <col min="1793" max="1793" width="13.88671875" style="214" customWidth="1"/>
    <col min="1794" max="1794" width="54.6640625" style="214" customWidth="1"/>
    <col min="1795" max="1797" width="12.109375" style="214" customWidth="1"/>
    <col min="1798" max="2048" width="9.109375" style="214"/>
    <col min="2049" max="2049" width="13.88671875" style="214" customWidth="1"/>
    <col min="2050" max="2050" width="54.6640625" style="214" customWidth="1"/>
    <col min="2051" max="2053" width="12.109375" style="214" customWidth="1"/>
    <col min="2054" max="2304" width="9.109375" style="214"/>
    <col min="2305" max="2305" width="13.88671875" style="214" customWidth="1"/>
    <col min="2306" max="2306" width="54.6640625" style="214" customWidth="1"/>
    <col min="2307" max="2309" width="12.109375" style="214" customWidth="1"/>
    <col min="2310" max="2560" width="9.109375" style="214"/>
    <col min="2561" max="2561" width="13.88671875" style="214" customWidth="1"/>
    <col min="2562" max="2562" width="54.6640625" style="214" customWidth="1"/>
    <col min="2563" max="2565" width="12.109375" style="214" customWidth="1"/>
    <col min="2566" max="2816" width="9.109375" style="214"/>
    <col min="2817" max="2817" width="13.88671875" style="214" customWidth="1"/>
    <col min="2818" max="2818" width="54.6640625" style="214" customWidth="1"/>
    <col min="2819" max="2821" width="12.109375" style="214" customWidth="1"/>
    <col min="2822" max="3072" width="9.109375" style="214"/>
    <col min="3073" max="3073" width="13.88671875" style="214" customWidth="1"/>
    <col min="3074" max="3074" width="54.6640625" style="214" customWidth="1"/>
    <col min="3075" max="3077" width="12.109375" style="214" customWidth="1"/>
    <col min="3078" max="3328" width="9.109375" style="214"/>
    <col min="3329" max="3329" width="13.88671875" style="214" customWidth="1"/>
    <col min="3330" max="3330" width="54.6640625" style="214" customWidth="1"/>
    <col min="3331" max="3333" width="12.109375" style="214" customWidth="1"/>
    <col min="3334" max="3584" width="9.109375" style="214"/>
    <col min="3585" max="3585" width="13.88671875" style="214" customWidth="1"/>
    <col min="3586" max="3586" width="54.6640625" style="214" customWidth="1"/>
    <col min="3587" max="3589" width="12.109375" style="214" customWidth="1"/>
    <col min="3590" max="3840" width="9.109375" style="214"/>
    <col min="3841" max="3841" width="13.88671875" style="214" customWidth="1"/>
    <col min="3842" max="3842" width="54.6640625" style="214" customWidth="1"/>
    <col min="3843" max="3845" width="12.109375" style="214" customWidth="1"/>
    <col min="3846" max="4096" width="9.109375" style="214"/>
    <col min="4097" max="4097" width="13.88671875" style="214" customWidth="1"/>
    <col min="4098" max="4098" width="54.6640625" style="214" customWidth="1"/>
    <col min="4099" max="4101" width="12.109375" style="214" customWidth="1"/>
    <col min="4102" max="4352" width="9.109375" style="214"/>
    <col min="4353" max="4353" width="13.88671875" style="214" customWidth="1"/>
    <col min="4354" max="4354" width="54.6640625" style="214" customWidth="1"/>
    <col min="4355" max="4357" width="12.109375" style="214" customWidth="1"/>
    <col min="4358" max="4608" width="9.109375" style="214"/>
    <col min="4609" max="4609" width="13.88671875" style="214" customWidth="1"/>
    <col min="4610" max="4610" width="54.6640625" style="214" customWidth="1"/>
    <col min="4611" max="4613" width="12.109375" style="214" customWidth="1"/>
    <col min="4614" max="4864" width="9.109375" style="214"/>
    <col min="4865" max="4865" width="13.88671875" style="214" customWidth="1"/>
    <col min="4866" max="4866" width="54.6640625" style="214" customWidth="1"/>
    <col min="4867" max="4869" width="12.109375" style="214" customWidth="1"/>
    <col min="4870" max="5120" width="9.109375" style="214"/>
    <col min="5121" max="5121" width="13.88671875" style="214" customWidth="1"/>
    <col min="5122" max="5122" width="54.6640625" style="214" customWidth="1"/>
    <col min="5123" max="5125" width="12.109375" style="214" customWidth="1"/>
    <col min="5126" max="5376" width="9.109375" style="214"/>
    <col min="5377" max="5377" width="13.88671875" style="214" customWidth="1"/>
    <col min="5378" max="5378" width="54.6640625" style="214" customWidth="1"/>
    <col min="5379" max="5381" width="12.109375" style="214" customWidth="1"/>
    <col min="5382" max="5632" width="9.109375" style="214"/>
    <col min="5633" max="5633" width="13.88671875" style="214" customWidth="1"/>
    <col min="5634" max="5634" width="54.6640625" style="214" customWidth="1"/>
    <col min="5635" max="5637" width="12.109375" style="214" customWidth="1"/>
    <col min="5638" max="5888" width="9.109375" style="214"/>
    <col min="5889" max="5889" width="13.88671875" style="214" customWidth="1"/>
    <col min="5890" max="5890" width="54.6640625" style="214" customWidth="1"/>
    <col min="5891" max="5893" width="12.109375" style="214" customWidth="1"/>
    <col min="5894" max="6144" width="9.109375" style="214"/>
    <col min="6145" max="6145" width="13.88671875" style="214" customWidth="1"/>
    <col min="6146" max="6146" width="54.6640625" style="214" customWidth="1"/>
    <col min="6147" max="6149" width="12.109375" style="214" customWidth="1"/>
    <col min="6150" max="6400" width="9.109375" style="214"/>
    <col min="6401" max="6401" width="13.88671875" style="214" customWidth="1"/>
    <col min="6402" max="6402" width="54.6640625" style="214" customWidth="1"/>
    <col min="6403" max="6405" width="12.109375" style="214" customWidth="1"/>
    <col min="6406" max="6656" width="9.109375" style="214"/>
    <col min="6657" max="6657" width="13.88671875" style="214" customWidth="1"/>
    <col min="6658" max="6658" width="54.6640625" style="214" customWidth="1"/>
    <col min="6659" max="6661" width="12.109375" style="214" customWidth="1"/>
    <col min="6662" max="6912" width="9.109375" style="214"/>
    <col min="6913" max="6913" width="13.88671875" style="214" customWidth="1"/>
    <col min="6914" max="6914" width="54.6640625" style="214" customWidth="1"/>
    <col min="6915" max="6917" width="12.109375" style="214" customWidth="1"/>
    <col min="6918" max="7168" width="9.109375" style="214"/>
    <col min="7169" max="7169" width="13.88671875" style="214" customWidth="1"/>
    <col min="7170" max="7170" width="54.6640625" style="214" customWidth="1"/>
    <col min="7171" max="7173" width="12.109375" style="214" customWidth="1"/>
    <col min="7174" max="7424" width="9.109375" style="214"/>
    <col min="7425" max="7425" width="13.88671875" style="214" customWidth="1"/>
    <col min="7426" max="7426" width="54.6640625" style="214" customWidth="1"/>
    <col min="7427" max="7429" width="12.109375" style="214" customWidth="1"/>
    <col min="7430" max="7680" width="9.109375" style="214"/>
    <col min="7681" max="7681" width="13.88671875" style="214" customWidth="1"/>
    <col min="7682" max="7682" width="54.6640625" style="214" customWidth="1"/>
    <col min="7683" max="7685" width="12.109375" style="214" customWidth="1"/>
    <col min="7686" max="7936" width="9.109375" style="214"/>
    <col min="7937" max="7937" width="13.88671875" style="214" customWidth="1"/>
    <col min="7938" max="7938" width="54.6640625" style="214" customWidth="1"/>
    <col min="7939" max="7941" width="12.109375" style="214" customWidth="1"/>
    <col min="7942" max="8192" width="9.109375" style="214"/>
    <col min="8193" max="8193" width="13.88671875" style="214" customWidth="1"/>
    <col min="8194" max="8194" width="54.6640625" style="214" customWidth="1"/>
    <col min="8195" max="8197" width="12.109375" style="214" customWidth="1"/>
    <col min="8198" max="8448" width="9.109375" style="214"/>
    <col min="8449" max="8449" width="13.88671875" style="214" customWidth="1"/>
    <col min="8450" max="8450" width="54.6640625" style="214" customWidth="1"/>
    <col min="8451" max="8453" width="12.109375" style="214" customWidth="1"/>
    <col min="8454" max="8704" width="9.109375" style="214"/>
    <col min="8705" max="8705" width="13.88671875" style="214" customWidth="1"/>
    <col min="8706" max="8706" width="54.6640625" style="214" customWidth="1"/>
    <col min="8707" max="8709" width="12.109375" style="214" customWidth="1"/>
    <col min="8710" max="8960" width="9.109375" style="214"/>
    <col min="8961" max="8961" width="13.88671875" style="214" customWidth="1"/>
    <col min="8962" max="8962" width="54.6640625" style="214" customWidth="1"/>
    <col min="8963" max="8965" width="12.109375" style="214" customWidth="1"/>
    <col min="8966" max="9216" width="9.109375" style="214"/>
    <col min="9217" max="9217" width="13.88671875" style="214" customWidth="1"/>
    <col min="9218" max="9218" width="54.6640625" style="214" customWidth="1"/>
    <col min="9219" max="9221" width="12.109375" style="214" customWidth="1"/>
    <col min="9222" max="9472" width="9.109375" style="214"/>
    <col min="9473" max="9473" width="13.88671875" style="214" customWidth="1"/>
    <col min="9474" max="9474" width="54.6640625" style="214" customWidth="1"/>
    <col min="9475" max="9477" width="12.109375" style="214" customWidth="1"/>
    <col min="9478" max="9728" width="9.109375" style="214"/>
    <col min="9729" max="9729" width="13.88671875" style="214" customWidth="1"/>
    <col min="9730" max="9730" width="54.6640625" style="214" customWidth="1"/>
    <col min="9731" max="9733" width="12.109375" style="214" customWidth="1"/>
    <col min="9734" max="9984" width="9.109375" style="214"/>
    <col min="9985" max="9985" width="13.88671875" style="214" customWidth="1"/>
    <col min="9986" max="9986" width="54.6640625" style="214" customWidth="1"/>
    <col min="9987" max="9989" width="12.109375" style="214" customWidth="1"/>
    <col min="9990" max="10240" width="9.109375" style="214"/>
    <col min="10241" max="10241" width="13.88671875" style="214" customWidth="1"/>
    <col min="10242" max="10242" width="54.6640625" style="214" customWidth="1"/>
    <col min="10243" max="10245" width="12.109375" style="214" customWidth="1"/>
    <col min="10246" max="10496" width="9.109375" style="214"/>
    <col min="10497" max="10497" width="13.88671875" style="214" customWidth="1"/>
    <col min="10498" max="10498" width="54.6640625" style="214" customWidth="1"/>
    <col min="10499" max="10501" width="12.109375" style="214" customWidth="1"/>
    <col min="10502" max="10752" width="9.109375" style="214"/>
    <col min="10753" max="10753" width="13.88671875" style="214" customWidth="1"/>
    <col min="10754" max="10754" width="54.6640625" style="214" customWidth="1"/>
    <col min="10755" max="10757" width="12.109375" style="214" customWidth="1"/>
    <col min="10758" max="11008" width="9.109375" style="214"/>
    <col min="11009" max="11009" width="13.88671875" style="214" customWidth="1"/>
    <col min="11010" max="11010" width="54.6640625" style="214" customWidth="1"/>
    <col min="11011" max="11013" width="12.109375" style="214" customWidth="1"/>
    <col min="11014" max="11264" width="9.109375" style="214"/>
    <col min="11265" max="11265" width="13.88671875" style="214" customWidth="1"/>
    <col min="11266" max="11266" width="54.6640625" style="214" customWidth="1"/>
    <col min="11267" max="11269" width="12.109375" style="214" customWidth="1"/>
    <col min="11270" max="11520" width="9.109375" style="214"/>
    <col min="11521" max="11521" width="13.88671875" style="214" customWidth="1"/>
    <col min="11522" max="11522" width="54.6640625" style="214" customWidth="1"/>
    <col min="11523" max="11525" width="12.109375" style="214" customWidth="1"/>
    <col min="11526" max="11776" width="9.109375" style="214"/>
    <col min="11777" max="11777" width="13.88671875" style="214" customWidth="1"/>
    <col min="11778" max="11778" width="54.6640625" style="214" customWidth="1"/>
    <col min="11779" max="11781" width="12.109375" style="214" customWidth="1"/>
    <col min="11782" max="12032" width="9.109375" style="214"/>
    <col min="12033" max="12033" width="13.88671875" style="214" customWidth="1"/>
    <col min="12034" max="12034" width="54.6640625" style="214" customWidth="1"/>
    <col min="12035" max="12037" width="12.109375" style="214" customWidth="1"/>
    <col min="12038" max="12288" width="9.109375" style="214"/>
    <col min="12289" max="12289" width="13.88671875" style="214" customWidth="1"/>
    <col min="12290" max="12290" width="54.6640625" style="214" customWidth="1"/>
    <col min="12291" max="12293" width="12.109375" style="214" customWidth="1"/>
    <col min="12294" max="12544" width="9.109375" style="214"/>
    <col min="12545" max="12545" width="13.88671875" style="214" customWidth="1"/>
    <col min="12546" max="12546" width="54.6640625" style="214" customWidth="1"/>
    <col min="12547" max="12549" width="12.109375" style="214" customWidth="1"/>
    <col min="12550" max="12800" width="9.109375" style="214"/>
    <col min="12801" max="12801" width="13.88671875" style="214" customWidth="1"/>
    <col min="12802" max="12802" width="54.6640625" style="214" customWidth="1"/>
    <col min="12803" max="12805" width="12.109375" style="214" customWidth="1"/>
    <col min="12806" max="13056" width="9.109375" style="214"/>
    <col min="13057" max="13057" width="13.88671875" style="214" customWidth="1"/>
    <col min="13058" max="13058" width="54.6640625" style="214" customWidth="1"/>
    <col min="13059" max="13061" width="12.109375" style="214" customWidth="1"/>
    <col min="13062" max="13312" width="9.109375" style="214"/>
    <col min="13313" max="13313" width="13.88671875" style="214" customWidth="1"/>
    <col min="13314" max="13314" width="54.6640625" style="214" customWidth="1"/>
    <col min="13315" max="13317" width="12.109375" style="214" customWidth="1"/>
    <col min="13318" max="13568" width="9.109375" style="214"/>
    <col min="13569" max="13569" width="13.88671875" style="214" customWidth="1"/>
    <col min="13570" max="13570" width="54.6640625" style="214" customWidth="1"/>
    <col min="13571" max="13573" width="12.109375" style="214" customWidth="1"/>
    <col min="13574" max="13824" width="9.109375" style="214"/>
    <col min="13825" max="13825" width="13.88671875" style="214" customWidth="1"/>
    <col min="13826" max="13826" width="54.6640625" style="214" customWidth="1"/>
    <col min="13827" max="13829" width="12.109375" style="214" customWidth="1"/>
    <col min="13830" max="14080" width="9.109375" style="214"/>
    <col min="14081" max="14081" width="13.88671875" style="214" customWidth="1"/>
    <col min="14082" max="14082" width="54.6640625" style="214" customWidth="1"/>
    <col min="14083" max="14085" width="12.109375" style="214" customWidth="1"/>
    <col min="14086" max="14336" width="9.109375" style="214"/>
    <col min="14337" max="14337" width="13.88671875" style="214" customWidth="1"/>
    <col min="14338" max="14338" width="54.6640625" style="214" customWidth="1"/>
    <col min="14339" max="14341" width="12.109375" style="214" customWidth="1"/>
    <col min="14342" max="14592" width="9.109375" style="214"/>
    <col min="14593" max="14593" width="13.88671875" style="214" customWidth="1"/>
    <col min="14594" max="14594" width="54.6640625" style="214" customWidth="1"/>
    <col min="14595" max="14597" width="12.109375" style="214" customWidth="1"/>
    <col min="14598" max="14848" width="9.109375" style="214"/>
    <col min="14849" max="14849" width="13.88671875" style="214" customWidth="1"/>
    <col min="14850" max="14850" width="54.6640625" style="214" customWidth="1"/>
    <col min="14851" max="14853" width="12.109375" style="214" customWidth="1"/>
    <col min="14854" max="15104" width="9.109375" style="214"/>
    <col min="15105" max="15105" width="13.88671875" style="214" customWidth="1"/>
    <col min="15106" max="15106" width="54.6640625" style="214" customWidth="1"/>
    <col min="15107" max="15109" width="12.109375" style="214" customWidth="1"/>
    <col min="15110" max="15360" width="9.109375" style="214"/>
    <col min="15361" max="15361" width="13.88671875" style="214" customWidth="1"/>
    <col min="15362" max="15362" width="54.6640625" style="214" customWidth="1"/>
    <col min="15363" max="15365" width="12.109375" style="214" customWidth="1"/>
    <col min="15366" max="15616" width="9.109375" style="214"/>
    <col min="15617" max="15617" width="13.88671875" style="214" customWidth="1"/>
    <col min="15618" max="15618" width="54.6640625" style="214" customWidth="1"/>
    <col min="15619" max="15621" width="12.109375" style="214" customWidth="1"/>
    <col min="15622" max="15872" width="9.109375" style="214"/>
    <col min="15873" max="15873" width="13.88671875" style="214" customWidth="1"/>
    <col min="15874" max="15874" width="54.6640625" style="214" customWidth="1"/>
    <col min="15875" max="15877" width="12.109375" style="214" customWidth="1"/>
    <col min="15878" max="16128" width="9.109375" style="214"/>
    <col min="16129" max="16129" width="13.88671875" style="214" customWidth="1"/>
    <col min="16130" max="16130" width="54.6640625" style="214" customWidth="1"/>
    <col min="16131" max="16133" width="12.109375" style="214" customWidth="1"/>
    <col min="16134" max="16384" width="9.109375" style="214"/>
  </cols>
  <sheetData>
    <row r="1" spans="1:5" s="200" customFormat="1" ht="16.5" customHeight="1" thickBot="1" x14ac:dyDescent="0.3">
      <c r="A1" s="199"/>
      <c r="B1" s="432" t="str">
        <f>CONCATENATE("3. melléklet ",[1]Z_ALAPADATOK!A7," ",[1]Z_ALAPADATOK!B7," ",[1]Z_ALAPADATOK!C7," ",[1]Z_ALAPADATOK!D7," ",[1]Z_ALAPADATOK!E7," ",[1]Z_ALAPADATOK!F7," ",[1]Z_ALAPADATOK!G7," ",[1]Z_ALAPADATOK!H7)</f>
        <v>3. melléklet a … / 2019. ( … ) önkormányzati rendelethez</v>
      </c>
      <c r="C1" s="433"/>
      <c r="D1" s="433"/>
      <c r="E1" s="433"/>
    </row>
    <row r="2" spans="1:5" s="203" customFormat="1" ht="21.15" customHeight="1" thickBot="1" x14ac:dyDescent="0.35">
      <c r="A2" s="201" t="s">
        <v>281</v>
      </c>
      <c r="B2" s="434" t="str">
        <f>CONCATENATE([1]Z_ALAPADATOK!A3)</f>
        <v>Viss Önkormányzata</v>
      </c>
      <c r="C2" s="434"/>
      <c r="D2" s="434"/>
      <c r="E2" s="202" t="s">
        <v>366</v>
      </c>
    </row>
    <row r="3" spans="1:5" s="203" customFormat="1" ht="23.4" thickBot="1" x14ac:dyDescent="0.35">
      <c r="A3" s="201" t="s">
        <v>367</v>
      </c>
      <c r="B3" s="434" t="s">
        <v>368</v>
      </c>
      <c r="C3" s="434"/>
      <c r="D3" s="434"/>
      <c r="E3" s="204" t="s">
        <v>366</v>
      </c>
    </row>
    <row r="4" spans="1:5" s="209" customFormat="1" ht="15.9" customHeight="1" thickBot="1" x14ac:dyDescent="0.35">
      <c r="A4" s="205"/>
      <c r="B4" s="205"/>
      <c r="C4" s="206"/>
      <c r="D4" s="207"/>
      <c r="E4" s="208" t="str">
        <f>'[1]Z_4.sz.mell.'!G4</f>
        <v xml:space="preserve"> Forintban!</v>
      </c>
    </row>
    <row r="5" spans="1:5" ht="23.4" thickBot="1" x14ac:dyDescent="0.35">
      <c r="A5" s="210" t="s">
        <v>369</v>
      </c>
      <c r="B5" s="211" t="s">
        <v>370</v>
      </c>
      <c r="C5" s="211" t="s">
        <v>371</v>
      </c>
      <c r="D5" s="212" t="s">
        <v>372</v>
      </c>
      <c r="E5" s="213" t="str">
        <f>+CONCATENATE("Teljesítés",CHAR(10),LEFT([1]Z_ÖSSZEFÜGGÉSEK!A6,4),". XII. 31.")</f>
        <v>Teljesítés
2018. XII. 31.</v>
      </c>
    </row>
    <row r="6" spans="1:5" s="219" customFormat="1" ht="12.9" customHeight="1" thickBot="1" x14ac:dyDescent="0.35">
      <c r="A6" s="215" t="s">
        <v>8</v>
      </c>
      <c r="B6" s="216" t="s">
        <v>9</v>
      </c>
      <c r="C6" s="216" t="s">
        <v>10</v>
      </c>
      <c r="D6" s="217" t="s">
        <v>11</v>
      </c>
      <c r="E6" s="218" t="s">
        <v>12</v>
      </c>
    </row>
    <row r="7" spans="1:5" s="219" customFormat="1" ht="15.9" customHeight="1" thickBot="1" x14ac:dyDescent="0.35">
      <c r="A7" s="435" t="s">
        <v>279</v>
      </c>
      <c r="B7" s="436"/>
      <c r="C7" s="436"/>
      <c r="D7" s="436"/>
      <c r="E7" s="437"/>
    </row>
    <row r="8" spans="1:5" s="219" customFormat="1" ht="12" customHeight="1" thickBot="1" x14ac:dyDescent="0.35">
      <c r="A8" s="60" t="s">
        <v>13</v>
      </c>
      <c r="B8" s="14" t="s">
        <v>14</v>
      </c>
      <c r="C8" s="15">
        <f>+C9+C10+C11+C12+C13+C14</f>
        <v>65717508</v>
      </c>
      <c r="D8" s="92">
        <f>+D9+D10+D11+D12+D13+D14</f>
        <v>69380649</v>
      </c>
      <c r="E8" s="16">
        <f>+E9+E10+E11+E12+E13+E14</f>
        <v>69380649</v>
      </c>
    </row>
    <row r="9" spans="1:5" s="221" customFormat="1" ht="12" customHeight="1" x14ac:dyDescent="0.2">
      <c r="A9" s="220" t="s">
        <v>15</v>
      </c>
      <c r="B9" s="19" t="s">
        <v>16</v>
      </c>
      <c r="C9" s="20">
        <v>21835061</v>
      </c>
      <c r="D9" s="86">
        <v>21845919</v>
      </c>
      <c r="E9" s="21">
        <v>21845919</v>
      </c>
    </row>
    <row r="10" spans="1:5" s="223" customFormat="1" ht="12" customHeight="1" x14ac:dyDescent="0.2">
      <c r="A10" s="222" t="s">
        <v>17</v>
      </c>
      <c r="B10" s="23" t="s">
        <v>18</v>
      </c>
      <c r="C10" s="24">
        <v>17307700</v>
      </c>
      <c r="D10" s="88">
        <v>15714634</v>
      </c>
      <c r="E10" s="25">
        <v>15714634</v>
      </c>
    </row>
    <row r="11" spans="1:5" s="223" customFormat="1" ht="12" customHeight="1" x14ac:dyDescent="0.2">
      <c r="A11" s="222" t="s">
        <v>19</v>
      </c>
      <c r="B11" s="23" t="s">
        <v>20</v>
      </c>
      <c r="C11" s="24">
        <v>24774747</v>
      </c>
      <c r="D11" s="88">
        <v>24256210</v>
      </c>
      <c r="E11" s="25">
        <v>24256210</v>
      </c>
    </row>
    <row r="12" spans="1:5" s="223" customFormat="1" ht="12" customHeight="1" x14ac:dyDescent="0.2">
      <c r="A12" s="222" t="s">
        <v>21</v>
      </c>
      <c r="B12" s="23" t="s">
        <v>22</v>
      </c>
      <c r="C12" s="24">
        <v>1800000</v>
      </c>
      <c r="D12" s="88">
        <v>1800000</v>
      </c>
      <c r="E12" s="25">
        <v>1800000</v>
      </c>
    </row>
    <row r="13" spans="1:5" s="223" customFormat="1" ht="12" customHeight="1" x14ac:dyDescent="0.2">
      <c r="A13" s="222" t="s">
        <v>23</v>
      </c>
      <c r="B13" s="23" t="s">
        <v>373</v>
      </c>
      <c r="C13" s="24"/>
      <c r="D13" s="88">
        <v>5763886</v>
      </c>
      <c r="E13" s="25">
        <v>5763886</v>
      </c>
    </row>
    <row r="14" spans="1:5" s="221" customFormat="1" ht="12" customHeight="1" thickBot="1" x14ac:dyDescent="0.25">
      <c r="A14" s="224" t="s">
        <v>25</v>
      </c>
      <c r="B14" s="32" t="s">
        <v>26</v>
      </c>
      <c r="C14" s="24"/>
      <c r="D14" s="88"/>
      <c r="E14" s="25"/>
    </row>
    <row r="15" spans="1:5" s="221" customFormat="1" ht="12" customHeight="1" thickBot="1" x14ac:dyDescent="0.35">
      <c r="A15" s="60" t="s">
        <v>27</v>
      </c>
      <c r="B15" s="29" t="s">
        <v>28</v>
      </c>
      <c r="C15" s="15">
        <f>+C16+C17+C18+C19+C20</f>
        <v>66831202</v>
      </c>
      <c r="D15" s="92">
        <f>+D16+D17+D18+D19+D20</f>
        <v>98988238</v>
      </c>
      <c r="E15" s="16">
        <f>+E16+E17+E18+E19+E20</f>
        <v>88264061</v>
      </c>
    </row>
    <row r="16" spans="1:5" s="221" customFormat="1" ht="12" customHeight="1" x14ac:dyDescent="0.2">
      <c r="A16" s="220" t="s">
        <v>29</v>
      </c>
      <c r="B16" s="19" t="s">
        <v>30</v>
      </c>
      <c r="C16" s="20"/>
      <c r="D16" s="86"/>
      <c r="E16" s="21"/>
    </row>
    <row r="17" spans="1:5" s="221" customFormat="1" ht="12" customHeight="1" x14ac:dyDescent="0.2">
      <c r="A17" s="222" t="s">
        <v>31</v>
      </c>
      <c r="B17" s="23" t="s">
        <v>32</v>
      </c>
      <c r="C17" s="24"/>
      <c r="D17" s="88"/>
      <c r="E17" s="25"/>
    </row>
    <row r="18" spans="1:5" s="221" customFormat="1" ht="12" customHeight="1" x14ac:dyDescent="0.2">
      <c r="A18" s="222" t="s">
        <v>33</v>
      </c>
      <c r="B18" s="23" t="s">
        <v>34</v>
      </c>
      <c r="C18" s="24"/>
      <c r="D18" s="88"/>
      <c r="E18" s="25"/>
    </row>
    <row r="19" spans="1:5" s="221" customFormat="1" ht="12" customHeight="1" x14ac:dyDescent="0.2">
      <c r="A19" s="222" t="s">
        <v>35</v>
      </c>
      <c r="B19" s="23" t="s">
        <v>36</v>
      </c>
      <c r="C19" s="24"/>
      <c r="D19" s="88"/>
      <c r="E19" s="25"/>
    </row>
    <row r="20" spans="1:5" s="221" customFormat="1" ht="12" customHeight="1" x14ac:dyDescent="0.2">
      <c r="A20" s="222" t="s">
        <v>37</v>
      </c>
      <c r="B20" s="23" t="s">
        <v>38</v>
      </c>
      <c r="C20" s="24">
        <v>66831202</v>
      </c>
      <c r="D20" s="88">
        <v>98988238</v>
      </c>
      <c r="E20" s="25">
        <v>88264061</v>
      </c>
    </row>
    <row r="21" spans="1:5" s="223" customFormat="1" ht="12" customHeight="1" thickBot="1" x14ac:dyDescent="0.25">
      <c r="A21" s="224" t="s">
        <v>39</v>
      </c>
      <c r="B21" s="32" t="s">
        <v>40</v>
      </c>
      <c r="C21" s="30"/>
      <c r="D21" s="90"/>
      <c r="E21" s="31"/>
    </row>
    <row r="22" spans="1:5" s="223" customFormat="1" ht="21.75" customHeight="1" thickBot="1" x14ac:dyDescent="0.35">
      <c r="A22" s="60" t="s">
        <v>41</v>
      </c>
      <c r="B22" s="14" t="s">
        <v>42</v>
      </c>
      <c r="C22" s="15">
        <f>+C23+C24+C25+C26+C27</f>
        <v>10357142</v>
      </c>
      <c r="D22" s="92">
        <f>+D23+D24+D25+D26+D27</f>
        <v>10357142</v>
      </c>
      <c r="E22" s="16">
        <f>+E23+E24+E25+E26+E27</f>
        <v>11966846</v>
      </c>
    </row>
    <row r="23" spans="1:5" s="223" customFormat="1" ht="12" customHeight="1" x14ac:dyDescent="0.2">
      <c r="A23" s="220" t="s">
        <v>43</v>
      </c>
      <c r="B23" s="19" t="s">
        <v>44</v>
      </c>
      <c r="C23" s="20"/>
      <c r="D23" s="86"/>
      <c r="E23" s="21"/>
    </row>
    <row r="24" spans="1:5" s="221" customFormat="1" ht="12" customHeight="1" x14ac:dyDescent="0.2">
      <c r="A24" s="222" t="s">
        <v>45</v>
      </c>
      <c r="B24" s="23" t="s">
        <v>46</v>
      </c>
      <c r="C24" s="24"/>
      <c r="D24" s="88"/>
      <c r="E24" s="25"/>
    </row>
    <row r="25" spans="1:5" s="223" customFormat="1" ht="12" customHeight="1" x14ac:dyDescent="0.2">
      <c r="A25" s="222" t="s">
        <v>47</v>
      </c>
      <c r="B25" s="23" t="s">
        <v>48</v>
      </c>
      <c r="C25" s="24"/>
      <c r="D25" s="88"/>
      <c r="E25" s="25"/>
    </row>
    <row r="26" spans="1:5" s="223" customFormat="1" ht="12" customHeight="1" x14ac:dyDescent="0.2">
      <c r="A26" s="222" t="s">
        <v>49</v>
      </c>
      <c r="B26" s="23" t="s">
        <v>50</v>
      </c>
      <c r="C26" s="24"/>
      <c r="D26" s="88"/>
      <c r="E26" s="25"/>
    </row>
    <row r="27" spans="1:5" s="223" customFormat="1" ht="12" customHeight="1" x14ac:dyDescent="0.2">
      <c r="A27" s="222" t="s">
        <v>51</v>
      </c>
      <c r="B27" s="23" t="s">
        <v>52</v>
      </c>
      <c r="C27" s="24">
        <v>10357142</v>
      </c>
      <c r="D27" s="88">
        <v>10357142</v>
      </c>
      <c r="E27" s="25">
        <v>11966846</v>
      </c>
    </row>
    <row r="28" spans="1:5" s="223" customFormat="1" ht="12" customHeight="1" thickBot="1" x14ac:dyDescent="0.25">
      <c r="A28" s="224" t="s">
        <v>53</v>
      </c>
      <c r="B28" s="32" t="s">
        <v>54</v>
      </c>
      <c r="C28" s="30"/>
      <c r="D28" s="90"/>
      <c r="E28" s="31"/>
    </row>
    <row r="29" spans="1:5" s="223" customFormat="1" ht="12" customHeight="1" thickBot="1" x14ac:dyDescent="0.35">
      <c r="A29" s="60" t="s">
        <v>55</v>
      </c>
      <c r="B29" s="14" t="s">
        <v>56</v>
      </c>
      <c r="C29" s="33">
        <f>SUM(C30:C37)</f>
        <v>2500000</v>
      </c>
      <c r="D29" s="33">
        <f>SUM(D30:D37)</f>
        <v>2500000</v>
      </c>
      <c r="E29" s="34">
        <f>SUM(E30:E37)</f>
        <v>2862778</v>
      </c>
    </row>
    <row r="30" spans="1:5" s="223" customFormat="1" ht="12" customHeight="1" x14ac:dyDescent="0.2">
      <c r="A30" s="220" t="s">
        <v>57</v>
      </c>
      <c r="B30" s="19" t="s">
        <v>58</v>
      </c>
      <c r="C30" s="20">
        <f>+C31+C32+C33</f>
        <v>0</v>
      </c>
      <c r="D30" s="20">
        <f>+D31+D32+D33</f>
        <v>0</v>
      </c>
      <c r="E30" s="21">
        <f>+E31+E32+E33</f>
        <v>0</v>
      </c>
    </row>
    <row r="31" spans="1:5" s="223" customFormat="1" ht="12" customHeight="1" x14ac:dyDescent="0.2">
      <c r="A31" s="222" t="s">
        <v>59</v>
      </c>
      <c r="B31" s="23" t="s">
        <v>60</v>
      </c>
      <c r="C31" s="24"/>
      <c r="D31" s="24"/>
      <c r="E31" s="25"/>
    </row>
    <row r="32" spans="1:5" s="223" customFormat="1" ht="12" customHeight="1" x14ac:dyDescent="0.2">
      <c r="A32" s="222" t="s">
        <v>61</v>
      </c>
      <c r="B32" s="23" t="s">
        <v>68</v>
      </c>
      <c r="C32" s="24"/>
      <c r="D32" s="24"/>
      <c r="E32" s="25"/>
    </row>
    <row r="33" spans="1:5" s="223" customFormat="1" ht="12" customHeight="1" x14ac:dyDescent="0.2">
      <c r="A33" s="222" t="s">
        <v>63</v>
      </c>
      <c r="B33" s="23" t="s">
        <v>64</v>
      </c>
      <c r="C33" s="24"/>
      <c r="D33" s="24"/>
      <c r="E33" s="25"/>
    </row>
    <row r="34" spans="1:5" s="223" customFormat="1" ht="12" customHeight="1" x14ac:dyDescent="0.2">
      <c r="A34" s="222" t="s">
        <v>65</v>
      </c>
      <c r="B34" s="23" t="s">
        <v>66</v>
      </c>
      <c r="C34" s="24">
        <v>500000</v>
      </c>
      <c r="D34" s="24">
        <v>500000</v>
      </c>
      <c r="E34" s="25">
        <v>376267</v>
      </c>
    </row>
    <row r="35" spans="1:5" s="223" customFormat="1" ht="12" customHeight="1" x14ac:dyDescent="0.2">
      <c r="A35" s="222" t="s">
        <v>67</v>
      </c>
      <c r="B35" s="23" t="s">
        <v>68</v>
      </c>
      <c r="C35" s="24">
        <v>1900000</v>
      </c>
      <c r="D35" s="24">
        <v>1900000</v>
      </c>
      <c r="E35" s="25">
        <v>2449313</v>
      </c>
    </row>
    <row r="36" spans="1:5" s="223" customFormat="1" ht="12" customHeight="1" x14ac:dyDescent="0.2">
      <c r="A36" s="224"/>
      <c r="B36" s="32" t="s">
        <v>69</v>
      </c>
      <c r="C36" s="30">
        <v>50000</v>
      </c>
      <c r="D36" s="30">
        <v>50000</v>
      </c>
      <c r="E36" s="31">
        <v>20551</v>
      </c>
    </row>
    <row r="37" spans="1:5" s="223" customFormat="1" ht="12" customHeight="1" thickBot="1" x14ac:dyDescent="0.25">
      <c r="A37" s="224" t="s">
        <v>70</v>
      </c>
      <c r="B37" s="35" t="s">
        <v>71</v>
      </c>
      <c r="C37" s="30">
        <v>50000</v>
      </c>
      <c r="D37" s="30">
        <v>50000</v>
      </c>
      <c r="E37" s="31">
        <v>16647</v>
      </c>
    </row>
    <row r="38" spans="1:5" s="223" customFormat="1" ht="12" customHeight="1" thickBot="1" x14ac:dyDescent="0.35">
      <c r="A38" s="60" t="s">
        <v>72</v>
      </c>
      <c r="B38" s="14" t="s">
        <v>73</v>
      </c>
      <c r="C38" s="15">
        <f>SUM(C39:C49)</f>
        <v>8562000</v>
      </c>
      <c r="D38" s="92">
        <f>SUM(D39:D49)</f>
        <v>22253893</v>
      </c>
      <c r="E38" s="16">
        <f>SUM(E39:E49)</f>
        <v>7623612</v>
      </c>
    </row>
    <row r="39" spans="1:5" s="223" customFormat="1" ht="12" customHeight="1" x14ac:dyDescent="0.2">
      <c r="A39" s="220" t="s">
        <v>74</v>
      </c>
      <c r="B39" s="19" t="s">
        <v>75</v>
      </c>
      <c r="C39" s="20">
        <v>3000000</v>
      </c>
      <c r="D39" s="86">
        <v>13506348</v>
      </c>
      <c r="E39" s="21">
        <v>4210550</v>
      </c>
    </row>
    <row r="40" spans="1:5" s="223" customFormat="1" ht="12" customHeight="1" x14ac:dyDescent="0.2">
      <c r="A40" s="222" t="s">
        <v>76</v>
      </c>
      <c r="B40" s="23" t="s">
        <v>77</v>
      </c>
      <c r="C40" s="24">
        <v>4900000</v>
      </c>
      <c r="D40" s="88">
        <v>5970995</v>
      </c>
      <c r="E40" s="25">
        <v>2913093</v>
      </c>
    </row>
    <row r="41" spans="1:5" s="223" customFormat="1" ht="12" customHeight="1" x14ac:dyDescent="0.2">
      <c r="A41" s="222" t="s">
        <v>78</v>
      </c>
      <c r="B41" s="23" t="s">
        <v>79</v>
      </c>
      <c r="C41" s="24"/>
      <c r="D41" s="88"/>
      <c r="E41" s="25"/>
    </row>
    <row r="42" spans="1:5" s="223" customFormat="1" ht="12" customHeight="1" x14ac:dyDescent="0.2">
      <c r="A42" s="222" t="s">
        <v>80</v>
      </c>
      <c r="B42" s="23" t="s">
        <v>81</v>
      </c>
      <c r="C42" s="24"/>
      <c r="D42" s="88"/>
      <c r="E42" s="25"/>
    </row>
    <row r="43" spans="1:5" s="223" customFormat="1" ht="12" customHeight="1" x14ac:dyDescent="0.2">
      <c r="A43" s="222" t="s">
        <v>82</v>
      </c>
      <c r="B43" s="23" t="s">
        <v>83</v>
      </c>
      <c r="C43" s="24"/>
      <c r="D43" s="88"/>
      <c r="E43" s="25"/>
    </row>
    <row r="44" spans="1:5" s="223" customFormat="1" ht="12" customHeight="1" x14ac:dyDescent="0.2">
      <c r="A44" s="222" t="s">
        <v>84</v>
      </c>
      <c r="B44" s="23" t="s">
        <v>85</v>
      </c>
      <c r="C44" s="24">
        <v>660000</v>
      </c>
      <c r="D44" s="88">
        <v>2774550</v>
      </c>
      <c r="E44" s="25">
        <v>463347</v>
      </c>
    </row>
    <row r="45" spans="1:5" s="223" customFormat="1" ht="12" customHeight="1" x14ac:dyDescent="0.2">
      <c r="A45" s="222" t="s">
        <v>86</v>
      </c>
      <c r="B45" s="23" t="s">
        <v>87</v>
      </c>
      <c r="C45" s="24"/>
      <c r="D45" s="88"/>
      <c r="E45" s="25"/>
    </row>
    <row r="46" spans="1:5" s="223" customFormat="1" ht="12" customHeight="1" x14ac:dyDescent="0.2">
      <c r="A46" s="222" t="s">
        <v>88</v>
      </c>
      <c r="B46" s="23" t="s">
        <v>89</v>
      </c>
      <c r="C46" s="24">
        <v>2000</v>
      </c>
      <c r="D46" s="88">
        <v>2000</v>
      </c>
      <c r="E46" s="25">
        <v>17</v>
      </c>
    </row>
    <row r="47" spans="1:5" s="223" customFormat="1" ht="12" customHeight="1" x14ac:dyDescent="0.2">
      <c r="A47" s="222" t="s">
        <v>90</v>
      </c>
      <c r="B47" s="23" t="s">
        <v>91</v>
      </c>
      <c r="C47" s="36"/>
      <c r="D47" s="225"/>
      <c r="E47" s="37"/>
    </row>
    <row r="48" spans="1:5" s="223" customFormat="1" ht="12" customHeight="1" x14ac:dyDescent="0.2">
      <c r="A48" s="224" t="s">
        <v>92</v>
      </c>
      <c r="B48" s="32" t="s">
        <v>93</v>
      </c>
      <c r="C48" s="38"/>
      <c r="D48" s="226"/>
      <c r="E48" s="39"/>
    </row>
    <row r="49" spans="1:5" s="223" customFormat="1" ht="12" customHeight="1" thickBot="1" x14ac:dyDescent="0.25">
      <c r="A49" s="224" t="s">
        <v>94</v>
      </c>
      <c r="B49" s="32" t="s">
        <v>95</v>
      </c>
      <c r="C49" s="38"/>
      <c r="D49" s="226"/>
      <c r="E49" s="39">
        <v>36605</v>
      </c>
    </row>
    <row r="50" spans="1:5" s="223" customFormat="1" ht="12" customHeight="1" thickBot="1" x14ac:dyDescent="0.35">
      <c r="A50" s="60" t="s">
        <v>96</v>
      </c>
      <c r="B50" s="14" t="s">
        <v>97</v>
      </c>
      <c r="C50" s="15">
        <f>SUM(C51:C55)</f>
        <v>0</v>
      </c>
      <c r="D50" s="92">
        <f>SUM(D51:D55)</f>
        <v>0</v>
      </c>
      <c r="E50" s="16">
        <f>SUM(E51:E55)</f>
        <v>0</v>
      </c>
    </row>
    <row r="51" spans="1:5" s="223" customFormat="1" ht="12" customHeight="1" x14ac:dyDescent="0.2">
      <c r="A51" s="220" t="s">
        <v>98</v>
      </c>
      <c r="B51" s="19" t="s">
        <v>99</v>
      </c>
      <c r="C51" s="40"/>
      <c r="D51" s="227"/>
      <c r="E51" s="41"/>
    </row>
    <row r="52" spans="1:5" s="223" customFormat="1" ht="12" customHeight="1" x14ac:dyDescent="0.2">
      <c r="A52" s="222" t="s">
        <v>100</v>
      </c>
      <c r="B52" s="23" t="s">
        <v>101</v>
      </c>
      <c r="C52" s="36"/>
      <c r="D52" s="225"/>
      <c r="E52" s="37"/>
    </row>
    <row r="53" spans="1:5" s="223" customFormat="1" ht="12" customHeight="1" x14ac:dyDescent="0.2">
      <c r="A53" s="222" t="s">
        <v>102</v>
      </c>
      <c r="B53" s="23" t="s">
        <v>103</v>
      </c>
      <c r="C53" s="36"/>
      <c r="D53" s="225"/>
      <c r="E53" s="37"/>
    </row>
    <row r="54" spans="1:5" s="223" customFormat="1" ht="12" customHeight="1" x14ac:dyDescent="0.2">
      <c r="A54" s="222" t="s">
        <v>104</v>
      </c>
      <c r="B54" s="23" t="s">
        <v>105</v>
      </c>
      <c r="C54" s="36"/>
      <c r="D54" s="225"/>
      <c r="E54" s="37"/>
    </row>
    <row r="55" spans="1:5" s="223" customFormat="1" ht="12" customHeight="1" thickBot="1" x14ac:dyDescent="0.25">
      <c r="A55" s="224" t="s">
        <v>106</v>
      </c>
      <c r="B55" s="32" t="s">
        <v>107</v>
      </c>
      <c r="C55" s="38"/>
      <c r="D55" s="226"/>
      <c r="E55" s="39"/>
    </row>
    <row r="56" spans="1:5" s="223" customFormat="1" ht="12" customHeight="1" thickBot="1" x14ac:dyDescent="0.35">
      <c r="A56" s="60" t="s">
        <v>108</v>
      </c>
      <c r="B56" s="14" t="s">
        <v>109</v>
      </c>
      <c r="C56" s="15">
        <f>SUM(C57:C59)</f>
        <v>150000</v>
      </c>
      <c r="D56" s="92">
        <f>SUM(D57:D59)</f>
        <v>150000</v>
      </c>
      <c r="E56" s="16">
        <f>SUM(E57:E59)</f>
        <v>115280</v>
      </c>
    </row>
    <row r="57" spans="1:5" s="223" customFormat="1" ht="12" customHeight="1" x14ac:dyDescent="0.2">
      <c r="A57" s="220" t="s">
        <v>110</v>
      </c>
      <c r="B57" s="19" t="s">
        <v>111</v>
      </c>
      <c r="C57" s="20"/>
      <c r="D57" s="86"/>
      <c r="E57" s="21"/>
    </row>
    <row r="58" spans="1:5" s="223" customFormat="1" ht="12" customHeight="1" x14ac:dyDescent="0.2">
      <c r="A58" s="222" t="s">
        <v>112</v>
      </c>
      <c r="B58" s="23" t="s">
        <v>113</v>
      </c>
      <c r="C58" s="24"/>
      <c r="D58" s="88"/>
      <c r="E58" s="25"/>
    </row>
    <row r="59" spans="1:5" s="223" customFormat="1" ht="12" customHeight="1" x14ac:dyDescent="0.2">
      <c r="A59" s="222" t="s">
        <v>114</v>
      </c>
      <c r="B59" s="23" t="s">
        <v>115</v>
      </c>
      <c r="C59" s="24">
        <v>150000</v>
      </c>
      <c r="D59" s="88">
        <v>150000</v>
      </c>
      <c r="E59" s="25">
        <v>115280</v>
      </c>
    </row>
    <row r="60" spans="1:5" s="223" customFormat="1" ht="12" customHeight="1" thickBot="1" x14ac:dyDescent="0.25">
      <c r="A60" s="224" t="s">
        <v>116</v>
      </c>
      <c r="B60" s="32" t="s">
        <v>117</v>
      </c>
      <c r="C60" s="30"/>
      <c r="D60" s="90"/>
      <c r="E60" s="31"/>
    </row>
    <row r="61" spans="1:5" s="223" customFormat="1" ht="12" customHeight="1" thickBot="1" x14ac:dyDescent="0.35">
      <c r="A61" s="60" t="s">
        <v>118</v>
      </c>
      <c r="B61" s="29" t="s">
        <v>119</v>
      </c>
      <c r="C61" s="15">
        <f>SUM(C62:C64)</f>
        <v>0</v>
      </c>
      <c r="D61" s="92">
        <f>SUM(D62:D64)</f>
        <v>0</v>
      </c>
      <c r="E61" s="16">
        <f>SUM(E62:E64)</f>
        <v>0</v>
      </c>
    </row>
    <row r="62" spans="1:5" s="223" customFormat="1" ht="12" customHeight="1" x14ac:dyDescent="0.2">
      <c r="A62" s="220" t="s">
        <v>120</v>
      </c>
      <c r="B62" s="19" t="s">
        <v>121</v>
      </c>
      <c r="C62" s="36"/>
      <c r="D62" s="225"/>
      <c r="E62" s="37"/>
    </row>
    <row r="63" spans="1:5" s="223" customFormat="1" ht="12" customHeight="1" x14ac:dyDescent="0.2">
      <c r="A63" s="222" t="s">
        <v>122</v>
      </c>
      <c r="B63" s="23" t="s">
        <v>123</v>
      </c>
      <c r="C63" s="36"/>
      <c r="D63" s="225"/>
      <c r="E63" s="37"/>
    </row>
    <row r="64" spans="1:5" s="223" customFormat="1" ht="12" customHeight="1" x14ac:dyDescent="0.2">
      <c r="A64" s="222" t="s">
        <v>124</v>
      </c>
      <c r="B64" s="23" t="s">
        <v>125</v>
      </c>
      <c r="C64" s="36"/>
      <c r="D64" s="225"/>
      <c r="E64" s="37"/>
    </row>
    <row r="65" spans="1:5" s="223" customFormat="1" ht="12" customHeight="1" thickBot="1" x14ac:dyDescent="0.25">
      <c r="A65" s="224" t="s">
        <v>126</v>
      </c>
      <c r="B65" s="32" t="s">
        <v>127</v>
      </c>
      <c r="C65" s="36"/>
      <c r="D65" s="225"/>
      <c r="E65" s="37"/>
    </row>
    <row r="66" spans="1:5" s="223" customFormat="1" ht="12" customHeight="1" thickBot="1" x14ac:dyDescent="0.35">
      <c r="A66" s="60" t="s">
        <v>265</v>
      </c>
      <c r="B66" s="14" t="s">
        <v>129</v>
      </c>
      <c r="C66" s="33">
        <f>+C8+C15+C22+C29+C38+C50+C56+C61</f>
        <v>154117852</v>
      </c>
      <c r="D66" s="96">
        <f>+D8+D15+D22+D29+D38+D50+D56+D61</f>
        <v>203629922</v>
      </c>
      <c r="E66" s="34">
        <f>+E8+E15+E22+E29+E38+E50+E56+E61</f>
        <v>180213226</v>
      </c>
    </row>
    <row r="67" spans="1:5" s="223" customFormat="1" ht="12" customHeight="1" thickBot="1" x14ac:dyDescent="0.25">
      <c r="A67" s="228" t="s">
        <v>374</v>
      </c>
      <c r="B67" s="29" t="s">
        <v>131</v>
      </c>
      <c r="C67" s="15">
        <f>SUM(C68:C70)</f>
        <v>0</v>
      </c>
      <c r="D67" s="92">
        <f>SUM(D68:D70)</f>
        <v>0</v>
      </c>
      <c r="E67" s="16">
        <f>SUM(E68:E70)</f>
        <v>0</v>
      </c>
    </row>
    <row r="68" spans="1:5" s="223" customFormat="1" ht="12" customHeight="1" x14ac:dyDescent="0.2">
      <c r="A68" s="220" t="s">
        <v>132</v>
      </c>
      <c r="B68" s="19" t="s">
        <v>133</v>
      </c>
      <c r="C68" s="36"/>
      <c r="D68" s="225"/>
      <c r="E68" s="37"/>
    </row>
    <row r="69" spans="1:5" s="223" customFormat="1" ht="12" customHeight="1" x14ac:dyDescent="0.2">
      <c r="A69" s="222" t="s">
        <v>134</v>
      </c>
      <c r="B69" s="23" t="s">
        <v>135</v>
      </c>
      <c r="C69" s="36"/>
      <c r="D69" s="225"/>
      <c r="E69" s="37"/>
    </row>
    <row r="70" spans="1:5" s="223" customFormat="1" ht="12" customHeight="1" thickBot="1" x14ac:dyDescent="0.25">
      <c r="A70" s="229" t="s">
        <v>136</v>
      </c>
      <c r="B70" s="230" t="s">
        <v>137</v>
      </c>
      <c r="C70" s="231"/>
      <c r="D70" s="232"/>
      <c r="E70" s="233"/>
    </row>
    <row r="71" spans="1:5" s="223" customFormat="1" ht="12" customHeight="1" thickBot="1" x14ac:dyDescent="0.25">
      <c r="A71" s="228" t="s">
        <v>138</v>
      </c>
      <c r="B71" s="29" t="s">
        <v>139</v>
      </c>
      <c r="C71" s="15">
        <f>SUM(C72:C75)</f>
        <v>0</v>
      </c>
      <c r="D71" s="15">
        <f>SUM(D72:D75)</f>
        <v>0</v>
      </c>
      <c r="E71" s="16">
        <f>SUM(E72:E75)</f>
        <v>0</v>
      </c>
    </row>
    <row r="72" spans="1:5" s="223" customFormat="1" ht="12" customHeight="1" x14ac:dyDescent="0.2">
      <c r="A72" s="220" t="s">
        <v>140</v>
      </c>
      <c r="B72" s="45" t="s">
        <v>141</v>
      </c>
      <c r="C72" s="36"/>
      <c r="D72" s="36"/>
      <c r="E72" s="37"/>
    </row>
    <row r="73" spans="1:5" s="223" customFormat="1" ht="12" customHeight="1" x14ac:dyDescent="0.2">
      <c r="A73" s="222" t="s">
        <v>142</v>
      </c>
      <c r="B73" s="45" t="s">
        <v>143</v>
      </c>
      <c r="C73" s="36"/>
      <c r="D73" s="36"/>
      <c r="E73" s="37"/>
    </row>
    <row r="74" spans="1:5" s="223" customFormat="1" ht="12" customHeight="1" x14ac:dyDescent="0.2">
      <c r="A74" s="222" t="s">
        <v>144</v>
      </c>
      <c r="B74" s="45" t="s">
        <v>145</v>
      </c>
      <c r="C74" s="36"/>
      <c r="D74" s="36"/>
      <c r="E74" s="37"/>
    </row>
    <row r="75" spans="1:5" s="223" customFormat="1" ht="12" customHeight="1" thickBot="1" x14ac:dyDescent="0.35">
      <c r="A75" s="224" t="s">
        <v>146</v>
      </c>
      <c r="B75" s="46" t="s">
        <v>147</v>
      </c>
      <c r="C75" s="36"/>
      <c r="D75" s="36"/>
      <c r="E75" s="37"/>
    </row>
    <row r="76" spans="1:5" s="223" customFormat="1" ht="12" customHeight="1" thickBot="1" x14ac:dyDescent="0.25">
      <c r="A76" s="228" t="s">
        <v>148</v>
      </c>
      <c r="B76" s="29" t="s">
        <v>149</v>
      </c>
      <c r="C76" s="15">
        <f>SUM(C77:C78)</f>
        <v>15429067</v>
      </c>
      <c r="D76" s="15">
        <f>SUM(D77:D78)</f>
        <v>15429067</v>
      </c>
      <c r="E76" s="16">
        <f>SUM(E77:E78)</f>
        <v>16736189</v>
      </c>
    </row>
    <row r="77" spans="1:5" s="223" customFormat="1" ht="12" customHeight="1" x14ac:dyDescent="0.2">
      <c r="A77" s="220" t="s">
        <v>150</v>
      </c>
      <c r="B77" s="19" t="s">
        <v>151</v>
      </c>
      <c r="C77" s="36">
        <v>15429067</v>
      </c>
      <c r="D77" s="36">
        <v>15429067</v>
      </c>
      <c r="E77" s="37">
        <v>16736189</v>
      </c>
    </row>
    <row r="78" spans="1:5" s="223" customFormat="1" ht="12" customHeight="1" thickBot="1" x14ac:dyDescent="0.25">
      <c r="A78" s="224" t="s">
        <v>152</v>
      </c>
      <c r="B78" s="32" t="s">
        <v>153</v>
      </c>
      <c r="C78" s="36"/>
      <c r="D78" s="36"/>
      <c r="E78" s="37"/>
    </row>
    <row r="79" spans="1:5" s="221" customFormat="1" ht="12" customHeight="1" thickBot="1" x14ac:dyDescent="0.25">
      <c r="A79" s="228" t="s">
        <v>154</v>
      </c>
      <c r="B79" s="29" t="s">
        <v>155</v>
      </c>
      <c r="C79" s="15">
        <f>SUM(C80:C82)</f>
        <v>0</v>
      </c>
      <c r="D79" s="15">
        <f>SUM(D80:D82)</f>
        <v>0</v>
      </c>
      <c r="E79" s="16">
        <f>SUM(E80:E82)</f>
        <v>2365665</v>
      </c>
    </row>
    <row r="80" spans="1:5" s="223" customFormat="1" ht="12" customHeight="1" x14ac:dyDescent="0.2">
      <c r="A80" s="220" t="s">
        <v>156</v>
      </c>
      <c r="B80" s="19" t="s">
        <v>157</v>
      </c>
      <c r="C80" s="36"/>
      <c r="D80" s="36"/>
      <c r="E80" s="37">
        <v>2365665</v>
      </c>
    </row>
    <row r="81" spans="1:5" s="223" customFormat="1" ht="12" customHeight="1" x14ac:dyDescent="0.2">
      <c r="A81" s="222" t="s">
        <v>158</v>
      </c>
      <c r="B81" s="23" t="s">
        <v>159</v>
      </c>
      <c r="C81" s="36"/>
      <c r="D81" s="36"/>
      <c r="E81" s="37"/>
    </row>
    <row r="82" spans="1:5" s="223" customFormat="1" ht="12" customHeight="1" thickBot="1" x14ac:dyDescent="0.25">
      <c r="A82" s="224" t="s">
        <v>160</v>
      </c>
      <c r="B82" s="32" t="s">
        <v>161</v>
      </c>
      <c r="C82" s="36"/>
      <c r="D82" s="36"/>
      <c r="E82" s="37"/>
    </row>
    <row r="83" spans="1:5" s="223" customFormat="1" ht="12" customHeight="1" thickBot="1" x14ac:dyDescent="0.25">
      <c r="A83" s="228" t="s">
        <v>162</v>
      </c>
      <c r="B83" s="29" t="s">
        <v>163</v>
      </c>
      <c r="C83" s="15">
        <f>SUM(C84:C87)</f>
        <v>0</v>
      </c>
      <c r="D83" s="15">
        <f>SUM(D84:D87)</f>
        <v>0</v>
      </c>
      <c r="E83" s="16">
        <f>SUM(E84:E87)</f>
        <v>0</v>
      </c>
    </row>
    <row r="84" spans="1:5" s="223" customFormat="1" ht="12" customHeight="1" x14ac:dyDescent="0.2">
      <c r="A84" s="234" t="s">
        <v>164</v>
      </c>
      <c r="B84" s="19" t="s">
        <v>165</v>
      </c>
      <c r="C84" s="36"/>
      <c r="D84" s="36"/>
      <c r="E84" s="37"/>
    </row>
    <row r="85" spans="1:5" s="223" customFormat="1" ht="12" customHeight="1" x14ac:dyDescent="0.2">
      <c r="A85" s="235" t="s">
        <v>166</v>
      </c>
      <c r="B85" s="23" t="s">
        <v>167</v>
      </c>
      <c r="C85" s="36"/>
      <c r="D85" s="36"/>
      <c r="E85" s="37"/>
    </row>
    <row r="86" spans="1:5" s="223" customFormat="1" ht="12" customHeight="1" x14ac:dyDescent="0.2">
      <c r="A86" s="235" t="s">
        <v>168</v>
      </c>
      <c r="B86" s="23" t="s">
        <v>169</v>
      </c>
      <c r="C86" s="36"/>
      <c r="D86" s="36"/>
      <c r="E86" s="37"/>
    </row>
    <row r="87" spans="1:5" s="221" customFormat="1" ht="12" customHeight="1" thickBot="1" x14ac:dyDescent="0.25">
      <c r="A87" s="236" t="s">
        <v>170</v>
      </c>
      <c r="B87" s="32" t="s">
        <v>171</v>
      </c>
      <c r="C87" s="36"/>
      <c r="D87" s="36"/>
      <c r="E87" s="37"/>
    </row>
    <row r="88" spans="1:5" s="221" customFormat="1" ht="12" customHeight="1" thickBot="1" x14ac:dyDescent="0.25">
      <c r="A88" s="228" t="s">
        <v>172</v>
      </c>
      <c r="B88" s="29" t="s">
        <v>173</v>
      </c>
      <c r="C88" s="50"/>
      <c r="D88" s="50"/>
      <c r="E88" s="51"/>
    </row>
    <row r="89" spans="1:5" s="221" customFormat="1" ht="12" customHeight="1" thickBot="1" x14ac:dyDescent="0.25">
      <c r="A89" s="228" t="s">
        <v>375</v>
      </c>
      <c r="B89" s="29" t="s">
        <v>175</v>
      </c>
      <c r="C89" s="50"/>
      <c r="D89" s="50"/>
      <c r="E89" s="51"/>
    </row>
    <row r="90" spans="1:5" s="221" customFormat="1" ht="12" customHeight="1" thickBot="1" x14ac:dyDescent="0.25">
      <c r="A90" s="228" t="s">
        <v>376</v>
      </c>
      <c r="B90" s="52" t="s">
        <v>177</v>
      </c>
      <c r="C90" s="33">
        <f>+C67+C71+C76+C79+C83+C89+C88</f>
        <v>15429067</v>
      </c>
      <c r="D90" s="33">
        <f>+D67+D71+D76+D79+D83+D89+D88</f>
        <v>15429067</v>
      </c>
      <c r="E90" s="34">
        <f>+E67+E71+E76+E79+E83+E89+E88</f>
        <v>19101854</v>
      </c>
    </row>
    <row r="91" spans="1:5" s="221" customFormat="1" ht="12" customHeight="1" thickBot="1" x14ac:dyDescent="0.25">
      <c r="A91" s="237" t="s">
        <v>377</v>
      </c>
      <c r="B91" s="54" t="s">
        <v>378</v>
      </c>
      <c r="C91" s="33">
        <f>+C66+C90</f>
        <v>169546919</v>
      </c>
      <c r="D91" s="33">
        <f>+D66+D90</f>
        <v>219058989</v>
      </c>
      <c r="E91" s="34">
        <f>+E66+E90</f>
        <v>199315080</v>
      </c>
    </row>
    <row r="92" spans="1:5" s="223" customFormat="1" ht="15.15" customHeight="1" thickBot="1" x14ac:dyDescent="0.35">
      <c r="A92" s="238"/>
      <c r="B92" s="239"/>
      <c r="C92" s="240"/>
    </row>
    <row r="93" spans="1:5" s="219" customFormat="1" ht="16.5" customHeight="1" thickBot="1" x14ac:dyDescent="0.35">
      <c r="A93" s="435" t="s">
        <v>280</v>
      </c>
      <c r="B93" s="436"/>
      <c r="C93" s="436"/>
      <c r="D93" s="436"/>
      <c r="E93" s="437"/>
    </row>
    <row r="94" spans="1:5" s="241" customFormat="1" ht="12" customHeight="1" thickBot="1" x14ac:dyDescent="0.35">
      <c r="A94" s="9" t="s">
        <v>13</v>
      </c>
      <c r="B94" s="64" t="s">
        <v>379</v>
      </c>
      <c r="C94" s="65">
        <f>+C95+C96+C97+C98+C99+C112</f>
        <v>131728105</v>
      </c>
      <c r="D94" s="65">
        <f>+D95+D96+D97+D98+D99+D112</f>
        <v>176115978</v>
      </c>
      <c r="E94" s="66">
        <f>+E95+E96+E97+E98+E99+E112</f>
        <v>141565058</v>
      </c>
    </row>
    <row r="95" spans="1:5" ht="12" customHeight="1" x14ac:dyDescent="0.3">
      <c r="A95" s="242" t="s">
        <v>15</v>
      </c>
      <c r="B95" s="68" t="s">
        <v>184</v>
      </c>
      <c r="C95" s="69">
        <v>63959311</v>
      </c>
      <c r="D95" s="69">
        <v>89841003</v>
      </c>
      <c r="E95" s="70">
        <v>81558665</v>
      </c>
    </row>
    <row r="96" spans="1:5" ht="12" customHeight="1" x14ac:dyDescent="0.3">
      <c r="A96" s="222" t="s">
        <v>17</v>
      </c>
      <c r="B96" s="71" t="s">
        <v>185</v>
      </c>
      <c r="C96" s="24">
        <v>8473412</v>
      </c>
      <c r="D96" s="24">
        <v>14098371</v>
      </c>
      <c r="E96" s="25">
        <v>10983214</v>
      </c>
    </row>
    <row r="97" spans="1:5" ht="12" customHeight="1" x14ac:dyDescent="0.3">
      <c r="A97" s="222" t="s">
        <v>19</v>
      </c>
      <c r="B97" s="71" t="s">
        <v>186</v>
      </c>
      <c r="C97" s="30">
        <v>48989766</v>
      </c>
      <c r="D97" s="24">
        <v>48569241</v>
      </c>
      <c r="E97" s="31">
        <v>37440750</v>
      </c>
    </row>
    <row r="98" spans="1:5" ht="12" customHeight="1" x14ac:dyDescent="0.3">
      <c r="A98" s="222" t="s">
        <v>21</v>
      </c>
      <c r="B98" s="72" t="s">
        <v>187</v>
      </c>
      <c r="C98" s="30">
        <v>8600000</v>
      </c>
      <c r="D98" s="90">
        <v>16194304</v>
      </c>
      <c r="E98" s="31">
        <v>4725500</v>
      </c>
    </row>
    <row r="99" spans="1:5" ht="12" customHeight="1" x14ac:dyDescent="0.3">
      <c r="A99" s="222" t="s">
        <v>188</v>
      </c>
      <c r="B99" s="73" t="s">
        <v>189</v>
      </c>
      <c r="C99" s="30">
        <v>1705616</v>
      </c>
      <c r="D99" s="90">
        <v>7413059</v>
      </c>
      <c r="E99" s="31">
        <v>6856929</v>
      </c>
    </row>
    <row r="100" spans="1:5" ht="12" customHeight="1" x14ac:dyDescent="0.3">
      <c r="A100" s="222" t="s">
        <v>25</v>
      </c>
      <c r="B100" s="71" t="s">
        <v>380</v>
      </c>
      <c r="C100" s="30"/>
      <c r="D100" s="90">
        <v>5205894</v>
      </c>
      <c r="E100" s="31">
        <v>5205894</v>
      </c>
    </row>
    <row r="101" spans="1:5" ht="12" customHeight="1" x14ac:dyDescent="0.2">
      <c r="A101" s="222" t="s">
        <v>191</v>
      </c>
      <c r="B101" s="75" t="s">
        <v>192</v>
      </c>
      <c r="C101" s="30"/>
      <c r="D101" s="90"/>
      <c r="E101" s="31"/>
    </row>
    <row r="102" spans="1:5" ht="12" customHeight="1" x14ac:dyDescent="0.2">
      <c r="A102" s="222" t="s">
        <v>193</v>
      </c>
      <c r="B102" s="75" t="s">
        <v>194</v>
      </c>
      <c r="C102" s="30"/>
      <c r="D102" s="90"/>
      <c r="E102" s="31"/>
    </row>
    <row r="103" spans="1:5" ht="12" customHeight="1" x14ac:dyDescent="0.2">
      <c r="A103" s="222" t="s">
        <v>195</v>
      </c>
      <c r="B103" s="75" t="s">
        <v>196</v>
      </c>
      <c r="C103" s="30"/>
      <c r="D103" s="90"/>
      <c r="E103" s="31"/>
    </row>
    <row r="104" spans="1:5" ht="12" customHeight="1" x14ac:dyDescent="0.3">
      <c r="A104" s="222" t="s">
        <v>197</v>
      </c>
      <c r="B104" s="76" t="s">
        <v>198</v>
      </c>
      <c r="C104" s="30"/>
      <c r="D104" s="90"/>
      <c r="E104" s="31"/>
    </row>
    <row r="105" spans="1:5" ht="12" customHeight="1" x14ac:dyDescent="0.3">
      <c r="A105" s="222" t="s">
        <v>199</v>
      </c>
      <c r="B105" s="76" t="s">
        <v>200</v>
      </c>
      <c r="C105" s="30"/>
      <c r="D105" s="90"/>
      <c r="E105" s="31"/>
    </row>
    <row r="106" spans="1:5" ht="12" customHeight="1" x14ac:dyDescent="0.2">
      <c r="A106" s="222" t="s">
        <v>201</v>
      </c>
      <c r="B106" s="75" t="s">
        <v>202</v>
      </c>
      <c r="C106" s="30">
        <v>605616</v>
      </c>
      <c r="D106" s="90">
        <v>632505</v>
      </c>
      <c r="E106" s="31">
        <v>632505</v>
      </c>
    </row>
    <row r="107" spans="1:5" ht="12" customHeight="1" x14ac:dyDescent="0.2">
      <c r="A107" s="222" t="s">
        <v>203</v>
      </c>
      <c r="B107" s="75" t="s">
        <v>204</v>
      </c>
      <c r="C107" s="30"/>
      <c r="D107" s="90"/>
      <c r="E107" s="31"/>
    </row>
    <row r="108" spans="1:5" ht="12" customHeight="1" x14ac:dyDescent="0.3">
      <c r="A108" s="222" t="s">
        <v>205</v>
      </c>
      <c r="B108" s="76" t="s">
        <v>206</v>
      </c>
      <c r="C108" s="24"/>
      <c r="D108" s="90"/>
      <c r="E108" s="31"/>
    </row>
    <row r="109" spans="1:5" ht="12" customHeight="1" x14ac:dyDescent="0.3">
      <c r="A109" s="243" t="s">
        <v>207</v>
      </c>
      <c r="B109" s="74" t="s">
        <v>208</v>
      </c>
      <c r="C109" s="30"/>
      <c r="D109" s="90"/>
      <c r="E109" s="31"/>
    </row>
    <row r="110" spans="1:5" ht="12" customHeight="1" x14ac:dyDescent="0.3">
      <c r="A110" s="222" t="s">
        <v>209</v>
      </c>
      <c r="B110" s="74" t="s">
        <v>210</v>
      </c>
      <c r="C110" s="30"/>
      <c r="D110" s="90"/>
      <c r="E110" s="31"/>
    </row>
    <row r="111" spans="1:5" ht="12" customHeight="1" x14ac:dyDescent="0.3">
      <c r="A111" s="222" t="s">
        <v>211</v>
      </c>
      <c r="B111" s="76" t="s">
        <v>212</v>
      </c>
      <c r="C111" s="24">
        <v>1100000</v>
      </c>
      <c r="D111" s="88">
        <v>1574660</v>
      </c>
      <c r="E111" s="25">
        <v>1018530</v>
      </c>
    </row>
    <row r="112" spans="1:5" ht="12" customHeight="1" x14ac:dyDescent="0.3">
      <c r="A112" s="222" t="s">
        <v>213</v>
      </c>
      <c r="B112" s="72" t="s">
        <v>214</v>
      </c>
      <c r="C112" s="24"/>
      <c r="D112" s="88"/>
      <c r="E112" s="25"/>
    </row>
    <row r="113" spans="1:5" ht="12" customHeight="1" x14ac:dyDescent="0.3">
      <c r="A113" s="224" t="s">
        <v>215</v>
      </c>
      <c r="B113" s="71" t="s">
        <v>381</v>
      </c>
      <c r="C113" s="30"/>
      <c r="D113" s="90"/>
      <c r="E113" s="31"/>
    </row>
    <row r="114" spans="1:5" ht="12" customHeight="1" thickBot="1" x14ac:dyDescent="0.35">
      <c r="A114" s="229" t="s">
        <v>217</v>
      </c>
      <c r="B114" s="244" t="s">
        <v>382</v>
      </c>
      <c r="C114" s="80"/>
      <c r="D114" s="95"/>
      <c r="E114" s="81"/>
    </row>
    <row r="115" spans="1:5" ht="12" customHeight="1" thickBot="1" x14ac:dyDescent="0.35">
      <c r="A115" s="60" t="s">
        <v>27</v>
      </c>
      <c r="B115" s="114" t="s">
        <v>219</v>
      </c>
      <c r="C115" s="15">
        <f>+C116+C118+C120</f>
        <v>11806367</v>
      </c>
      <c r="D115" s="92">
        <f>+D116+D118+D120</f>
        <v>12989379</v>
      </c>
      <c r="E115" s="16">
        <f>+E116+E118+E120</f>
        <v>12686127</v>
      </c>
    </row>
    <row r="116" spans="1:5" ht="12" customHeight="1" x14ac:dyDescent="0.3">
      <c r="A116" s="220" t="s">
        <v>29</v>
      </c>
      <c r="B116" s="71" t="s">
        <v>220</v>
      </c>
      <c r="C116" s="20">
        <v>10557142</v>
      </c>
      <c r="D116" s="86">
        <v>11136234</v>
      </c>
      <c r="E116" s="21">
        <v>10832982</v>
      </c>
    </row>
    <row r="117" spans="1:5" ht="12" customHeight="1" x14ac:dyDescent="0.3">
      <c r="A117" s="220" t="s">
        <v>31</v>
      </c>
      <c r="B117" s="87" t="s">
        <v>221</v>
      </c>
      <c r="C117" s="20"/>
      <c r="D117" s="86"/>
      <c r="E117" s="21"/>
    </row>
    <row r="118" spans="1:5" ht="12" customHeight="1" x14ac:dyDescent="0.3">
      <c r="A118" s="220" t="s">
        <v>33</v>
      </c>
      <c r="B118" s="87" t="s">
        <v>222</v>
      </c>
      <c r="C118" s="24">
        <v>1249225</v>
      </c>
      <c r="D118" s="88">
        <v>1853145</v>
      </c>
      <c r="E118" s="25">
        <v>1853145</v>
      </c>
    </row>
    <row r="119" spans="1:5" ht="12" customHeight="1" x14ac:dyDescent="0.3">
      <c r="A119" s="220" t="s">
        <v>35</v>
      </c>
      <c r="B119" s="87" t="s">
        <v>223</v>
      </c>
      <c r="C119" s="24"/>
      <c r="D119" s="88"/>
      <c r="E119" s="25"/>
    </row>
    <row r="120" spans="1:5" ht="12" customHeight="1" x14ac:dyDescent="0.3">
      <c r="A120" s="220" t="s">
        <v>37</v>
      </c>
      <c r="B120" s="28" t="s">
        <v>224</v>
      </c>
      <c r="C120" s="24"/>
      <c r="D120" s="88"/>
      <c r="E120" s="25"/>
    </row>
    <row r="121" spans="1:5" ht="12" customHeight="1" x14ac:dyDescent="0.3">
      <c r="A121" s="220" t="s">
        <v>39</v>
      </c>
      <c r="B121" s="26" t="s">
        <v>225</v>
      </c>
      <c r="C121" s="24"/>
      <c r="D121" s="88"/>
      <c r="E121" s="25"/>
    </row>
    <row r="122" spans="1:5" ht="12" customHeight="1" x14ac:dyDescent="0.3">
      <c r="A122" s="220" t="s">
        <v>226</v>
      </c>
      <c r="B122" s="89" t="s">
        <v>227</v>
      </c>
      <c r="C122" s="24"/>
      <c r="D122" s="88"/>
      <c r="E122" s="25"/>
    </row>
    <row r="123" spans="1:5" ht="12" customHeight="1" x14ac:dyDescent="0.3">
      <c r="A123" s="220" t="s">
        <v>228</v>
      </c>
      <c r="B123" s="76" t="s">
        <v>200</v>
      </c>
      <c r="C123" s="24"/>
      <c r="D123" s="88"/>
      <c r="E123" s="25"/>
    </row>
    <row r="124" spans="1:5" ht="12" customHeight="1" x14ac:dyDescent="0.3">
      <c r="A124" s="220" t="s">
        <v>229</v>
      </c>
      <c r="B124" s="76" t="s">
        <v>230</v>
      </c>
      <c r="C124" s="24"/>
      <c r="D124" s="88"/>
      <c r="E124" s="25"/>
    </row>
    <row r="125" spans="1:5" ht="12" customHeight="1" x14ac:dyDescent="0.3">
      <c r="A125" s="220" t="s">
        <v>231</v>
      </c>
      <c r="B125" s="76" t="s">
        <v>232</v>
      </c>
      <c r="C125" s="24"/>
      <c r="D125" s="88"/>
      <c r="E125" s="25"/>
    </row>
    <row r="126" spans="1:5" ht="12" customHeight="1" x14ac:dyDescent="0.3">
      <c r="A126" s="220" t="s">
        <v>233</v>
      </c>
      <c r="B126" s="76" t="s">
        <v>206</v>
      </c>
      <c r="C126" s="24"/>
      <c r="D126" s="88"/>
      <c r="E126" s="25"/>
    </row>
    <row r="127" spans="1:5" ht="12" customHeight="1" x14ac:dyDescent="0.3">
      <c r="A127" s="220" t="s">
        <v>234</v>
      </c>
      <c r="B127" s="76" t="s">
        <v>235</v>
      </c>
      <c r="C127" s="24"/>
      <c r="D127" s="88"/>
      <c r="E127" s="25"/>
    </row>
    <row r="128" spans="1:5" ht="12" customHeight="1" thickBot="1" x14ac:dyDescent="0.35">
      <c r="A128" s="243" t="s">
        <v>236</v>
      </c>
      <c r="B128" s="76" t="s">
        <v>237</v>
      </c>
      <c r="C128" s="30"/>
      <c r="D128" s="90"/>
      <c r="E128" s="31"/>
    </row>
    <row r="129" spans="1:11" ht="12" customHeight="1" thickBot="1" x14ac:dyDescent="0.35">
      <c r="A129" s="60" t="s">
        <v>41</v>
      </c>
      <c r="B129" s="91" t="s">
        <v>238</v>
      </c>
      <c r="C129" s="15">
        <f>+C94+C115</f>
        <v>143534472</v>
      </c>
      <c r="D129" s="92">
        <f>+D94+D115</f>
        <v>189105357</v>
      </c>
      <c r="E129" s="16">
        <f>+E94+E115</f>
        <v>154251185</v>
      </c>
    </row>
    <row r="130" spans="1:11" ht="12" customHeight="1" thickBot="1" x14ac:dyDescent="0.35">
      <c r="A130" s="60" t="s">
        <v>239</v>
      </c>
      <c r="B130" s="91" t="s">
        <v>383</v>
      </c>
      <c r="C130" s="15">
        <f>+C131+C132+C133</f>
        <v>0</v>
      </c>
      <c r="D130" s="92">
        <f>+D131+D132+D133</f>
        <v>0</v>
      </c>
      <c r="E130" s="16">
        <f>+E131+E132+E133</f>
        <v>0</v>
      </c>
    </row>
    <row r="131" spans="1:11" s="241" customFormat="1" ht="12" customHeight="1" x14ac:dyDescent="0.3">
      <c r="A131" s="220" t="s">
        <v>57</v>
      </c>
      <c r="B131" s="93" t="s">
        <v>384</v>
      </c>
      <c r="C131" s="24"/>
      <c r="D131" s="88"/>
      <c r="E131" s="25"/>
    </row>
    <row r="132" spans="1:11" ht="12" customHeight="1" x14ac:dyDescent="0.3">
      <c r="A132" s="220" t="s">
        <v>59</v>
      </c>
      <c r="B132" s="93" t="s">
        <v>242</v>
      </c>
      <c r="C132" s="24"/>
      <c r="D132" s="88"/>
      <c r="E132" s="25"/>
    </row>
    <row r="133" spans="1:11" ht="12" customHeight="1" thickBot="1" x14ac:dyDescent="0.35">
      <c r="A133" s="243" t="s">
        <v>61</v>
      </c>
      <c r="B133" s="97" t="s">
        <v>385</v>
      </c>
      <c r="C133" s="24"/>
      <c r="D133" s="88"/>
      <c r="E133" s="25"/>
    </row>
    <row r="134" spans="1:11" ht="12" customHeight="1" thickBot="1" x14ac:dyDescent="0.35">
      <c r="A134" s="60" t="s">
        <v>72</v>
      </c>
      <c r="B134" s="91" t="s">
        <v>244</v>
      </c>
      <c r="C134" s="15">
        <f>+C135+C136+C137+C138+C139+C140</f>
        <v>0</v>
      </c>
      <c r="D134" s="92">
        <f>+D135+D136+D137+D138+D139+D140</f>
        <v>0</v>
      </c>
      <c r="E134" s="16">
        <f>+E135+E136+E137+E138+E139+E140</f>
        <v>0</v>
      </c>
    </row>
    <row r="135" spans="1:11" ht="12" customHeight="1" x14ac:dyDescent="0.3">
      <c r="A135" s="220" t="s">
        <v>74</v>
      </c>
      <c r="B135" s="93" t="s">
        <v>245</v>
      </c>
      <c r="C135" s="24"/>
      <c r="D135" s="88"/>
      <c r="E135" s="25"/>
    </row>
    <row r="136" spans="1:11" ht="12" customHeight="1" x14ac:dyDescent="0.3">
      <c r="A136" s="220" t="s">
        <v>76</v>
      </c>
      <c r="B136" s="93" t="s">
        <v>246</v>
      </c>
      <c r="C136" s="24"/>
      <c r="D136" s="88"/>
      <c r="E136" s="25"/>
    </row>
    <row r="137" spans="1:11" ht="12" customHeight="1" x14ac:dyDescent="0.3">
      <c r="A137" s="220" t="s">
        <v>78</v>
      </c>
      <c r="B137" s="93" t="s">
        <v>247</v>
      </c>
      <c r="C137" s="24"/>
      <c r="D137" s="88"/>
      <c r="E137" s="25"/>
    </row>
    <row r="138" spans="1:11" ht="12" customHeight="1" x14ac:dyDescent="0.3">
      <c r="A138" s="220" t="s">
        <v>80</v>
      </c>
      <c r="B138" s="93" t="s">
        <v>386</v>
      </c>
      <c r="C138" s="24"/>
      <c r="D138" s="88"/>
      <c r="E138" s="25"/>
    </row>
    <row r="139" spans="1:11" ht="12" customHeight="1" x14ac:dyDescent="0.3">
      <c r="A139" s="220" t="s">
        <v>82</v>
      </c>
      <c r="B139" s="93" t="s">
        <v>249</v>
      </c>
      <c r="C139" s="24"/>
      <c r="D139" s="88"/>
      <c r="E139" s="25"/>
    </row>
    <row r="140" spans="1:11" s="241" customFormat="1" ht="12" customHeight="1" thickBot="1" x14ac:dyDescent="0.35">
      <c r="A140" s="243" t="s">
        <v>84</v>
      </c>
      <c r="B140" s="97" t="s">
        <v>250</v>
      </c>
      <c r="C140" s="24"/>
      <c r="D140" s="88"/>
      <c r="E140" s="25"/>
    </row>
    <row r="141" spans="1:11" ht="12" customHeight="1" thickBot="1" x14ac:dyDescent="0.35">
      <c r="A141" s="60" t="s">
        <v>96</v>
      </c>
      <c r="B141" s="91" t="s">
        <v>387</v>
      </c>
      <c r="C141" s="33">
        <f>+C142+C143+C145+C146+C144</f>
        <v>26012447</v>
      </c>
      <c r="D141" s="96">
        <f>+D142+D143+D145+D146+D144</f>
        <v>29953632</v>
      </c>
      <c r="E141" s="34">
        <f>+E142+E143+E145+E146+E144</f>
        <v>29953632</v>
      </c>
      <c r="K141" s="245"/>
    </row>
    <row r="142" spans="1:11" x14ac:dyDescent="0.3">
      <c r="A142" s="220" t="s">
        <v>98</v>
      </c>
      <c r="B142" s="93" t="s">
        <v>252</v>
      </c>
      <c r="C142" s="24"/>
      <c r="D142" s="88"/>
      <c r="E142" s="25"/>
    </row>
    <row r="143" spans="1:11" ht="12" customHeight="1" x14ac:dyDescent="0.3">
      <c r="A143" s="220" t="s">
        <v>100</v>
      </c>
      <c r="B143" s="93" t="s">
        <v>253</v>
      </c>
      <c r="C143" s="24"/>
      <c r="D143" s="88">
        <v>2397931</v>
      </c>
      <c r="E143" s="25">
        <v>2397931</v>
      </c>
    </row>
    <row r="144" spans="1:11" ht="12" customHeight="1" x14ac:dyDescent="0.3">
      <c r="A144" s="220" t="s">
        <v>102</v>
      </c>
      <c r="B144" s="93" t="s">
        <v>388</v>
      </c>
      <c r="C144" s="24">
        <v>26012447</v>
      </c>
      <c r="D144" s="88">
        <v>27555701</v>
      </c>
      <c r="E144" s="25">
        <v>27555701</v>
      </c>
    </row>
    <row r="145" spans="1:5" s="241" customFormat="1" ht="12" customHeight="1" x14ac:dyDescent="0.3">
      <c r="A145" s="220" t="s">
        <v>104</v>
      </c>
      <c r="B145" s="93" t="s">
        <v>254</v>
      </c>
      <c r="C145" s="24"/>
      <c r="D145" s="88"/>
      <c r="E145" s="25"/>
    </row>
    <row r="146" spans="1:5" s="241" customFormat="1" ht="12" customHeight="1" thickBot="1" x14ac:dyDescent="0.35">
      <c r="A146" s="243" t="s">
        <v>106</v>
      </c>
      <c r="B146" s="97" t="s">
        <v>255</v>
      </c>
      <c r="C146" s="24"/>
      <c r="D146" s="88"/>
      <c r="E146" s="25"/>
    </row>
    <row r="147" spans="1:5" s="241" customFormat="1" ht="12" customHeight="1" thickBot="1" x14ac:dyDescent="0.35">
      <c r="A147" s="60" t="s">
        <v>256</v>
      </c>
      <c r="B147" s="91" t="s">
        <v>257</v>
      </c>
      <c r="C147" s="98">
        <f>+C148+C149+C150+C151+C152</f>
        <v>0</v>
      </c>
      <c r="D147" s="99">
        <f>+D148+D149+D150+D151+D152</f>
        <v>0</v>
      </c>
      <c r="E147" s="100">
        <f>+E148+E149+E150+E151+E152</f>
        <v>0</v>
      </c>
    </row>
    <row r="148" spans="1:5" s="241" customFormat="1" ht="12" customHeight="1" x14ac:dyDescent="0.3">
      <c r="A148" s="220" t="s">
        <v>110</v>
      </c>
      <c r="B148" s="93" t="s">
        <v>258</v>
      </c>
      <c r="C148" s="24"/>
      <c r="D148" s="88"/>
      <c r="E148" s="25"/>
    </row>
    <row r="149" spans="1:5" s="241" customFormat="1" ht="12" customHeight="1" x14ac:dyDescent="0.3">
      <c r="A149" s="220" t="s">
        <v>112</v>
      </c>
      <c r="B149" s="93" t="s">
        <v>259</v>
      </c>
      <c r="C149" s="24"/>
      <c r="D149" s="88"/>
      <c r="E149" s="25"/>
    </row>
    <row r="150" spans="1:5" s="241" customFormat="1" ht="12" customHeight="1" x14ac:dyDescent="0.3">
      <c r="A150" s="220" t="s">
        <v>114</v>
      </c>
      <c r="B150" s="93" t="s">
        <v>260</v>
      </c>
      <c r="C150" s="24"/>
      <c r="D150" s="88"/>
      <c r="E150" s="25"/>
    </row>
    <row r="151" spans="1:5" s="241" customFormat="1" ht="12" customHeight="1" x14ac:dyDescent="0.3">
      <c r="A151" s="220" t="s">
        <v>116</v>
      </c>
      <c r="B151" s="93" t="s">
        <v>389</v>
      </c>
      <c r="C151" s="24"/>
      <c r="D151" s="88"/>
      <c r="E151" s="25"/>
    </row>
    <row r="152" spans="1:5" ht="12.75" customHeight="1" thickBot="1" x14ac:dyDescent="0.35">
      <c r="A152" s="243" t="s">
        <v>262</v>
      </c>
      <c r="B152" s="97" t="s">
        <v>263</v>
      </c>
      <c r="C152" s="30"/>
      <c r="D152" s="90"/>
      <c r="E152" s="31"/>
    </row>
    <row r="153" spans="1:5" ht="12.75" customHeight="1" thickBot="1" x14ac:dyDescent="0.35">
      <c r="A153" s="246" t="s">
        <v>118</v>
      </c>
      <c r="B153" s="91" t="s">
        <v>264</v>
      </c>
      <c r="C153" s="98"/>
      <c r="D153" s="99"/>
      <c r="E153" s="100"/>
    </row>
    <row r="154" spans="1:5" ht="12.75" customHeight="1" thickBot="1" x14ac:dyDescent="0.35">
      <c r="A154" s="246" t="s">
        <v>265</v>
      </c>
      <c r="B154" s="91" t="s">
        <v>266</v>
      </c>
      <c r="C154" s="98"/>
      <c r="D154" s="99"/>
      <c r="E154" s="100"/>
    </row>
    <row r="155" spans="1:5" ht="12" customHeight="1" thickBot="1" x14ac:dyDescent="0.35">
      <c r="A155" s="60" t="s">
        <v>267</v>
      </c>
      <c r="B155" s="91" t="s">
        <v>268</v>
      </c>
      <c r="C155" s="104">
        <f>+C130+C134+C141+C147+C153+C154</f>
        <v>26012447</v>
      </c>
      <c r="D155" s="105">
        <f>+D130+D134+D141+D147+D153+D154</f>
        <v>29953632</v>
      </c>
      <c r="E155" s="106">
        <f>+E130+E134+E141+E147+E153+E154</f>
        <v>29953632</v>
      </c>
    </row>
    <row r="156" spans="1:5" ht="15.15" customHeight="1" thickBot="1" x14ac:dyDescent="0.35">
      <c r="A156" s="247" t="s">
        <v>269</v>
      </c>
      <c r="B156" s="110" t="s">
        <v>270</v>
      </c>
      <c r="C156" s="104">
        <f>+C129+C155</f>
        <v>169546919</v>
      </c>
      <c r="D156" s="105">
        <f>+D129+D155</f>
        <v>219058989</v>
      </c>
      <c r="E156" s="106">
        <f>+E129+E155</f>
        <v>184204817</v>
      </c>
    </row>
    <row r="157" spans="1:5" ht="15" thickBot="1" x14ac:dyDescent="0.35">
      <c r="C157" s="250">
        <f>C91-C156</f>
        <v>0</v>
      </c>
      <c r="D157" s="250">
        <f>D91-D156</f>
        <v>0</v>
      </c>
      <c r="E157" s="251"/>
    </row>
    <row r="158" spans="1:5" ht="15.15" customHeight="1" thickBot="1" x14ac:dyDescent="0.35">
      <c r="A158" s="252" t="s">
        <v>390</v>
      </c>
      <c r="B158" s="253"/>
      <c r="C158" s="254">
        <v>66</v>
      </c>
      <c r="D158" s="254">
        <v>71</v>
      </c>
      <c r="E158" s="255">
        <v>71</v>
      </c>
    </row>
    <row r="159" spans="1:5" ht="14.4" customHeight="1" thickBot="1" x14ac:dyDescent="0.35">
      <c r="A159" s="252" t="s">
        <v>391</v>
      </c>
      <c r="B159" s="253"/>
      <c r="C159" s="254">
        <v>55</v>
      </c>
      <c r="D159" s="254">
        <v>58</v>
      </c>
      <c r="E159" s="255">
        <v>58</v>
      </c>
    </row>
  </sheetData>
  <mergeCells count="5">
    <mergeCell ref="B1:E1"/>
    <mergeCell ref="B2:D2"/>
    <mergeCell ref="B3:D3"/>
    <mergeCell ref="A7:E7"/>
    <mergeCell ref="A93:E9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workbookViewId="0">
      <selection activeCell="B2" sqref="B2:D2"/>
    </sheetView>
  </sheetViews>
  <sheetFormatPr defaultRowHeight="14.4" x14ac:dyDescent="0.3"/>
  <cols>
    <col min="1" max="1" width="11.88671875" style="305" customWidth="1"/>
    <col min="2" max="2" width="46.6640625" style="265" customWidth="1"/>
    <col min="3" max="5" width="13.5546875" style="265" customWidth="1"/>
    <col min="6" max="256" width="9.109375" style="265"/>
    <col min="257" max="257" width="11.88671875" style="265" customWidth="1"/>
    <col min="258" max="258" width="46.6640625" style="265" customWidth="1"/>
    <col min="259" max="261" width="13.5546875" style="265" customWidth="1"/>
    <col min="262" max="512" width="9.109375" style="265"/>
    <col min="513" max="513" width="11.88671875" style="265" customWidth="1"/>
    <col min="514" max="514" width="46.6640625" style="265" customWidth="1"/>
    <col min="515" max="517" width="13.5546875" style="265" customWidth="1"/>
    <col min="518" max="768" width="9.109375" style="265"/>
    <col min="769" max="769" width="11.88671875" style="265" customWidth="1"/>
    <col min="770" max="770" width="46.6640625" style="265" customWidth="1"/>
    <col min="771" max="773" width="13.5546875" style="265" customWidth="1"/>
    <col min="774" max="1024" width="9.109375" style="265"/>
    <col min="1025" max="1025" width="11.88671875" style="265" customWidth="1"/>
    <col min="1026" max="1026" width="46.6640625" style="265" customWidth="1"/>
    <col min="1027" max="1029" width="13.5546875" style="265" customWidth="1"/>
    <col min="1030" max="1280" width="9.109375" style="265"/>
    <col min="1281" max="1281" width="11.88671875" style="265" customWidth="1"/>
    <col min="1282" max="1282" width="46.6640625" style="265" customWidth="1"/>
    <col min="1283" max="1285" width="13.5546875" style="265" customWidth="1"/>
    <col min="1286" max="1536" width="9.109375" style="265"/>
    <col min="1537" max="1537" width="11.88671875" style="265" customWidth="1"/>
    <col min="1538" max="1538" width="46.6640625" style="265" customWidth="1"/>
    <col min="1539" max="1541" width="13.5546875" style="265" customWidth="1"/>
    <col min="1542" max="1792" width="9.109375" style="265"/>
    <col min="1793" max="1793" width="11.88671875" style="265" customWidth="1"/>
    <col min="1794" max="1794" width="46.6640625" style="265" customWidth="1"/>
    <col min="1795" max="1797" width="13.5546875" style="265" customWidth="1"/>
    <col min="1798" max="2048" width="9.109375" style="265"/>
    <col min="2049" max="2049" width="11.88671875" style="265" customWidth="1"/>
    <col min="2050" max="2050" width="46.6640625" style="265" customWidth="1"/>
    <col min="2051" max="2053" width="13.5546875" style="265" customWidth="1"/>
    <col min="2054" max="2304" width="9.109375" style="265"/>
    <col min="2305" max="2305" width="11.88671875" style="265" customWidth="1"/>
    <col min="2306" max="2306" width="46.6640625" style="265" customWidth="1"/>
    <col min="2307" max="2309" width="13.5546875" style="265" customWidth="1"/>
    <col min="2310" max="2560" width="9.109375" style="265"/>
    <col min="2561" max="2561" width="11.88671875" style="265" customWidth="1"/>
    <col min="2562" max="2562" width="46.6640625" style="265" customWidth="1"/>
    <col min="2563" max="2565" width="13.5546875" style="265" customWidth="1"/>
    <col min="2566" max="2816" width="9.109375" style="265"/>
    <col min="2817" max="2817" width="11.88671875" style="265" customWidth="1"/>
    <col min="2818" max="2818" width="46.6640625" style="265" customWidth="1"/>
    <col min="2819" max="2821" width="13.5546875" style="265" customWidth="1"/>
    <col min="2822" max="3072" width="9.109375" style="265"/>
    <col min="3073" max="3073" width="11.88671875" style="265" customWidth="1"/>
    <col min="3074" max="3074" width="46.6640625" style="265" customWidth="1"/>
    <col min="3075" max="3077" width="13.5546875" style="265" customWidth="1"/>
    <col min="3078" max="3328" width="9.109375" style="265"/>
    <col min="3329" max="3329" width="11.88671875" style="265" customWidth="1"/>
    <col min="3330" max="3330" width="46.6640625" style="265" customWidth="1"/>
    <col min="3331" max="3333" width="13.5546875" style="265" customWidth="1"/>
    <col min="3334" max="3584" width="9.109375" style="265"/>
    <col min="3585" max="3585" width="11.88671875" style="265" customWidth="1"/>
    <col min="3586" max="3586" width="46.6640625" style="265" customWidth="1"/>
    <col min="3587" max="3589" width="13.5546875" style="265" customWidth="1"/>
    <col min="3590" max="3840" width="9.109375" style="265"/>
    <col min="3841" max="3841" width="11.88671875" style="265" customWidth="1"/>
    <col min="3842" max="3842" width="46.6640625" style="265" customWidth="1"/>
    <col min="3843" max="3845" width="13.5546875" style="265" customWidth="1"/>
    <col min="3846" max="4096" width="9.109375" style="265"/>
    <col min="4097" max="4097" width="11.88671875" style="265" customWidth="1"/>
    <col min="4098" max="4098" width="46.6640625" style="265" customWidth="1"/>
    <col min="4099" max="4101" width="13.5546875" style="265" customWidth="1"/>
    <col min="4102" max="4352" width="9.109375" style="265"/>
    <col min="4353" max="4353" width="11.88671875" style="265" customWidth="1"/>
    <col min="4354" max="4354" width="46.6640625" style="265" customWidth="1"/>
    <col min="4355" max="4357" width="13.5546875" style="265" customWidth="1"/>
    <col min="4358" max="4608" width="9.109375" style="265"/>
    <col min="4609" max="4609" width="11.88671875" style="265" customWidth="1"/>
    <col min="4610" max="4610" width="46.6640625" style="265" customWidth="1"/>
    <col min="4611" max="4613" width="13.5546875" style="265" customWidth="1"/>
    <col min="4614" max="4864" width="9.109375" style="265"/>
    <col min="4865" max="4865" width="11.88671875" style="265" customWidth="1"/>
    <col min="4866" max="4866" width="46.6640625" style="265" customWidth="1"/>
    <col min="4867" max="4869" width="13.5546875" style="265" customWidth="1"/>
    <col min="4870" max="5120" width="9.109375" style="265"/>
    <col min="5121" max="5121" width="11.88671875" style="265" customWidth="1"/>
    <col min="5122" max="5122" width="46.6640625" style="265" customWidth="1"/>
    <col min="5123" max="5125" width="13.5546875" style="265" customWidth="1"/>
    <col min="5126" max="5376" width="9.109375" style="265"/>
    <col min="5377" max="5377" width="11.88671875" style="265" customWidth="1"/>
    <col min="5378" max="5378" width="46.6640625" style="265" customWidth="1"/>
    <col min="5379" max="5381" width="13.5546875" style="265" customWidth="1"/>
    <col min="5382" max="5632" width="9.109375" style="265"/>
    <col min="5633" max="5633" width="11.88671875" style="265" customWidth="1"/>
    <col min="5634" max="5634" width="46.6640625" style="265" customWidth="1"/>
    <col min="5635" max="5637" width="13.5546875" style="265" customWidth="1"/>
    <col min="5638" max="5888" width="9.109375" style="265"/>
    <col min="5889" max="5889" width="11.88671875" style="265" customWidth="1"/>
    <col min="5890" max="5890" width="46.6640625" style="265" customWidth="1"/>
    <col min="5891" max="5893" width="13.5546875" style="265" customWidth="1"/>
    <col min="5894" max="6144" width="9.109375" style="265"/>
    <col min="6145" max="6145" width="11.88671875" style="265" customWidth="1"/>
    <col min="6146" max="6146" width="46.6640625" style="265" customWidth="1"/>
    <col min="6147" max="6149" width="13.5546875" style="265" customWidth="1"/>
    <col min="6150" max="6400" width="9.109375" style="265"/>
    <col min="6401" max="6401" width="11.88671875" style="265" customWidth="1"/>
    <col min="6402" max="6402" width="46.6640625" style="265" customWidth="1"/>
    <col min="6403" max="6405" width="13.5546875" style="265" customWidth="1"/>
    <col min="6406" max="6656" width="9.109375" style="265"/>
    <col min="6657" max="6657" width="11.88671875" style="265" customWidth="1"/>
    <col min="6658" max="6658" width="46.6640625" style="265" customWidth="1"/>
    <col min="6659" max="6661" width="13.5546875" style="265" customWidth="1"/>
    <col min="6662" max="6912" width="9.109375" style="265"/>
    <col min="6913" max="6913" width="11.88671875" style="265" customWidth="1"/>
    <col min="6914" max="6914" width="46.6640625" style="265" customWidth="1"/>
    <col min="6915" max="6917" width="13.5546875" style="265" customWidth="1"/>
    <col min="6918" max="7168" width="9.109375" style="265"/>
    <col min="7169" max="7169" width="11.88671875" style="265" customWidth="1"/>
    <col min="7170" max="7170" width="46.6640625" style="265" customWidth="1"/>
    <col min="7171" max="7173" width="13.5546875" style="265" customWidth="1"/>
    <col min="7174" max="7424" width="9.109375" style="265"/>
    <col min="7425" max="7425" width="11.88671875" style="265" customWidth="1"/>
    <col min="7426" max="7426" width="46.6640625" style="265" customWidth="1"/>
    <col min="7427" max="7429" width="13.5546875" style="265" customWidth="1"/>
    <col min="7430" max="7680" width="9.109375" style="265"/>
    <col min="7681" max="7681" width="11.88671875" style="265" customWidth="1"/>
    <col min="7682" max="7682" width="46.6640625" style="265" customWidth="1"/>
    <col min="7683" max="7685" width="13.5546875" style="265" customWidth="1"/>
    <col min="7686" max="7936" width="9.109375" style="265"/>
    <col min="7937" max="7937" width="11.88671875" style="265" customWidth="1"/>
    <col min="7938" max="7938" width="46.6640625" style="265" customWidth="1"/>
    <col min="7939" max="7941" width="13.5546875" style="265" customWidth="1"/>
    <col min="7942" max="8192" width="9.109375" style="265"/>
    <col min="8193" max="8193" width="11.88671875" style="265" customWidth="1"/>
    <col min="8194" max="8194" width="46.6640625" style="265" customWidth="1"/>
    <col min="8195" max="8197" width="13.5546875" style="265" customWidth="1"/>
    <col min="8198" max="8448" width="9.109375" style="265"/>
    <col min="8449" max="8449" width="11.88671875" style="265" customWidth="1"/>
    <col min="8450" max="8450" width="46.6640625" style="265" customWidth="1"/>
    <col min="8451" max="8453" width="13.5546875" style="265" customWidth="1"/>
    <col min="8454" max="8704" width="9.109375" style="265"/>
    <col min="8705" max="8705" width="11.88671875" style="265" customWidth="1"/>
    <col min="8706" max="8706" width="46.6640625" style="265" customWidth="1"/>
    <col min="8707" max="8709" width="13.5546875" style="265" customWidth="1"/>
    <col min="8710" max="8960" width="9.109375" style="265"/>
    <col min="8961" max="8961" width="11.88671875" style="265" customWidth="1"/>
    <col min="8962" max="8962" width="46.6640625" style="265" customWidth="1"/>
    <col min="8963" max="8965" width="13.5546875" style="265" customWidth="1"/>
    <col min="8966" max="9216" width="9.109375" style="265"/>
    <col min="9217" max="9217" width="11.88671875" style="265" customWidth="1"/>
    <col min="9218" max="9218" width="46.6640625" style="265" customWidth="1"/>
    <col min="9219" max="9221" width="13.5546875" style="265" customWidth="1"/>
    <col min="9222" max="9472" width="9.109375" style="265"/>
    <col min="9473" max="9473" width="11.88671875" style="265" customWidth="1"/>
    <col min="9474" max="9474" width="46.6640625" style="265" customWidth="1"/>
    <col min="9475" max="9477" width="13.5546875" style="265" customWidth="1"/>
    <col min="9478" max="9728" width="9.109375" style="265"/>
    <col min="9729" max="9729" width="11.88671875" style="265" customWidth="1"/>
    <col min="9730" max="9730" width="46.6640625" style="265" customWidth="1"/>
    <col min="9731" max="9733" width="13.5546875" style="265" customWidth="1"/>
    <col min="9734" max="9984" width="9.109375" style="265"/>
    <col min="9985" max="9985" width="11.88671875" style="265" customWidth="1"/>
    <col min="9986" max="9986" width="46.6640625" style="265" customWidth="1"/>
    <col min="9987" max="9989" width="13.5546875" style="265" customWidth="1"/>
    <col min="9990" max="10240" width="9.109375" style="265"/>
    <col min="10241" max="10241" width="11.88671875" style="265" customWidth="1"/>
    <col min="10242" max="10242" width="46.6640625" style="265" customWidth="1"/>
    <col min="10243" max="10245" width="13.5546875" style="265" customWidth="1"/>
    <col min="10246" max="10496" width="9.109375" style="265"/>
    <col min="10497" max="10497" width="11.88671875" style="265" customWidth="1"/>
    <col min="10498" max="10498" width="46.6640625" style="265" customWidth="1"/>
    <col min="10499" max="10501" width="13.5546875" style="265" customWidth="1"/>
    <col min="10502" max="10752" width="9.109375" style="265"/>
    <col min="10753" max="10753" width="11.88671875" style="265" customWidth="1"/>
    <col min="10754" max="10754" width="46.6640625" style="265" customWidth="1"/>
    <col min="10755" max="10757" width="13.5546875" style="265" customWidth="1"/>
    <col min="10758" max="11008" width="9.109375" style="265"/>
    <col min="11009" max="11009" width="11.88671875" style="265" customWidth="1"/>
    <col min="11010" max="11010" width="46.6640625" style="265" customWidth="1"/>
    <col min="11011" max="11013" width="13.5546875" style="265" customWidth="1"/>
    <col min="11014" max="11264" width="9.109375" style="265"/>
    <col min="11265" max="11265" width="11.88671875" style="265" customWidth="1"/>
    <col min="11266" max="11266" width="46.6640625" style="265" customWidth="1"/>
    <col min="11267" max="11269" width="13.5546875" style="265" customWidth="1"/>
    <col min="11270" max="11520" width="9.109375" style="265"/>
    <col min="11521" max="11521" width="11.88671875" style="265" customWidth="1"/>
    <col min="11522" max="11522" width="46.6640625" style="265" customWidth="1"/>
    <col min="11523" max="11525" width="13.5546875" style="265" customWidth="1"/>
    <col min="11526" max="11776" width="9.109375" style="265"/>
    <col min="11777" max="11777" width="11.88671875" style="265" customWidth="1"/>
    <col min="11778" max="11778" width="46.6640625" style="265" customWidth="1"/>
    <col min="11779" max="11781" width="13.5546875" style="265" customWidth="1"/>
    <col min="11782" max="12032" width="9.109375" style="265"/>
    <col min="12033" max="12033" width="11.88671875" style="265" customWidth="1"/>
    <col min="12034" max="12034" width="46.6640625" style="265" customWidth="1"/>
    <col min="12035" max="12037" width="13.5546875" style="265" customWidth="1"/>
    <col min="12038" max="12288" width="9.109375" style="265"/>
    <col min="12289" max="12289" width="11.88671875" style="265" customWidth="1"/>
    <col min="12290" max="12290" width="46.6640625" style="265" customWidth="1"/>
    <col min="12291" max="12293" width="13.5546875" style="265" customWidth="1"/>
    <col min="12294" max="12544" width="9.109375" style="265"/>
    <col min="12545" max="12545" width="11.88671875" style="265" customWidth="1"/>
    <col min="12546" max="12546" width="46.6640625" style="265" customWidth="1"/>
    <col min="12547" max="12549" width="13.5546875" style="265" customWidth="1"/>
    <col min="12550" max="12800" width="9.109375" style="265"/>
    <col min="12801" max="12801" width="11.88671875" style="265" customWidth="1"/>
    <col min="12802" max="12802" width="46.6640625" style="265" customWidth="1"/>
    <col min="12803" max="12805" width="13.5546875" style="265" customWidth="1"/>
    <col min="12806" max="13056" width="9.109375" style="265"/>
    <col min="13057" max="13057" width="11.88671875" style="265" customWidth="1"/>
    <col min="13058" max="13058" width="46.6640625" style="265" customWidth="1"/>
    <col min="13059" max="13061" width="13.5546875" style="265" customWidth="1"/>
    <col min="13062" max="13312" width="9.109375" style="265"/>
    <col min="13313" max="13313" width="11.88671875" style="265" customWidth="1"/>
    <col min="13314" max="13314" width="46.6640625" style="265" customWidth="1"/>
    <col min="13315" max="13317" width="13.5546875" style="265" customWidth="1"/>
    <col min="13318" max="13568" width="9.109375" style="265"/>
    <col min="13569" max="13569" width="11.88671875" style="265" customWidth="1"/>
    <col min="13570" max="13570" width="46.6640625" style="265" customWidth="1"/>
    <col min="13571" max="13573" width="13.5546875" style="265" customWidth="1"/>
    <col min="13574" max="13824" width="9.109375" style="265"/>
    <col min="13825" max="13825" width="11.88671875" style="265" customWidth="1"/>
    <col min="13826" max="13826" width="46.6640625" style="265" customWidth="1"/>
    <col min="13827" max="13829" width="13.5546875" style="265" customWidth="1"/>
    <col min="13830" max="14080" width="9.109375" style="265"/>
    <col min="14081" max="14081" width="11.88671875" style="265" customWidth="1"/>
    <col min="14082" max="14082" width="46.6640625" style="265" customWidth="1"/>
    <col min="14083" max="14085" width="13.5546875" style="265" customWidth="1"/>
    <col min="14086" max="14336" width="9.109375" style="265"/>
    <col min="14337" max="14337" width="11.88671875" style="265" customWidth="1"/>
    <col min="14338" max="14338" width="46.6640625" style="265" customWidth="1"/>
    <col min="14339" max="14341" width="13.5546875" style="265" customWidth="1"/>
    <col min="14342" max="14592" width="9.109375" style="265"/>
    <col min="14593" max="14593" width="11.88671875" style="265" customWidth="1"/>
    <col min="14594" max="14594" width="46.6640625" style="265" customWidth="1"/>
    <col min="14595" max="14597" width="13.5546875" style="265" customWidth="1"/>
    <col min="14598" max="14848" width="9.109375" style="265"/>
    <col min="14849" max="14849" width="11.88671875" style="265" customWidth="1"/>
    <col min="14850" max="14850" width="46.6640625" style="265" customWidth="1"/>
    <col min="14851" max="14853" width="13.5546875" style="265" customWidth="1"/>
    <col min="14854" max="15104" width="9.109375" style="265"/>
    <col min="15105" max="15105" width="11.88671875" style="265" customWidth="1"/>
    <col min="15106" max="15106" width="46.6640625" style="265" customWidth="1"/>
    <col min="15107" max="15109" width="13.5546875" style="265" customWidth="1"/>
    <col min="15110" max="15360" width="9.109375" style="265"/>
    <col min="15361" max="15361" width="11.88671875" style="265" customWidth="1"/>
    <col min="15362" max="15362" width="46.6640625" style="265" customWidth="1"/>
    <col min="15363" max="15365" width="13.5546875" style="265" customWidth="1"/>
    <col min="15366" max="15616" width="9.109375" style="265"/>
    <col min="15617" max="15617" width="11.88671875" style="265" customWidth="1"/>
    <col min="15618" max="15618" width="46.6640625" style="265" customWidth="1"/>
    <col min="15619" max="15621" width="13.5546875" style="265" customWidth="1"/>
    <col min="15622" max="15872" width="9.109375" style="265"/>
    <col min="15873" max="15873" width="11.88671875" style="265" customWidth="1"/>
    <col min="15874" max="15874" width="46.6640625" style="265" customWidth="1"/>
    <col min="15875" max="15877" width="13.5546875" style="265" customWidth="1"/>
    <col min="15878" max="16128" width="9.109375" style="265"/>
    <col min="16129" max="16129" width="11.88671875" style="265" customWidth="1"/>
    <col min="16130" max="16130" width="46.6640625" style="265" customWidth="1"/>
    <col min="16131" max="16133" width="13.5546875" style="265" customWidth="1"/>
    <col min="16134" max="16384" width="9.109375" style="265"/>
  </cols>
  <sheetData>
    <row r="1" spans="1:5" s="260" customFormat="1" ht="16.2" thickBot="1" x14ac:dyDescent="0.3">
      <c r="A1" s="199"/>
      <c r="B1" s="432" t="str">
        <f>CONCATENATE("4. 1.melléklet ",[1]Z_ALAPADATOK!A7," ",[1]Z_ALAPADATOK!B7," ",[1]Z_ALAPADATOK!C7," ",[1]Z_ALAPADATOK!D7," ",[1]Z_ALAPADATOK!E7," ",[1]Z_ALAPADATOK!F7," ",[1]Z_ALAPADATOK!G7," ",[1]Z_ALAPADATOK!H7)</f>
        <v>4. 1.melléklet a … / 2019. ( … ) önkormányzati rendelethez</v>
      </c>
      <c r="C1" s="433"/>
      <c r="D1" s="433"/>
      <c r="E1" s="433"/>
    </row>
    <row r="2" spans="1:5" s="263" customFormat="1" ht="25.5" customHeight="1" thickBot="1" x14ac:dyDescent="0.35">
      <c r="A2" s="261" t="s">
        <v>395</v>
      </c>
      <c r="B2" s="438" t="s">
        <v>396</v>
      </c>
      <c r="C2" s="439"/>
      <c r="D2" s="440"/>
      <c r="E2" s="262" t="s">
        <v>397</v>
      </c>
    </row>
    <row r="3" spans="1:5" s="263" customFormat="1" ht="23.4" thickBot="1" x14ac:dyDescent="0.35">
      <c r="A3" s="261" t="s">
        <v>367</v>
      </c>
      <c r="B3" s="438" t="s">
        <v>368</v>
      </c>
      <c r="C3" s="439"/>
      <c r="D3" s="440"/>
      <c r="E3" s="262" t="s">
        <v>366</v>
      </c>
    </row>
    <row r="4" spans="1:5" s="264" customFormat="1" ht="15.9" customHeight="1" thickBot="1" x14ac:dyDescent="0.35">
      <c r="A4" s="205"/>
      <c r="B4" s="205"/>
      <c r="C4" s="206"/>
      <c r="D4" s="207"/>
      <c r="E4" s="206" t="str">
        <f>'[1]Z_6.2.3.sz.mell'!E4</f>
        <v xml:space="preserve"> Forintban!</v>
      </c>
    </row>
    <row r="5" spans="1:5" ht="23.4" thickBot="1" x14ac:dyDescent="0.35">
      <c r="A5" s="210" t="s">
        <v>369</v>
      </c>
      <c r="B5" s="211" t="s">
        <v>370</v>
      </c>
      <c r="C5" s="211" t="s">
        <v>371</v>
      </c>
      <c r="D5" s="212" t="s">
        <v>372</v>
      </c>
      <c r="E5" s="213" t="str">
        <f>CONCATENATE('[1]Z_6.3.3.sz.mell'!E5)</f>
        <v>Teljesítés
2018. XII. 31.</v>
      </c>
    </row>
    <row r="6" spans="1:5" s="270" customFormat="1" ht="12.9" customHeight="1" thickBot="1" x14ac:dyDescent="0.35">
      <c r="A6" s="266" t="s">
        <v>8</v>
      </c>
      <c r="B6" s="267" t="s">
        <v>9</v>
      </c>
      <c r="C6" s="267" t="s">
        <v>10</v>
      </c>
      <c r="D6" s="268" t="s">
        <v>11</v>
      </c>
      <c r="E6" s="269" t="s">
        <v>12</v>
      </c>
    </row>
    <row r="7" spans="1:5" s="270" customFormat="1" ht="15.9" customHeight="1" thickBot="1" x14ac:dyDescent="0.35">
      <c r="A7" s="435" t="s">
        <v>279</v>
      </c>
      <c r="B7" s="436"/>
      <c r="C7" s="436"/>
      <c r="D7" s="436"/>
      <c r="E7" s="437"/>
    </row>
    <row r="8" spans="1:5" s="273" customFormat="1" ht="12" customHeight="1" thickBot="1" x14ac:dyDescent="0.35">
      <c r="A8" s="215" t="s">
        <v>13</v>
      </c>
      <c r="B8" s="271" t="s">
        <v>398</v>
      </c>
      <c r="C8" s="157">
        <f>SUM(C9:C19)</f>
        <v>4801600</v>
      </c>
      <c r="D8" s="157">
        <f>SUM(D9:D19)</f>
        <v>8901872</v>
      </c>
      <c r="E8" s="272">
        <f>SUM(E9:E19)</f>
        <v>6504991</v>
      </c>
    </row>
    <row r="9" spans="1:5" s="273" customFormat="1" ht="12" customHeight="1" x14ac:dyDescent="0.3">
      <c r="A9" s="274" t="s">
        <v>15</v>
      </c>
      <c r="B9" s="68" t="s">
        <v>75</v>
      </c>
      <c r="C9" s="178"/>
      <c r="D9" s="178"/>
      <c r="E9" s="275"/>
    </row>
    <row r="10" spans="1:5" s="273" customFormat="1" ht="12" customHeight="1" x14ac:dyDescent="0.3">
      <c r="A10" s="276" t="s">
        <v>17</v>
      </c>
      <c r="B10" s="71" t="s">
        <v>77</v>
      </c>
      <c r="C10" s="146">
        <v>2900000</v>
      </c>
      <c r="D10" s="277">
        <v>6130020</v>
      </c>
      <c r="E10" s="147">
        <v>3638488</v>
      </c>
    </row>
    <row r="11" spans="1:5" s="273" customFormat="1" ht="12" customHeight="1" x14ac:dyDescent="0.3">
      <c r="A11" s="276" t="s">
        <v>19</v>
      </c>
      <c r="B11" s="71" t="s">
        <v>79</v>
      </c>
      <c r="C11" s="146"/>
      <c r="D11" s="277"/>
      <c r="E11" s="147"/>
    </row>
    <row r="12" spans="1:5" s="273" customFormat="1" ht="12" customHeight="1" x14ac:dyDescent="0.3">
      <c r="A12" s="276" t="s">
        <v>21</v>
      </c>
      <c r="B12" s="71" t="s">
        <v>81</v>
      </c>
      <c r="C12" s="146"/>
      <c r="D12" s="277"/>
      <c r="E12" s="147"/>
    </row>
    <row r="13" spans="1:5" s="273" customFormat="1" ht="12" customHeight="1" x14ac:dyDescent="0.3">
      <c r="A13" s="276" t="s">
        <v>23</v>
      </c>
      <c r="B13" s="71" t="s">
        <v>83</v>
      </c>
      <c r="C13" s="146">
        <v>880000</v>
      </c>
      <c r="D13" s="277">
        <v>1503074</v>
      </c>
      <c r="E13" s="147">
        <v>1056785</v>
      </c>
    </row>
    <row r="14" spans="1:5" s="273" customFormat="1" ht="12" customHeight="1" x14ac:dyDescent="0.3">
      <c r="A14" s="276" t="s">
        <v>25</v>
      </c>
      <c r="B14" s="71" t="s">
        <v>399</v>
      </c>
      <c r="C14" s="146">
        <v>1020600</v>
      </c>
      <c r="D14" s="277">
        <v>1267778</v>
      </c>
      <c r="E14" s="147">
        <v>1267717</v>
      </c>
    </row>
    <row r="15" spans="1:5" s="273" customFormat="1" ht="12" customHeight="1" x14ac:dyDescent="0.3">
      <c r="A15" s="276" t="s">
        <v>191</v>
      </c>
      <c r="B15" s="97" t="s">
        <v>400</v>
      </c>
      <c r="C15" s="146"/>
      <c r="D15" s="277"/>
      <c r="E15" s="147">
        <v>542000</v>
      </c>
    </row>
    <row r="16" spans="1:5" s="273" customFormat="1" ht="12" customHeight="1" x14ac:dyDescent="0.3">
      <c r="A16" s="276" t="s">
        <v>193</v>
      </c>
      <c r="B16" s="71" t="s">
        <v>401</v>
      </c>
      <c r="C16" s="185">
        <v>1000</v>
      </c>
      <c r="D16" s="278">
        <v>1000</v>
      </c>
      <c r="E16" s="186">
        <v>1</v>
      </c>
    </row>
    <row r="17" spans="1:5" s="279" customFormat="1" ht="12" customHeight="1" x14ac:dyDescent="0.3">
      <c r="A17" s="276" t="s">
        <v>195</v>
      </c>
      <c r="B17" s="71" t="s">
        <v>91</v>
      </c>
      <c r="C17" s="146"/>
      <c r="D17" s="277"/>
      <c r="E17" s="147"/>
    </row>
    <row r="18" spans="1:5" s="279" customFormat="1" ht="12" customHeight="1" x14ac:dyDescent="0.3">
      <c r="A18" s="276" t="s">
        <v>197</v>
      </c>
      <c r="B18" s="71" t="s">
        <v>93</v>
      </c>
      <c r="C18" s="153"/>
      <c r="D18" s="280"/>
      <c r="E18" s="154"/>
    </row>
    <row r="19" spans="1:5" s="279" customFormat="1" ht="12" customHeight="1" thickBot="1" x14ac:dyDescent="0.35">
      <c r="A19" s="276" t="s">
        <v>199</v>
      </c>
      <c r="B19" s="97" t="s">
        <v>95</v>
      </c>
      <c r="C19" s="153"/>
      <c r="D19" s="280"/>
      <c r="E19" s="154"/>
    </row>
    <row r="20" spans="1:5" s="273" customFormat="1" ht="20.25" customHeight="1" thickBot="1" x14ac:dyDescent="0.35">
      <c r="A20" s="215" t="s">
        <v>27</v>
      </c>
      <c r="B20" s="271" t="s">
        <v>402</v>
      </c>
      <c r="C20" s="157">
        <f>SUM(C21:C23)</f>
        <v>0</v>
      </c>
      <c r="D20" s="171">
        <f>SUM(D21:D23)</f>
        <v>0</v>
      </c>
      <c r="E20" s="158">
        <f>SUM(E21:E23)</f>
        <v>0</v>
      </c>
    </row>
    <row r="21" spans="1:5" s="279" customFormat="1" ht="12" customHeight="1" x14ac:dyDescent="0.3">
      <c r="A21" s="276" t="s">
        <v>29</v>
      </c>
      <c r="B21" s="93" t="s">
        <v>30</v>
      </c>
      <c r="C21" s="146"/>
      <c r="D21" s="277"/>
      <c r="E21" s="147"/>
    </row>
    <row r="22" spans="1:5" s="279" customFormat="1" ht="12" customHeight="1" x14ac:dyDescent="0.3">
      <c r="A22" s="276" t="s">
        <v>31</v>
      </c>
      <c r="B22" s="71" t="s">
        <v>403</v>
      </c>
      <c r="C22" s="146"/>
      <c r="D22" s="277"/>
      <c r="E22" s="147"/>
    </row>
    <row r="23" spans="1:5" s="279" customFormat="1" ht="12" customHeight="1" x14ac:dyDescent="0.3">
      <c r="A23" s="276" t="s">
        <v>33</v>
      </c>
      <c r="B23" s="71" t="s">
        <v>404</v>
      </c>
      <c r="C23" s="146"/>
      <c r="D23" s="277"/>
      <c r="E23" s="147"/>
    </row>
    <row r="24" spans="1:5" s="279" customFormat="1" ht="12" customHeight="1" thickBot="1" x14ac:dyDescent="0.35">
      <c r="A24" s="276" t="s">
        <v>35</v>
      </c>
      <c r="B24" s="71" t="s">
        <v>405</v>
      </c>
      <c r="C24" s="146"/>
      <c r="D24" s="277"/>
      <c r="E24" s="147"/>
    </row>
    <row r="25" spans="1:5" s="279" customFormat="1" ht="12" customHeight="1" thickBot="1" x14ac:dyDescent="0.35">
      <c r="A25" s="281" t="s">
        <v>41</v>
      </c>
      <c r="B25" s="91" t="s">
        <v>291</v>
      </c>
      <c r="C25" s="282"/>
      <c r="D25" s="283"/>
      <c r="E25" s="284"/>
    </row>
    <row r="26" spans="1:5" s="279" customFormat="1" ht="25.5" customHeight="1" thickBot="1" x14ac:dyDescent="0.35">
      <c r="A26" s="281" t="s">
        <v>239</v>
      </c>
      <c r="B26" s="91" t="s">
        <v>406</v>
      </c>
      <c r="C26" s="157">
        <f>+C27+C28</f>
        <v>0</v>
      </c>
      <c r="D26" s="171">
        <f>+D27+D28</f>
        <v>0</v>
      </c>
      <c r="E26" s="158">
        <f>+E27+E28</f>
        <v>0</v>
      </c>
    </row>
    <row r="27" spans="1:5" s="279" customFormat="1" ht="12" customHeight="1" x14ac:dyDescent="0.3">
      <c r="A27" s="285" t="s">
        <v>57</v>
      </c>
      <c r="B27" s="286" t="s">
        <v>403</v>
      </c>
      <c r="C27" s="189"/>
      <c r="D27" s="287"/>
      <c r="E27" s="190"/>
    </row>
    <row r="28" spans="1:5" s="279" customFormat="1" ht="12" customHeight="1" x14ac:dyDescent="0.3">
      <c r="A28" s="285" t="s">
        <v>59</v>
      </c>
      <c r="B28" s="288" t="s">
        <v>407</v>
      </c>
      <c r="C28" s="163"/>
      <c r="D28" s="289"/>
      <c r="E28" s="164"/>
    </row>
    <row r="29" spans="1:5" s="279" customFormat="1" ht="12" customHeight="1" thickBot="1" x14ac:dyDescent="0.35">
      <c r="A29" s="276" t="s">
        <v>61</v>
      </c>
      <c r="B29" s="290" t="s">
        <v>408</v>
      </c>
      <c r="C29" s="291"/>
      <c r="D29" s="292"/>
      <c r="E29" s="293"/>
    </row>
    <row r="30" spans="1:5" s="279" customFormat="1" ht="12" customHeight="1" thickBot="1" x14ac:dyDescent="0.35">
      <c r="A30" s="281" t="s">
        <v>72</v>
      </c>
      <c r="B30" s="91" t="s">
        <v>409</v>
      </c>
      <c r="C30" s="157">
        <f>+C31+C32+C33</f>
        <v>0</v>
      </c>
      <c r="D30" s="171">
        <f>+D31+D32+D33</f>
        <v>0</v>
      </c>
      <c r="E30" s="158">
        <f>+E31+E32+E33</f>
        <v>0</v>
      </c>
    </row>
    <row r="31" spans="1:5" s="279" customFormat="1" ht="12" customHeight="1" x14ac:dyDescent="0.3">
      <c r="A31" s="285" t="s">
        <v>74</v>
      </c>
      <c r="B31" s="286" t="s">
        <v>99</v>
      </c>
      <c r="C31" s="189"/>
      <c r="D31" s="287"/>
      <c r="E31" s="190"/>
    </row>
    <row r="32" spans="1:5" s="279" customFormat="1" ht="12" customHeight="1" x14ac:dyDescent="0.3">
      <c r="A32" s="285" t="s">
        <v>76</v>
      </c>
      <c r="B32" s="288" t="s">
        <v>101</v>
      </c>
      <c r="C32" s="163"/>
      <c r="D32" s="289"/>
      <c r="E32" s="164"/>
    </row>
    <row r="33" spans="1:5" s="279" customFormat="1" ht="12" customHeight="1" thickBot="1" x14ac:dyDescent="0.35">
      <c r="A33" s="276" t="s">
        <v>78</v>
      </c>
      <c r="B33" s="290" t="s">
        <v>103</v>
      </c>
      <c r="C33" s="291"/>
      <c r="D33" s="292"/>
      <c r="E33" s="293"/>
    </row>
    <row r="34" spans="1:5" s="273" customFormat="1" ht="12" customHeight="1" thickBot="1" x14ac:dyDescent="0.35">
      <c r="A34" s="281" t="s">
        <v>96</v>
      </c>
      <c r="B34" s="91" t="s">
        <v>293</v>
      </c>
      <c r="C34" s="282"/>
      <c r="D34" s="283"/>
      <c r="E34" s="284"/>
    </row>
    <row r="35" spans="1:5" s="273" customFormat="1" ht="12" customHeight="1" thickBot="1" x14ac:dyDescent="0.35">
      <c r="A35" s="281" t="s">
        <v>256</v>
      </c>
      <c r="B35" s="91" t="s">
        <v>410</v>
      </c>
      <c r="C35" s="282"/>
      <c r="D35" s="283"/>
      <c r="E35" s="284"/>
    </row>
    <row r="36" spans="1:5" s="273" customFormat="1" ht="12" customHeight="1" thickBot="1" x14ac:dyDescent="0.35">
      <c r="A36" s="215" t="s">
        <v>118</v>
      </c>
      <c r="B36" s="91" t="s">
        <v>411</v>
      </c>
      <c r="C36" s="157">
        <f>+C8+C20+C25+C26+C30+C34+C35</f>
        <v>4801600</v>
      </c>
      <c r="D36" s="171">
        <f>+D8+D20+D25+D26+D30+D34+D35</f>
        <v>8901872</v>
      </c>
      <c r="E36" s="158">
        <f>+E8+E20+E25+E26+E30+E34+E35</f>
        <v>6504991</v>
      </c>
    </row>
    <row r="37" spans="1:5" s="273" customFormat="1" ht="12" customHeight="1" thickBot="1" x14ac:dyDescent="0.35">
      <c r="A37" s="294" t="s">
        <v>265</v>
      </c>
      <c r="B37" s="91" t="s">
        <v>412</v>
      </c>
      <c r="C37" s="157">
        <f>+C38+C39+C40</f>
        <v>26771029</v>
      </c>
      <c r="D37" s="171">
        <f>+D38+D39+D40</f>
        <v>28314283</v>
      </c>
      <c r="E37" s="158">
        <f>+E38+E39+E40</f>
        <v>27721727</v>
      </c>
    </row>
    <row r="38" spans="1:5" s="273" customFormat="1" ht="12" customHeight="1" x14ac:dyDescent="0.3">
      <c r="A38" s="285" t="s">
        <v>413</v>
      </c>
      <c r="B38" s="286" t="s">
        <v>348</v>
      </c>
      <c r="C38" s="189">
        <v>758582</v>
      </c>
      <c r="D38" s="287">
        <v>758582</v>
      </c>
      <c r="E38" s="190">
        <v>166026</v>
      </c>
    </row>
    <row r="39" spans="1:5" s="273" customFormat="1" ht="12" customHeight="1" x14ac:dyDescent="0.3">
      <c r="A39" s="285" t="s">
        <v>414</v>
      </c>
      <c r="B39" s="288" t="s">
        <v>415</v>
      </c>
      <c r="C39" s="163"/>
      <c r="D39" s="289"/>
      <c r="E39" s="164"/>
    </row>
    <row r="40" spans="1:5" s="279" customFormat="1" ht="12" customHeight="1" thickBot="1" x14ac:dyDescent="0.35">
      <c r="A40" s="276" t="s">
        <v>416</v>
      </c>
      <c r="B40" s="290" t="s">
        <v>417</v>
      </c>
      <c r="C40" s="291">
        <v>26012447</v>
      </c>
      <c r="D40" s="292">
        <v>27555701</v>
      </c>
      <c r="E40" s="293">
        <v>27555701</v>
      </c>
    </row>
    <row r="41" spans="1:5" s="279" customFormat="1" ht="15.15" customHeight="1" thickBot="1" x14ac:dyDescent="0.25">
      <c r="A41" s="294" t="s">
        <v>267</v>
      </c>
      <c r="B41" s="295" t="s">
        <v>418</v>
      </c>
      <c r="C41" s="296">
        <f>+C36+C37</f>
        <v>31572629</v>
      </c>
      <c r="D41" s="297">
        <f>+D36+D37</f>
        <v>37216155</v>
      </c>
      <c r="E41" s="298">
        <f>+E36+E37</f>
        <v>34226718</v>
      </c>
    </row>
    <row r="42" spans="1:5" s="279" customFormat="1" ht="15.15" customHeight="1" x14ac:dyDescent="0.3">
      <c r="A42" s="238"/>
      <c r="B42" s="239"/>
      <c r="C42" s="240"/>
    </row>
    <row r="43" spans="1:5" ht="15" thickBot="1" x14ac:dyDescent="0.35">
      <c r="A43" s="299"/>
      <c r="B43" s="300"/>
      <c r="C43" s="301"/>
    </row>
    <row r="44" spans="1:5" s="270" customFormat="1" ht="16.5" customHeight="1" thickBot="1" x14ac:dyDescent="0.35">
      <c r="A44" s="435" t="s">
        <v>280</v>
      </c>
      <c r="B44" s="436"/>
      <c r="C44" s="436"/>
      <c r="D44" s="436"/>
      <c r="E44" s="437"/>
    </row>
    <row r="45" spans="1:5" s="302" customFormat="1" ht="12" customHeight="1" thickBot="1" x14ac:dyDescent="0.35">
      <c r="A45" s="281" t="s">
        <v>13</v>
      </c>
      <c r="B45" s="91" t="s">
        <v>419</v>
      </c>
      <c r="C45" s="157">
        <f>SUM(C46:C50)</f>
        <v>31322439</v>
      </c>
      <c r="D45" s="171">
        <f>SUM(D46:D50)</f>
        <v>35367774</v>
      </c>
      <c r="E45" s="158">
        <f>SUM(E46:E50)</f>
        <v>32378337</v>
      </c>
    </row>
    <row r="46" spans="1:5" ht="12" customHeight="1" x14ac:dyDescent="0.3">
      <c r="A46" s="276" t="s">
        <v>15</v>
      </c>
      <c r="B46" s="93" t="s">
        <v>184</v>
      </c>
      <c r="C46" s="189">
        <v>17221050</v>
      </c>
      <c r="D46" s="287">
        <v>19126127</v>
      </c>
      <c r="E46" s="190">
        <v>17816047</v>
      </c>
    </row>
    <row r="47" spans="1:5" ht="12" customHeight="1" x14ac:dyDescent="0.3">
      <c r="A47" s="276" t="s">
        <v>17</v>
      </c>
      <c r="B47" s="71" t="s">
        <v>185</v>
      </c>
      <c r="C47" s="166">
        <v>3505165</v>
      </c>
      <c r="D47" s="303">
        <v>3738563</v>
      </c>
      <c r="E47" s="167">
        <v>3738563</v>
      </c>
    </row>
    <row r="48" spans="1:5" ht="12" customHeight="1" x14ac:dyDescent="0.3">
      <c r="A48" s="276" t="s">
        <v>19</v>
      </c>
      <c r="B48" s="71" t="s">
        <v>186</v>
      </c>
      <c r="C48" s="166">
        <v>10596224</v>
      </c>
      <c r="D48" s="303">
        <v>12503084</v>
      </c>
      <c r="E48" s="167">
        <v>10823727</v>
      </c>
    </row>
    <row r="49" spans="1:5" ht="12" customHeight="1" x14ac:dyDescent="0.3">
      <c r="A49" s="276" t="s">
        <v>21</v>
      </c>
      <c r="B49" s="71" t="s">
        <v>187</v>
      </c>
      <c r="C49" s="166"/>
      <c r="D49" s="303"/>
      <c r="E49" s="167"/>
    </row>
    <row r="50" spans="1:5" ht="12" customHeight="1" thickBot="1" x14ac:dyDescent="0.35">
      <c r="A50" s="276" t="s">
        <v>23</v>
      </c>
      <c r="B50" s="71" t="s">
        <v>189</v>
      </c>
      <c r="C50" s="166"/>
      <c r="D50" s="303"/>
      <c r="E50" s="167"/>
    </row>
    <row r="51" spans="1:5" ht="12" customHeight="1" thickBot="1" x14ac:dyDescent="0.35">
      <c r="A51" s="281" t="s">
        <v>27</v>
      </c>
      <c r="B51" s="91" t="s">
        <v>420</v>
      </c>
      <c r="C51" s="157">
        <f>SUM(C52:C54)</f>
        <v>250190</v>
      </c>
      <c r="D51" s="171">
        <f>SUM(D52:D54)</f>
        <v>1848381</v>
      </c>
      <c r="E51" s="158">
        <f>SUM(E52:E54)</f>
        <v>1848381</v>
      </c>
    </row>
    <row r="52" spans="1:5" s="302" customFormat="1" ht="12" customHeight="1" x14ac:dyDescent="0.3">
      <c r="A52" s="276" t="s">
        <v>29</v>
      </c>
      <c r="B52" s="93" t="s">
        <v>220</v>
      </c>
      <c r="C52" s="189">
        <v>250190</v>
      </c>
      <c r="D52" s="287">
        <v>1848381</v>
      </c>
      <c r="E52" s="190">
        <v>1848381</v>
      </c>
    </row>
    <row r="53" spans="1:5" ht="12" customHeight="1" x14ac:dyDescent="0.3">
      <c r="A53" s="276" t="s">
        <v>31</v>
      </c>
      <c r="B53" s="71" t="s">
        <v>222</v>
      </c>
      <c r="C53" s="166"/>
      <c r="D53" s="303"/>
      <c r="E53" s="167"/>
    </row>
    <row r="54" spans="1:5" ht="12" customHeight="1" x14ac:dyDescent="0.3">
      <c r="A54" s="276" t="s">
        <v>33</v>
      </c>
      <c r="B54" s="71" t="s">
        <v>421</v>
      </c>
      <c r="C54" s="166"/>
      <c r="D54" s="303"/>
      <c r="E54" s="167"/>
    </row>
    <row r="55" spans="1:5" ht="12" customHeight="1" thickBot="1" x14ac:dyDescent="0.35">
      <c r="A55" s="276" t="s">
        <v>35</v>
      </c>
      <c r="B55" s="71" t="s">
        <v>422</v>
      </c>
      <c r="C55" s="166"/>
      <c r="D55" s="303"/>
      <c r="E55" s="167"/>
    </row>
    <row r="56" spans="1:5" ht="15.15" customHeight="1" thickBot="1" x14ac:dyDescent="0.35">
      <c r="A56" s="281" t="s">
        <v>41</v>
      </c>
      <c r="B56" s="91" t="s">
        <v>423</v>
      </c>
      <c r="C56" s="282"/>
      <c r="D56" s="283"/>
      <c r="E56" s="284"/>
    </row>
    <row r="57" spans="1:5" ht="15" thickBot="1" x14ac:dyDescent="0.35">
      <c r="A57" s="281" t="s">
        <v>239</v>
      </c>
      <c r="B57" s="304" t="s">
        <v>424</v>
      </c>
      <c r="C57" s="296">
        <f>+C45+C51+C56</f>
        <v>31572629</v>
      </c>
      <c r="D57" s="297">
        <f>+D45+D51+D56</f>
        <v>37216155</v>
      </c>
      <c r="E57" s="298">
        <f>+E45+E51+E56</f>
        <v>34226718</v>
      </c>
    </row>
    <row r="58" spans="1:5" ht="15.15" customHeight="1" thickBot="1" x14ac:dyDescent="0.35">
      <c r="C58" s="250">
        <f>C41-C57</f>
        <v>0</v>
      </c>
      <c r="D58" s="250">
        <f>D41-D57</f>
        <v>0</v>
      </c>
    </row>
    <row r="59" spans="1:5" ht="14.4" customHeight="1" thickBot="1" x14ac:dyDescent="0.35">
      <c r="A59" s="256" t="s">
        <v>390</v>
      </c>
      <c r="B59" s="257"/>
      <c r="C59" s="254">
        <v>7</v>
      </c>
      <c r="D59" s="254">
        <v>7</v>
      </c>
      <c r="E59" s="255">
        <v>7</v>
      </c>
    </row>
    <row r="60" spans="1:5" ht="15" thickBot="1" x14ac:dyDescent="0.35">
      <c r="A60" s="258" t="s">
        <v>391</v>
      </c>
      <c r="B60" s="259"/>
      <c r="C60" s="254"/>
      <c r="D60" s="254"/>
      <c r="E60" s="255"/>
    </row>
  </sheetData>
  <mergeCells count="5">
    <mergeCell ref="B1:E1"/>
    <mergeCell ref="B2:D2"/>
    <mergeCell ref="B3:D3"/>
    <mergeCell ref="A7:E7"/>
    <mergeCell ref="A44:E4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workbookViewId="0">
      <selection activeCell="B2" sqref="B2:D2"/>
    </sheetView>
  </sheetViews>
  <sheetFormatPr defaultRowHeight="14.4" x14ac:dyDescent="0.3"/>
  <cols>
    <col min="1" max="1" width="11.88671875" style="305" customWidth="1"/>
    <col min="2" max="2" width="46.6640625" style="265" customWidth="1"/>
    <col min="3" max="5" width="13.5546875" style="265" customWidth="1"/>
    <col min="6" max="256" width="9.109375" style="265"/>
    <col min="257" max="257" width="11.88671875" style="265" customWidth="1"/>
    <col min="258" max="258" width="46.6640625" style="265" customWidth="1"/>
    <col min="259" max="261" width="13.5546875" style="265" customWidth="1"/>
    <col min="262" max="512" width="9.109375" style="265"/>
    <col min="513" max="513" width="11.88671875" style="265" customWidth="1"/>
    <col min="514" max="514" width="46.6640625" style="265" customWidth="1"/>
    <col min="515" max="517" width="13.5546875" style="265" customWidth="1"/>
    <col min="518" max="768" width="9.109375" style="265"/>
    <col min="769" max="769" width="11.88671875" style="265" customWidth="1"/>
    <col min="770" max="770" width="46.6640625" style="265" customWidth="1"/>
    <col min="771" max="773" width="13.5546875" style="265" customWidth="1"/>
    <col min="774" max="1024" width="9.109375" style="265"/>
    <col min="1025" max="1025" width="11.88671875" style="265" customWidth="1"/>
    <col min="1026" max="1026" width="46.6640625" style="265" customWidth="1"/>
    <col min="1027" max="1029" width="13.5546875" style="265" customWidth="1"/>
    <col min="1030" max="1280" width="9.109375" style="265"/>
    <col min="1281" max="1281" width="11.88671875" style="265" customWidth="1"/>
    <col min="1282" max="1282" width="46.6640625" style="265" customWidth="1"/>
    <col min="1283" max="1285" width="13.5546875" style="265" customWidth="1"/>
    <col min="1286" max="1536" width="9.109375" style="265"/>
    <col min="1537" max="1537" width="11.88671875" style="265" customWidth="1"/>
    <col min="1538" max="1538" width="46.6640625" style="265" customWidth="1"/>
    <col min="1539" max="1541" width="13.5546875" style="265" customWidth="1"/>
    <col min="1542" max="1792" width="9.109375" style="265"/>
    <col min="1793" max="1793" width="11.88671875" style="265" customWidth="1"/>
    <col min="1794" max="1794" width="46.6640625" style="265" customWidth="1"/>
    <col min="1795" max="1797" width="13.5546875" style="265" customWidth="1"/>
    <col min="1798" max="2048" width="9.109375" style="265"/>
    <col min="2049" max="2049" width="11.88671875" style="265" customWidth="1"/>
    <col min="2050" max="2050" width="46.6640625" style="265" customWidth="1"/>
    <col min="2051" max="2053" width="13.5546875" style="265" customWidth="1"/>
    <col min="2054" max="2304" width="9.109375" style="265"/>
    <col min="2305" max="2305" width="11.88671875" style="265" customWidth="1"/>
    <col min="2306" max="2306" width="46.6640625" style="265" customWidth="1"/>
    <col min="2307" max="2309" width="13.5546875" style="265" customWidth="1"/>
    <col min="2310" max="2560" width="9.109375" style="265"/>
    <col min="2561" max="2561" width="11.88671875" style="265" customWidth="1"/>
    <col min="2562" max="2562" width="46.6640625" style="265" customWidth="1"/>
    <col min="2563" max="2565" width="13.5546875" style="265" customWidth="1"/>
    <col min="2566" max="2816" width="9.109375" style="265"/>
    <col min="2817" max="2817" width="11.88671875" style="265" customWidth="1"/>
    <col min="2818" max="2818" width="46.6640625" style="265" customWidth="1"/>
    <col min="2819" max="2821" width="13.5546875" style="265" customWidth="1"/>
    <col min="2822" max="3072" width="9.109375" style="265"/>
    <col min="3073" max="3073" width="11.88671875" style="265" customWidth="1"/>
    <col min="3074" max="3074" width="46.6640625" style="265" customWidth="1"/>
    <col min="3075" max="3077" width="13.5546875" style="265" customWidth="1"/>
    <col min="3078" max="3328" width="9.109375" style="265"/>
    <col min="3329" max="3329" width="11.88671875" style="265" customWidth="1"/>
    <col min="3330" max="3330" width="46.6640625" style="265" customWidth="1"/>
    <col min="3331" max="3333" width="13.5546875" style="265" customWidth="1"/>
    <col min="3334" max="3584" width="9.109375" style="265"/>
    <col min="3585" max="3585" width="11.88671875" style="265" customWidth="1"/>
    <col min="3586" max="3586" width="46.6640625" style="265" customWidth="1"/>
    <col min="3587" max="3589" width="13.5546875" style="265" customWidth="1"/>
    <col min="3590" max="3840" width="9.109375" style="265"/>
    <col min="3841" max="3841" width="11.88671875" style="265" customWidth="1"/>
    <col min="3842" max="3842" width="46.6640625" style="265" customWidth="1"/>
    <col min="3843" max="3845" width="13.5546875" style="265" customWidth="1"/>
    <col min="3846" max="4096" width="9.109375" style="265"/>
    <col min="4097" max="4097" width="11.88671875" style="265" customWidth="1"/>
    <col min="4098" max="4098" width="46.6640625" style="265" customWidth="1"/>
    <col min="4099" max="4101" width="13.5546875" style="265" customWidth="1"/>
    <col min="4102" max="4352" width="9.109375" style="265"/>
    <col min="4353" max="4353" width="11.88671875" style="265" customWidth="1"/>
    <col min="4354" max="4354" width="46.6640625" style="265" customWidth="1"/>
    <col min="4355" max="4357" width="13.5546875" style="265" customWidth="1"/>
    <col min="4358" max="4608" width="9.109375" style="265"/>
    <col min="4609" max="4609" width="11.88671875" style="265" customWidth="1"/>
    <col min="4610" max="4610" width="46.6640625" style="265" customWidth="1"/>
    <col min="4611" max="4613" width="13.5546875" style="265" customWidth="1"/>
    <col min="4614" max="4864" width="9.109375" style="265"/>
    <col min="4865" max="4865" width="11.88671875" style="265" customWidth="1"/>
    <col min="4866" max="4866" width="46.6640625" style="265" customWidth="1"/>
    <col min="4867" max="4869" width="13.5546875" style="265" customWidth="1"/>
    <col min="4870" max="5120" width="9.109375" style="265"/>
    <col min="5121" max="5121" width="11.88671875" style="265" customWidth="1"/>
    <col min="5122" max="5122" width="46.6640625" style="265" customWidth="1"/>
    <col min="5123" max="5125" width="13.5546875" style="265" customWidth="1"/>
    <col min="5126" max="5376" width="9.109375" style="265"/>
    <col min="5377" max="5377" width="11.88671875" style="265" customWidth="1"/>
    <col min="5378" max="5378" width="46.6640625" style="265" customWidth="1"/>
    <col min="5379" max="5381" width="13.5546875" style="265" customWidth="1"/>
    <col min="5382" max="5632" width="9.109375" style="265"/>
    <col min="5633" max="5633" width="11.88671875" style="265" customWidth="1"/>
    <col min="5634" max="5634" width="46.6640625" style="265" customWidth="1"/>
    <col min="5635" max="5637" width="13.5546875" style="265" customWidth="1"/>
    <col min="5638" max="5888" width="9.109375" style="265"/>
    <col min="5889" max="5889" width="11.88671875" style="265" customWidth="1"/>
    <col min="5890" max="5890" width="46.6640625" style="265" customWidth="1"/>
    <col min="5891" max="5893" width="13.5546875" style="265" customWidth="1"/>
    <col min="5894" max="6144" width="9.109375" style="265"/>
    <col min="6145" max="6145" width="11.88671875" style="265" customWidth="1"/>
    <col min="6146" max="6146" width="46.6640625" style="265" customWidth="1"/>
    <col min="6147" max="6149" width="13.5546875" style="265" customWidth="1"/>
    <col min="6150" max="6400" width="9.109375" style="265"/>
    <col min="6401" max="6401" width="11.88671875" style="265" customWidth="1"/>
    <col min="6402" max="6402" width="46.6640625" style="265" customWidth="1"/>
    <col min="6403" max="6405" width="13.5546875" style="265" customWidth="1"/>
    <col min="6406" max="6656" width="9.109375" style="265"/>
    <col min="6657" max="6657" width="11.88671875" style="265" customWidth="1"/>
    <col min="6658" max="6658" width="46.6640625" style="265" customWidth="1"/>
    <col min="6659" max="6661" width="13.5546875" style="265" customWidth="1"/>
    <col min="6662" max="6912" width="9.109375" style="265"/>
    <col min="6913" max="6913" width="11.88671875" style="265" customWidth="1"/>
    <col min="6914" max="6914" width="46.6640625" style="265" customWidth="1"/>
    <col min="6915" max="6917" width="13.5546875" style="265" customWidth="1"/>
    <col min="6918" max="7168" width="9.109375" style="265"/>
    <col min="7169" max="7169" width="11.88671875" style="265" customWidth="1"/>
    <col min="7170" max="7170" width="46.6640625" style="265" customWidth="1"/>
    <col min="7171" max="7173" width="13.5546875" style="265" customWidth="1"/>
    <col min="7174" max="7424" width="9.109375" style="265"/>
    <col min="7425" max="7425" width="11.88671875" style="265" customWidth="1"/>
    <col min="7426" max="7426" width="46.6640625" style="265" customWidth="1"/>
    <col min="7427" max="7429" width="13.5546875" style="265" customWidth="1"/>
    <col min="7430" max="7680" width="9.109375" style="265"/>
    <col min="7681" max="7681" width="11.88671875" style="265" customWidth="1"/>
    <col min="7682" max="7682" width="46.6640625" style="265" customWidth="1"/>
    <col min="7683" max="7685" width="13.5546875" style="265" customWidth="1"/>
    <col min="7686" max="7936" width="9.109375" style="265"/>
    <col min="7937" max="7937" width="11.88671875" style="265" customWidth="1"/>
    <col min="7938" max="7938" width="46.6640625" style="265" customWidth="1"/>
    <col min="7939" max="7941" width="13.5546875" style="265" customWidth="1"/>
    <col min="7942" max="8192" width="9.109375" style="265"/>
    <col min="8193" max="8193" width="11.88671875" style="265" customWidth="1"/>
    <col min="8194" max="8194" width="46.6640625" style="265" customWidth="1"/>
    <col min="8195" max="8197" width="13.5546875" style="265" customWidth="1"/>
    <col min="8198" max="8448" width="9.109375" style="265"/>
    <col min="8449" max="8449" width="11.88671875" style="265" customWidth="1"/>
    <col min="8450" max="8450" width="46.6640625" style="265" customWidth="1"/>
    <col min="8451" max="8453" width="13.5546875" style="265" customWidth="1"/>
    <col min="8454" max="8704" width="9.109375" style="265"/>
    <col min="8705" max="8705" width="11.88671875" style="265" customWidth="1"/>
    <col min="8706" max="8706" width="46.6640625" style="265" customWidth="1"/>
    <col min="8707" max="8709" width="13.5546875" style="265" customWidth="1"/>
    <col min="8710" max="8960" width="9.109375" style="265"/>
    <col min="8961" max="8961" width="11.88671875" style="265" customWidth="1"/>
    <col min="8962" max="8962" width="46.6640625" style="265" customWidth="1"/>
    <col min="8963" max="8965" width="13.5546875" style="265" customWidth="1"/>
    <col min="8966" max="9216" width="9.109375" style="265"/>
    <col min="9217" max="9217" width="11.88671875" style="265" customWidth="1"/>
    <col min="9218" max="9218" width="46.6640625" style="265" customWidth="1"/>
    <col min="9219" max="9221" width="13.5546875" style="265" customWidth="1"/>
    <col min="9222" max="9472" width="9.109375" style="265"/>
    <col min="9473" max="9473" width="11.88671875" style="265" customWidth="1"/>
    <col min="9474" max="9474" width="46.6640625" style="265" customWidth="1"/>
    <col min="9475" max="9477" width="13.5546875" style="265" customWidth="1"/>
    <col min="9478" max="9728" width="9.109375" style="265"/>
    <col min="9729" max="9729" width="11.88671875" style="265" customWidth="1"/>
    <col min="9730" max="9730" width="46.6640625" style="265" customWidth="1"/>
    <col min="9731" max="9733" width="13.5546875" style="265" customWidth="1"/>
    <col min="9734" max="9984" width="9.109375" style="265"/>
    <col min="9985" max="9985" width="11.88671875" style="265" customWidth="1"/>
    <col min="9986" max="9986" width="46.6640625" style="265" customWidth="1"/>
    <col min="9987" max="9989" width="13.5546875" style="265" customWidth="1"/>
    <col min="9990" max="10240" width="9.109375" style="265"/>
    <col min="10241" max="10241" width="11.88671875" style="265" customWidth="1"/>
    <col min="10242" max="10242" width="46.6640625" style="265" customWidth="1"/>
    <col min="10243" max="10245" width="13.5546875" style="265" customWidth="1"/>
    <col min="10246" max="10496" width="9.109375" style="265"/>
    <col min="10497" max="10497" width="11.88671875" style="265" customWidth="1"/>
    <col min="10498" max="10498" width="46.6640625" style="265" customWidth="1"/>
    <col min="10499" max="10501" width="13.5546875" style="265" customWidth="1"/>
    <col min="10502" max="10752" width="9.109375" style="265"/>
    <col min="10753" max="10753" width="11.88671875" style="265" customWidth="1"/>
    <col min="10754" max="10754" width="46.6640625" style="265" customWidth="1"/>
    <col min="10755" max="10757" width="13.5546875" style="265" customWidth="1"/>
    <col min="10758" max="11008" width="9.109375" style="265"/>
    <col min="11009" max="11009" width="11.88671875" style="265" customWidth="1"/>
    <col min="11010" max="11010" width="46.6640625" style="265" customWidth="1"/>
    <col min="11011" max="11013" width="13.5546875" style="265" customWidth="1"/>
    <col min="11014" max="11264" width="9.109375" style="265"/>
    <col min="11265" max="11265" width="11.88671875" style="265" customWidth="1"/>
    <col min="11266" max="11266" width="46.6640625" style="265" customWidth="1"/>
    <col min="11267" max="11269" width="13.5546875" style="265" customWidth="1"/>
    <col min="11270" max="11520" width="9.109375" style="265"/>
    <col min="11521" max="11521" width="11.88671875" style="265" customWidth="1"/>
    <col min="11522" max="11522" width="46.6640625" style="265" customWidth="1"/>
    <col min="11523" max="11525" width="13.5546875" style="265" customWidth="1"/>
    <col min="11526" max="11776" width="9.109375" style="265"/>
    <col min="11777" max="11777" width="11.88671875" style="265" customWidth="1"/>
    <col min="11778" max="11778" width="46.6640625" style="265" customWidth="1"/>
    <col min="11779" max="11781" width="13.5546875" style="265" customWidth="1"/>
    <col min="11782" max="12032" width="9.109375" style="265"/>
    <col min="12033" max="12033" width="11.88671875" style="265" customWidth="1"/>
    <col min="12034" max="12034" width="46.6640625" style="265" customWidth="1"/>
    <col min="12035" max="12037" width="13.5546875" style="265" customWidth="1"/>
    <col min="12038" max="12288" width="9.109375" style="265"/>
    <col min="12289" max="12289" width="11.88671875" style="265" customWidth="1"/>
    <col min="12290" max="12290" width="46.6640625" style="265" customWidth="1"/>
    <col min="12291" max="12293" width="13.5546875" style="265" customWidth="1"/>
    <col min="12294" max="12544" width="9.109375" style="265"/>
    <col min="12545" max="12545" width="11.88671875" style="265" customWidth="1"/>
    <col min="12546" max="12546" width="46.6640625" style="265" customWidth="1"/>
    <col min="12547" max="12549" width="13.5546875" style="265" customWidth="1"/>
    <col min="12550" max="12800" width="9.109375" style="265"/>
    <col min="12801" max="12801" width="11.88671875" style="265" customWidth="1"/>
    <col min="12802" max="12802" width="46.6640625" style="265" customWidth="1"/>
    <col min="12803" max="12805" width="13.5546875" style="265" customWidth="1"/>
    <col min="12806" max="13056" width="9.109375" style="265"/>
    <col min="13057" max="13057" width="11.88671875" style="265" customWidth="1"/>
    <col min="13058" max="13058" width="46.6640625" style="265" customWidth="1"/>
    <col min="13059" max="13061" width="13.5546875" style="265" customWidth="1"/>
    <col min="13062" max="13312" width="9.109375" style="265"/>
    <col min="13313" max="13313" width="11.88671875" style="265" customWidth="1"/>
    <col min="13314" max="13314" width="46.6640625" style="265" customWidth="1"/>
    <col min="13315" max="13317" width="13.5546875" style="265" customWidth="1"/>
    <col min="13318" max="13568" width="9.109375" style="265"/>
    <col min="13569" max="13569" width="11.88671875" style="265" customWidth="1"/>
    <col min="13570" max="13570" width="46.6640625" style="265" customWidth="1"/>
    <col min="13571" max="13573" width="13.5546875" style="265" customWidth="1"/>
    <col min="13574" max="13824" width="9.109375" style="265"/>
    <col min="13825" max="13825" width="11.88671875" style="265" customWidth="1"/>
    <col min="13826" max="13826" width="46.6640625" style="265" customWidth="1"/>
    <col min="13827" max="13829" width="13.5546875" style="265" customWidth="1"/>
    <col min="13830" max="14080" width="9.109375" style="265"/>
    <col min="14081" max="14081" width="11.88671875" style="265" customWidth="1"/>
    <col min="14082" max="14082" width="46.6640625" style="265" customWidth="1"/>
    <col min="14083" max="14085" width="13.5546875" style="265" customWidth="1"/>
    <col min="14086" max="14336" width="9.109375" style="265"/>
    <col min="14337" max="14337" width="11.88671875" style="265" customWidth="1"/>
    <col min="14338" max="14338" width="46.6640625" style="265" customWidth="1"/>
    <col min="14339" max="14341" width="13.5546875" style="265" customWidth="1"/>
    <col min="14342" max="14592" width="9.109375" style="265"/>
    <col min="14593" max="14593" width="11.88671875" style="265" customWidth="1"/>
    <col min="14594" max="14594" width="46.6640625" style="265" customWidth="1"/>
    <col min="14595" max="14597" width="13.5546875" style="265" customWidth="1"/>
    <col min="14598" max="14848" width="9.109375" style="265"/>
    <col min="14849" max="14849" width="11.88671875" style="265" customWidth="1"/>
    <col min="14850" max="14850" width="46.6640625" style="265" customWidth="1"/>
    <col min="14851" max="14853" width="13.5546875" style="265" customWidth="1"/>
    <col min="14854" max="15104" width="9.109375" style="265"/>
    <col min="15105" max="15105" width="11.88671875" style="265" customWidth="1"/>
    <col min="15106" max="15106" width="46.6640625" style="265" customWidth="1"/>
    <col min="15107" max="15109" width="13.5546875" style="265" customWidth="1"/>
    <col min="15110" max="15360" width="9.109375" style="265"/>
    <col min="15361" max="15361" width="11.88671875" style="265" customWidth="1"/>
    <col min="15362" max="15362" width="46.6640625" style="265" customWidth="1"/>
    <col min="15363" max="15365" width="13.5546875" style="265" customWidth="1"/>
    <col min="15366" max="15616" width="9.109375" style="265"/>
    <col min="15617" max="15617" width="11.88671875" style="265" customWidth="1"/>
    <col min="15618" max="15618" width="46.6640625" style="265" customWidth="1"/>
    <col min="15619" max="15621" width="13.5546875" style="265" customWidth="1"/>
    <col min="15622" max="15872" width="9.109375" style="265"/>
    <col min="15873" max="15873" width="11.88671875" style="265" customWidth="1"/>
    <col min="15874" max="15874" width="46.6640625" style="265" customWidth="1"/>
    <col min="15875" max="15877" width="13.5546875" style="265" customWidth="1"/>
    <col min="15878" max="16128" width="9.109375" style="265"/>
    <col min="16129" max="16129" width="11.88671875" style="265" customWidth="1"/>
    <col min="16130" max="16130" width="46.6640625" style="265" customWidth="1"/>
    <col min="16131" max="16133" width="13.5546875" style="265" customWidth="1"/>
    <col min="16134" max="16384" width="9.109375" style="265"/>
  </cols>
  <sheetData>
    <row r="1" spans="1:5" s="260" customFormat="1" ht="16.2" thickBot="1" x14ac:dyDescent="0.3">
      <c r="A1" s="199"/>
      <c r="B1" s="441" t="str">
        <f>CONCATENATE("4.2. melléklet ",[1]Z_ALAPADATOK!A7," ",[1]Z_ALAPADATOK!B7," ",[1]Z_ALAPADATOK!C7," ",[1]Z_ALAPADATOK!D7," ",[1]Z_ALAPADATOK!E7," ",[1]Z_ALAPADATOK!F7," ",[1]Z_ALAPADATOK!G7," ",[1]Z_ALAPADATOK!H7)</f>
        <v>4.2. melléklet a … / 2019. ( … ) önkormányzati rendelethez</v>
      </c>
      <c r="C1" s="442"/>
      <c r="D1" s="442"/>
      <c r="E1" s="442"/>
    </row>
    <row r="2" spans="1:5" s="263" customFormat="1" ht="25.5" customHeight="1" thickBot="1" x14ac:dyDescent="0.35">
      <c r="A2" s="261" t="s">
        <v>395</v>
      </c>
      <c r="B2" s="438" t="str">
        <f>CONCATENATE('[1]Z_6.4.sz.mell'!B2:D2)</f>
        <v>Vissi Óvoda És Konyha</v>
      </c>
      <c r="C2" s="439"/>
      <c r="D2" s="440"/>
      <c r="E2" s="262" t="s">
        <v>397</v>
      </c>
    </row>
    <row r="3" spans="1:5" s="263" customFormat="1" ht="23.4" thickBot="1" x14ac:dyDescent="0.35">
      <c r="A3" s="261" t="s">
        <v>367</v>
      </c>
      <c r="B3" s="438" t="s">
        <v>392</v>
      </c>
      <c r="C3" s="439"/>
      <c r="D3" s="440"/>
      <c r="E3" s="262" t="s">
        <v>393</v>
      </c>
    </row>
    <row r="4" spans="1:5" s="264" customFormat="1" ht="15.9" customHeight="1" thickBot="1" x14ac:dyDescent="0.35">
      <c r="A4" s="205"/>
      <c r="B4" s="205"/>
      <c r="C4" s="206"/>
      <c r="D4" s="207"/>
      <c r="E4" s="206" t="str">
        <f>'[1]Z_6.4.sz.mell'!E4</f>
        <v xml:space="preserve"> Forintban!</v>
      </c>
    </row>
    <row r="5" spans="1:5" ht="23.4" thickBot="1" x14ac:dyDescent="0.35">
      <c r="A5" s="210" t="s">
        <v>369</v>
      </c>
      <c r="B5" s="211" t="s">
        <v>370</v>
      </c>
      <c r="C5" s="211" t="s">
        <v>371</v>
      </c>
      <c r="D5" s="212" t="s">
        <v>372</v>
      </c>
      <c r="E5" s="213" t="str">
        <f>CONCATENATE('[1]Z_6.4.sz.mell'!E5)</f>
        <v>Teljesítés
2018. XII. 31.</v>
      </c>
    </row>
    <row r="6" spans="1:5" s="270" customFormat="1" ht="12.9" customHeight="1" thickBot="1" x14ac:dyDescent="0.35">
      <c r="A6" s="266" t="s">
        <v>8</v>
      </c>
      <c r="B6" s="267" t="s">
        <v>9</v>
      </c>
      <c r="C6" s="267" t="s">
        <v>10</v>
      </c>
      <c r="D6" s="268" t="s">
        <v>11</v>
      </c>
      <c r="E6" s="269" t="s">
        <v>12</v>
      </c>
    </row>
    <row r="7" spans="1:5" s="270" customFormat="1" ht="15.9" customHeight="1" thickBot="1" x14ac:dyDescent="0.35">
      <c r="A7" s="435" t="s">
        <v>279</v>
      </c>
      <c r="B7" s="436"/>
      <c r="C7" s="436"/>
      <c r="D7" s="436"/>
      <c r="E7" s="437"/>
    </row>
    <row r="8" spans="1:5" s="273" customFormat="1" ht="12" customHeight="1" thickBot="1" x14ac:dyDescent="0.35">
      <c r="A8" s="215" t="s">
        <v>13</v>
      </c>
      <c r="B8" s="271" t="s">
        <v>398</v>
      </c>
      <c r="C8" s="157">
        <f>SUM(C9:C19)</f>
        <v>0</v>
      </c>
      <c r="D8" s="157">
        <f>SUM(D9:D19)</f>
        <v>0</v>
      </c>
      <c r="E8" s="272">
        <f>SUM(E9:E19)</f>
        <v>0</v>
      </c>
    </row>
    <row r="9" spans="1:5" s="273" customFormat="1" ht="12" customHeight="1" x14ac:dyDescent="0.3">
      <c r="A9" s="274" t="s">
        <v>15</v>
      </c>
      <c r="B9" s="68" t="s">
        <v>75</v>
      </c>
      <c r="C9" s="178"/>
      <c r="D9" s="178"/>
      <c r="E9" s="275"/>
    </row>
    <row r="10" spans="1:5" s="273" customFormat="1" ht="12" customHeight="1" x14ac:dyDescent="0.3">
      <c r="A10" s="276" t="s">
        <v>17</v>
      </c>
      <c r="B10" s="71" t="s">
        <v>77</v>
      </c>
      <c r="C10" s="146"/>
      <c r="D10" s="277"/>
      <c r="E10" s="147"/>
    </row>
    <row r="11" spans="1:5" s="273" customFormat="1" ht="12" customHeight="1" x14ac:dyDescent="0.3">
      <c r="A11" s="276" t="s">
        <v>19</v>
      </c>
      <c r="B11" s="71" t="s">
        <v>79</v>
      </c>
      <c r="C11" s="146"/>
      <c r="D11" s="277"/>
      <c r="E11" s="147"/>
    </row>
    <row r="12" spans="1:5" s="273" customFormat="1" ht="12" customHeight="1" x14ac:dyDescent="0.3">
      <c r="A12" s="276" t="s">
        <v>21</v>
      </c>
      <c r="B12" s="71" t="s">
        <v>81</v>
      </c>
      <c r="C12" s="146"/>
      <c r="D12" s="277"/>
      <c r="E12" s="147"/>
    </row>
    <row r="13" spans="1:5" s="273" customFormat="1" ht="12" customHeight="1" x14ac:dyDescent="0.3">
      <c r="A13" s="276" t="s">
        <v>23</v>
      </c>
      <c r="B13" s="71" t="s">
        <v>83</v>
      </c>
      <c r="C13" s="146"/>
      <c r="D13" s="277"/>
      <c r="E13" s="147"/>
    </row>
    <row r="14" spans="1:5" s="273" customFormat="1" ht="12" customHeight="1" x14ac:dyDescent="0.3">
      <c r="A14" s="276" t="s">
        <v>25</v>
      </c>
      <c r="B14" s="71" t="s">
        <v>399</v>
      </c>
      <c r="C14" s="146"/>
      <c r="D14" s="277"/>
      <c r="E14" s="147"/>
    </row>
    <row r="15" spans="1:5" s="273" customFormat="1" ht="12" customHeight="1" x14ac:dyDescent="0.3">
      <c r="A15" s="276" t="s">
        <v>191</v>
      </c>
      <c r="B15" s="97" t="s">
        <v>400</v>
      </c>
      <c r="C15" s="146"/>
      <c r="D15" s="277"/>
      <c r="E15" s="147"/>
    </row>
    <row r="16" spans="1:5" s="273" customFormat="1" ht="12" customHeight="1" x14ac:dyDescent="0.3">
      <c r="A16" s="276" t="s">
        <v>193</v>
      </c>
      <c r="B16" s="71" t="s">
        <v>401</v>
      </c>
      <c r="C16" s="185"/>
      <c r="D16" s="278"/>
      <c r="E16" s="186"/>
    </row>
    <row r="17" spans="1:5" s="279" customFormat="1" ht="12" customHeight="1" x14ac:dyDescent="0.3">
      <c r="A17" s="276" t="s">
        <v>195</v>
      </c>
      <c r="B17" s="71" t="s">
        <v>91</v>
      </c>
      <c r="C17" s="146"/>
      <c r="D17" s="277"/>
      <c r="E17" s="147"/>
    </row>
    <row r="18" spans="1:5" s="279" customFormat="1" ht="12" customHeight="1" x14ac:dyDescent="0.3">
      <c r="A18" s="276" t="s">
        <v>197</v>
      </c>
      <c r="B18" s="71" t="s">
        <v>93</v>
      </c>
      <c r="C18" s="153"/>
      <c r="D18" s="280"/>
      <c r="E18" s="154"/>
    </row>
    <row r="19" spans="1:5" s="279" customFormat="1" ht="12" customHeight="1" thickBot="1" x14ac:dyDescent="0.35">
      <c r="A19" s="276" t="s">
        <v>199</v>
      </c>
      <c r="B19" s="97" t="s">
        <v>95</v>
      </c>
      <c r="C19" s="153"/>
      <c r="D19" s="280"/>
      <c r="E19" s="154"/>
    </row>
    <row r="20" spans="1:5" s="273" customFormat="1" ht="12" customHeight="1" thickBot="1" x14ac:dyDescent="0.35">
      <c r="A20" s="215" t="s">
        <v>27</v>
      </c>
      <c r="B20" s="271" t="s">
        <v>402</v>
      </c>
      <c r="C20" s="157">
        <f>SUM(C21:C23)</f>
        <v>0</v>
      </c>
      <c r="D20" s="171">
        <f>SUM(D21:D23)</f>
        <v>0</v>
      </c>
      <c r="E20" s="158">
        <f>SUM(E21:E23)</f>
        <v>0</v>
      </c>
    </row>
    <row r="21" spans="1:5" s="279" customFormat="1" ht="12" customHeight="1" x14ac:dyDescent="0.3">
      <c r="A21" s="276" t="s">
        <v>29</v>
      </c>
      <c r="B21" s="93" t="s">
        <v>30</v>
      </c>
      <c r="C21" s="146"/>
      <c r="D21" s="277"/>
      <c r="E21" s="147"/>
    </row>
    <row r="22" spans="1:5" s="279" customFormat="1" ht="12" customHeight="1" x14ac:dyDescent="0.3">
      <c r="A22" s="276" t="s">
        <v>31</v>
      </c>
      <c r="B22" s="71" t="s">
        <v>403</v>
      </c>
      <c r="C22" s="146"/>
      <c r="D22" s="277"/>
      <c r="E22" s="147"/>
    </row>
    <row r="23" spans="1:5" s="279" customFormat="1" ht="12" customHeight="1" x14ac:dyDescent="0.3">
      <c r="A23" s="276" t="s">
        <v>33</v>
      </c>
      <c r="B23" s="71" t="s">
        <v>404</v>
      </c>
      <c r="C23" s="146"/>
      <c r="D23" s="277"/>
      <c r="E23" s="147"/>
    </row>
    <row r="24" spans="1:5" s="279" customFormat="1" ht="12" customHeight="1" thickBot="1" x14ac:dyDescent="0.35">
      <c r="A24" s="276" t="s">
        <v>35</v>
      </c>
      <c r="B24" s="71" t="s">
        <v>405</v>
      </c>
      <c r="C24" s="146"/>
      <c r="D24" s="277"/>
      <c r="E24" s="147"/>
    </row>
    <row r="25" spans="1:5" s="279" customFormat="1" ht="12" customHeight="1" thickBot="1" x14ac:dyDescent="0.35">
      <c r="A25" s="281" t="s">
        <v>41</v>
      </c>
      <c r="B25" s="91" t="s">
        <v>291</v>
      </c>
      <c r="C25" s="282"/>
      <c r="D25" s="283"/>
      <c r="E25" s="284"/>
    </row>
    <row r="26" spans="1:5" s="279" customFormat="1" ht="12" customHeight="1" thickBot="1" x14ac:dyDescent="0.35">
      <c r="A26" s="281" t="s">
        <v>239</v>
      </c>
      <c r="B26" s="91" t="s">
        <v>406</v>
      </c>
      <c r="C26" s="157">
        <f>+C27+C28</f>
        <v>0</v>
      </c>
      <c r="D26" s="171">
        <f>+D27+D28</f>
        <v>0</v>
      </c>
      <c r="E26" s="158">
        <f>+E27+E28</f>
        <v>0</v>
      </c>
    </row>
    <row r="27" spans="1:5" s="279" customFormat="1" ht="12" customHeight="1" x14ac:dyDescent="0.3">
      <c r="A27" s="285" t="s">
        <v>57</v>
      </c>
      <c r="B27" s="286" t="s">
        <v>403</v>
      </c>
      <c r="C27" s="189"/>
      <c r="D27" s="287"/>
      <c r="E27" s="190"/>
    </row>
    <row r="28" spans="1:5" s="279" customFormat="1" ht="12" customHeight="1" x14ac:dyDescent="0.3">
      <c r="A28" s="285" t="s">
        <v>59</v>
      </c>
      <c r="B28" s="288" t="s">
        <v>407</v>
      </c>
      <c r="C28" s="163"/>
      <c r="D28" s="289"/>
      <c r="E28" s="164"/>
    </row>
    <row r="29" spans="1:5" s="279" customFormat="1" ht="12" customHeight="1" thickBot="1" x14ac:dyDescent="0.35">
      <c r="A29" s="276" t="s">
        <v>61</v>
      </c>
      <c r="B29" s="290" t="s">
        <v>408</v>
      </c>
      <c r="C29" s="291"/>
      <c r="D29" s="292"/>
      <c r="E29" s="293"/>
    </row>
    <row r="30" spans="1:5" s="279" customFormat="1" ht="12" customHeight="1" thickBot="1" x14ac:dyDescent="0.35">
      <c r="A30" s="281" t="s">
        <v>72</v>
      </c>
      <c r="B30" s="91" t="s">
        <v>409</v>
      </c>
      <c r="C30" s="157">
        <f>+C31+C32+C33</f>
        <v>0</v>
      </c>
      <c r="D30" s="171">
        <f>+D31+D32+D33</f>
        <v>0</v>
      </c>
      <c r="E30" s="158">
        <f>+E31+E32+E33</f>
        <v>0</v>
      </c>
    </row>
    <row r="31" spans="1:5" s="279" customFormat="1" ht="12" customHeight="1" x14ac:dyDescent="0.3">
      <c r="A31" s="285" t="s">
        <v>74</v>
      </c>
      <c r="B31" s="286" t="s">
        <v>99</v>
      </c>
      <c r="C31" s="189"/>
      <c r="D31" s="287"/>
      <c r="E31" s="190"/>
    </row>
    <row r="32" spans="1:5" s="279" customFormat="1" ht="12" customHeight="1" x14ac:dyDescent="0.3">
      <c r="A32" s="285" t="s">
        <v>76</v>
      </c>
      <c r="B32" s="288" t="s">
        <v>101</v>
      </c>
      <c r="C32" s="163"/>
      <c r="D32" s="289"/>
      <c r="E32" s="164"/>
    </row>
    <row r="33" spans="1:5" s="279" customFormat="1" ht="12" customHeight="1" thickBot="1" x14ac:dyDescent="0.35">
      <c r="A33" s="276" t="s">
        <v>78</v>
      </c>
      <c r="B33" s="290" t="s">
        <v>103</v>
      </c>
      <c r="C33" s="291"/>
      <c r="D33" s="292"/>
      <c r="E33" s="293"/>
    </row>
    <row r="34" spans="1:5" s="273" customFormat="1" ht="12" customHeight="1" thickBot="1" x14ac:dyDescent="0.35">
      <c r="A34" s="281" t="s">
        <v>96</v>
      </c>
      <c r="B34" s="91" t="s">
        <v>293</v>
      </c>
      <c r="C34" s="282"/>
      <c r="D34" s="283"/>
      <c r="E34" s="284"/>
    </row>
    <row r="35" spans="1:5" s="273" customFormat="1" ht="12" customHeight="1" thickBot="1" x14ac:dyDescent="0.35">
      <c r="A35" s="281" t="s">
        <v>256</v>
      </c>
      <c r="B35" s="91" t="s">
        <v>410</v>
      </c>
      <c r="C35" s="282"/>
      <c r="D35" s="283"/>
      <c r="E35" s="284"/>
    </row>
    <row r="36" spans="1:5" s="273" customFormat="1" ht="12" customHeight="1" thickBot="1" x14ac:dyDescent="0.35">
      <c r="A36" s="215" t="s">
        <v>118</v>
      </c>
      <c r="B36" s="91" t="s">
        <v>411</v>
      </c>
      <c r="C36" s="157">
        <f>+C8+C20+C25+C26+C30+C34+C35</f>
        <v>0</v>
      </c>
      <c r="D36" s="171">
        <f>+D8+D20+D25+D26+D30+D34+D35</f>
        <v>0</v>
      </c>
      <c r="E36" s="158">
        <f>+E8+E20+E25+E26+E30+E34+E35</f>
        <v>0</v>
      </c>
    </row>
    <row r="37" spans="1:5" s="273" customFormat="1" ht="12" customHeight="1" thickBot="1" x14ac:dyDescent="0.35">
      <c r="A37" s="294" t="s">
        <v>265</v>
      </c>
      <c r="B37" s="91" t="s">
        <v>412</v>
      </c>
      <c r="C37" s="157">
        <f>+C38+C39+C40</f>
        <v>17307700</v>
      </c>
      <c r="D37" s="171">
        <f>+D38+D39+D40</f>
        <v>16004527</v>
      </c>
      <c r="E37" s="158">
        <f>+E38+E39+E40</f>
        <v>13015090</v>
      </c>
    </row>
    <row r="38" spans="1:5" s="273" customFormat="1" ht="12" customHeight="1" x14ac:dyDescent="0.3">
      <c r="A38" s="285" t="s">
        <v>413</v>
      </c>
      <c r="B38" s="286" t="s">
        <v>348</v>
      </c>
      <c r="C38" s="189"/>
      <c r="D38" s="287"/>
      <c r="E38" s="190"/>
    </row>
    <row r="39" spans="1:5" s="273" customFormat="1" ht="12" customHeight="1" x14ac:dyDescent="0.3">
      <c r="A39" s="285" t="s">
        <v>414</v>
      </c>
      <c r="B39" s="288" t="s">
        <v>415</v>
      </c>
      <c r="C39" s="163"/>
      <c r="D39" s="289"/>
      <c r="E39" s="164"/>
    </row>
    <row r="40" spans="1:5" s="279" customFormat="1" ht="12" customHeight="1" thickBot="1" x14ac:dyDescent="0.35">
      <c r="A40" s="276" t="s">
        <v>416</v>
      </c>
      <c r="B40" s="290" t="s">
        <v>417</v>
      </c>
      <c r="C40" s="291">
        <v>17307700</v>
      </c>
      <c r="D40" s="292">
        <v>16004527</v>
      </c>
      <c r="E40" s="293">
        <v>13015090</v>
      </c>
    </row>
    <row r="41" spans="1:5" s="279" customFormat="1" ht="15.15" customHeight="1" thickBot="1" x14ac:dyDescent="0.25">
      <c r="A41" s="294" t="s">
        <v>267</v>
      </c>
      <c r="B41" s="295" t="s">
        <v>418</v>
      </c>
      <c r="C41" s="296">
        <f>+C36+C37</f>
        <v>17307700</v>
      </c>
      <c r="D41" s="297">
        <f>+D36+D37</f>
        <v>16004527</v>
      </c>
      <c r="E41" s="298">
        <f>+E36+E37</f>
        <v>13015090</v>
      </c>
    </row>
    <row r="42" spans="1:5" s="279" customFormat="1" ht="15.15" customHeight="1" x14ac:dyDescent="0.3">
      <c r="A42" s="238"/>
      <c r="B42" s="239"/>
      <c r="C42" s="240"/>
    </row>
    <row r="43" spans="1:5" ht="15" thickBot="1" x14ac:dyDescent="0.35">
      <c r="A43" s="299"/>
      <c r="B43" s="300"/>
      <c r="C43" s="301"/>
    </row>
    <row r="44" spans="1:5" s="270" customFormat="1" ht="16.5" customHeight="1" thickBot="1" x14ac:dyDescent="0.35">
      <c r="A44" s="435" t="s">
        <v>280</v>
      </c>
      <c r="B44" s="436"/>
      <c r="C44" s="436"/>
      <c r="D44" s="436"/>
      <c r="E44" s="437"/>
    </row>
    <row r="45" spans="1:5" s="302" customFormat="1" ht="12" customHeight="1" thickBot="1" x14ac:dyDescent="0.35">
      <c r="A45" s="281" t="s">
        <v>13</v>
      </c>
      <c r="B45" s="91" t="s">
        <v>419</v>
      </c>
      <c r="C45" s="157">
        <f>SUM(C46:C50)</f>
        <v>17057510</v>
      </c>
      <c r="D45" s="171">
        <f>SUM(D46:D50)</f>
        <v>16004527</v>
      </c>
      <c r="E45" s="158">
        <f>SUM(E46:E50)</f>
        <v>13015090</v>
      </c>
    </row>
    <row r="46" spans="1:5" ht="12" customHeight="1" x14ac:dyDescent="0.3">
      <c r="A46" s="276" t="s">
        <v>15</v>
      </c>
      <c r="B46" s="93" t="s">
        <v>184</v>
      </c>
      <c r="C46" s="189">
        <v>12511430</v>
      </c>
      <c r="D46" s="287">
        <v>12147290</v>
      </c>
      <c r="E46" s="190">
        <v>10837210</v>
      </c>
    </row>
    <row r="47" spans="1:5" ht="12" customHeight="1" x14ac:dyDescent="0.3">
      <c r="A47" s="276" t="s">
        <v>17</v>
      </c>
      <c r="B47" s="71" t="s">
        <v>185</v>
      </c>
      <c r="C47" s="166">
        <v>2550339</v>
      </c>
      <c r="D47" s="303">
        <v>2177880</v>
      </c>
      <c r="E47" s="167">
        <v>2177880</v>
      </c>
    </row>
    <row r="48" spans="1:5" ht="12" customHeight="1" x14ac:dyDescent="0.3">
      <c r="A48" s="276" t="s">
        <v>19</v>
      </c>
      <c r="B48" s="71" t="s">
        <v>186</v>
      </c>
      <c r="C48" s="166">
        <v>1995741</v>
      </c>
      <c r="D48" s="303">
        <v>1679357</v>
      </c>
      <c r="E48" s="167"/>
    </row>
    <row r="49" spans="1:5" ht="12" customHeight="1" x14ac:dyDescent="0.3">
      <c r="A49" s="276" t="s">
        <v>21</v>
      </c>
      <c r="B49" s="71" t="s">
        <v>187</v>
      </c>
      <c r="C49" s="166"/>
      <c r="D49" s="303"/>
      <c r="E49" s="167"/>
    </row>
    <row r="50" spans="1:5" ht="12" customHeight="1" thickBot="1" x14ac:dyDescent="0.35">
      <c r="A50" s="276" t="s">
        <v>23</v>
      </c>
      <c r="B50" s="71" t="s">
        <v>189</v>
      </c>
      <c r="C50" s="166"/>
      <c r="D50" s="303"/>
      <c r="E50" s="167"/>
    </row>
    <row r="51" spans="1:5" ht="12" customHeight="1" thickBot="1" x14ac:dyDescent="0.35">
      <c r="A51" s="281" t="s">
        <v>27</v>
      </c>
      <c r="B51" s="91" t="s">
        <v>420</v>
      </c>
      <c r="C51" s="157">
        <f>SUM(C52:C54)</f>
        <v>250190</v>
      </c>
      <c r="D51" s="171">
        <f>SUM(D52:D54)</f>
        <v>0</v>
      </c>
      <c r="E51" s="158">
        <f>SUM(E52:E54)</f>
        <v>0</v>
      </c>
    </row>
    <row r="52" spans="1:5" s="302" customFormat="1" ht="12" customHeight="1" x14ac:dyDescent="0.3">
      <c r="A52" s="276" t="s">
        <v>29</v>
      </c>
      <c r="B52" s="93" t="s">
        <v>220</v>
      </c>
      <c r="C52" s="189">
        <v>250190</v>
      </c>
      <c r="D52" s="287"/>
      <c r="E52" s="190"/>
    </row>
    <row r="53" spans="1:5" ht="12" customHeight="1" x14ac:dyDescent="0.3">
      <c r="A53" s="276" t="s">
        <v>31</v>
      </c>
      <c r="B53" s="71" t="s">
        <v>222</v>
      </c>
      <c r="C53" s="166"/>
      <c r="D53" s="303"/>
      <c r="E53" s="167"/>
    </row>
    <row r="54" spans="1:5" ht="12" customHeight="1" x14ac:dyDescent="0.3">
      <c r="A54" s="276" t="s">
        <v>33</v>
      </c>
      <c r="B54" s="71" t="s">
        <v>421</v>
      </c>
      <c r="C54" s="166"/>
      <c r="D54" s="303"/>
      <c r="E54" s="167"/>
    </row>
    <row r="55" spans="1:5" ht="12" customHeight="1" thickBot="1" x14ac:dyDescent="0.35">
      <c r="A55" s="276" t="s">
        <v>35</v>
      </c>
      <c r="B55" s="71" t="s">
        <v>422</v>
      </c>
      <c r="C55" s="166"/>
      <c r="D55" s="303"/>
      <c r="E55" s="167"/>
    </row>
    <row r="56" spans="1:5" ht="15.15" customHeight="1" thickBot="1" x14ac:dyDescent="0.35">
      <c r="A56" s="281" t="s">
        <v>41</v>
      </c>
      <c r="B56" s="91" t="s">
        <v>423</v>
      </c>
      <c r="C56" s="282"/>
      <c r="D56" s="283"/>
      <c r="E56" s="284"/>
    </row>
    <row r="57" spans="1:5" ht="15" thickBot="1" x14ac:dyDescent="0.35">
      <c r="A57" s="281" t="s">
        <v>239</v>
      </c>
      <c r="B57" s="304" t="s">
        <v>424</v>
      </c>
      <c r="C57" s="296">
        <f>+C45+C51+C56</f>
        <v>17307700</v>
      </c>
      <c r="D57" s="297">
        <f>+D45+D51+D56</f>
        <v>16004527</v>
      </c>
      <c r="E57" s="298">
        <f>+E45+E51+E56</f>
        <v>13015090</v>
      </c>
    </row>
    <row r="58" spans="1:5" ht="15.15" customHeight="1" thickBot="1" x14ac:dyDescent="0.35">
      <c r="C58" s="250">
        <f>C41-C57</f>
        <v>0</v>
      </c>
      <c r="D58" s="250">
        <f>D41-D57</f>
        <v>0</v>
      </c>
    </row>
    <row r="59" spans="1:5" ht="14.4" customHeight="1" thickBot="1" x14ac:dyDescent="0.35">
      <c r="A59" s="256" t="s">
        <v>390</v>
      </c>
      <c r="B59" s="257"/>
      <c r="C59" s="254">
        <v>3</v>
      </c>
      <c r="D59" s="254">
        <v>3</v>
      </c>
      <c r="E59" s="255">
        <v>3</v>
      </c>
    </row>
    <row r="60" spans="1:5" ht="15" thickBot="1" x14ac:dyDescent="0.35">
      <c r="A60" s="258" t="s">
        <v>391</v>
      </c>
      <c r="B60" s="259"/>
      <c r="C60" s="254"/>
      <c r="D60" s="254"/>
      <c r="E60" s="255"/>
    </row>
  </sheetData>
  <mergeCells count="5">
    <mergeCell ref="B1:E1"/>
    <mergeCell ref="B2:D2"/>
    <mergeCell ref="B3:D3"/>
    <mergeCell ref="A7:E7"/>
    <mergeCell ref="A44:E4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workbookViewId="0">
      <selection activeCell="B2" sqref="B2:D2"/>
    </sheetView>
  </sheetViews>
  <sheetFormatPr defaultRowHeight="14.4" x14ac:dyDescent="0.3"/>
  <cols>
    <col min="1" max="1" width="11.88671875" style="305" customWidth="1"/>
    <col min="2" max="2" width="46.6640625" style="265" customWidth="1"/>
    <col min="3" max="5" width="13.5546875" style="265" customWidth="1"/>
    <col min="6" max="256" width="9.109375" style="265"/>
    <col min="257" max="257" width="11.88671875" style="265" customWidth="1"/>
    <col min="258" max="258" width="46.6640625" style="265" customWidth="1"/>
    <col min="259" max="261" width="13.5546875" style="265" customWidth="1"/>
    <col min="262" max="512" width="9.109375" style="265"/>
    <col min="513" max="513" width="11.88671875" style="265" customWidth="1"/>
    <col min="514" max="514" width="46.6640625" style="265" customWidth="1"/>
    <col min="515" max="517" width="13.5546875" style="265" customWidth="1"/>
    <col min="518" max="768" width="9.109375" style="265"/>
    <col min="769" max="769" width="11.88671875" style="265" customWidth="1"/>
    <col min="770" max="770" width="46.6640625" style="265" customWidth="1"/>
    <col min="771" max="773" width="13.5546875" style="265" customWidth="1"/>
    <col min="774" max="1024" width="9.109375" style="265"/>
    <col min="1025" max="1025" width="11.88671875" style="265" customWidth="1"/>
    <col min="1026" max="1026" width="46.6640625" style="265" customWidth="1"/>
    <col min="1027" max="1029" width="13.5546875" style="265" customWidth="1"/>
    <col min="1030" max="1280" width="9.109375" style="265"/>
    <col min="1281" max="1281" width="11.88671875" style="265" customWidth="1"/>
    <col min="1282" max="1282" width="46.6640625" style="265" customWidth="1"/>
    <col min="1283" max="1285" width="13.5546875" style="265" customWidth="1"/>
    <col min="1286" max="1536" width="9.109375" style="265"/>
    <col min="1537" max="1537" width="11.88671875" style="265" customWidth="1"/>
    <col min="1538" max="1538" width="46.6640625" style="265" customWidth="1"/>
    <col min="1539" max="1541" width="13.5546875" style="265" customWidth="1"/>
    <col min="1542" max="1792" width="9.109375" style="265"/>
    <col min="1793" max="1793" width="11.88671875" style="265" customWidth="1"/>
    <col min="1794" max="1794" width="46.6640625" style="265" customWidth="1"/>
    <col min="1795" max="1797" width="13.5546875" style="265" customWidth="1"/>
    <col min="1798" max="2048" width="9.109375" style="265"/>
    <col min="2049" max="2049" width="11.88671875" style="265" customWidth="1"/>
    <col min="2050" max="2050" width="46.6640625" style="265" customWidth="1"/>
    <col min="2051" max="2053" width="13.5546875" style="265" customWidth="1"/>
    <col min="2054" max="2304" width="9.109375" style="265"/>
    <col min="2305" max="2305" width="11.88671875" style="265" customWidth="1"/>
    <col min="2306" max="2306" width="46.6640625" style="265" customWidth="1"/>
    <col min="2307" max="2309" width="13.5546875" style="265" customWidth="1"/>
    <col min="2310" max="2560" width="9.109375" style="265"/>
    <col min="2561" max="2561" width="11.88671875" style="265" customWidth="1"/>
    <col min="2562" max="2562" width="46.6640625" style="265" customWidth="1"/>
    <col min="2563" max="2565" width="13.5546875" style="265" customWidth="1"/>
    <col min="2566" max="2816" width="9.109375" style="265"/>
    <col min="2817" max="2817" width="11.88671875" style="265" customWidth="1"/>
    <col min="2818" max="2818" width="46.6640625" style="265" customWidth="1"/>
    <col min="2819" max="2821" width="13.5546875" style="265" customWidth="1"/>
    <col min="2822" max="3072" width="9.109375" style="265"/>
    <col min="3073" max="3073" width="11.88671875" style="265" customWidth="1"/>
    <col min="3074" max="3074" width="46.6640625" style="265" customWidth="1"/>
    <col min="3075" max="3077" width="13.5546875" style="265" customWidth="1"/>
    <col min="3078" max="3328" width="9.109375" style="265"/>
    <col min="3329" max="3329" width="11.88671875" style="265" customWidth="1"/>
    <col min="3330" max="3330" width="46.6640625" style="265" customWidth="1"/>
    <col min="3331" max="3333" width="13.5546875" style="265" customWidth="1"/>
    <col min="3334" max="3584" width="9.109375" style="265"/>
    <col min="3585" max="3585" width="11.88671875" style="265" customWidth="1"/>
    <col min="3586" max="3586" width="46.6640625" style="265" customWidth="1"/>
    <col min="3587" max="3589" width="13.5546875" style="265" customWidth="1"/>
    <col min="3590" max="3840" width="9.109375" style="265"/>
    <col min="3841" max="3841" width="11.88671875" style="265" customWidth="1"/>
    <col min="3842" max="3842" width="46.6640625" style="265" customWidth="1"/>
    <col min="3843" max="3845" width="13.5546875" style="265" customWidth="1"/>
    <col min="3846" max="4096" width="9.109375" style="265"/>
    <col min="4097" max="4097" width="11.88671875" style="265" customWidth="1"/>
    <col min="4098" max="4098" width="46.6640625" style="265" customWidth="1"/>
    <col min="4099" max="4101" width="13.5546875" style="265" customWidth="1"/>
    <col min="4102" max="4352" width="9.109375" style="265"/>
    <col min="4353" max="4353" width="11.88671875" style="265" customWidth="1"/>
    <col min="4354" max="4354" width="46.6640625" style="265" customWidth="1"/>
    <col min="4355" max="4357" width="13.5546875" style="265" customWidth="1"/>
    <col min="4358" max="4608" width="9.109375" style="265"/>
    <col min="4609" max="4609" width="11.88671875" style="265" customWidth="1"/>
    <col min="4610" max="4610" width="46.6640625" style="265" customWidth="1"/>
    <col min="4611" max="4613" width="13.5546875" style="265" customWidth="1"/>
    <col min="4614" max="4864" width="9.109375" style="265"/>
    <col min="4865" max="4865" width="11.88671875" style="265" customWidth="1"/>
    <col min="4866" max="4866" width="46.6640625" style="265" customWidth="1"/>
    <col min="4867" max="4869" width="13.5546875" style="265" customWidth="1"/>
    <col min="4870" max="5120" width="9.109375" style="265"/>
    <col min="5121" max="5121" width="11.88671875" style="265" customWidth="1"/>
    <col min="5122" max="5122" width="46.6640625" style="265" customWidth="1"/>
    <col min="5123" max="5125" width="13.5546875" style="265" customWidth="1"/>
    <col min="5126" max="5376" width="9.109375" style="265"/>
    <col min="5377" max="5377" width="11.88671875" style="265" customWidth="1"/>
    <col min="5378" max="5378" width="46.6640625" style="265" customWidth="1"/>
    <col min="5379" max="5381" width="13.5546875" style="265" customWidth="1"/>
    <col min="5382" max="5632" width="9.109375" style="265"/>
    <col min="5633" max="5633" width="11.88671875" style="265" customWidth="1"/>
    <col min="5634" max="5634" width="46.6640625" style="265" customWidth="1"/>
    <col min="5635" max="5637" width="13.5546875" style="265" customWidth="1"/>
    <col min="5638" max="5888" width="9.109375" style="265"/>
    <col min="5889" max="5889" width="11.88671875" style="265" customWidth="1"/>
    <col min="5890" max="5890" width="46.6640625" style="265" customWidth="1"/>
    <col min="5891" max="5893" width="13.5546875" style="265" customWidth="1"/>
    <col min="5894" max="6144" width="9.109375" style="265"/>
    <col min="6145" max="6145" width="11.88671875" style="265" customWidth="1"/>
    <col min="6146" max="6146" width="46.6640625" style="265" customWidth="1"/>
    <col min="6147" max="6149" width="13.5546875" style="265" customWidth="1"/>
    <col min="6150" max="6400" width="9.109375" style="265"/>
    <col min="6401" max="6401" width="11.88671875" style="265" customWidth="1"/>
    <col min="6402" max="6402" width="46.6640625" style="265" customWidth="1"/>
    <col min="6403" max="6405" width="13.5546875" style="265" customWidth="1"/>
    <col min="6406" max="6656" width="9.109375" style="265"/>
    <col min="6657" max="6657" width="11.88671875" style="265" customWidth="1"/>
    <col min="6658" max="6658" width="46.6640625" style="265" customWidth="1"/>
    <col min="6659" max="6661" width="13.5546875" style="265" customWidth="1"/>
    <col min="6662" max="6912" width="9.109375" style="265"/>
    <col min="6913" max="6913" width="11.88671875" style="265" customWidth="1"/>
    <col min="6914" max="6914" width="46.6640625" style="265" customWidth="1"/>
    <col min="6915" max="6917" width="13.5546875" style="265" customWidth="1"/>
    <col min="6918" max="7168" width="9.109375" style="265"/>
    <col min="7169" max="7169" width="11.88671875" style="265" customWidth="1"/>
    <col min="7170" max="7170" width="46.6640625" style="265" customWidth="1"/>
    <col min="7171" max="7173" width="13.5546875" style="265" customWidth="1"/>
    <col min="7174" max="7424" width="9.109375" style="265"/>
    <col min="7425" max="7425" width="11.88671875" style="265" customWidth="1"/>
    <col min="7426" max="7426" width="46.6640625" style="265" customWidth="1"/>
    <col min="7427" max="7429" width="13.5546875" style="265" customWidth="1"/>
    <col min="7430" max="7680" width="9.109375" style="265"/>
    <col min="7681" max="7681" width="11.88671875" style="265" customWidth="1"/>
    <col min="7682" max="7682" width="46.6640625" style="265" customWidth="1"/>
    <col min="7683" max="7685" width="13.5546875" style="265" customWidth="1"/>
    <col min="7686" max="7936" width="9.109375" style="265"/>
    <col min="7937" max="7937" width="11.88671875" style="265" customWidth="1"/>
    <col min="7938" max="7938" width="46.6640625" style="265" customWidth="1"/>
    <col min="7939" max="7941" width="13.5546875" style="265" customWidth="1"/>
    <col min="7942" max="8192" width="9.109375" style="265"/>
    <col min="8193" max="8193" width="11.88671875" style="265" customWidth="1"/>
    <col min="8194" max="8194" width="46.6640625" style="265" customWidth="1"/>
    <col min="8195" max="8197" width="13.5546875" style="265" customWidth="1"/>
    <col min="8198" max="8448" width="9.109375" style="265"/>
    <col min="8449" max="8449" width="11.88671875" style="265" customWidth="1"/>
    <col min="8450" max="8450" width="46.6640625" style="265" customWidth="1"/>
    <col min="8451" max="8453" width="13.5546875" style="265" customWidth="1"/>
    <col min="8454" max="8704" width="9.109375" style="265"/>
    <col min="8705" max="8705" width="11.88671875" style="265" customWidth="1"/>
    <col min="8706" max="8706" width="46.6640625" style="265" customWidth="1"/>
    <col min="8707" max="8709" width="13.5546875" style="265" customWidth="1"/>
    <col min="8710" max="8960" width="9.109375" style="265"/>
    <col min="8961" max="8961" width="11.88671875" style="265" customWidth="1"/>
    <col min="8962" max="8962" width="46.6640625" style="265" customWidth="1"/>
    <col min="8963" max="8965" width="13.5546875" style="265" customWidth="1"/>
    <col min="8966" max="9216" width="9.109375" style="265"/>
    <col min="9217" max="9217" width="11.88671875" style="265" customWidth="1"/>
    <col min="9218" max="9218" width="46.6640625" style="265" customWidth="1"/>
    <col min="9219" max="9221" width="13.5546875" style="265" customWidth="1"/>
    <col min="9222" max="9472" width="9.109375" style="265"/>
    <col min="9473" max="9473" width="11.88671875" style="265" customWidth="1"/>
    <col min="9474" max="9474" width="46.6640625" style="265" customWidth="1"/>
    <col min="9475" max="9477" width="13.5546875" style="265" customWidth="1"/>
    <col min="9478" max="9728" width="9.109375" style="265"/>
    <col min="9729" max="9729" width="11.88671875" style="265" customWidth="1"/>
    <col min="9730" max="9730" width="46.6640625" style="265" customWidth="1"/>
    <col min="9731" max="9733" width="13.5546875" style="265" customWidth="1"/>
    <col min="9734" max="9984" width="9.109375" style="265"/>
    <col min="9985" max="9985" width="11.88671875" style="265" customWidth="1"/>
    <col min="9986" max="9986" width="46.6640625" style="265" customWidth="1"/>
    <col min="9987" max="9989" width="13.5546875" style="265" customWidth="1"/>
    <col min="9990" max="10240" width="9.109375" style="265"/>
    <col min="10241" max="10241" width="11.88671875" style="265" customWidth="1"/>
    <col min="10242" max="10242" width="46.6640625" style="265" customWidth="1"/>
    <col min="10243" max="10245" width="13.5546875" style="265" customWidth="1"/>
    <col min="10246" max="10496" width="9.109375" style="265"/>
    <col min="10497" max="10497" width="11.88671875" style="265" customWidth="1"/>
    <col min="10498" max="10498" width="46.6640625" style="265" customWidth="1"/>
    <col min="10499" max="10501" width="13.5546875" style="265" customWidth="1"/>
    <col min="10502" max="10752" width="9.109375" style="265"/>
    <col min="10753" max="10753" width="11.88671875" style="265" customWidth="1"/>
    <col min="10754" max="10754" width="46.6640625" style="265" customWidth="1"/>
    <col min="10755" max="10757" width="13.5546875" style="265" customWidth="1"/>
    <col min="10758" max="11008" width="9.109375" style="265"/>
    <col min="11009" max="11009" width="11.88671875" style="265" customWidth="1"/>
    <col min="11010" max="11010" width="46.6640625" style="265" customWidth="1"/>
    <col min="11011" max="11013" width="13.5546875" style="265" customWidth="1"/>
    <col min="11014" max="11264" width="9.109375" style="265"/>
    <col min="11265" max="11265" width="11.88671875" style="265" customWidth="1"/>
    <col min="11266" max="11266" width="46.6640625" style="265" customWidth="1"/>
    <col min="11267" max="11269" width="13.5546875" style="265" customWidth="1"/>
    <col min="11270" max="11520" width="9.109375" style="265"/>
    <col min="11521" max="11521" width="11.88671875" style="265" customWidth="1"/>
    <col min="11522" max="11522" width="46.6640625" style="265" customWidth="1"/>
    <col min="11523" max="11525" width="13.5546875" style="265" customWidth="1"/>
    <col min="11526" max="11776" width="9.109375" style="265"/>
    <col min="11777" max="11777" width="11.88671875" style="265" customWidth="1"/>
    <col min="11778" max="11778" width="46.6640625" style="265" customWidth="1"/>
    <col min="11779" max="11781" width="13.5546875" style="265" customWidth="1"/>
    <col min="11782" max="12032" width="9.109375" style="265"/>
    <col min="12033" max="12033" width="11.88671875" style="265" customWidth="1"/>
    <col min="12034" max="12034" width="46.6640625" style="265" customWidth="1"/>
    <col min="12035" max="12037" width="13.5546875" style="265" customWidth="1"/>
    <col min="12038" max="12288" width="9.109375" style="265"/>
    <col min="12289" max="12289" width="11.88671875" style="265" customWidth="1"/>
    <col min="12290" max="12290" width="46.6640625" style="265" customWidth="1"/>
    <col min="12291" max="12293" width="13.5546875" style="265" customWidth="1"/>
    <col min="12294" max="12544" width="9.109375" style="265"/>
    <col min="12545" max="12545" width="11.88671875" style="265" customWidth="1"/>
    <col min="12546" max="12546" width="46.6640625" style="265" customWidth="1"/>
    <col min="12547" max="12549" width="13.5546875" style="265" customWidth="1"/>
    <col min="12550" max="12800" width="9.109375" style="265"/>
    <col min="12801" max="12801" width="11.88671875" style="265" customWidth="1"/>
    <col min="12802" max="12802" width="46.6640625" style="265" customWidth="1"/>
    <col min="12803" max="12805" width="13.5546875" style="265" customWidth="1"/>
    <col min="12806" max="13056" width="9.109375" style="265"/>
    <col min="13057" max="13057" width="11.88671875" style="265" customWidth="1"/>
    <col min="13058" max="13058" width="46.6640625" style="265" customWidth="1"/>
    <col min="13059" max="13061" width="13.5546875" style="265" customWidth="1"/>
    <col min="13062" max="13312" width="9.109375" style="265"/>
    <col min="13313" max="13313" width="11.88671875" style="265" customWidth="1"/>
    <col min="13314" max="13314" width="46.6640625" style="265" customWidth="1"/>
    <col min="13315" max="13317" width="13.5546875" style="265" customWidth="1"/>
    <col min="13318" max="13568" width="9.109375" style="265"/>
    <col min="13569" max="13569" width="11.88671875" style="265" customWidth="1"/>
    <col min="13570" max="13570" width="46.6640625" style="265" customWidth="1"/>
    <col min="13571" max="13573" width="13.5546875" style="265" customWidth="1"/>
    <col min="13574" max="13824" width="9.109375" style="265"/>
    <col min="13825" max="13825" width="11.88671875" style="265" customWidth="1"/>
    <col min="13826" max="13826" width="46.6640625" style="265" customWidth="1"/>
    <col min="13827" max="13829" width="13.5546875" style="265" customWidth="1"/>
    <col min="13830" max="14080" width="9.109375" style="265"/>
    <col min="14081" max="14081" width="11.88671875" style="265" customWidth="1"/>
    <col min="14082" max="14082" width="46.6640625" style="265" customWidth="1"/>
    <col min="14083" max="14085" width="13.5546875" style="265" customWidth="1"/>
    <col min="14086" max="14336" width="9.109375" style="265"/>
    <col min="14337" max="14337" width="11.88671875" style="265" customWidth="1"/>
    <col min="14338" max="14338" width="46.6640625" style="265" customWidth="1"/>
    <col min="14339" max="14341" width="13.5546875" style="265" customWidth="1"/>
    <col min="14342" max="14592" width="9.109375" style="265"/>
    <col min="14593" max="14593" width="11.88671875" style="265" customWidth="1"/>
    <col min="14594" max="14594" width="46.6640625" style="265" customWidth="1"/>
    <col min="14595" max="14597" width="13.5546875" style="265" customWidth="1"/>
    <col min="14598" max="14848" width="9.109375" style="265"/>
    <col min="14849" max="14849" width="11.88671875" style="265" customWidth="1"/>
    <col min="14850" max="14850" width="46.6640625" style="265" customWidth="1"/>
    <col min="14851" max="14853" width="13.5546875" style="265" customWidth="1"/>
    <col min="14854" max="15104" width="9.109375" style="265"/>
    <col min="15105" max="15105" width="11.88671875" style="265" customWidth="1"/>
    <col min="15106" max="15106" width="46.6640625" style="265" customWidth="1"/>
    <col min="15107" max="15109" width="13.5546875" style="265" customWidth="1"/>
    <col min="15110" max="15360" width="9.109375" style="265"/>
    <col min="15361" max="15361" width="11.88671875" style="265" customWidth="1"/>
    <col min="15362" max="15362" width="46.6640625" style="265" customWidth="1"/>
    <col min="15363" max="15365" width="13.5546875" style="265" customWidth="1"/>
    <col min="15366" max="15616" width="9.109375" style="265"/>
    <col min="15617" max="15617" width="11.88671875" style="265" customWidth="1"/>
    <col min="15618" max="15618" width="46.6640625" style="265" customWidth="1"/>
    <col min="15619" max="15621" width="13.5546875" style="265" customWidth="1"/>
    <col min="15622" max="15872" width="9.109375" style="265"/>
    <col min="15873" max="15873" width="11.88671875" style="265" customWidth="1"/>
    <col min="15874" max="15874" width="46.6640625" style="265" customWidth="1"/>
    <col min="15875" max="15877" width="13.5546875" style="265" customWidth="1"/>
    <col min="15878" max="16128" width="9.109375" style="265"/>
    <col min="16129" max="16129" width="11.88671875" style="265" customWidth="1"/>
    <col min="16130" max="16130" width="46.6640625" style="265" customWidth="1"/>
    <col min="16131" max="16133" width="13.5546875" style="265" customWidth="1"/>
    <col min="16134" max="16384" width="9.109375" style="265"/>
  </cols>
  <sheetData>
    <row r="1" spans="1:5" s="260" customFormat="1" ht="16.2" thickBot="1" x14ac:dyDescent="0.3">
      <c r="A1" s="199"/>
      <c r="B1" s="441" t="str">
        <f>CONCATENATE("4.3. melléklet ",[1]Z_ALAPADATOK!A7," ",[1]Z_ALAPADATOK!B7," ",[1]Z_ALAPADATOK!C7," ",[1]Z_ALAPADATOK!D7," ",[1]Z_ALAPADATOK!E7," ",[1]Z_ALAPADATOK!F7," ",[1]Z_ALAPADATOK!G7," ",[1]Z_ALAPADATOK!H7)</f>
        <v>4.3. melléklet a … / 2019. ( … ) önkormányzati rendelethez</v>
      </c>
      <c r="C1" s="442"/>
      <c r="D1" s="442"/>
      <c r="E1" s="442"/>
    </row>
    <row r="2" spans="1:5" s="263" customFormat="1" ht="25.5" customHeight="1" thickBot="1" x14ac:dyDescent="0.35">
      <c r="A2" s="261" t="s">
        <v>395</v>
      </c>
      <c r="B2" s="438" t="str">
        <f>CONCATENATE('[1]Z_6.4.1.sz.mell'!B2:D2)</f>
        <v>Vissi Óvoda És Konyha</v>
      </c>
      <c r="C2" s="439"/>
      <c r="D2" s="440"/>
      <c r="E2" s="262" t="s">
        <v>397</v>
      </c>
    </row>
    <row r="3" spans="1:5" s="263" customFormat="1" ht="23.4" thickBot="1" x14ac:dyDescent="0.35">
      <c r="A3" s="261" t="s">
        <v>367</v>
      </c>
      <c r="B3" s="438" t="s">
        <v>394</v>
      </c>
      <c r="C3" s="439"/>
      <c r="D3" s="440"/>
      <c r="E3" s="262" t="s">
        <v>540</v>
      </c>
    </row>
    <row r="4" spans="1:5" s="264" customFormat="1" ht="15.9" customHeight="1" thickBot="1" x14ac:dyDescent="0.35">
      <c r="A4" s="205"/>
      <c r="B4" s="205"/>
      <c r="C4" s="206"/>
      <c r="D4" s="207"/>
      <c r="E4" s="206" t="str">
        <f>'[1]Z_6.4.1.sz.mell'!E4</f>
        <v xml:space="preserve"> Forintban!</v>
      </c>
    </row>
    <row r="5" spans="1:5" ht="23.4" thickBot="1" x14ac:dyDescent="0.35">
      <c r="A5" s="210" t="s">
        <v>369</v>
      </c>
      <c r="B5" s="211" t="s">
        <v>370</v>
      </c>
      <c r="C5" s="211" t="s">
        <v>371</v>
      </c>
      <c r="D5" s="212" t="s">
        <v>372</v>
      </c>
      <c r="E5" s="213" t="str">
        <f>CONCATENATE('[1]Z_6.4.1.sz.mell'!E5)</f>
        <v>Teljesítés
2018. XII. 31.</v>
      </c>
    </row>
    <row r="6" spans="1:5" s="270" customFormat="1" ht="12.9" customHeight="1" thickBot="1" x14ac:dyDescent="0.35">
      <c r="A6" s="266" t="s">
        <v>8</v>
      </c>
      <c r="B6" s="267" t="s">
        <v>9</v>
      </c>
      <c r="C6" s="267" t="s">
        <v>10</v>
      </c>
      <c r="D6" s="268" t="s">
        <v>11</v>
      </c>
      <c r="E6" s="269" t="s">
        <v>12</v>
      </c>
    </row>
    <row r="7" spans="1:5" s="270" customFormat="1" ht="15.9" customHeight="1" thickBot="1" x14ac:dyDescent="0.35">
      <c r="A7" s="435" t="s">
        <v>279</v>
      </c>
      <c r="B7" s="436"/>
      <c r="C7" s="436"/>
      <c r="D7" s="436"/>
      <c r="E7" s="437"/>
    </row>
    <row r="8" spans="1:5" s="273" customFormat="1" ht="12" customHeight="1" thickBot="1" x14ac:dyDescent="0.35">
      <c r="A8" s="215" t="s">
        <v>13</v>
      </c>
      <c r="B8" s="271" t="s">
        <v>398</v>
      </c>
      <c r="C8" s="157">
        <f>SUM(C9:C19)</f>
        <v>4801600</v>
      </c>
      <c r="D8" s="157">
        <f>SUM(D9:D19)</f>
        <v>5963990</v>
      </c>
      <c r="E8" s="272">
        <f>SUM(E9:E19)</f>
        <v>6504991</v>
      </c>
    </row>
    <row r="9" spans="1:5" s="273" customFormat="1" ht="12" customHeight="1" x14ac:dyDescent="0.3">
      <c r="A9" s="274" t="s">
        <v>15</v>
      </c>
      <c r="B9" s="68" t="s">
        <v>75</v>
      </c>
      <c r="C9" s="178"/>
      <c r="D9" s="178"/>
      <c r="E9" s="275"/>
    </row>
    <row r="10" spans="1:5" s="273" customFormat="1" ht="12" customHeight="1" x14ac:dyDescent="0.3">
      <c r="A10" s="276" t="s">
        <v>17</v>
      </c>
      <c r="B10" s="71" t="s">
        <v>77</v>
      </c>
      <c r="C10" s="146">
        <v>2900000</v>
      </c>
      <c r="D10" s="277">
        <v>3638488</v>
      </c>
      <c r="E10" s="147">
        <v>3638488</v>
      </c>
    </row>
    <row r="11" spans="1:5" s="273" customFormat="1" ht="12" customHeight="1" x14ac:dyDescent="0.3">
      <c r="A11" s="276" t="s">
        <v>19</v>
      </c>
      <c r="B11" s="71" t="s">
        <v>79</v>
      </c>
      <c r="C11" s="146"/>
      <c r="D11" s="277"/>
      <c r="E11" s="147"/>
    </row>
    <row r="12" spans="1:5" s="273" customFormat="1" ht="12" customHeight="1" x14ac:dyDescent="0.3">
      <c r="A12" s="276" t="s">
        <v>21</v>
      </c>
      <c r="B12" s="71" t="s">
        <v>81</v>
      </c>
      <c r="C12" s="146"/>
      <c r="D12" s="277"/>
      <c r="E12" s="147"/>
    </row>
    <row r="13" spans="1:5" s="273" customFormat="1" ht="12" customHeight="1" x14ac:dyDescent="0.3">
      <c r="A13" s="276" t="s">
        <v>23</v>
      </c>
      <c r="B13" s="71" t="s">
        <v>83</v>
      </c>
      <c r="C13" s="146">
        <v>880000</v>
      </c>
      <c r="D13" s="277">
        <v>1056785</v>
      </c>
      <c r="E13" s="147">
        <v>1056785</v>
      </c>
    </row>
    <row r="14" spans="1:5" s="273" customFormat="1" ht="12" customHeight="1" x14ac:dyDescent="0.3">
      <c r="A14" s="276" t="s">
        <v>25</v>
      </c>
      <c r="B14" s="71" t="s">
        <v>399</v>
      </c>
      <c r="C14" s="146">
        <v>1020600</v>
      </c>
      <c r="D14" s="277">
        <v>1267717</v>
      </c>
      <c r="E14" s="147">
        <v>1267717</v>
      </c>
    </row>
    <row r="15" spans="1:5" s="273" customFormat="1" ht="12" customHeight="1" x14ac:dyDescent="0.3">
      <c r="A15" s="276" t="s">
        <v>191</v>
      </c>
      <c r="B15" s="97" t="s">
        <v>400</v>
      </c>
      <c r="C15" s="146"/>
      <c r="D15" s="277"/>
      <c r="E15" s="147">
        <v>542000</v>
      </c>
    </row>
    <row r="16" spans="1:5" s="273" customFormat="1" ht="12" customHeight="1" x14ac:dyDescent="0.3">
      <c r="A16" s="276" t="s">
        <v>193</v>
      </c>
      <c r="B16" s="71" t="s">
        <v>401</v>
      </c>
      <c r="C16" s="185">
        <v>1000</v>
      </c>
      <c r="D16" s="278">
        <v>1000</v>
      </c>
      <c r="E16" s="186">
        <v>1</v>
      </c>
    </row>
    <row r="17" spans="1:5" s="279" customFormat="1" ht="12" customHeight="1" x14ac:dyDescent="0.3">
      <c r="A17" s="276" t="s">
        <v>195</v>
      </c>
      <c r="B17" s="71" t="s">
        <v>91</v>
      </c>
      <c r="C17" s="146"/>
      <c r="D17" s="277"/>
      <c r="E17" s="147"/>
    </row>
    <row r="18" spans="1:5" s="279" customFormat="1" ht="12" customHeight="1" x14ac:dyDescent="0.3">
      <c r="A18" s="276" t="s">
        <v>197</v>
      </c>
      <c r="B18" s="71" t="s">
        <v>93</v>
      </c>
      <c r="C18" s="153"/>
      <c r="D18" s="280"/>
      <c r="E18" s="154"/>
    </row>
    <row r="19" spans="1:5" s="279" customFormat="1" ht="12" customHeight="1" thickBot="1" x14ac:dyDescent="0.35">
      <c r="A19" s="276" t="s">
        <v>199</v>
      </c>
      <c r="B19" s="97" t="s">
        <v>95</v>
      </c>
      <c r="C19" s="153"/>
      <c r="D19" s="280"/>
      <c r="E19" s="154"/>
    </row>
    <row r="20" spans="1:5" s="273" customFormat="1" ht="12" customHeight="1" thickBot="1" x14ac:dyDescent="0.35">
      <c r="A20" s="215" t="s">
        <v>27</v>
      </c>
      <c r="B20" s="271" t="s">
        <v>402</v>
      </c>
      <c r="C20" s="157">
        <f>SUM(C21:C23)</f>
        <v>0</v>
      </c>
      <c r="D20" s="171">
        <f>SUM(D21:D23)</f>
        <v>0</v>
      </c>
      <c r="E20" s="158">
        <f>SUM(E21:E23)</f>
        <v>0</v>
      </c>
    </row>
    <row r="21" spans="1:5" s="279" customFormat="1" ht="12" customHeight="1" x14ac:dyDescent="0.3">
      <c r="A21" s="276" t="s">
        <v>29</v>
      </c>
      <c r="B21" s="93" t="s">
        <v>30</v>
      </c>
      <c r="C21" s="146"/>
      <c r="D21" s="277"/>
      <c r="E21" s="147"/>
    </row>
    <row r="22" spans="1:5" s="279" customFormat="1" ht="12" customHeight="1" x14ac:dyDescent="0.3">
      <c r="A22" s="276" t="s">
        <v>31</v>
      </c>
      <c r="B22" s="71" t="s">
        <v>403</v>
      </c>
      <c r="C22" s="146"/>
      <c r="D22" s="277"/>
      <c r="E22" s="147"/>
    </row>
    <row r="23" spans="1:5" s="279" customFormat="1" ht="12" customHeight="1" x14ac:dyDescent="0.3">
      <c r="A23" s="276" t="s">
        <v>33</v>
      </c>
      <c r="B23" s="71" t="s">
        <v>404</v>
      </c>
      <c r="C23" s="146"/>
      <c r="D23" s="277"/>
      <c r="E23" s="147"/>
    </row>
    <row r="24" spans="1:5" s="279" customFormat="1" ht="12" customHeight="1" thickBot="1" x14ac:dyDescent="0.35">
      <c r="A24" s="276" t="s">
        <v>35</v>
      </c>
      <c r="B24" s="71" t="s">
        <v>405</v>
      </c>
      <c r="C24" s="146"/>
      <c r="D24" s="277"/>
      <c r="E24" s="147"/>
    </row>
    <row r="25" spans="1:5" s="279" customFormat="1" ht="12" customHeight="1" thickBot="1" x14ac:dyDescent="0.35">
      <c r="A25" s="281" t="s">
        <v>41</v>
      </c>
      <c r="B25" s="91" t="s">
        <v>291</v>
      </c>
      <c r="C25" s="282"/>
      <c r="D25" s="283"/>
      <c r="E25" s="284"/>
    </row>
    <row r="26" spans="1:5" s="279" customFormat="1" ht="12" customHeight="1" thickBot="1" x14ac:dyDescent="0.35">
      <c r="A26" s="281" t="s">
        <v>239</v>
      </c>
      <c r="B26" s="91" t="s">
        <v>406</v>
      </c>
      <c r="C26" s="157">
        <f>+C27+C28</f>
        <v>0</v>
      </c>
      <c r="D26" s="171">
        <f>+D27+D28</f>
        <v>0</v>
      </c>
      <c r="E26" s="158">
        <f>+E27+E28</f>
        <v>0</v>
      </c>
    </row>
    <row r="27" spans="1:5" s="279" customFormat="1" ht="12" customHeight="1" x14ac:dyDescent="0.3">
      <c r="A27" s="285" t="s">
        <v>57</v>
      </c>
      <c r="B27" s="286" t="s">
        <v>403</v>
      </c>
      <c r="C27" s="189"/>
      <c r="D27" s="287"/>
      <c r="E27" s="190"/>
    </row>
    <row r="28" spans="1:5" s="279" customFormat="1" ht="12" customHeight="1" x14ac:dyDescent="0.3">
      <c r="A28" s="285" t="s">
        <v>59</v>
      </c>
      <c r="B28" s="288" t="s">
        <v>407</v>
      </c>
      <c r="C28" s="163"/>
      <c r="D28" s="289"/>
      <c r="E28" s="164"/>
    </row>
    <row r="29" spans="1:5" s="279" customFormat="1" ht="12" customHeight="1" thickBot="1" x14ac:dyDescent="0.35">
      <c r="A29" s="276" t="s">
        <v>61</v>
      </c>
      <c r="B29" s="290" t="s">
        <v>408</v>
      </c>
      <c r="C29" s="291"/>
      <c r="D29" s="292"/>
      <c r="E29" s="293"/>
    </row>
    <row r="30" spans="1:5" s="279" customFormat="1" ht="12" customHeight="1" thickBot="1" x14ac:dyDescent="0.35">
      <c r="A30" s="281" t="s">
        <v>72</v>
      </c>
      <c r="B30" s="91" t="s">
        <v>409</v>
      </c>
      <c r="C30" s="157">
        <f>+C31+C32+C33</f>
        <v>0</v>
      </c>
      <c r="D30" s="171">
        <f>+D31+D32+D33</f>
        <v>0</v>
      </c>
      <c r="E30" s="158">
        <f>+E31+E32+E33</f>
        <v>0</v>
      </c>
    </row>
    <row r="31" spans="1:5" s="279" customFormat="1" ht="12" customHeight="1" x14ac:dyDescent="0.3">
      <c r="A31" s="285" t="s">
        <v>74</v>
      </c>
      <c r="B31" s="286" t="s">
        <v>99</v>
      </c>
      <c r="C31" s="189"/>
      <c r="D31" s="287"/>
      <c r="E31" s="190"/>
    </row>
    <row r="32" spans="1:5" s="279" customFormat="1" ht="12" customHeight="1" x14ac:dyDescent="0.3">
      <c r="A32" s="285" t="s">
        <v>76</v>
      </c>
      <c r="B32" s="288" t="s">
        <v>101</v>
      </c>
      <c r="C32" s="163"/>
      <c r="D32" s="289"/>
      <c r="E32" s="164"/>
    </row>
    <row r="33" spans="1:5" s="279" customFormat="1" ht="12" customHeight="1" thickBot="1" x14ac:dyDescent="0.35">
      <c r="A33" s="276" t="s">
        <v>78</v>
      </c>
      <c r="B33" s="290" t="s">
        <v>103</v>
      </c>
      <c r="C33" s="291"/>
      <c r="D33" s="292"/>
      <c r="E33" s="293"/>
    </row>
    <row r="34" spans="1:5" s="273" customFormat="1" ht="12" customHeight="1" thickBot="1" x14ac:dyDescent="0.35">
      <c r="A34" s="281" t="s">
        <v>96</v>
      </c>
      <c r="B34" s="91" t="s">
        <v>293</v>
      </c>
      <c r="C34" s="282"/>
      <c r="D34" s="283"/>
      <c r="E34" s="284"/>
    </row>
    <row r="35" spans="1:5" s="273" customFormat="1" ht="12" customHeight="1" thickBot="1" x14ac:dyDescent="0.35">
      <c r="A35" s="281" t="s">
        <v>256</v>
      </c>
      <c r="B35" s="91" t="s">
        <v>410</v>
      </c>
      <c r="C35" s="282"/>
      <c r="D35" s="283"/>
      <c r="E35" s="284"/>
    </row>
    <row r="36" spans="1:5" s="273" customFormat="1" ht="12" customHeight="1" thickBot="1" x14ac:dyDescent="0.35">
      <c r="A36" s="215" t="s">
        <v>118</v>
      </c>
      <c r="B36" s="91" t="s">
        <v>411</v>
      </c>
      <c r="C36" s="157">
        <f>+C8+C20+C25+C26+C30+C34+C35</f>
        <v>4801600</v>
      </c>
      <c r="D36" s="171">
        <f>+D8+D20+D25+D26+D30+D34+D35</f>
        <v>5963990</v>
      </c>
      <c r="E36" s="158">
        <f>+E8+E20+E25+E26+E30+E34+E35</f>
        <v>6504991</v>
      </c>
    </row>
    <row r="37" spans="1:5" s="273" customFormat="1" ht="12" customHeight="1" thickBot="1" x14ac:dyDescent="0.35">
      <c r="A37" s="294" t="s">
        <v>265</v>
      </c>
      <c r="B37" s="91" t="s">
        <v>412</v>
      </c>
      <c r="C37" s="157">
        <f>+C38+C39+C40</f>
        <v>9463329</v>
      </c>
      <c r="D37" s="171">
        <f>+D38+D39+D40</f>
        <v>15247638</v>
      </c>
      <c r="E37" s="158">
        <f>+E38+E39+E40</f>
        <v>14706637</v>
      </c>
    </row>
    <row r="38" spans="1:5" s="273" customFormat="1" ht="12" customHeight="1" x14ac:dyDescent="0.3">
      <c r="A38" s="285" t="s">
        <v>413</v>
      </c>
      <c r="B38" s="286" t="s">
        <v>348</v>
      </c>
      <c r="C38" s="189">
        <v>758582</v>
      </c>
      <c r="D38" s="287">
        <v>758582</v>
      </c>
      <c r="E38" s="190">
        <v>166026</v>
      </c>
    </row>
    <row r="39" spans="1:5" s="273" customFormat="1" ht="12" customHeight="1" x14ac:dyDescent="0.3">
      <c r="A39" s="285" t="s">
        <v>414</v>
      </c>
      <c r="B39" s="288" t="s">
        <v>415</v>
      </c>
      <c r="C39" s="163"/>
      <c r="D39" s="289"/>
      <c r="E39" s="164"/>
    </row>
    <row r="40" spans="1:5" s="279" customFormat="1" ht="12" customHeight="1" thickBot="1" x14ac:dyDescent="0.35">
      <c r="A40" s="276" t="s">
        <v>416</v>
      </c>
      <c r="B40" s="290" t="s">
        <v>417</v>
      </c>
      <c r="C40" s="291">
        <v>8704747</v>
      </c>
      <c r="D40" s="292">
        <v>14489056</v>
      </c>
      <c r="E40" s="293">
        <v>14540611</v>
      </c>
    </row>
    <row r="41" spans="1:5" s="279" customFormat="1" ht="15.15" customHeight="1" thickBot="1" x14ac:dyDescent="0.25">
      <c r="A41" s="294" t="s">
        <v>267</v>
      </c>
      <c r="B41" s="295" t="s">
        <v>418</v>
      </c>
      <c r="C41" s="296">
        <f>+C36+C37</f>
        <v>14264929</v>
      </c>
      <c r="D41" s="297">
        <f>+D36+D37</f>
        <v>21211628</v>
      </c>
      <c r="E41" s="298">
        <f>+E36+E37</f>
        <v>21211628</v>
      </c>
    </row>
    <row r="42" spans="1:5" s="279" customFormat="1" ht="15.15" customHeight="1" x14ac:dyDescent="0.3">
      <c r="A42" s="238"/>
      <c r="B42" s="239"/>
      <c r="C42" s="240"/>
    </row>
    <row r="43" spans="1:5" ht="15" thickBot="1" x14ac:dyDescent="0.35">
      <c r="A43" s="299"/>
      <c r="B43" s="300"/>
      <c r="C43" s="301"/>
    </row>
    <row r="44" spans="1:5" s="270" customFormat="1" ht="16.5" customHeight="1" thickBot="1" x14ac:dyDescent="0.35">
      <c r="A44" s="435" t="s">
        <v>280</v>
      </c>
      <c r="B44" s="436"/>
      <c r="C44" s="436"/>
      <c r="D44" s="436"/>
      <c r="E44" s="437"/>
    </row>
    <row r="45" spans="1:5" s="302" customFormat="1" ht="12" customHeight="1" thickBot="1" x14ac:dyDescent="0.35">
      <c r="A45" s="281" t="s">
        <v>13</v>
      </c>
      <c r="B45" s="91" t="s">
        <v>419</v>
      </c>
      <c r="C45" s="157">
        <f>SUM(C46:C50)</f>
        <v>14264929</v>
      </c>
      <c r="D45" s="171">
        <f>SUM(D46:D50)</f>
        <v>19363247</v>
      </c>
      <c r="E45" s="158">
        <f>SUM(E46:E50)</f>
        <v>19363247</v>
      </c>
    </row>
    <row r="46" spans="1:5" ht="12" customHeight="1" x14ac:dyDescent="0.3">
      <c r="A46" s="276" t="s">
        <v>15</v>
      </c>
      <c r="B46" s="93" t="s">
        <v>184</v>
      </c>
      <c r="C46" s="189">
        <v>4709620</v>
      </c>
      <c r="D46" s="287">
        <v>6978837</v>
      </c>
      <c r="E46" s="190">
        <v>6978837</v>
      </c>
    </row>
    <row r="47" spans="1:5" ht="12" customHeight="1" x14ac:dyDescent="0.3">
      <c r="A47" s="276" t="s">
        <v>17</v>
      </c>
      <c r="B47" s="71" t="s">
        <v>185</v>
      </c>
      <c r="C47" s="166">
        <v>954826</v>
      </c>
      <c r="D47" s="303">
        <v>1560683</v>
      </c>
      <c r="E47" s="167">
        <v>1560683</v>
      </c>
    </row>
    <row r="48" spans="1:5" ht="12" customHeight="1" x14ac:dyDescent="0.3">
      <c r="A48" s="276" t="s">
        <v>19</v>
      </c>
      <c r="B48" s="71" t="s">
        <v>186</v>
      </c>
      <c r="C48" s="166">
        <v>8600483</v>
      </c>
      <c r="D48" s="303">
        <v>10823727</v>
      </c>
      <c r="E48" s="167">
        <v>10823727</v>
      </c>
    </row>
    <row r="49" spans="1:5" ht="12" customHeight="1" x14ac:dyDescent="0.3">
      <c r="A49" s="276" t="s">
        <v>21</v>
      </c>
      <c r="B49" s="71" t="s">
        <v>187</v>
      </c>
      <c r="C49" s="166"/>
      <c r="D49" s="303"/>
      <c r="E49" s="167"/>
    </row>
    <row r="50" spans="1:5" ht="12" customHeight="1" thickBot="1" x14ac:dyDescent="0.35">
      <c r="A50" s="276" t="s">
        <v>23</v>
      </c>
      <c r="B50" s="71" t="s">
        <v>189</v>
      </c>
      <c r="C50" s="166"/>
      <c r="D50" s="303"/>
      <c r="E50" s="167"/>
    </row>
    <row r="51" spans="1:5" ht="12" customHeight="1" thickBot="1" x14ac:dyDescent="0.35">
      <c r="A51" s="281" t="s">
        <v>27</v>
      </c>
      <c r="B51" s="91" t="s">
        <v>420</v>
      </c>
      <c r="C51" s="157">
        <f>SUM(C52:C54)</f>
        <v>0</v>
      </c>
      <c r="D51" s="171">
        <f>SUM(D52:D54)</f>
        <v>1848381</v>
      </c>
      <c r="E51" s="158">
        <f>SUM(E52:E54)</f>
        <v>1848381</v>
      </c>
    </row>
    <row r="52" spans="1:5" s="302" customFormat="1" ht="12" customHeight="1" x14ac:dyDescent="0.3">
      <c r="A52" s="276" t="s">
        <v>29</v>
      </c>
      <c r="B52" s="93" t="s">
        <v>220</v>
      </c>
      <c r="C52" s="189"/>
      <c r="D52" s="287">
        <v>1848381</v>
      </c>
      <c r="E52" s="190">
        <v>1848381</v>
      </c>
    </row>
    <row r="53" spans="1:5" ht="12" customHeight="1" x14ac:dyDescent="0.3">
      <c r="A53" s="276" t="s">
        <v>31</v>
      </c>
      <c r="B53" s="71" t="s">
        <v>222</v>
      </c>
      <c r="C53" s="166"/>
      <c r="D53" s="303"/>
      <c r="E53" s="167"/>
    </row>
    <row r="54" spans="1:5" ht="12" customHeight="1" x14ac:dyDescent="0.3">
      <c r="A54" s="276" t="s">
        <v>33</v>
      </c>
      <c r="B54" s="71" t="s">
        <v>421</v>
      </c>
      <c r="C54" s="166"/>
      <c r="D54" s="303"/>
      <c r="E54" s="167"/>
    </row>
    <row r="55" spans="1:5" ht="12" customHeight="1" thickBot="1" x14ac:dyDescent="0.35">
      <c r="A55" s="276" t="s">
        <v>35</v>
      </c>
      <c r="B55" s="71" t="s">
        <v>422</v>
      </c>
      <c r="C55" s="166"/>
      <c r="D55" s="303"/>
      <c r="E55" s="167"/>
    </row>
    <row r="56" spans="1:5" ht="15.15" customHeight="1" thickBot="1" x14ac:dyDescent="0.35">
      <c r="A56" s="281" t="s">
        <v>41</v>
      </c>
      <c r="B56" s="91" t="s">
        <v>423</v>
      </c>
      <c r="C56" s="282"/>
      <c r="D56" s="283"/>
      <c r="E56" s="284"/>
    </row>
    <row r="57" spans="1:5" ht="15" thickBot="1" x14ac:dyDescent="0.35">
      <c r="A57" s="281" t="s">
        <v>239</v>
      </c>
      <c r="B57" s="304" t="s">
        <v>424</v>
      </c>
      <c r="C57" s="296">
        <f>+C45+C51+C56</f>
        <v>14264929</v>
      </c>
      <c r="D57" s="297">
        <f>+D45+D51+D56</f>
        <v>21211628</v>
      </c>
      <c r="E57" s="298">
        <f>+E45+E51+E56</f>
        <v>21211628</v>
      </c>
    </row>
    <row r="58" spans="1:5" ht="15.15" customHeight="1" thickBot="1" x14ac:dyDescent="0.35">
      <c r="C58" s="250">
        <f>C41-C57</f>
        <v>0</v>
      </c>
      <c r="D58" s="250">
        <f>D41-D57</f>
        <v>0</v>
      </c>
    </row>
    <row r="59" spans="1:5" ht="14.4" customHeight="1" thickBot="1" x14ac:dyDescent="0.35">
      <c r="A59" s="256" t="s">
        <v>390</v>
      </c>
      <c r="B59" s="257"/>
      <c r="C59" s="254">
        <v>2</v>
      </c>
      <c r="D59" s="254">
        <v>4</v>
      </c>
      <c r="E59" s="255">
        <v>4</v>
      </c>
    </row>
    <row r="60" spans="1:5" ht="15" thickBot="1" x14ac:dyDescent="0.35">
      <c r="A60" s="258" t="s">
        <v>391</v>
      </c>
      <c r="B60" s="259"/>
      <c r="C60" s="254"/>
      <c r="D60" s="254"/>
      <c r="E60" s="255"/>
    </row>
  </sheetData>
  <mergeCells count="5">
    <mergeCell ref="B1:E1"/>
    <mergeCell ref="B2:D2"/>
    <mergeCell ref="B3:D3"/>
    <mergeCell ref="A7:E7"/>
    <mergeCell ref="A44:E4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5" workbookViewId="0">
      <selection activeCell="F28" sqref="F28"/>
    </sheetView>
  </sheetViews>
  <sheetFormatPr defaultRowHeight="14.4" x14ac:dyDescent="0.3"/>
  <cols>
    <col min="1" max="1" width="11.88671875" style="339" customWidth="1"/>
    <col min="2" max="2" width="76" style="339" customWidth="1"/>
    <col min="3" max="5" width="13.5546875" style="339" customWidth="1"/>
    <col min="6" max="6" width="4.109375" style="366" customWidth="1"/>
    <col min="7" max="256" width="9.109375" style="339"/>
    <col min="257" max="257" width="11.88671875" style="339" customWidth="1"/>
    <col min="258" max="258" width="76" style="339" customWidth="1"/>
    <col min="259" max="261" width="13.5546875" style="339" customWidth="1"/>
    <col min="262" max="262" width="4.109375" style="339" customWidth="1"/>
    <col min="263" max="512" width="9.109375" style="339"/>
    <col min="513" max="513" width="11.88671875" style="339" customWidth="1"/>
    <col min="514" max="514" width="76" style="339" customWidth="1"/>
    <col min="515" max="517" width="13.5546875" style="339" customWidth="1"/>
    <col min="518" max="518" width="4.109375" style="339" customWidth="1"/>
    <col min="519" max="768" width="9.109375" style="339"/>
    <col min="769" max="769" width="11.88671875" style="339" customWidth="1"/>
    <col min="770" max="770" width="76" style="339" customWidth="1"/>
    <col min="771" max="773" width="13.5546875" style="339" customWidth="1"/>
    <col min="774" max="774" width="4.109375" style="339" customWidth="1"/>
    <col min="775" max="1024" width="9.109375" style="339"/>
    <col min="1025" max="1025" width="11.88671875" style="339" customWidth="1"/>
    <col min="1026" max="1026" width="76" style="339" customWidth="1"/>
    <col min="1027" max="1029" width="13.5546875" style="339" customWidth="1"/>
    <col min="1030" max="1030" width="4.109375" style="339" customWidth="1"/>
    <col min="1031" max="1280" width="9.109375" style="339"/>
    <col min="1281" max="1281" width="11.88671875" style="339" customWidth="1"/>
    <col min="1282" max="1282" width="76" style="339" customWidth="1"/>
    <col min="1283" max="1285" width="13.5546875" style="339" customWidth="1"/>
    <col min="1286" max="1286" width="4.109375" style="339" customWidth="1"/>
    <col min="1287" max="1536" width="9.109375" style="339"/>
    <col min="1537" max="1537" width="11.88671875" style="339" customWidth="1"/>
    <col min="1538" max="1538" width="76" style="339" customWidth="1"/>
    <col min="1539" max="1541" width="13.5546875" style="339" customWidth="1"/>
    <col min="1542" max="1542" width="4.109375" style="339" customWidth="1"/>
    <col min="1543" max="1792" width="9.109375" style="339"/>
    <col min="1793" max="1793" width="11.88671875" style="339" customWidth="1"/>
    <col min="1794" max="1794" width="76" style="339" customWidth="1"/>
    <col min="1795" max="1797" width="13.5546875" style="339" customWidth="1"/>
    <col min="1798" max="1798" width="4.109375" style="339" customWidth="1"/>
    <col min="1799" max="2048" width="9.109375" style="339"/>
    <col min="2049" max="2049" width="11.88671875" style="339" customWidth="1"/>
    <col min="2050" max="2050" width="76" style="339" customWidth="1"/>
    <col min="2051" max="2053" width="13.5546875" style="339" customWidth="1"/>
    <col min="2054" max="2054" width="4.109375" style="339" customWidth="1"/>
    <col min="2055" max="2304" width="9.109375" style="339"/>
    <col min="2305" max="2305" width="11.88671875" style="339" customWidth="1"/>
    <col min="2306" max="2306" width="76" style="339" customWidth="1"/>
    <col min="2307" max="2309" width="13.5546875" style="339" customWidth="1"/>
    <col min="2310" max="2310" width="4.109375" style="339" customWidth="1"/>
    <col min="2311" max="2560" width="9.109375" style="339"/>
    <col min="2561" max="2561" width="11.88671875" style="339" customWidth="1"/>
    <col min="2562" max="2562" width="76" style="339" customWidth="1"/>
    <col min="2563" max="2565" width="13.5546875" style="339" customWidth="1"/>
    <col min="2566" max="2566" width="4.109375" style="339" customWidth="1"/>
    <col min="2567" max="2816" width="9.109375" style="339"/>
    <col min="2817" max="2817" width="11.88671875" style="339" customWidth="1"/>
    <col min="2818" max="2818" width="76" style="339" customWidth="1"/>
    <col min="2819" max="2821" width="13.5546875" style="339" customWidth="1"/>
    <col min="2822" max="2822" width="4.109375" style="339" customWidth="1"/>
    <col min="2823" max="3072" width="9.109375" style="339"/>
    <col min="3073" max="3073" width="11.88671875" style="339" customWidth="1"/>
    <col min="3074" max="3074" width="76" style="339" customWidth="1"/>
    <col min="3075" max="3077" width="13.5546875" style="339" customWidth="1"/>
    <col min="3078" max="3078" width="4.109375" style="339" customWidth="1"/>
    <col min="3079" max="3328" width="9.109375" style="339"/>
    <col min="3329" max="3329" width="11.88671875" style="339" customWidth="1"/>
    <col min="3330" max="3330" width="76" style="339" customWidth="1"/>
    <col min="3331" max="3333" width="13.5546875" style="339" customWidth="1"/>
    <col min="3334" max="3334" width="4.109375" style="339" customWidth="1"/>
    <col min="3335" max="3584" width="9.109375" style="339"/>
    <col min="3585" max="3585" width="11.88671875" style="339" customWidth="1"/>
    <col min="3586" max="3586" width="76" style="339" customWidth="1"/>
    <col min="3587" max="3589" width="13.5546875" style="339" customWidth="1"/>
    <col min="3590" max="3590" width="4.109375" style="339" customWidth="1"/>
    <col min="3591" max="3840" width="9.109375" style="339"/>
    <col min="3841" max="3841" width="11.88671875" style="339" customWidth="1"/>
    <col min="3842" max="3842" width="76" style="339" customWidth="1"/>
    <col min="3843" max="3845" width="13.5546875" style="339" customWidth="1"/>
    <col min="3846" max="3846" width="4.109375" style="339" customWidth="1"/>
    <col min="3847" max="4096" width="9.109375" style="339"/>
    <col min="4097" max="4097" width="11.88671875" style="339" customWidth="1"/>
    <col min="4098" max="4098" width="76" style="339" customWidth="1"/>
    <col min="4099" max="4101" width="13.5546875" style="339" customWidth="1"/>
    <col min="4102" max="4102" width="4.109375" style="339" customWidth="1"/>
    <col min="4103" max="4352" width="9.109375" style="339"/>
    <col min="4353" max="4353" width="11.88671875" style="339" customWidth="1"/>
    <col min="4354" max="4354" width="76" style="339" customWidth="1"/>
    <col min="4355" max="4357" width="13.5546875" style="339" customWidth="1"/>
    <col min="4358" max="4358" width="4.109375" style="339" customWidth="1"/>
    <col min="4359" max="4608" width="9.109375" style="339"/>
    <col min="4609" max="4609" width="11.88671875" style="339" customWidth="1"/>
    <col min="4610" max="4610" width="76" style="339" customWidth="1"/>
    <col min="4611" max="4613" width="13.5546875" style="339" customWidth="1"/>
    <col min="4614" max="4614" width="4.109375" style="339" customWidth="1"/>
    <col min="4615" max="4864" width="9.109375" style="339"/>
    <col min="4865" max="4865" width="11.88671875" style="339" customWidth="1"/>
    <col min="4866" max="4866" width="76" style="339" customWidth="1"/>
    <col min="4867" max="4869" width="13.5546875" style="339" customWidth="1"/>
    <col min="4870" max="4870" width="4.109375" style="339" customWidth="1"/>
    <col min="4871" max="5120" width="9.109375" style="339"/>
    <col min="5121" max="5121" width="11.88671875" style="339" customWidth="1"/>
    <col min="5122" max="5122" width="76" style="339" customWidth="1"/>
    <col min="5123" max="5125" width="13.5546875" style="339" customWidth="1"/>
    <col min="5126" max="5126" width="4.109375" style="339" customWidth="1"/>
    <col min="5127" max="5376" width="9.109375" style="339"/>
    <col min="5377" max="5377" width="11.88671875" style="339" customWidth="1"/>
    <col min="5378" max="5378" width="76" style="339" customWidth="1"/>
    <col min="5379" max="5381" width="13.5546875" style="339" customWidth="1"/>
    <col min="5382" max="5382" width="4.109375" style="339" customWidth="1"/>
    <col min="5383" max="5632" width="9.109375" style="339"/>
    <col min="5633" max="5633" width="11.88671875" style="339" customWidth="1"/>
    <col min="5634" max="5634" width="76" style="339" customWidth="1"/>
    <col min="5635" max="5637" width="13.5546875" style="339" customWidth="1"/>
    <col min="5638" max="5638" width="4.109375" style="339" customWidth="1"/>
    <col min="5639" max="5888" width="9.109375" style="339"/>
    <col min="5889" max="5889" width="11.88671875" style="339" customWidth="1"/>
    <col min="5890" max="5890" width="76" style="339" customWidth="1"/>
    <col min="5891" max="5893" width="13.5546875" style="339" customWidth="1"/>
    <col min="5894" max="5894" width="4.109375" style="339" customWidth="1"/>
    <col min="5895" max="6144" width="9.109375" style="339"/>
    <col min="6145" max="6145" width="11.88671875" style="339" customWidth="1"/>
    <col min="6146" max="6146" width="76" style="339" customWidth="1"/>
    <col min="6147" max="6149" width="13.5546875" style="339" customWidth="1"/>
    <col min="6150" max="6150" width="4.109375" style="339" customWidth="1"/>
    <col min="6151" max="6400" width="9.109375" style="339"/>
    <col min="6401" max="6401" width="11.88671875" style="339" customWidth="1"/>
    <col min="6402" max="6402" width="76" style="339" customWidth="1"/>
    <col min="6403" max="6405" width="13.5546875" style="339" customWidth="1"/>
    <col min="6406" max="6406" width="4.109375" style="339" customWidth="1"/>
    <col min="6407" max="6656" width="9.109375" style="339"/>
    <col min="6657" max="6657" width="11.88671875" style="339" customWidth="1"/>
    <col min="6658" max="6658" width="76" style="339" customWidth="1"/>
    <col min="6659" max="6661" width="13.5546875" style="339" customWidth="1"/>
    <col min="6662" max="6662" width="4.109375" style="339" customWidth="1"/>
    <col min="6663" max="6912" width="9.109375" style="339"/>
    <col min="6913" max="6913" width="11.88671875" style="339" customWidth="1"/>
    <col min="6914" max="6914" width="76" style="339" customWidth="1"/>
    <col min="6915" max="6917" width="13.5546875" style="339" customWidth="1"/>
    <col min="6918" max="6918" width="4.109375" style="339" customWidth="1"/>
    <col min="6919" max="7168" width="9.109375" style="339"/>
    <col min="7169" max="7169" width="11.88671875" style="339" customWidth="1"/>
    <col min="7170" max="7170" width="76" style="339" customWidth="1"/>
    <col min="7171" max="7173" width="13.5546875" style="339" customWidth="1"/>
    <col min="7174" max="7174" width="4.109375" style="339" customWidth="1"/>
    <col min="7175" max="7424" width="9.109375" style="339"/>
    <col min="7425" max="7425" width="11.88671875" style="339" customWidth="1"/>
    <col min="7426" max="7426" width="76" style="339" customWidth="1"/>
    <col min="7427" max="7429" width="13.5546875" style="339" customWidth="1"/>
    <col min="7430" max="7430" width="4.109375" style="339" customWidth="1"/>
    <col min="7431" max="7680" width="9.109375" style="339"/>
    <col min="7681" max="7681" width="11.88671875" style="339" customWidth="1"/>
    <col min="7682" max="7682" width="76" style="339" customWidth="1"/>
    <col min="7683" max="7685" width="13.5546875" style="339" customWidth="1"/>
    <col min="7686" max="7686" width="4.109375" style="339" customWidth="1"/>
    <col min="7687" max="7936" width="9.109375" style="339"/>
    <col min="7937" max="7937" width="11.88671875" style="339" customWidth="1"/>
    <col min="7938" max="7938" width="76" style="339" customWidth="1"/>
    <col min="7939" max="7941" width="13.5546875" style="339" customWidth="1"/>
    <col min="7942" max="7942" width="4.109375" style="339" customWidth="1"/>
    <col min="7943" max="8192" width="9.109375" style="339"/>
    <col min="8193" max="8193" width="11.88671875" style="339" customWidth="1"/>
    <col min="8194" max="8194" width="76" style="339" customWidth="1"/>
    <col min="8195" max="8197" width="13.5546875" style="339" customWidth="1"/>
    <col min="8198" max="8198" width="4.109375" style="339" customWidth="1"/>
    <col min="8199" max="8448" width="9.109375" style="339"/>
    <col min="8449" max="8449" width="11.88671875" style="339" customWidth="1"/>
    <col min="8450" max="8450" width="76" style="339" customWidth="1"/>
    <col min="8451" max="8453" width="13.5546875" style="339" customWidth="1"/>
    <col min="8454" max="8454" width="4.109375" style="339" customWidth="1"/>
    <col min="8455" max="8704" width="9.109375" style="339"/>
    <col min="8705" max="8705" width="11.88671875" style="339" customWidth="1"/>
    <col min="8706" max="8706" width="76" style="339" customWidth="1"/>
    <col min="8707" max="8709" width="13.5546875" style="339" customWidth="1"/>
    <col min="8710" max="8710" width="4.109375" style="339" customWidth="1"/>
    <col min="8711" max="8960" width="9.109375" style="339"/>
    <col min="8961" max="8961" width="11.88671875" style="339" customWidth="1"/>
    <col min="8962" max="8962" width="76" style="339" customWidth="1"/>
    <col min="8963" max="8965" width="13.5546875" style="339" customWidth="1"/>
    <col min="8966" max="8966" width="4.109375" style="339" customWidth="1"/>
    <col min="8967" max="9216" width="9.109375" style="339"/>
    <col min="9217" max="9217" width="11.88671875" style="339" customWidth="1"/>
    <col min="9218" max="9218" width="76" style="339" customWidth="1"/>
    <col min="9219" max="9221" width="13.5546875" style="339" customWidth="1"/>
    <col min="9222" max="9222" width="4.109375" style="339" customWidth="1"/>
    <col min="9223" max="9472" width="9.109375" style="339"/>
    <col min="9473" max="9473" width="11.88671875" style="339" customWidth="1"/>
    <col min="9474" max="9474" width="76" style="339" customWidth="1"/>
    <col min="9475" max="9477" width="13.5546875" style="339" customWidth="1"/>
    <col min="9478" max="9478" width="4.109375" style="339" customWidth="1"/>
    <col min="9479" max="9728" width="9.109375" style="339"/>
    <col min="9729" max="9729" width="11.88671875" style="339" customWidth="1"/>
    <col min="9730" max="9730" width="76" style="339" customWidth="1"/>
    <col min="9731" max="9733" width="13.5546875" style="339" customWidth="1"/>
    <col min="9734" max="9734" width="4.109375" style="339" customWidth="1"/>
    <col min="9735" max="9984" width="9.109375" style="339"/>
    <col min="9985" max="9985" width="11.88671875" style="339" customWidth="1"/>
    <col min="9986" max="9986" width="76" style="339" customWidth="1"/>
    <col min="9987" max="9989" width="13.5546875" style="339" customWidth="1"/>
    <col min="9990" max="9990" width="4.109375" style="339" customWidth="1"/>
    <col min="9991" max="10240" width="9.109375" style="339"/>
    <col min="10241" max="10241" width="11.88671875" style="339" customWidth="1"/>
    <col min="10242" max="10242" width="76" style="339" customWidth="1"/>
    <col min="10243" max="10245" width="13.5546875" style="339" customWidth="1"/>
    <col min="10246" max="10246" width="4.109375" style="339" customWidth="1"/>
    <col min="10247" max="10496" width="9.109375" style="339"/>
    <col min="10497" max="10497" width="11.88671875" style="339" customWidth="1"/>
    <col min="10498" max="10498" width="76" style="339" customWidth="1"/>
    <col min="10499" max="10501" width="13.5546875" style="339" customWidth="1"/>
    <col min="10502" max="10502" width="4.109375" style="339" customWidth="1"/>
    <col min="10503" max="10752" width="9.109375" style="339"/>
    <col min="10753" max="10753" width="11.88671875" style="339" customWidth="1"/>
    <col min="10754" max="10754" width="76" style="339" customWidth="1"/>
    <col min="10755" max="10757" width="13.5546875" style="339" customWidth="1"/>
    <col min="10758" max="10758" width="4.109375" style="339" customWidth="1"/>
    <col min="10759" max="11008" width="9.109375" style="339"/>
    <col min="11009" max="11009" width="11.88671875" style="339" customWidth="1"/>
    <col min="11010" max="11010" width="76" style="339" customWidth="1"/>
    <col min="11011" max="11013" width="13.5546875" style="339" customWidth="1"/>
    <col min="11014" max="11014" width="4.109375" style="339" customWidth="1"/>
    <col min="11015" max="11264" width="9.109375" style="339"/>
    <col min="11265" max="11265" width="11.88671875" style="339" customWidth="1"/>
    <col min="11266" max="11266" width="76" style="339" customWidth="1"/>
    <col min="11267" max="11269" width="13.5546875" style="339" customWidth="1"/>
    <col min="11270" max="11270" width="4.109375" style="339" customWidth="1"/>
    <col min="11271" max="11520" width="9.109375" style="339"/>
    <col min="11521" max="11521" width="11.88671875" style="339" customWidth="1"/>
    <col min="11522" max="11522" width="76" style="339" customWidth="1"/>
    <col min="11523" max="11525" width="13.5546875" style="339" customWidth="1"/>
    <col min="11526" max="11526" width="4.109375" style="339" customWidth="1"/>
    <col min="11527" max="11776" width="9.109375" style="339"/>
    <col min="11777" max="11777" width="11.88671875" style="339" customWidth="1"/>
    <col min="11778" max="11778" width="76" style="339" customWidth="1"/>
    <col min="11779" max="11781" width="13.5546875" style="339" customWidth="1"/>
    <col min="11782" max="11782" width="4.109375" style="339" customWidth="1"/>
    <col min="11783" max="12032" width="9.109375" style="339"/>
    <col min="12033" max="12033" width="11.88671875" style="339" customWidth="1"/>
    <col min="12034" max="12034" width="76" style="339" customWidth="1"/>
    <col min="12035" max="12037" width="13.5546875" style="339" customWidth="1"/>
    <col min="12038" max="12038" width="4.109375" style="339" customWidth="1"/>
    <col min="12039" max="12288" width="9.109375" style="339"/>
    <col min="12289" max="12289" width="11.88671875" style="339" customWidth="1"/>
    <col min="12290" max="12290" width="76" style="339" customWidth="1"/>
    <col min="12291" max="12293" width="13.5546875" style="339" customWidth="1"/>
    <col min="12294" max="12294" width="4.109375" style="339" customWidth="1"/>
    <col min="12295" max="12544" width="9.109375" style="339"/>
    <col min="12545" max="12545" width="11.88671875" style="339" customWidth="1"/>
    <col min="12546" max="12546" width="76" style="339" customWidth="1"/>
    <col min="12547" max="12549" width="13.5546875" style="339" customWidth="1"/>
    <col min="12550" max="12550" width="4.109375" style="339" customWidth="1"/>
    <col min="12551" max="12800" width="9.109375" style="339"/>
    <col min="12801" max="12801" width="11.88671875" style="339" customWidth="1"/>
    <col min="12802" max="12802" width="76" style="339" customWidth="1"/>
    <col min="12803" max="12805" width="13.5546875" style="339" customWidth="1"/>
    <col min="12806" max="12806" width="4.109375" style="339" customWidth="1"/>
    <col min="12807" max="13056" width="9.109375" style="339"/>
    <col min="13057" max="13057" width="11.88671875" style="339" customWidth="1"/>
    <col min="13058" max="13058" width="76" style="339" customWidth="1"/>
    <col min="13059" max="13061" width="13.5546875" style="339" customWidth="1"/>
    <col min="13062" max="13062" width="4.109375" style="339" customWidth="1"/>
    <col min="13063" max="13312" width="9.109375" style="339"/>
    <col min="13313" max="13313" width="11.88671875" style="339" customWidth="1"/>
    <col min="13314" max="13314" width="76" style="339" customWidth="1"/>
    <col min="13315" max="13317" width="13.5546875" style="339" customWidth="1"/>
    <col min="13318" max="13318" width="4.109375" style="339" customWidth="1"/>
    <col min="13319" max="13568" width="9.109375" style="339"/>
    <col min="13569" max="13569" width="11.88671875" style="339" customWidth="1"/>
    <col min="13570" max="13570" width="76" style="339" customWidth="1"/>
    <col min="13571" max="13573" width="13.5546875" style="339" customWidth="1"/>
    <col min="13574" max="13574" width="4.109375" style="339" customWidth="1"/>
    <col min="13575" max="13824" width="9.109375" style="339"/>
    <col min="13825" max="13825" width="11.88671875" style="339" customWidth="1"/>
    <col min="13826" max="13826" width="76" style="339" customWidth="1"/>
    <col min="13827" max="13829" width="13.5546875" style="339" customWidth="1"/>
    <col min="13830" max="13830" width="4.109375" style="339" customWidth="1"/>
    <col min="13831" max="14080" width="9.109375" style="339"/>
    <col min="14081" max="14081" width="11.88671875" style="339" customWidth="1"/>
    <col min="14082" max="14082" width="76" style="339" customWidth="1"/>
    <col min="14083" max="14085" width="13.5546875" style="339" customWidth="1"/>
    <col min="14086" max="14086" width="4.109375" style="339" customWidth="1"/>
    <col min="14087" max="14336" width="9.109375" style="339"/>
    <col min="14337" max="14337" width="11.88671875" style="339" customWidth="1"/>
    <col min="14338" max="14338" width="76" style="339" customWidth="1"/>
    <col min="14339" max="14341" width="13.5546875" style="339" customWidth="1"/>
    <col min="14342" max="14342" width="4.109375" style="339" customWidth="1"/>
    <col min="14343" max="14592" width="9.109375" style="339"/>
    <col min="14593" max="14593" width="11.88671875" style="339" customWidth="1"/>
    <col min="14594" max="14594" width="76" style="339" customWidth="1"/>
    <col min="14595" max="14597" width="13.5546875" style="339" customWidth="1"/>
    <col min="14598" max="14598" width="4.109375" style="339" customWidth="1"/>
    <col min="14599" max="14848" width="9.109375" style="339"/>
    <col min="14849" max="14849" width="11.88671875" style="339" customWidth="1"/>
    <col min="14850" max="14850" width="76" style="339" customWidth="1"/>
    <col min="14851" max="14853" width="13.5546875" style="339" customWidth="1"/>
    <col min="14854" max="14854" width="4.109375" style="339" customWidth="1"/>
    <col min="14855" max="15104" width="9.109375" style="339"/>
    <col min="15105" max="15105" width="11.88671875" style="339" customWidth="1"/>
    <col min="15106" max="15106" width="76" style="339" customWidth="1"/>
    <col min="15107" max="15109" width="13.5546875" style="339" customWidth="1"/>
    <col min="15110" max="15110" width="4.109375" style="339" customWidth="1"/>
    <col min="15111" max="15360" width="9.109375" style="339"/>
    <col min="15361" max="15361" width="11.88671875" style="339" customWidth="1"/>
    <col min="15362" max="15362" width="76" style="339" customWidth="1"/>
    <col min="15363" max="15365" width="13.5546875" style="339" customWidth="1"/>
    <col min="15366" max="15366" width="4.109375" style="339" customWidth="1"/>
    <col min="15367" max="15616" width="9.109375" style="339"/>
    <col min="15617" max="15617" width="11.88671875" style="339" customWidth="1"/>
    <col min="15618" max="15618" width="76" style="339" customWidth="1"/>
    <col min="15619" max="15621" width="13.5546875" style="339" customWidth="1"/>
    <col min="15622" max="15622" width="4.109375" style="339" customWidth="1"/>
    <col min="15623" max="15872" width="9.109375" style="339"/>
    <col min="15873" max="15873" width="11.88671875" style="339" customWidth="1"/>
    <col min="15874" max="15874" width="76" style="339" customWidth="1"/>
    <col min="15875" max="15877" width="13.5546875" style="339" customWidth="1"/>
    <col min="15878" max="15878" width="4.109375" style="339" customWidth="1"/>
    <col min="15879" max="16128" width="9.109375" style="339"/>
    <col min="16129" max="16129" width="11.88671875" style="339" customWidth="1"/>
    <col min="16130" max="16130" width="76" style="339" customWidth="1"/>
    <col min="16131" max="16133" width="13.5546875" style="339" customWidth="1"/>
    <col min="16134" max="16134" width="4.109375" style="339" customWidth="1"/>
    <col min="16135" max="16384" width="9.109375" style="339"/>
  </cols>
  <sheetData>
    <row r="1" spans="1:6" ht="47.25" customHeight="1" x14ac:dyDescent="0.3">
      <c r="B1" s="443" t="s">
        <v>541</v>
      </c>
      <c r="C1" s="443"/>
      <c r="D1" s="443"/>
      <c r="E1" s="443"/>
      <c r="F1" s="444" t="str">
        <f>CONCATENATE("5. melléklet ",[1]Z_ALAPADATOK!A7," ",[1]Z_ALAPADATOK!B7," ",[1]Z_ALAPADATOK!C7," ",[1]Z_ALAPADATOK!D7," ",[1]Z_ALAPADATOK!E7," ",[1]Z_ALAPADATOK!F7," ",[1]Z_ALAPADATOK!G7," ",[1]Z_ALAPADATOK!H7)</f>
        <v>5. melléklet a … / 2019. ( … ) önkormányzati rendelethez</v>
      </c>
    </row>
    <row r="2" spans="1:6" ht="22.5" customHeight="1" thickBot="1" x14ac:dyDescent="0.35">
      <c r="B2" s="445"/>
      <c r="C2" s="445"/>
      <c r="D2" s="445"/>
      <c r="E2" s="340" t="s">
        <v>542</v>
      </c>
      <c r="F2" s="444"/>
    </row>
    <row r="3" spans="1:6" s="345" customFormat="1" ht="54" customHeight="1" thickBot="1" x14ac:dyDescent="0.35">
      <c r="A3" s="341" t="s">
        <v>543</v>
      </c>
      <c r="B3" s="342" t="s">
        <v>544</v>
      </c>
      <c r="C3" s="343" t="str">
        <f>+CONCATENATE([1]Z_ALAPADATOK!B1,". évi tervezett támogatás összesen")</f>
        <v>2018. évi tervezett támogatás összesen</v>
      </c>
      <c r="D3" s="343" t="s">
        <v>545</v>
      </c>
      <c r="E3" s="344" t="s">
        <v>546</v>
      </c>
      <c r="F3" s="444"/>
    </row>
    <row r="4" spans="1:6" s="350" customFormat="1" ht="13.8" thickBot="1" x14ac:dyDescent="0.35">
      <c r="A4" s="346" t="s">
        <v>8</v>
      </c>
      <c r="B4" s="347" t="s">
        <v>9</v>
      </c>
      <c r="C4" s="348" t="s">
        <v>10</v>
      </c>
      <c r="D4" s="348" t="s">
        <v>11</v>
      </c>
      <c r="E4" s="349" t="s">
        <v>12</v>
      </c>
      <c r="F4" s="444"/>
    </row>
    <row r="5" spans="1:6" x14ac:dyDescent="0.3">
      <c r="A5" s="351" t="s">
        <v>547</v>
      </c>
      <c r="B5" s="352" t="s">
        <v>548</v>
      </c>
      <c r="C5" s="353">
        <v>2838790</v>
      </c>
      <c r="D5" s="353">
        <v>2838790</v>
      </c>
      <c r="E5" s="354">
        <v>2838790</v>
      </c>
      <c r="F5" s="444"/>
    </row>
    <row r="6" spans="1:6" ht="12.75" customHeight="1" x14ac:dyDescent="0.3">
      <c r="A6" s="355" t="s">
        <v>549</v>
      </c>
      <c r="B6" s="356" t="s">
        <v>550</v>
      </c>
      <c r="C6" s="353">
        <v>2656000</v>
      </c>
      <c r="D6" s="353">
        <v>2656000</v>
      </c>
      <c r="E6" s="354">
        <v>2656000</v>
      </c>
      <c r="F6" s="444"/>
    </row>
    <row r="7" spans="1:6" x14ac:dyDescent="0.3">
      <c r="A7" s="355" t="s">
        <v>551</v>
      </c>
      <c r="B7" s="356" t="s">
        <v>552</v>
      </c>
      <c r="C7" s="353">
        <v>889410</v>
      </c>
      <c r="D7" s="353">
        <v>889410</v>
      </c>
      <c r="E7" s="354">
        <v>889410</v>
      </c>
      <c r="F7" s="444"/>
    </row>
    <row r="8" spans="1:6" x14ac:dyDescent="0.3">
      <c r="A8" s="355" t="s">
        <v>553</v>
      </c>
      <c r="B8" s="356" t="s">
        <v>554</v>
      </c>
      <c r="C8" s="353">
        <v>2864740</v>
      </c>
      <c r="D8" s="353">
        <v>2864740</v>
      </c>
      <c r="E8" s="354">
        <v>2864740</v>
      </c>
      <c r="F8" s="444"/>
    </row>
    <row r="9" spans="1:6" x14ac:dyDescent="0.3">
      <c r="A9" s="355" t="s">
        <v>555</v>
      </c>
      <c r="B9" s="356" t="s">
        <v>556</v>
      </c>
      <c r="C9" s="353">
        <v>5000000</v>
      </c>
      <c r="D9" s="353">
        <v>5000000</v>
      </c>
      <c r="E9" s="354">
        <v>5000000</v>
      </c>
      <c r="F9" s="444"/>
    </row>
    <row r="10" spans="1:6" x14ac:dyDescent="0.3">
      <c r="A10" s="355" t="s">
        <v>557</v>
      </c>
      <c r="B10" s="356" t="s">
        <v>558</v>
      </c>
      <c r="C10" s="353">
        <v>2550</v>
      </c>
      <c r="D10" s="353">
        <v>2550</v>
      </c>
      <c r="E10" s="354">
        <v>2550</v>
      </c>
      <c r="F10" s="444"/>
    </row>
    <row r="11" spans="1:6" x14ac:dyDescent="0.3">
      <c r="A11" s="355" t="s">
        <v>559</v>
      </c>
      <c r="B11" s="356" t="s">
        <v>560</v>
      </c>
      <c r="C11" s="353">
        <v>6413171</v>
      </c>
      <c r="D11" s="353">
        <v>6413171</v>
      </c>
      <c r="E11" s="354">
        <v>6413171</v>
      </c>
      <c r="F11" s="444"/>
    </row>
    <row r="12" spans="1:6" x14ac:dyDescent="0.3">
      <c r="A12" s="355" t="s">
        <v>561</v>
      </c>
      <c r="B12" s="356" t="s">
        <v>562</v>
      </c>
      <c r="C12" s="353">
        <v>1170400</v>
      </c>
      <c r="D12" s="353">
        <v>1170400</v>
      </c>
      <c r="E12" s="354">
        <v>1170400</v>
      </c>
      <c r="F12" s="444"/>
    </row>
    <row r="13" spans="1:6" ht="12.9" customHeight="1" x14ac:dyDescent="0.3">
      <c r="A13" s="355" t="s">
        <v>563</v>
      </c>
      <c r="B13" s="356" t="s">
        <v>564</v>
      </c>
      <c r="C13" s="353">
        <v>12815100</v>
      </c>
      <c r="D13" s="353">
        <v>11194800</v>
      </c>
      <c r="E13" s="354">
        <v>11194800</v>
      </c>
      <c r="F13" s="444"/>
    </row>
    <row r="14" spans="1:6" x14ac:dyDescent="0.3">
      <c r="A14" s="355" t="s">
        <v>565</v>
      </c>
      <c r="B14" s="356" t="s">
        <v>566</v>
      </c>
      <c r="C14" s="353">
        <v>2205000</v>
      </c>
      <c r="D14" s="353">
        <v>2205000</v>
      </c>
      <c r="E14" s="354">
        <v>2205000</v>
      </c>
      <c r="F14" s="444"/>
    </row>
    <row r="15" spans="1:6" x14ac:dyDescent="0.3">
      <c r="A15" s="355" t="s">
        <v>567</v>
      </c>
      <c r="B15" s="356" t="s">
        <v>568</v>
      </c>
      <c r="C15" s="353">
        <v>2287600</v>
      </c>
      <c r="D15" s="353">
        <v>2314834</v>
      </c>
      <c r="E15" s="354">
        <v>2314834</v>
      </c>
      <c r="F15" s="444"/>
    </row>
    <row r="16" spans="1:6" x14ac:dyDescent="0.3">
      <c r="A16" s="355" t="s">
        <v>569</v>
      </c>
      <c r="B16" s="356" t="s">
        <v>570</v>
      </c>
      <c r="C16" s="353">
        <v>10845000</v>
      </c>
      <c r="D16" s="353">
        <v>10845000</v>
      </c>
      <c r="E16" s="354">
        <v>10845000</v>
      </c>
      <c r="F16" s="444"/>
    </row>
    <row r="17" spans="1:6" x14ac:dyDescent="0.3">
      <c r="A17" s="355" t="s">
        <v>571</v>
      </c>
      <c r="B17" s="356" t="s">
        <v>572</v>
      </c>
      <c r="C17" s="353">
        <v>775040</v>
      </c>
      <c r="D17" s="353">
        <v>775040</v>
      </c>
      <c r="E17" s="354">
        <v>775040</v>
      </c>
      <c r="F17" s="444"/>
    </row>
    <row r="18" spans="1:6" x14ac:dyDescent="0.3">
      <c r="A18" s="355" t="s">
        <v>573</v>
      </c>
      <c r="B18" s="356" t="s">
        <v>574</v>
      </c>
      <c r="C18" s="353">
        <v>275000</v>
      </c>
      <c r="D18" s="353">
        <v>250000</v>
      </c>
      <c r="E18" s="354">
        <v>250000</v>
      </c>
      <c r="F18" s="444"/>
    </row>
    <row r="19" spans="1:6" x14ac:dyDescent="0.3">
      <c r="A19" s="355" t="s">
        <v>575</v>
      </c>
      <c r="B19" s="356" t="s">
        <v>576</v>
      </c>
      <c r="C19" s="353">
        <v>4950000</v>
      </c>
      <c r="D19" s="353">
        <v>5940000</v>
      </c>
      <c r="E19" s="354">
        <v>5940000</v>
      </c>
      <c r="F19" s="444"/>
    </row>
    <row r="20" spans="1:6" x14ac:dyDescent="0.3">
      <c r="A20" s="355" t="s">
        <v>577</v>
      </c>
      <c r="B20" s="356" t="s">
        <v>578</v>
      </c>
      <c r="C20" s="353">
        <v>2926000</v>
      </c>
      <c r="D20" s="353">
        <v>2432000</v>
      </c>
      <c r="E20" s="354">
        <v>2432000</v>
      </c>
      <c r="F20" s="444"/>
    </row>
    <row r="21" spans="1:6" x14ac:dyDescent="0.3">
      <c r="A21" s="355" t="s">
        <v>579</v>
      </c>
      <c r="B21" s="356" t="s">
        <v>580</v>
      </c>
      <c r="C21" s="353">
        <v>1775227</v>
      </c>
      <c r="D21" s="353">
        <v>1383280</v>
      </c>
      <c r="E21" s="354">
        <v>1383280</v>
      </c>
      <c r="F21" s="444"/>
    </row>
    <row r="22" spans="1:6" x14ac:dyDescent="0.3">
      <c r="A22" s="355" t="s">
        <v>581</v>
      </c>
      <c r="B22" s="356" t="s">
        <v>582</v>
      </c>
      <c r="C22" s="353">
        <v>3228480</v>
      </c>
      <c r="D22" s="353">
        <v>1875978</v>
      </c>
      <c r="E22" s="354">
        <v>1865120</v>
      </c>
      <c r="F22" s="444"/>
    </row>
    <row r="23" spans="1:6" x14ac:dyDescent="0.3">
      <c r="A23" s="355" t="s">
        <v>583</v>
      </c>
      <c r="B23" s="356" t="s">
        <v>584</v>
      </c>
      <c r="C23" s="353">
        <v>1800000</v>
      </c>
      <c r="D23" s="353">
        <v>1800000</v>
      </c>
      <c r="E23" s="354">
        <v>1800000</v>
      </c>
      <c r="F23" s="444"/>
    </row>
    <row r="24" spans="1:6" x14ac:dyDescent="0.3">
      <c r="A24" s="357"/>
      <c r="B24" s="358" t="s">
        <v>585</v>
      </c>
      <c r="C24" s="359"/>
      <c r="D24" s="359">
        <v>5763886</v>
      </c>
      <c r="E24" s="354">
        <v>5763886</v>
      </c>
      <c r="F24" s="444"/>
    </row>
    <row r="25" spans="1:6" x14ac:dyDescent="0.3">
      <c r="A25" s="357"/>
      <c r="B25" s="358" t="s">
        <v>586</v>
      </c>
      <c r="C25" s="359"/>
      <c r="D25" s="359">
        <v>765770</v>
      </c>
      <c r="E25" s="354">
        <v>765770</v>
      </c>
      <c r="F25" s="444"/>
    </row>
    <row r="26" spans="1:6" ht="15" thickBot="1" x14ac:dyDescent="0.35">
      <c r="A26" s="360"/>
      <c r="B26" s="358" t="s">
        <v>587</v>
      </c>
      <c r="C26" s="359"/>
      <c r="D26" s="359"/>
      <c r="E26" s="354">
        <v>10858</v>
      </c>
      <c r="F26" s="444"/>
    </row>
    <row r="27" spans="1:6" s="365" customFormat="1" ht="19.5" customHeight="1" thickBot="1" x14ac:dyDescent="0.35">
      <c r="A27" s="361"/>
      <c r="B27" s="362" t="s">
        <v>588</v>
      </c>
      <c r="C27" s="363">
        <f>SUM(C5:C26)</f>
        <v>65717508</v>
      </c>
      <c r="D27" s="363">
        <f>SUM(D5:D26)</f>
        <v>69380649</v>
      </c>
      <c r="E27" s="364">
        <f>SUM(E5:E26)</f>
        <v>69380649</v>
      </c>
      <c r="F27" s="444"/>
    </row>
    <row r="28" spans="1:6" x14ac:dyDescent="0.3">
      <c r="A28" s="446" t="s">
        <v>589</v>
      </c>
      <c r="B28" s="446"/>
    </row>
  </sheetData>
  <mergeCells count="4">
    <mergeCell ref="B1:E1"/>
    <mergeCell ref="F1:F27"/>
    <mergeCell ref="B2:D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1.1.</vt:lpstr>
      <vt:lpstr>1.2.</vt:lpstr>
      <vt:lpstr>2.1.</vt:lpstr>
      <vt:lpstr>2.2.</vt:lpstr>
      <vt:lpstr>3</vt:lpstr>
      <vt:lpstr>4.1.</vt:lpstr>
      <vt:lpstr>4.2.</vt:lpstr>
      <vt:lpstr>4.3.</vt:lpstr>
      <vt:lpstr>5.</vt:lpstr>
      <vt:lpstr>6.1.</vt:lpstr>
      <vt:lpstr>6.2.</vt:lpstr>
      <vt:lpstr>7.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2019-05-29T07:27:15Z</dcterms:created>
  <dcterms:modified xsi:type="dcterms:W3CDTF">2019-05-31T08:42:20Z</dcterms:modified>
</cp:coreProperties>
</file>