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24226"/>
  <mc:AlternateContent xmlns:mc="http://schemas.openxmlformats.org/markup-compatibility/2006">
    <mc:Choice Requires="x15">
      <x15ac:absPath xmlns:x15ac="http://schemas.microsoft.com/office/spreadsheetml/2010/11/ac" url="K:\RENDELETEK\Költségvetési_rendelet_2020\zárszámadás_2019évi\"/>
    </mc:Choice>
  </mc:AlternateContent>
  <xr:revisionPtr revIDLastSave="0" documentId="13_ncr:1_{B5DD69E1-6B70-4489-B33B-A88B58EE3D9D}" xr6:coauthVersionLast="45" xr6:coauthVersionMax="45" xr10:uidLastSave="{00000000-0000-0000-0000-000000000000}"/>
  <bookViews>
    <workbookView xWindow="-120" yWindow="-120" windowWidth="29040" windowHeight="15840" tabRatio="782" firstSheet="2" activeTab="12" xr2:uid="{00000000-000D-0000-FFFF-FFFF00000000}"/>
  </bookViews>
  <sheets>
    <sheet name="1.sz. mell." sheetId="14" r:id="rId1"/>
    <sheet name="1a.sz. mell.-normatív támogatás" sheetId="23" r:id="rId2"/>
    <sheet name="1b.sz. mell." sheetId="17" r:id="rId3"/>
    <sheet name="2.sz.melléklet" sheetId="25" r:id="rId4"/>
    <sheet name="3. sz. melléklet" sheetId="24" r:id="rId5"/>
    <sheet name="3.a sz. melléklet" sheetId="27" r:id="rId6"/>
    <sheet name="4.sz. mell." sheetId="20" r:id="rId7"/>
    <sheet name="5.sz. mell." sheetId="8" r:id="rId8"/>
    <sheet name="6.sz.mell" sheetId="28" r:id="rId9"/>
    <sheet name="7. sz. melléklet" sheetId="29" r:id="rId10"/>
    <sheet name="8. sz.mell" sheetId="30" r:id="rId11"/>
    <sheet name="9.sz.melléklet" sheetId="31" r:id="rId12"/>
    <sheet name="10. sz. melléklet" sheetId="32" r:id="rId13"/>
  </sheets>
  <definedNames>
    <definedName name="_xlnm.Print_Titles" localSheetId="3">'2.sz.melléklet'!$3:$6</definedName>
    <definedName name="_xlnm.Print_Titles" localSheetId="4">'3. sz. melléklet'!$3:$5</definedName>
    <definedName name="_xlnm.Print_Titles" localSheetId="5">'3.a sz. melléklet'!$3:$4</definedName>
    <definedName name="_xlnm.Print_Titles" localSheetId="8">'6.sz.mell'!$4:$5</definedName>
    <definedName name="_xlnm.Print_Titles" localSheetId="10">'8. sz.mell'!$6:$6</definedName>
    <definedName name="_xlnm.Print_Area" localSheetId="0">'1.sz. mell.'!$A$1:$I$26</definedName>
    <definedName name="_xlnm.Print_Area" localSheetId="12">'10. sz. melléklet'!$A$1:$L$21</definedName>
    <definedName name="_xlnm.Print_Area" localSheetId="1">'1a.sz. mell.-normatív támogatás'!$A$1:$E$51</definedName>
    <definedName name="_xlnm.Print_Area" localSheetId="2">'1b.sz. mell.'!$A$1:$T$26</definedName>
    <definedName name="_xlnm.Print_Area" localSheetId="3">'2.sz.melléklet'!$A$1:$BD$105</definedName>
    <definedName name="_xlnm.Print_Area" localSheetId="4">'3. sz. melléklet'!$A$1:$AB$127</definedName>
    <definedName name="_xlnm.Print_Area" localSheetId="5">'3.a sz. melléklet'!$A$1:$P$365</definedName>
    <definedName name="_xlnm.Print_Area" localSheetId="6">'4.sz. mell.'!$A$1:$F$37</definedName>
    <definedName name="_xlnm.Print_Area" localSheetId="9">'7. sz. melléklet'!$A$1:$Y$34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294" i="27" l="1"/>
  <c r="O293" i="27"/>
  <c r="O292" i="27"/>
  <c r="M294" i="27"/>
  <c r="M293" i="27"/>
  <c r="M292" i="27"/>
  <c r="L294" i="27"/>
  <c r="L293" i="27"/>
  <c r="L292" i="27"/>
  <c r="K294" i="27"/>
  <c r="K293" i="27"/>
  <c r="K292" i="27"/>
  <c r="J294" i="27"/>
  <c r="J293" i="27"/>
  <c r="J292" i="27"/>
  <c r="I294" i="27"/>
  <c r="I293" i="27"/>
  <c r="I292" i="27"/>
  <c r="H294" i="27"/>
  <c r="H293" i="27"/>
  <c r="H292" i="27"/>
  <c r="G294" i="27"/>
  <c r="G293" i="27"/>
  <c r="G292" i="27"/>
  <c r="F294" i="27"/>
  <c r="F293" i="27"/>
  <c r="F292" i="27"/>
  <c r="N300" i="27"/>
  <c r="N299" i="27"/>
  <c r="N298" i="27"/>
  <c r="P77" i="27"/>
  <c r="P78" i="27"/>
  <c r="P79" i="27"/>
  <c r="P80" i="27"/>
  <c r="P81" i="27"/>
  <c r="P82" i="27"/>
  <c r="P83" i="27"/>
  <c r="P84" i="27"/>
  <c r="P76" i="27"/>
  <c r="P17" i="27"/>
  <c r="P18" i="27"/>
  <c r="P19" i="27"/>
  <c r="P20" i="27"/>
  <c r="P21" i="27"/>
  <c r="P22" i="27"/>
  <c r="P23" i="27"/>
  <c r="P24" i="27"/>
  <c r="P25" i="27"/>
  <c r="P26" i="27"/>
  <c r="P27" i="27"/>
  <c r="P28" i="27"/>
  <c r="P29" i="27"/>
  <c r="P30" i="27"/>
  <c r="P31" i="27"/>
  <c r="P32" i="27"/>
  <c r="P33" i="27"/>
  <c r="P34" i="27"/>
  <c r="P35" i="27"/>
  <c r="P36" i="27"/>
  <c r="P37" i="27"/>
  <c r="P38" i="27"/>
  <c r="P39" i="27"/>
  <c r="P40" i="27"/>
  <c r="P41" i="27"/>
  <c r="P42" i="27"/>
  <c r="P43" i="27"/>
  <c r="P44" i="27"/>
  <c r="P45" i="27"/>
  <c r="P46" i="27"/>
  <c r="P47" i="27"/>
  <c r="P48" i="27"/>
  <c r="P49" i="27"/>
  <c r="P50" i="27"/>
  <c r="P51" i="27"/>
  <c r="P52" i="27"/>
  <c r="P53" i="27"/>
  <c r="P54" i="27"/>
  <c r="P55" i="27"/>
  <c r="P56" i="27"/>
  <c r="P57" i="27"/>
  <c r="P58" i="27"/>
  <c r="P59" i="27"/>
  <c r="P60" i="27"/>
  <c r="P61" i="27"/>
  <c r="P62" i="27"/>
  <c r="P63" i="27"/>
  <c r="P64" i="27"/>
  <c r="P65" i="27"/>
  <c r="P66" i="27"/>
  <c r="P67" i="27"/>
  <c r="P68" i="27"/>
  <c r="P69" i="27"/>
  <c r="P70" i="27"/>
  <c r="P71" i="27"/>
  <c r="P72" i="27"/>
  <c r="P73" i="27"/>
  <c r="P74" i="27"/>
  <c r="P75" i="27"/>
  <c r="J15" i="27"/>
  <c r="K15" i="27"/>
  <c r="L15" i="27"/>
  <c r="M15" i="27"/>
  <c r="N15" i="27"/>
  <c r="N235" i="27" s="1"/>
  <c r="N303" i="27" s="1"/>
  <c r="O15" i="27"/>
  <c r="K14" i="27"/>
  <c r="L14" i="27"/>
  <c r="M14" i="27"/>
  <c r="N14" i="27"/>
  <c r="O14" i="27"/>
  <c r="J14" i="27"/>
  <c r="I14" i="27"/>
  <c r="I15" i="27"/>
  <c r="H15" i="27"/>
  <c r="H14" i="27"/>
  <c r="G15" i="27"/>
  <c r="P15" i="27" s="1"/>
  <c r="F15" i="27"/>
  <c r="G14" i="27"/>
  <c r="F14" i="27"/>
  <c r="G13" i="27"/>
  <c r="H13" i="27"/>
  <c r="I13" i="27"/>
  <c r="J13" i="27"/>
  <c r="K13" i="27"/>
  <c r="L13" i="27"/>
  <c r="M13" i="27"/>
  <c r="N13" i="27"/>
  <c r="O13" i="27"/>
  <c r="F13" i="27"/>
  <c r="G330" i="27"/>
  <c r="G336" i="27" s="1"/>
  <c r="G353" i="27" s="1"/>
  <c r="H330" i="27"/>
  <c r="I330" i="27"/>
  <c r="J330" i="27"/>
  <c r="J336" i="27" s="1"/>
  <c r="K330" i="27"/>
  <c r="K336" i="27" s="1"/>
  <c r="K353" i="27" s="1"/>
  <c r="L330" i="27"/>
  <c r="M330" i="27"/>
  <c r="N330" i="27"/>
  <c r="O330" i="27"/>
  <c r="O336" i="27" s="1"/>
  <c r="O353" i="27" s="1"/>
  <c r="F330" i="27"/>
  <c r="P291" i="27"/>
  <c r="P290" i="27"/>
  <c r="P289" i="27"/>
  <c r="P288" i="27"/>
  <c r="P287" i="27"/>
  <c r="P286" i="27"/>
  <c r="P224" i="27"/>
  <c r="P225" i="27"/>
  <c r="P226" i="27"/>
  <c r="P227" i="27"/>
  <c r="P228" i="27"/>
  <c r="P229" i="27"/>
  <c r="P230" i="27"/>
  <c r="P231" i="27"/>
  <c r="P232" i="27"/>
  <c r="P267" i="27"/>
  <c r="P249" i="27"/>
  <c r="G178" i="27"/>
  <c r="H178" i="27"/>
  <c r="I178" i="27"/>
  <c r="J178" i="27"/>
  <c r="K178" i="27"/>
  <c r="L178" i="27"/>
  <c r="M178" i="27"/>
  <c r="N178" i="27"/>
  <c r="O178" i="27"/>
  <c r="G177" i="27"/>
  <c r="H177" i="27"/>
  <c r="I177" i="27"/>
  <c r="J177" i="27"/>
  <c r="K177" i="27"/>
  <c r="L177" i="27"/>
  <c r="M177" i="27"/>
  <c r="N177" i="27"/>
  <c r="N234" i="27" s="1"/>
  <c r="N302" i="27" s="1"/>
  <c r="O177" i="27"/>
  <c r="F177" i="27"/>
  <c r="F178" i="27"/>
  <c r="G176" i="27"/>
  <c r="H176" i="27"/>
  <c r="I176" i="27"/>
  <c r="J176" i="27"/>
  <c r="K176" i="27"/>
  <c r="L176" i="27"/>
  <c r="M176" i="27"/>
  <c r="N176" i="27"/>
  <c r="N233" i="27" s="1"/>
  <c r="N301" i="27" s="1"/>
  <c r="O176" i="27"/>
  <c r="F176" i="27"/>
  <c r="J144" i="27"/>
  <c r="P144" i="27" s="1"/>
  <c r="P211" i="27"/>
  <c r="P210" i="27"/>
  <c r="P209" i="27"/>
  <c r="P208" i="27"/>
  <c r="P207" i="27"/>
  <c r="P206" i="27"/>
  <c r="P205" i="27"/>
  <c r="P204" i="27"/>
  <c r="P203" i="27"/>
  <c r="P202" i="27"/>
  <c r="P201" i="27"/>
  <c r="P200" i="27"/>
  <c r="P199" i="27"/>
  <c r="P198" i="27"/>
  <c r="P197" i="27"/>
  <c r="P196" i="27"/>
  <c r="P195" i="27"/>
  <c r="P194" i="27"/>
  <c r="P193" i="27"/>
  <c r="P192" i="27"/>
  <c r="P191" i="27"/>
  <c r="P190" i="27"/>
  <c r="P189" i="27"/>
  <c r="P188" i="27"/>
  <c r="P175" i="27"/>
  <c r="P174" i="27"/>
  <c r="P173" i="27"/>
  <c r="P172" i="27"/>
  <c r="P171" i="27"/>
  <c r="P170" i="27"/>
  <c r="P169" i="27"/>
  <c r="P168" i="27"/>
  <c r="P167" i="27"/>
  <c r="P165" i="27"/>
  <c r="P164" i="27"/>
  <c r="P163" i="27"/>
  <c r="P162" i="27"/>
  <c r="P161" i="27"/>
  <c r="P160" i="27"/>
  <c r="P159" i="27"/>
  <c r="P158" i="27"/>
  <c r="P157" i="27"/>
  <c r="P156" i="27"/>
  <c r="P155" i="27"/>
  <c r="P154" i="27"/>
  <c r="P153" i="27"/>
  <c r="P152" i="27"/>
  <c r="P151" i="27"/>
  <c r="P150" i="27"/>
  <c r="P149" i="27"/>
  <c r="P148" i="27"/>
  <c r="P147" i="27"/>
  <c r="P146" i="27"/>
  <c r="P145" i="27"/>
  <c r="D48" i="23"/>
  <c r="E48" i="23"/>
  <c r="C48" i="23"/>
  <c r="E42" i="23"/>
  <c r="D42" i="23"/>
  <c r="C42" i="23"/>
  <c r="L22" i="8"/>
  <c r="F22" i="8"/>
  <c r="F19" i="32"/>
  <c r="F18" i="32"/>
  <c r="P360" i="27"/>
  <c r="P359" i="27"/>
  <c r="P341" i="27"/>
  <c r="L72" i="24"/>
  <c r="G58" i="24"/>
  <c r="G340" i="27"/>
  <c r="G339" i="27"/>
  <c r="H85" i="27"/>
  <c r="AI54" i="25"/>
  <c r="AI18" i="25"/>
  <c r="J23" i="31"/>
  <c r="J21" i="31"/>
  <c r="J17" i="31"/>
  <c r="J16" i="31"/>
  <c r="J14" i="31"/>
  <c r="J13" i="31"/>
  <c r="J10" i="31"/>
  <c r="J9" i="31"/>
  <c r="J7" i="31"/>
  <c r="J6" i="31"/>
  <c r="J40" i="30"/>
  <c r="J41" i="30"/>
  <c r="J42" i="30"/>
  <c r="J43" i="30"/>
  <c r="J44" i="30"/>
  <c r="J45" i="30"/>
  <c r="J46" i="30"/>
  <c r="J47" i="30"/>
  <c r="J39" i="30"/>
  <c r="J32" i="30"/>
  <c r="J33" i="30"/>
  <c r="J34" i="30"/>
  <c r="J35" i="30"/>
  <c r="J36" i="30"/>
  <c r="J37" i="30"/>
  <c r="J31" i="30"/>
  <c r="J28" i="30"/>
  <c r="J29" i="30"/>
  <c r="J25" i="30"/>
  <c r="J26" i="30"/>
  <c r="J24" i="30"/>
  <c r="J20" i="30"/>
  <c r="J21" i="30"/>
  <c r="J22" i="30"/>
  <c r="J19" i="30"/>
  <c r="J12" i="30"/>
  <c r="J13" i="30"/>
  <c r="J14" i="30"/>
  <c r="J15" i="30"/>
  <c r="J16" i="30"/>
  <c r="J17" i="30"/>
  <c r="J11" i="30"/>
  <c r="J8" i="30"/>
  <c r="J9" i="30"/>
  <c r="J7" i="30"/>
  <c r="D18" i="31"/>
  <c r="E18" i="31"/>
  <c r="F18" i="31"/>
  <c r="G18" i="31"/>
  <c r="H18" i="31"/>
  <c r="I18" i="31"/>
  <c r="C18" i="31"/>
  <c r="D15" i="31"/>
  <c r="E15" i="31"/>
  <c r="F15" i="31"/>
  <c r="F19" i="31" s="1"/>
  <c r="F24" i="31" s="1"/>
  <c r="J24" i="31" s="1"/>
  <c r="G15" i="31"/>
  <c r="G19" i="31" s="1"/>
  <c r="H15" i="31"/>
  <c r="H19" i="31" s="1"/>
  <c r="I15" i="31"/>
  <c r="C15" i="31"/>
  <c r="D48" i="30"/>
  <c r="E48" i="30"/>
  <c r="F48" i="30"/>
  <c r="G48" i="30"/>
  <c r="H48" i="30"/>
  <c r="I48" i="30"/>
  <c r="D27" i="30"/>
  <c r="E27" i="30"/>
  <c r="F27" i="30"/>
  <c r="G27" i="30"/>
  <c r="H27" i="30"/>
  <c r="I27" i="30"/>
  <c r="C48" i="30"/>
  <c r="D38" i="30"/>
  <c r="E38" i="30"/>
  <c r="F38" i="30"/>
  <c r="G38" i="30"/>
  <c r="G49" i="30" s="1"/>
  <c r="H38" i="30"/>
  <c r="I38" i="30"/>
  <c r="C38" i="30"/>
  <c r="C49" i="30" s="1"/>
  <c r="C27" i="30"/>
  <c r="D23" i="30"/>
  <c r="E23" i="30"/>
  <c r="F23" i="30"/>
  <c r="G23" i="30"/>
  <c r="H23" i="30"/>
  <c r="I23" i="30"/>
  <c r="C23" i="30"/>
  <c r="J23" i="30" s="1"/>
  <c r="D18" i="30"/>
  <c r="E18" i="30"/>
  <c r="F18" i="30"/>
  <c r="G18" i="30"/>
  <c r="H18" i="30"/>
  <c r="I18" i="30"/>
  <c r="C18" i="30"/>
  <c r="D10" i="30"/>
  <c r="E10" i="30"/>
  <c r="F10" i="30"/>
  <c r="G10" i="30"/>
  <c r="H10" i="30"/>
  <c r="I10" i="30"/>
  <c r="C10" i="30"/>
  <c r="D11" i="31"/>
  <c r="E11" i="31"/>
  <c r="E12" i="31" s="1"/>
  <c r="F11" i="31"/>
  <c r="G11" i="31"/>
  <c r="H11" i="31"/>
  <c r="I11" i="31"/>
  <c r="C11" i="31"/>
  <c r="D8" i="31"/>
  <c r="E8" i="31"/>
  <c r="F8" i="31"/>
  <c r="F12" i="31" s="1"/>
  <c r="F20" i="31" s="1"/>
  <c r="G8" i="31"/>
  <c r="G12" i="31"/>
  <c r="H8" i="31"/>
  <c r="I8" i="31"/>
  <c r="I12" i="31" s="1"/>
  <c r="C8" i="31"/>
  <c r="C12" i="31" s="1"/>
  <c r="C22" i="31" s="1"/>
  <c r="C27" i="29"/>
  <c r="C32" i="29" s="1"/>
  <c r="E27" i="29"/>
  <c r="E32" i="29" s="1"/>
  <c r="E33" i="29" s="1"/>
  <c r="F27" i="29"/>
  <c r="F32" i="29"/>
  <c r="G27" i="29"/>
  <c r="G32" i="29" s="1"/>
  <c r="H27" i="29"/>
  <c r="H32" i="29" s="1"/>
  <c r="I27" i="29"/>
  <c r="I32" i="29" s="1"/>
  <c r="J27" i="29"/>
  <c r="J32" i="29" s="1"/>
  <c r="K27" i="29"/>
  <c r="K32" i="29" s="1"/>
  <c r="L27" i="29"/>
  <c r="L32" i="29"/>
  <c r="M27" i="29"/>
  <c r="M32" i="29" s="1"/>
  <c r="N27" i="29"/>
  <c r="N32" i="29" s="1"/>
  <c r="O27" i="29"/>
  <c r="O32" i="29" s="1"/>
  <c r="P27" i="29"/>
  <c r="P32" i="29" s="1"/>
  <c r="Q27" i="29"/>
  <c r="Q32" i="29" s="1"/>
  <c r="R27" i="29"/>
  <c r="R32" i="29" s="1"/>
  <c r="S27" i="29"/>
  <c r="S32" i="29" s="1"/>
  <c r="T27" i="29"/>
  <c r="T32" i="29" s="1"/>
  <c r="U27" i="29"/>
  <c r="U32" i="29" s="1"/>
  <c r="V27" i="29"/>
  <c r="V32" i="29" s="1"/>
  <c r="W27" i="29"/>
  <c r="W32" i="29" s="1"/>
  <c r="W33" i="29" s="1"/>
  <c r="X27" i="29"/>
  <c r="X32" i="29" s="1"/>
  <c r="D27" i="29"/>
  <c r="D32" i="29" s="1"/>
  <c r="D22" i="29"/>
  <c r="E22" i="29"/>
  <c r="F22" i="29"/>
  <c r="G22" i="29"/>
  <c r="H22" i="29"/>
  <c r="I22" i="29"/>
  <c r="J22" i="29"/>
  <c r="K22" i="29"/>
  <c r="L22" i="29"/>
  <c r="M22" i="29"/>
  <c r="N22" i="29"/>
  <c r="O22" i="29"/>
  <c r="P22" i="29"/>
  <c r="Q22" i="29"/>
  <c r="R22" i="29"/>
  <c r="S22" i="29"/>
  <c r="T22" i="29"/>
  <c r="U22" i="29"/>
  <c r="V22" i="29"/>
  <c r="W22" i="29"/>
  <c r="X22" i="29"/>
  <c r="C22" i="29"/>
  <c r="D16" i="29"/>
  <c r="D23" i="29" s="1"/>
  <c r="E16" i="29"/>
  <c r="E23" i="29" s="1"/>
  <c r="F16" i="29"/>
  <c r="G16" i="29"/>
  <c r="G23" i="29" s="1"/>
  <c r="G33" i="29" s="1"/>
  <c r="H16" i="29"/>
  <c r="I16" i="29"/>
  <c r="I23" i="29" s="1"/>
  <c r="J16" i="29"/>
  <c r="K16" i="29"/>
  <c r="L16" i="29"/>
  <c r="M16" i="29"/>
  <c r="M23" i="29" s="1"/>
  <c r="N16" i="29"/>
  <c r="O16" i="29"/>
  <c r="P16" i="29"/>
  <c r="P23" i="29"/>
  <c r="P33" i="29" s="1"/>
  <c r="Q16" i="29"/>
  <c r="Q23" i="29"/>
  <c r="Q33" i="29" s="1"/>
  <c r="R16" i="29"/>
  <c r="R23" i="29" s="1"/>
  <c r="S16" i="29"/>
  <c r="T16" i="29"/>
  <c r="T23" i="29" s="1"/>
  <c r="U16" i="29"/>
  <c r="V16" i="29"/>
  <c r="V23" i="29" s="1"/>
  <c r="V33" i="29" s="1"/>
  <c r="W16" i="29"/>
  <c r="X16" i="29"/>
  <c r="C16" i="29"/>
  <c r="R6" i="28"/>
  <c r="R7" i="28"/>
  <c r="R8" i="28"/>
  <c r="R9" i="28"/>
  <c r="R10" i="28"/>
  <c r="R11" i="28"/>
  <c r="R12" i="28"/>
  <c r="R13" i="28"/>
  <c r="R14" i="28"/>
  <c r="R15" i="28"/>
  <c r="R16" i="28"/>
  <c r="R17" i="28"/>
  <c r="R18" i="28"/>
  <c r="R19" i="28"/>
  <c r="R20" i="28"/>
  <c r="R21" i="28"/>
  <c r="R22" i="28"/>
  <c r="R23" i="28"/>
  <c r="R24" i="28"/>
  <c r="R25" i="28"/>
  <c r="R26" i="28"/>
  <c r="R27" i="28"/>
  <c r="R28" i="28"/>
  <c r="R29" i="28"/>
  <c r="R30" i="28"/>
  <c r="R31" i="28"/>
  <c r="R32" i="28"/>
  <c r="R33" i="28"/>
  <c r="R34" i="28"/>
  <c r="R35" i="28"/>
  <c r="R36" i="28"/>
  <c r="R37" i="28"/>
  <c r="R38" i="28"/>
  <c r="R39" i="28"/>
  <c r="R40" i="28"/>
  <c r="R41" i="28"/>
  <c r="R42" i="28"/>
  <c r="R43" i="28"/>
  <c r="R44" i="28"/>
  <c r="R45" i="28"/>
  <c r="R46" i="28"/>
  <c r="R47" i="28"/>
  <c r="R48" i="28"/>
  <c r="R49" i="28"/>
  <c r="R50" i="28"/>
  <c r="R51" i="28"/>
  <c r="R52" i="28"/>
  <c r="R53" i="28"/>
  <c r="R54" i="28"/>
  <c r="R55" i="28"/>
  <c r="R56" i="28"/>
  <c r="R57" i="28"/>
  <c r="R58" i="28"/>
  <c r="R59" i="28"/>
  <c r="R60" i="28"/>
  <c r="R61" i="28"/>
  <c r="R62" i="28"/>
  <c r="R63" i="28"/>
  <c r="R64" i="28"/>
  <c r="R65" i="28"/>
  <c r="R66" i="28"/>
  <c r="R67" i="28"/>
  <c r="R68" i="28"/>
  <c r="R69" i="28"/>
  <c r="R70" i="28"/>
  <c r="R71" i="28"/>
  <c r="R72" i="28"/>
  <c r="R73" i="28"/>
  <c r="R74" i="28"/>
  <c r="R75" i="28"/>
  <c r="R76" i="28"/>
  <c r="R77" i="28"/>
  <c r="R78" i="28"/>
  <c r="R79" i="28"/>
  <c r="R80" i="28"/>
  <c r="R81" i="28"/>
  <c r="R82" i="28"/>
  <c r="R83" i="28"/>
  <c r="R84" i="28"/>
  <c r="R85" i="28"/>
  <c r="R86" i="28"/>
  <c r="R87" i="28"/>
  <c r="R88" i="28"/>
  <c r="R89" i="28"/>
  <c r="R90" i="28"/>
  <c r="R91" i="28"/>
  <c r="R92" i="28"/>
  <c r="R93" i="28"/>
  <c r="R94" i="28"/>
  <c r="R95" i="28"/>
  <c r="R96" i="28"/>
  <c r="R97" i="28"/>
  <c r="R98" i="28"/>
  <c r="R99" i="28"/>
  <c r="Q7" i="28"/>
  <c r="Q8" i="28"/>
  <c r="Q9" i="28"/>
  <c r="Q10" i="28"/>
  <c r="Q11" i="28"/>
  <c r="Q12" i="28"/>
  <c r="Q13" i="28"/>
  <c r="Q14" i="28"/>
  <c r="Q15" i="28"/>
  <c r="Q16" i="28"/>
  <c r="Q17" i="28"/>
  <c r="Q18" i="28"/>
  <c r="Q19" i="28"/>
  <c r="Q20" i="28"/>
  <c r="Q21" i="28"/>
  <c r="Q22" i="28"/>
  <c r="Q23" i="28"/>
  <c r="Q24" i="28"/>
  <c r="Q25" i="28"/>
  <c r="Q26" i="28"/>
  <c r="Q27" i="28"/>
  <c r="Q28" i="28"/>
  <c r="Q29" i="28"/>
  <c r="Q30" i="28"/>
  <c r="Q31" i="28"/>
  <c r="Q32" i="28"/>
  <c r="Q33" i="28"/>
  <c r="Q34" i="28"/>
  <c r="Q35" i="28"/>
  <c r="Q36" i="28"/>
  <c r="Q37" i="28"/>
  <c r="Q38" i="28"/>
  <c r="Q39" i="28"/>
  <c r="Q40" i="28"/>
  <c r="Q41" i="28"/>
  <c r="Q42" i="28"/>
  <c r="Q43" i="28"/>
  <c r="Q44" i="28"/>
  <c r="Q45" i="28"/>
  <c r="Q46" i="28"/>
  <c r="Q47" i="28"/>
  <c r="Q48" i="28"/>
  <c r="Q49" i="28"/>
  <c r="Q50" i="28"/>
  <c r="Q51" i="28"/>
  <c r="Q52" i="28"/>
  <c r="Q53" i="28"/>
  <c r="Q54" i="28"/>
  <c r="Q55" i="28"/>
  <c r="Q56" i="28"/>
  <c r="Q57" i="28"/>
  <c r="Q58" i="28"/>
  <c r="Q59" i="28"/>
  <c r="Q60" i="28"/>
  <c r="Q61" i="28"/>
  <c r="Q62" i="28"/>
  <c r="Q63" i="28"/>
  <c r="Q64" i="28"/>
  <c r="Q65" i="28"/>
  <c r="Q66" i="28"/>
  <c r="Q67" i="28"/>
  <c r="Q68" i="28"/>
  <c r="Q69" i="28"/>
  <c r="Q70" i="28"/>
  <c r="Q71" i="28"/>
  <c r="Q72" i="28"/>
  <c r="Q73" i="28"/>
  <c r="Q74" i="28"/>
  <c r="Q75" i="28"/>
  <c r="Q76" i="28"/>
  <c r="Q77" i="28"/>
  <c r="Q78" i="28"/>
  <c r="Q79" i="28"/>
  <c r="Q80" i="28"/>
  <c r="Q81" i="28"/>
  <c r="Q82" i="28"/>
  <c r="Q83" i="28"/>
  <c r="Q84" i="28"/>
  <c r="Q85" i="28"/>
  <c r="Q86" i="28"/>
  <c r="Q87" i="28"/>
  <c r="Q88" i="28"/>
  <c r="Q89" i="28"/>
  <c r="Q90" i="28"/>
  <c r="Q91" i="28"/>
  <c r="Q92" i="28"/>
  <c r="Q93" i="28"/>
  <c r="Q94" i="28"/>
  <c r="Q95" i="28"/>
  <c r="Q96" i="28"/>
  <c r="Q97" i="28"/>
  <c r="Q98" i="28"/>
  <c r="Q99" i="28"/>
  <c r="Q6" i="28"/>
  <c r="F55" i="24"/>
  <c r="G55" i="24"/>
  <c r="F56" i="24"/>
  <c r="G56" i="24"/>
  <c r="F57" i="24"/>
  <c r="G57" i="24"/>
  <c r="F58" i="24"/>
  <c r="E56" i="24"/>
  <c r="E57" i="24"/>
  <c r="E58" i="24"/>
  <c r="E55" i="24"/>
  <c r="F46" i="24"/>
  <c r="G46" i="24"/>
  <c r="F47" i="24"/>
  <c r="G47" i="24"/>
  <c r="F48" i="24"/>
  <c r="G48" i="24"/>
  <c r="F49" i="24"/>
  <c r="G49" i="24"/>
  <c r="F50" i="24"/>
  <c r="G50" i="24"/>
  <c r="F51" i="24"/>
  <c r="G51" i="24"/>
  <c r="F52" i="24"/>
  <c r="G52" i="24"/>
  <c r="F53" i="24"/>
  <c r="G53" i="24"/>
  <c r="E47" i="24"/>
  <c r="E48" i="24"/>
  <c r="E49" i="24"/>
  <c r="E50" i="24"/>
  <c r="E51" i="24"/>
  <c r="E54" i="24" s="1"/>
  <c r="G13" i="14" s="1"/>
  <c r="E52" i="24"/>
  <c r="E53" i="24"/>
  <c r="E46" i="24"/>
  <c r="F39" i="24"/>
  <c r="G39" i="24"/>
  <c r="F40" i="24"/>
  <c r="G40" i="24"/>
  <c r="F41" i="24"/>
  <c r="G41" i="24"/>
  <c r="F42" i="24"/>
  <c r="G42" i="24"/>
  <c r="F43" i="24"/>
  <c r="G43" i="24"/>
  <c r="E40" i="24"/>
  <c r="E41" i="24"/>
  <c r="E42" i="24"/>
  <c r="E43" i="24"/>
  <c r="E39" i="24"/>
  <c r="F36" i="24"/>
  <c r="G36" i="24"/>
  <c r="G38" i="24" s="1"/>
  <c r="F37" i="24"/>
  <c r="G37" i="24"/>
  <c r="E37" i="24"/>
  <c r="E36" i="24"/>
  <c r="F28" i="24"/>
  <c r="G28" i="24"/>
  <c r="F29" i="24"/>
  <c r="G29" i="24"/>
  <c r="F30" i="24"/>
  <c r="G30" i="24"/>
  <c r="F31" i="24"/>
  <c r="G31" i="24"/>
  <c r="F32" i="24"/>
  <c r="G32" i="24"/>
  <c r="F33" i="24"/>
  <c r="G33" i="24"/>
  <c r="F34" i="24"/>
  <c r="G34" i="24"/>
  <c r="E29" i="24"/>
  <c r="E30" i="24"/>
  <c r="E31" i="24"/>
  <c r="E32" i="24"/>
  <c r="E33" i="24"/>
  <c r="E34" i="24"/>
  <c r="E28" i="24"/>
  <c r="F25" i="24"/>
  <c r="F27" i="24" s="1"/>
  <c r="G25" i="24"/>
  <c r="F26" i="24"/>
  <c r="G26" i="24"/>
  <c r="E26" i="24"/>
  <c r="E25" i="24"/>
  <c r="F21" i="24"/>
  <c r="G21" i="24"/>
  <c r="G24" i="24" s="1"/>
  <c r="F22" i="24"/>
  <c r="G22" i="24"/>
  <c r="F23" i="24"/>
  <c r="F24" i="24" s="1"/>
  <c r="G23" i="24"/>
  <c r="E22" i="24"/>
  <c r="E23" i="24"/>
  <c r="E21" i="24"/>
  <c r="F20" i="24"/>
  <c r="H11" i="14" s="1"/>
  <c r="G20" i="24"/>
  <c r="I11" i="14" s="1"/>
  <c r="E20" i="24"/>
  <c r="G11" i="14"/>
  <c r="F15" i="24"/>
  <c r="G15" i="24"/>
  <c r="F16" i="24"/>
  <c r="G16" i="24"/>
  <c r="F17" i="24"/>
  <c r="G17" i="24"/>
  <c r="E16" i="24"/>
  <c r="E17" i="24"/>
  <c r="E15" i="24"/>
  <c r="F7" i="24"/>
  <c r="G7" i="24"/>
  <c r="F8" i="24"/>
  <c r="G8" i="24"/>
  <c r="F9" i="24"/>
  <c r="G9" i="24"/>
  <c r="F10" i="24"/>
  <c r="G10" i="24"/>
  <c r="F11" i="24"/>
  <c r="G11" i="24"/>
  <c r="F12" i="24"/>
  <c r="G12" i="24"/>
  <c r="F13" i="24"/>
  <c r="G13" i="24"/>
  <c r="E8" i="24"/>
  <c r="E9" i="24"/>
  <c r="E10" i="24"/>
  <c r="E11" i="24"/>
  <c r="E12" i="24"/>
  <c r="E13" i="24"/>
  <c r="E7" i="24"/>
  <c r="AH102" i="25"/>
  <c r="AI102" i="25"/>
  <c r="AH103" i="25"/>
  <c r="AI103" i="25"/>
  <c r="AG103" i="25"/>
  <c r="AG102" i="25"/>
  <c r="AH96" i="25"/>
  <c r="AI96" i="25"/>
  <c r="AH97" i="25"/>
  <c r="AI97" i="25"/>
  <c r="AH98" i="25"/>
  <c r="AI98" i="25"/>
  <c r="AH99" i="25"/>
  <c r="AI99" i="25"/>
  <c r="AH100" i="25"/>
  <c r="AI100" i="25"/>
  <c r="AG97" i="25"/>
  <c r="AG98" i="25"/>
  <c r="AG99" i="25"/>
  <c r="AG100" i="25"/>
  <c r="AG96" i="25"/>
  <c r="AH87" i="25"/>
  <c r="AI87" i="25"/>
  <c r="AH88" i="25"/>
  <c r="AI88" i="25"/>
  <c r="AH89" i="25"/>
  <c r="AI89" i="25"/>
  <c r="AH90" i="25"/>
  <c r="AI90" i="25"/>
  <c r="AH91" i="25"/>
  <c r="AI91" i="25"/>
  <c r="AH92" i="25"/>
  <c r="AH94" i="25" s="1"/>
  <c r="AI92" i="25"/>
  <c r="AI94" i="25" s="1"/>
  <c r="AH93" i="25"/>
  <c r="AI93" i="25"/>
  <c r="AG88" i="25"/>
  <c r="AG89" i="25"/>
  <c r="AG90" i="25"/>
  <c r="AG91" i="25"/>
  <c r="AG92" i="25"/>
  <c r="AG94" i="25" s="1"/>
  <c r="AG93" i="25"/>
  <c r="AG87" i="25"/>
  <c r="AH84" i="25"/>
  <c r="AI84" i="25"/>
  <c r="AH85" i="25"/>
  <c r="AH86" i="25" s="1"/>
  <c r="AI85" i="25"/>
  <c r="AG85" i="25"/>
  <c r="AG84" i="25"/>
  <c r="AH79" i="25"/>
  <c r="AI79" i="25"/>
  <c r="AH80" i="25"/>
  <c r="AI80" i="25"/>
  <c r="AH81" i="25"/>
  <c r="AI81" i="25"/>
  <c r="AH82" i="25"/>
  <c r="AI82" i="25"/>
  <c r="AG80" i="25"/>
  <c r="AG81" i="25"/>
  <c r="AG82" i="25"/>
  <c r="AG79" i="25"/>
  <c r="AH75" i="25"/>
  <c r="AI75" i="25"/>
  <c r="AH76" i="25"/>
  <c r="AH78" i="25" s="1"/>
  <c r="AI76" i="25"/>
  <c r="AH77" i="25"/>
  <c r="AI77" i="25"/>
  <c r="AG76" i="25"/>
  <c r="AG77" i="25"/>
  <c r="AG75" i="25"/>
  <c r="AH68" i="25"/>
  <c r="AI68" i="25"/>
  <c r="AH69" i="25"/>
  <c r="AI69" i="25"/>
  <c r="AH70" i="25"/>
  <c r="AI70" i="25"/>
  <c r="AH71" i="25"/>
  <c r="AI71" i="25"/>
  <c r="AH72" i="25"/>
  <c r="AI72" i="25"/>
  <c r="AG69" i="25"/>
  <c r="AG70" i="25"/>
  <c r="AG71" i="25"/>
  <c r="AG72" i="25"/>
  <c r="AG68" i="25"/>
  <c r="AH62" i="25"/>
  <c r="AI62" i="25"/>
  <c r="AH63" i="25"/>
  <c r="AI63" i="25"/>
  <c r="AH64" i="25"/>
  <c r="AI64" i="25"/>
  <c r="AH65" i="25"/>
  <c r="AI65" i="25"/>
  <c r="AH66" i="25"/>
  <c r="AI66" i="25"/>
  <c r="AG63" i="25"/>
  <c r="AG64" i="25"/>
  <c r="AG65" i="25"/>
  <c r="AG66" i="25"/>
  <c r="AG62" i="25"/>
  <c r="AH56" i="25"/>
  <c r="AI56" i="25"/>
  <c r="AH57" i="25"/>
  <c r="AI57" i="25"/>
  <c r="AH58" i="25"/>
  <c r="AI58" i="25"/>
  <c r="AH59" i="25"/>
  <c r="AI59" i="25"/>
  <c r="AH60" i="25"/>
  <c r="AI60" i="25"/>
  <c r="AG57" i="25"/>
  <c r="AG58" i="25"/>
  <c r="AG59" i="25"/>
  <c r="AG60" i="25"/>
  <c r="AG56" i="25"/>
  <c r="AH53" i="25"/>
  <c r="AI53" i="25"/>
  <c r="AH54" i="25"/>
  <c r="AG54" i="25"/>
  <c r="AG53" i="25"/>
  <c r="AG41" i="25"/>
  <c r="AG42" i="25"/>
  <c r="AG43" i="25"/>
  <c r="AG44" i="25"/>
  <c r="AG45" i="25"/>
  <c r="AG46" i="25"/>
  <c r="AG47" i="25"/>
  <c r="AG48" i="25"/>
  <c r="AG49" i="25" s="1"/>
  <c r="AG40" i="25"/>
  <c r="AG38" i="25"/>
  <c r="AH29" i="25"/>
  <c r="AI29" i="25"/>
  <c r="AH30" i="25"/>
  <c r="AI30" i="25"/>
  <c r="AH31" i="25"/>
  <c r="AI31" i="25"/>
  <c r="AH32" i="25"/>
  <c r="AI32" i="25"/>
  <c r="AH33" i="25"/>
  <c r="AI33" i="25"/>
  <c r="AH34" i="25"/>
  <c r="AI34" i="25"/>
  <c r="AH35" i="25"/>
  <c r="AI35" i="25"/>
  <c r="AH36" i="25"/>
  <c r="AI36" i="25"/>
  <c r="AG30" i="25"/>
  <c r="AG31" i="25"/>
  <c r="AG32" i="25"/>
  <c r="AG33" i="25"/>
  <c r="AG37" i="25" s="1"/>
  <c r="AG34" i="25"/>
  <c r="AG35" i="25"/>
  <c r="AG36" i="25"/>
  <c r="AG29" i="25"/>
  <c r="AH26" i="25"/>
  <c r="AI26" i="25"/>
  <c r="AH27" i="25"/>
  <c r="AH28" i="25" s="1"/>
  <c r="AI27" i="25"/>
  <c r="AG27" i="25"/>
  <c r="AG26" i="25"/>
  <c r="AG28" i="25"/>
  <c r="AG21" i="25"/>
  <c r="AG22" i="25"/>
  <c r="AG23" i="25"/>
  <c r="AG24" i="25"/>
  <c r="AG20" i="25"/>
  <c r="AG15" i="25"/>
  <c r="AG16" i="25"/>
  <c r="AG17" i="25"/>
  <c r="AG18" i="25"/>
  <c r="AG14" i="25"/>
  <c r="AH7" i="25"/>
  <c r="AI7" i="25"/>
  <c r="AH8" i="25"/>
  <c r="AI8" i="25"/>
  <c r="AH9" i="25"/>
  <c r="AI9" i="25"/>
  <c r="AH10" i="25"/>
  <c r="AI10" i="25"/>
  <c r="AH11" i="25"/>
  <c r="AI11" i="25"/>
  <c r="AH12" i="25"/>
  <c r="AI12" i="25"/>
  <c r="AG8" i="25"/>
  <c r="AG9" i="25"/>
  <c r="AG10" i="25"/>
  <c r="AG11" i="25"/>
  <c r="AG12" i="25"/>
  <c r="AG7" i="25"/>
  <c r="AH50" i="25"/>
  <c r="AI50" i="25"/>
  <c r="AI52" i="25"/>
  <c r="AH51" i="25"/>
  <c r="AI51" i="25"/>
  <c r="AG51" i="25"/>
  <c r="AG50" i="25"/>
  <c r="AG52" i="25" s="1"/>
  <c r="AH40" i="25"/>
  <c r="AI40" i="25"/>
  <c r="AH41" i="25"/>
  <c r="AI41" i="25"/>
  <c r="AH42" i="25"/>
  <c r="AI42" i="25"/>
  <c r="AH43" i="25"/>
  <c r="AI43" i="25"/>
  <c r="AH44" i="25"/>
  <c r="AI44" i="25"/>
  <c r="AH45" i="25"/>
  <c r="AI45" i="25"/>
  <c r="AH46" i="25"/>
  <c r="AI46" i="25"/>
  <c r="AH47" i="25"/>
  <c r="AI47" i="25"/>
  <c r="AH48" i="25"/>
  <c r="AI48" i="25"/>
  <c r="AH38" i="25"/>
  <c r="AI38" i="25"/>
  <c r="AH20" i="25"/>
  <c r="AI20" i="25"/>
  <c r="AH21" i="25"/>
  <c r="AI21" i="25"/>
  <c r="AH22" i="25"/>
  <c r="AI22" i="25"/>
  <c r="AH23" i="25"/>
  <c r="AI23" i="25"/>
  <c r="AH24" i="25"/>
  <c r="AI24" i="25"/>
  <c r="AH14" i="25"/>
  <c r="AI14" i="25"/>
  <c r="AH15" i="25"/>
  <c r="AI15" i="25"/>
  <c r="AH16" i="25"/>
  <c r="AI16" i="25"/>
  <c r="AH17" i="25"/>
  <c r="AI17" i="25"/>
  <c r="AH18" i="25"/>
  <c r="E110" i="24"/>
  <c r="F110" i="24"/>
  <c r="G110" i="24"/>
  <c r="AA35" i="24"/>
  <c r="AB35" i="24"/>
  <c r="Z35" i="24"/>
  <c r="Y35" i="24"/>
  <c r="Y54" i="24"/>
  <c r="Y59" i="24"/>
  <c r="Y72" i="24"/>
  <c r="Y85" i="24"/>
  <c r="Y80" i="24"/>
  <c r="X80" i="24"/>
  <c r="Y95" i="24"/>
  <c r="X95" i="24"/>
  <c r="Y44" i="24"/>
  <c r="X44" i="24"/>
  <c r="T80" i="24"/>
  <c r="O80" i="24"/>
  <c r="K340" i="27" s="1"/>
  <c r="L44" i="24"/>
  <c r="M44" i="24"/>
  <c r="K44" i="24"/>
  <c r="I18" i="24"/>
  <c r="H14" i="24"/>
  <c r="AK78" i="25"/>
  <c r="AL78" i="25"/>
  <c r="AJ78" i="25"/>
  <c r="P220" i="27"/>
  <c r="P261" i="27"/>
  <c r="O300" i="27"/>
  <c r="M300" i="27"/>
  <c r="L300" i="27"/>
  <c r="K300" i="27"/>
  <c r="J300" i="27"/>
  <c r="I300" i="27"/>
  <c r="H300" i="27"/>
  <c r="F300" i="27"/>
  <c r="G299" i="27"/>
  <c r="H299" i="27"/>
  <c r="I299" i="27"/>
  <c r="J299" i="27"/>
  <c r="K299" i="27"/>
  <c r="L299" i="27"/>
  <c r="M299" i="27"/>
  <c r="O299" i="27"/>
  <c r="F299" i="27"/>
  <c r="G298" i="27"/>
  <c r="H298" i="27"/>
  <c r="I298" i="27"/>
  <c r="J298" i="27"/>
  <c r="K298" i="27"/>
  <c r="L298" i="27"/>
  <c r="M298" i="27"/>
  <c r="O298" i="27"/>
  <c r="F298" i="27"/>
  <c r="E22" i="20"/>
  <c r="D22" i="20"/>
  <c r="C22" i="20"/>
  <c r="F21" i="20"/>
  <c r="F20" i="20"/>
  <c r="F19" i="20"/>
  <c r="F18" i="20"/>
  <c r="F17" i="20"/>
  <c r="F16" i="20"/>
  <c r="F15" i="20"/>
  <c r="F14" i="20"/>
  <c r="F13" i="20"/>
  <c r="F12" i="20"/>
  <c r="F22" i="20" s="1"/>
  <c r="F11" i="20"/>
  <c r="F10" i="20"/>
  <c r="F9" i="20"/>
  <c r="J335" i="27"/>
  <c r="P362" i="27"/>
  <c r="P363" i="27"/>
  <c r="AL13" i="25"/>
  <c r="AL19" i="25"/>
  <c r="AL25" i="25"/>
  <c r="AL37" i="25"/>
  <c r="AL39" i="25" s="1"/>
  <c r="AL49" i="25"/>
  <c r="AL52" i="25"/>
  <c r="AL61" i="25"/>
  <c r="AL67" i="25"/>
  <c r="AL73" i="25"/>
  <c r="AL83" i="25"/>
  <c r="AL86" i="25"/>
  <c r="AL94" i="25"/>
  <c r="P243" i="27"/>
  <c r="P214" i="27"/>
  <c r="P246" i="27"/>
  <c r="G300" i="27"/>
  <c r="P264" i="27"/>
  <c r="P270" i="27"/>
  <c r="P273" i="27"/>
  <c r="P258" i="27"/>
  <c r="P255" i="27"/>
  <c r="P276" i="27"/>
  <c r="P279" i="27"/>
  <c r="P282" i="27"/>
  <c r="P285" i="27"/>
  <c r="P240" i="27"/>
  <c r="P141" i="27"/>
  <c r="P135" i="27"/>
  <c r="P138" i="27"/>
  <c r="P252" i="27"/>
  <c r="P117" i="27"/>
  <c r="P132" i="27"/>
  <c r="P129" i="27"/>
  <c r="P126" i="27"/>
  <c r="O120" i="27"/>
  <c r="M120" i="27"/>
  <c r="L120" i="27"/>
  <c r="K120" i="27"/>
  <c r="J120" i="27"/>
  <c r="I120" i="27"/>
  <c r="H120" i="27"/>
  <c r="G120" i="27"/>
  <c r="F120" i="27"/>
  <c r="P123" i="27"/>
  <c r="P102" i="27"/>
  <c r="P93" i="27"/>
  <c r="P105" i="27"/>
  <c r="O87" i="27"/>
  <c r="M87" i="27"/>
  <c r="L87" i="27"/>
  <c r="K87" i="27"/>
  <c r="J87" i="27"/>
  <c r="I87" i="27"/>
  <c r="H87" i="27"/>
  <c r="G87" i="27"/>
  <c r="F87" i="27"/>
  <c r="P90" i="27"/>
  <c r="P111" i="27"/>
  <c r="P99" i="27"/>
  <c r="P96" i="27"/>
  <c r="P108" i="27"/>
  <c r="P223" i="27"/>
  <c r="P114" i="27"/>
  <c r="P187" i="27"/>
  <c r="P184" i="27"/>
  <c r="P181" i="27"/>
  <c r="P9" i="27"/>
  <c r="P217" i="27"/>
  <c r="P216" i="27"/>
  <c r="P12" i="27"/>
  <c r="M336" i="27"/>
  <c r="M353" i="27" s="1"/>
  <c r="L336" i="27"/>
  <c r="L353" i="27"/>
  <c r="J353" i="27"/>
  <c r="I336" i="27"/>
  <c r="I353" i="27" s="1"/>
  <c r="F336" i="27"/>
  <c r="F353" i="27" s="1"/>
  <c r="P333" i="27"/>
  <c r="P308" i="27"/>
  <c r="P314" i="27"/>
  <c r="P311" i="27"/>
  <c r="H336" i="27"/>
  <c r="H329" i="27"/>
  <c r="G329" i="27"/>
  <c r="G335" i="27" s="1"/>
  <c r="F329" i="27"/>
  <c r="F335" i="27" s="1"/>
  <c r="P321" i="27"/>
  <c r="P327" i="27"/>
  <c r="P324" i="27"/>
  <c r="P317" i="27"/>
  <c r="P345" i="27"/>
  <c r="P349" i="27"/>
  <c r="N24" i="17"/>
  <c r="N22" i="17"/>
  <c r="Q22" i="17" s="1"/>
  <c r="T22" i="17"/>
  <c r="N19" i="17"/>
  <c r="T19" i="17"/>
  <c r="N18" i="17"/>
  <c r="Q18" i="17" s="1"/>
  <c r="T18" i="17"/>
  <c r="N17" i="17"/>
  <c r="N16" i="17"/>
  <c r="T16" i="17" s="1"/>
  <c r="N15" i="17"/>
  <c r="Q15" i="17" s="1"/>
  <c r="N14" i="17"/>
  <c r="T14" i="17"/>
  <c r="N13" i="17"/>
  <c r="Q13" i="17"/>
  <c r="N12" i="17"/>
  <c r="T12" i="17"/>
  <c r="K20" i="17"/>
  <c r="K26" i="17"/>
  <c r="H20" i="17"/>
  <c r="H26" i="17"/>
  <c r="E20" i="17"/>
  <c r="E26" i="17"/>
  <c r="N10" i="17"/>
  <c r="T10" i="17"/>
  <c r="G124" i="24"/>
  <c r="G123" i="24"/>
  <c r="G121" i="24"/>
  <c r="G120" i="24"/>
  <c r="G119" i="24"/>
  <c r="G118" i="24"/>
  <c r="G117" i="24"/>
  <c r="G115" i="24"/>
  <c r="G114" i="24"/>
  <c r="G113" i="24"/>
  <c r="G112" i="24"/>
  <c r="G111" i="24"/>
  <c r="G109" i="24"/>
  <c r="G108" i="24"/>
  <c r="G106" i="24"/>
  <c r="G105" i="24"/>
  <c r="G104" i="24"/>
  <c r="G103" i="24"/>
  <c r="G102" i="24"/>
  <c r="G101" i="24"/>
  <c r="G107" i="24" s="1"/>
  <c r="G99" i="24"/>
  <c r="G98" i="24"/>
  <c r="G97" i="24"/>
  <c r="G93" i="24"/>
  <c r="G92" i="24"/>
  <c r="G91" i="24"/>
  <c r="G90" i="24"/>
  <c r="G89" i="24"/>
  <c r="G88" i="24"/>
  <c r="G87" i="24"/>
  <c r="G86" i="24"/>
  <c r="G95" i="24" s="1"/>
  <c r="G94" i="24"/>
  <c r="G84" i="24"/>
  <c r="G83" i="24"/>
  <c r="G82" i="24"/>
  <c r="G81" i="24"/>
  <c r="G79" i="24"/>
  <c r="G78" i="24"/>
  <c r="G77" i="24"/>
  <c r="G76" i="24"/>
  <c r="G75" i="24"/>
  <c r="G74" i="24"/>
  <c r="G73" i="24"/>
  <c r="G71" i="24"/>
  <c r="G70" i="24"/>
  <c r="G69" i="24"/>
  <c r="G68" i="24"/>
  <c r="G67" i="24"/>
  <c r="G66" i="24"/>
  <c r="G65" i="24"/>
  <c r="G64" i="24"/>
  <c r="G63" i="24"/>
  <c r="G62" i="24"/>
  <c r="G61" i="24"/>
  <c r="G60" i="24"/>
  <c r="Y125" i="24"/>
  <c r="AB122" i="24"/>
  <c r="AB107" i="24"/>
  <c r="AB100" i="24"/>
  <c r="AB116" i="24" s="1"/>
  <c r="AB125" i="24" s="1"/>
  <c r="AB95" i="24"/>
  <c r="AB85" i="24"/>
  <c r="AB80" i="24"/>
  <c r="AB72" i="24"/>
  <c r="AB59" i="24"/>
  <c r="AB54" i="24"/>
  <c r="AB44" i="24"/>
  <c r="AB38" i="24"/>
  <c r="AB27" i="24"/>
  <c r="AB24" i="24"/>
  <c r="AB18" i="24"/>
  <c r="AB14" i="24"/>
  <c r="Q10" i="17"/>
  <c r="BD101" i="25"/>
  <c r="BD94" i="25"/>
  <c r="BD86" i="25"/>
  <c r="BD83" i="25"/>
  <c r="BD78" i="25"/>
  <c r="BD95" i="25" s="1"/>
  <c r="BD104" i="25" s="1"/>
  <c r="BD73" i="25"/>
  <c r="BD67" i="25"/>
  <c r="BD61" i="25"/>
  <c r="BD52" i="25"/>
  <c r="BD49" i="25"/>
  <c r="BD37" i="25"/>
  <c r="BD28" i="25"/>
  <c r="BD39" i="25" s="1"/>
  <c r="BD25" i="25"/>
  <c r="BD13" i="25"/>
  <c r="BD19" i="25" s="1"/>
  <c r="BA101" i="25"/>
  <c r="BA86" i="25"/>
  <c r="BA83" i="25"/>
  <c r="BA78" i="25"/>
  <c r="BA73" i="25"/>
  <c r="BA67" i="25"/>
  <c r="BA61" i="25"/>
  <c r="BA52" i="25"/>
  <c r="BA49" i="25"/>
  <c r="BA37" i="25"/>
  <c r="BA39" i="25" s="1"/>
  <c r="BA28" i="25"/>
  <c r="BA25" i="25"/>
  <c r="BA13" i="25"/>
  <c r="BA19" i="25" s="1"/>
  <c r="AX101" i="25"/>
  <c r="AX94" i="25"/>
  <c r="AX86" i="25"/>
  <c r="AX83" i="25"/>
  <c r="AX78" i="25"/>
  <c r="AX73" i="25"/>
  <c r="AX67" i="25"/>
  <c r="AX61" i="25"/>
  <c r="AX52" i="25"/>
  <c r="AX49" i="25"/>
  <c r="AX37" i="25"/>
  <c r="AX39" i="25" s="1"/>
  <c r="AX28" i="25"/>
  <c r="AX25" i="25"/>
  <c r="AX13" i="25"/>
  <c r="AX19" i="25"/>
  <c r="AU101" i="25"/>
  <c r="AU94" i="25"/>
  <c r="AU95" i="25" s="1"/>
  <c r="AU86" i="25"/>
  <c r="AU83" i="25"/>
  <c r="AU78" i="25"/>
  <c r="AU73" i="25"/>
  <c r="AU67" i="25"/>
  <c r="AU61" i="25"/>
  <c r="AU52" i="25"/>
  <c r="AU49" i="25"/>
  <c r="AU55" i="25" s="1"/>
  <c r="AU37" i="25"/>
  <c r="AU28" i="25"/>
  <c r="AU25" i="25"/>
  <c r="AU13" i="25"/>
  <c r="AU19" i="25" s="1"/>
  <c r="Y34" i="29"/>
  <c r="Y31" i="29"/>
  <c r="Y30" i="29"/>
  <c r="Y29" i="29"/>
  <c r="Y28" i="29"/>
  <c r="Y26" i="29"/>
  <c r="Y25" i="29"/>
  <c r="Y24" i="29"/>
  <c r="Y21" i="29"/>
  <c r="Y20" i="29"/>
  <c r="Y19" i="29"/>
  <c r="Y18" i="29"/>
  <c r="Y17" i="29"/>
  <c r="Y15" i="29"/>
  <c r="Y14" i="29"/>
  <c r="Y13" i="29"/>
  <c r="Y12" i="29"/>
  <c r="Y11" i="29"/>
  <c r="Y10" i="29"/>
  <c r="Y9" i="29"/>
  <c r="V122" i="24"/>
  <c r="S122" i="24"/>
  <c r="P122" i="24"/>
  <c r="V107" i="24"/>
  <c r="S107" i="24"/>
  <c r="P107" i="24"/>
  <c r="V100" i="24"/>
  <c r="V116" i="24" s="1"/>
  <c r="V125" i="24" s="1"/>
  <c r="S100" i="24"/>
  <c r="S116" i="24"/>
  <c r="S125" i="24" s="1"/>
  <c r="P100" i="24"/>
  <c r="P116" i="24"/>
  <c r="P125" i="24" s="1"/>
  <c r="V95" i="24"/>
  <c r="S95" i="24"/>
  <c r="P95" i="24"/>
  <c r="V80" i="24"/>
  <c r="V85" i="24"/>
  <c r="S85" i="24"/>
  <c r="P85" i="24"/>
  <c r="S80" i="24"/>
  <c r="P80" i="24"/>
  <c r="V59" i="24"/>
  <c r="V72" i="24" s="1"/>
  <c r="S59" i="24"/>
  <c r="S72" i="24" s="1"/>
  <c r="P59" i="24"/>
  <c r="P72" i="24" s="1"/>
  <c r="V54" i="24"/>
  <c r="S54" i="24"/>
  <c r="P54" i="24"/>
  <c r="V44" i="24"/>
  <c r="S44" i="24"/>
  <c r="P44" i="24"/>
  <c r="V38" i="24"/>
  <c r="S38" i="24"/>
  <c r="P38" i="24"/>
  <c r="V35" i="24"/>
  <c r="S35" i="24"/>
  <c r="P35" i="24"/>
  <c r="V27" i="24"/>
  <c r="S27" i="24"/>
  <c r="P27" i="24"/>
  <c r="V24" i="24"/>
  <c r="S24" i="24"/>
  <c r="P24" i="24"/>
  <c r="V18" i="24"/>
  <c r="S18" i="24"/>
  <c r="P18" i="24"/>
  <c r="V14" i="24"/>
  <c r="V19" i="24"/>
  <c r="S14" i="24"/>
  <c r="P14" i="24"/>
  <c r="P19" i="24" s="1"/>
  <c r="M122" i="24"/>
  <c r="J122" i="24"/>
  <c r="M107" i="24"/>
  <c r="J107" i="24"/>
  <c r="M100" i="24"/>
  <c r="J100" i="24"/>
  <c r="M95" i="24"/>
  <c r="J95" i="24"/>
  <c r="M85" i="24"/>
  <c r="J85" i="24"/>
  <c r="M80" i="24"/>
  <c r="J80" i="24"/>
  <c r="M72" i="24"/>
  <c r="M59" i="24"/>
  <c r="J59" i="24"/>
  <c r="J72" i="24"/>
  <c r="M54" i="24"/>
  <c r="J54" i="24"/>
  <c r="J44" i="24"/>
  <c r="M38" i="24"/>
  <c r="J38" i="24"/>
  <c r="M35" i="24"/>
  <c r="J35" i="24"/>
  <c r="M27" i="24"/>
  <c r="J27" i="24"/>
  <c r="M24" i="24"/>
  <c r="J24" i="24"/>
  <c r="M18" i="24"/>
  <c r="J18" i="24"/>
  <c r="M14" i="24"/>
  <c r="J14" i="24"/>
  <c r="BC13" i="25"/>
  <c r="BC19" i="25" s="1"/>
  <c r="BC25" i="25"/>
  <c r="BC28" i="25"/>
  <c r="BC37" i="25"/>
  <c r="BC39" i="25" s="1"/>
  <c r="BC52" i="25"/>
  <c r="BC61" i="25"/>
  <c r="BC73" i="25"/>
  <c r="BC78" i="25"/>
  <c r="BC83" i="25"/>
  <c r="BC94" i="25"/>
  <c r="BC101" i="25"/>
  <c r="AZ101" i="25"/>
  <c r="AZ83" i="25"/>
  <c r="AZ78" i="25"/>
  <c r="AZ73" i="25"/>
  <c r="AZ67" i="25"/>
  <c r="AZ61" i="25"/>
  <c r="AZ52" i="25"/>
  <c r="AZ37" i="25"/>
  <c r="AZ39" i="25"/>
  <c r="AZ28" i="25"/>
  <c r="AZ25" i="25"/>
  <c r="AZ13" i="25"/>
  <c r="AZ19" i="25"/>
  <c r="AZ74" i="25" s="1"/>
  <c r="AW13" i="25"/>
  <c r="AW19" i="25" s="1"/>
  <c r="AW25" i="25"/>
  <c r="AW28" i="25"/>
  <c r="AW39" i="25"/>
  <c r="AW37" i="25"/>
  <c r="AW52" i="25"/>
  <c r="AW61" i="25"/>
  <c r="AW67" i="25"/>
  <c r="AW73" i="25"/>
  <c r="AW78" i="25"/>
  <c r="AW83" i="25"/>
  <c r="AW94" i="25"/>
  <c r="AW101" i="25"/>
  <c r="AT101" i="25"/>
  <c r="AT94" i="25"/>
  <c r="AT83" i="25"/>
  <c r="AT78" i="25"/>
  <c r="AT73" i="25"/>
  <c r="AT67" i="25"/>
  <c r="AT61" i="25"/>
  <c r="AT52" i="25"/>
  <c r="AT37" i="25"/>
  <c r="AT28" i="25"/>
  <c r="AT25" i="25"/>
  <c r="AT13" i="25"/>
  <c r="AT19" i="25" s="1"/>
  <c r="AR94" i="25"/>
  <c r="AQ94" i="25"/>
  <c r="AR86" i="25"/>
  <c r="AR95" i="25" s="1"/>
  <c r="AR104" i="25" s="1"/>
  <c r="AR83" i="25"/>
  <c r="AQ83" i="25"/>
  <c r="AR78" i="25"/>
  <c r="AQ78" i="25"/>
  <c r="AQ95" i="25" s="1"/>
  <c r="AQ104" i="25" s="1"/>
  <c r="AR73" i="25"/>
  <c r="AQ73" i="25"/>
  <c r="AR67" i="25"/>
  <c r="AQ67" i="25"/>
  <c r="AR61" i="25"/>
  <c r="AQ61" i="25"/>
  <c r="AR52" i="25"/>
  <c r="AQ52" i="25"/>
  <c r="AR49" i="25"/>
  <c r="AR37" i="25"/>
  <c r="AQ37" i="25"/>
  <c r="AR28" i="25"/>
  <c r="AR39" i="25" s="1"/>
  <c r="AQ28" i="25"/>
  <c r="AR25" i="25"/>
  <c r="AQ25" i="25"/>
  <c r="AR13" i="25"/>
  <c r="AR19" i="25" s="1"/>
  <c r="AQ13" i="25"/>
  <c r="AQ19" i="25" s="1"/>
  <c r="AO101" i="25"/>
  <c r="AN101" i="25"/>
  <c r="AO94" i="25"/>
  <c r="AN94" i="25"/>
  <c r="AO86" i="25"/>
  <c r="AO83" i="25"/>
  <c r="AN83" i="25"/>
  <c r="AO78" i="25"/>
  <c r="AN78" i="25"/>
  <c r="AO73" i="25"/>
  <c r="AN73" i="25"/>
  <c r="AO67" i="25"/>
  <c r="AN67" i="25"/>
  <c r="AO61" i="25"/>
  <c r="AN61" i="25"/>
  <c r="AO52" i="25"/>
  <c r="AN52" i="25"/>
  <c r="AO49" i="25"/>
  <c r="AO37" i="25"/>
  <c r="AN37" i="25"/>
  <c r="AO28" i="25"/>
  <c r="AN28" i="25"/>
  <c r="AO25" i="25"/>
  <c r="AN25" i="25"/>
  <c r="AO13" i="25"/>
  <c r="AO19" i="25" s="1"/>
  <c r="AN13" i="25"/>
  <c r="AN19" i="25" s="1"/>
  <c r="AK94" i="25"/>
  <c r="AK83" i="25"/>
  <c r="AK52" i="25"/>
  <c r="AK28" i="25"/>
  <c r="E27" i="23"/>
  <c r="E17" i="23"/>
  <c r="AK25" i="25"/>
  <c r="I335" i="27"/>
  <c r="L335" i="27"/>
  <c r="M335" i="27"/>
  <c r="O335" i="27"/>
  <c r="O352" i="27"/>
  <c r="P315" i="27"/>
  <c r="P316" i="27"/>
  <c r="D17" i="23"/>
  <c r="M24" i="17"/>
  <c r="S24" i="17" s="1"/>
  <c r="M22" i="17"/>
  <c r="M19" i="17"/>
  <c r="P19" i="17"/>
  <c r="M18" i="17"/>
  <c r="P18" i="17" s="1"/>
  <c r="M17" i="17"/>
  <c r="P17" i="17" s="1"/>
  <c r="M16" i="17"/>
  <c r="S16" i="17" s="1"/>
  <c r="M15" i="17"/>
  <c r="P15" i="17" s="1"/>
  <c r="M14" i="17"/>
  <c r="S14" i="17" s="1"/>
  <c r="M13" i="17"/>
  <c r="S13" i="17" s="1"/>
  <c r="P13" i="17"/>
  <c r="M12" i="17"/>
  <c r="S12" i="17" s="1"/>
  <c r="M10" i="17"/>
  <c r="J20" i="17"/>
  <c r="J26" i="17" s="1"/>
  <c r="G20" i="17"/>
  <c r="G26" i="17" s="1"/>
  <c r="D20" i="17"/>
  <c r="D26" i="17" s="1"/>
  <c r="AK37" i="25"/>
  <c r="BC86" i="25"/>
  <c r="AZ86" i="25"/>
  <c r="AW86" i="25"/>
  <c r="AT86" i="25"/>
  <c r="AT95" i="25"/>
  <c r="AT104" i="25" s="1"/>
  <c r="AQ86" i="25"/>
  <c r="AN86" i="25"/>
  <c r="AK86" i="25"/>
  <c r="AK73" i="25"/>
  <c r="AK67" i="25"/>
  <c r="BC67" i="25"/>
  <c r="AK61" i="25"/>
  <c r="AK49" i="25"/>
  <c r="AK55" i="25" s="1"/>
  <c r="AM49" i="25"/>
  <c r="AN49" i="25"/>
  <c r="AP49" i="25"/>
  <c r="AQ49" i="25"/>
  <c r="AS49" i="25"/>
  <c r="AT49" i="25"/>
  <c r="AT55" i="25"/>
  <c r="AV49" i="25"/>
  <c r="AW49" i="25"/>
  <c r="AW55" i="25" s="1"/>
  <c r="AY49" i="25"/>
  <c r="AY55" i="25" s="1"/>
  <c r="AZ49" i="25"/>
  <c r="AZ55" i="25" s="1"/>
  <c r="BB49" i="25"/>
  <c r="BC49" i="25"/>
  <c r="AK13" i="25"/>
  <c r="AK19" i="25"/>
  <c r="K22" i="8"/>
  <c r="F71" i="24"/>
  <c r="E71" i="24"/>
  <c r="F124" i="24"/>
  <c r="F123" i="24"/>
  <c r="F115" i="24"/>
  <c r="F114" i="24"/>
  <c r="F113" i="24"/>
  <c r="F112" i="24"/>
  <c r="F111" i="24"/>
  <c r="F109" i="24"/>
  <c r="F108" i="24"/>
  <c r="E124" i="24"/>
  <c r="E123" i="24"/>
  <c r="F121" i="24"/>
  <c r="F120" i="24"/>
  <c r="F119" i="24"/>
  <c r="F118" i="24"/>
  <c r="F117" i="24"/>
  <c r="E118" i="24"/>
  <c r="E119" i="24"/>
  <c r="E120" i="24"/>
  <c r="E121" i="24"/>
  <c r="E117" i="24"/>
  <c r="E109" i="24"/>
  <c r="E111" i="24"/>
  <c r="E112" i="24"/>
  <c r="E113" i="24"/>
  <c r="E114" i="24"/>
  <c r="E115" i="24"/>
  <c r="E108" i="24"/>
  <c r="F106" i="24"/>
  <c r="F105" i="24"/>
  <c r="F104" i="24"/>
  <c r="F103" i="24"/>
  <c r="F102" i="24"/>
  <c r="F101" i="24"/>
  <c r="F107" i="24" s="1"/>
  <c r="E102" i="24"/>
  <c r="E103" i="24"/>
  <c r="E104" i="24"/>
  <c r="E105" i="24"/>
  <c r="E106" i="24"/>
  <c r="E101" i="24"/>
  <c r="F99" i="24"/>
  <c r="F98" i="24"/>
  <c r="F97" i="24"/>
  <c r="E98" i="24"/>
  <c r="E99" i="24"/>
  <c r="E97" i="24"/>
  <c r="E100" i="24" s="1"/>
  <c r="F86" i="24"/>
  <c r="E87" i="24"/>
  <c r="E88" i="24"/>
  <c r="E89" i="24"/>
  <c r="E90" i="24"/>
  <c r="E91" i="24"/>
  <c r="E92" i="24"/>
  <c r="E93" i="24"/>
  <c r="E94" i="24"/>
  <c r="E86" i="24"/>
  <c r="F84" i="24"/>
  <c r="F83" i="24"/>
  <c r="F82" i="24"/>
  <c r="F81" i="24"/>
  <c r="E82" i="24"/>
  <c r="E83" i="24"/>
  <c r="E84" i="24"/>
  <c r="E81" i="24"/>
  <c r="F79" i="24"/>
  <c r="F78" i="24"/>
  <c r="F77" i="24"/>
  <c r="F76" i="24"/>
  <c r="F75" i="24"/>
  <c r="F74" i="24"/>
  <c r="F73" i="24"/>
  <c r="E74" i="24"/>
  <c r="E75" i="24"/>
  <c r="E76" i="24"/>
  <c r="E77" i="24"/>
  <c r="E78" i="24"/>
  <c r="E79" i="24"/>
  <c r="E73" i="24"/>
  <c r="F70" i="24"/>
  <c r="F69" i="24"/>
  <c r="F68" i="24"/>
  <c r="F67" i="24"/>
  <c r="F66" i="24"/>
  <c r="F65" i="24"/>
  <c r="F64" i="24"/>
  <c r="F63" i="24"/>
  <c r="F62" i="24"/>
  <c r="E61" i="24"/>
  <c r="E62" i="24"/>
  <c r="E63" i="24"/>
  <c r="E64" i="24"/>
  <c r="E65" i="24"/>
  <c r="E66" i="24"/>
  <c r="E67" i="24"/>
  <c r="E68" i="24"/>
  <c r="E69" i="24"/>
  <c r="E70" i="24"/>
  <c r="G15" i="14"/>
  <c r="F61" i="24"/>
  <c r="F60" i="24"/>
  <c r="E60" i="24"/>
  <c r="L18" i="24"/>
  <c r="L19" i="24" s="1"/>
  <c r="O18" i="24"/>
  <c r="R18" i="24"/>
  <c r="U18" i="24"/>
  <c r="X18" i="24"/>
  <c r="X19" i="24" s="1"/>
  <c r="AA18" i="24"/>
  <c r="AA24" i="24"/>
  <c r="X24" i="24"/>
  <c r="R24" i="24"/>
  <c r="O24" i="24"/>
  <c r="O45" i="24" s="1"/>
  <c r="H340" i="27" s="1"/>
  <c r="L24" i="24"/>
  <c r="AA27" i="24"/>
  <c r="X27" i="24"/>
  <c r="X45" i="24" s="1"/>
  <c r="R27" i="24"/>
  <c r="O27" i="24"/>
  <c r="L27" i="24"/>
  <c r="X35" i="24"/>
  <c r="R35" i="24"/>
  <c r="O35" i="24"/>
  <c r="L35" i="24"/>
  <c r="AA38" i="24"/>
  <c r="AA45" i="24" s="1"/>
  <c r="AA96" i="24" s="1"/>
  <c r="X38" i="24"/>
  <c r="R38" i="24"/>
  <c r="O38" i="24"/>
  <c r="L38" i="24"/>
  <c r="AA44" i="24"/>
  <c r="R44" i="24"/>
  <c r="O44" i="24"/>
  <c r="I44" i="24"/>
  <c r="AA54" i="24"/>
  <c r="X54" i="24"/>
  <c r="U54" i="24"/>
  <c r="R54" i="24"/>
  <c r="O54" i="24"/>
  <c r="I340" i="27" s="1"/>
  <c r="L54" i="24"/>
  <c r="AA59" i="24"/>
  <c r="X59" i="24"/>
  <c r="U59" i="24"/>
  <c r="U72" i="24" s="1"/>
  <c r="R59" i="24"/>
  <c r="R72" i="24" s="1"/>
  <c r="O59" i="24"/>
  <c r="O72" i="24" s="1"/>
  <c r="J340" i="27" s="1"/>
  <c r="L59" i="24"/>
  <c r="AA72" i="24"/>
  <c r="X72" i="24"/>
  <c r="AA80" i="24"/>
  <c r="U80" i="24"/>
  <c r="R80" i="24"/>
  <c r="L80" i="24"/>
  <c r="AA85" i="24"/>
  <c r="X85" i="24"/>
  <c r="U85" i="24"/>
  <c r="R85" i="24"/>
  <c r="O85" i="24"/>
  <c r="L340" i="27" s="1"/>
  <c r="L352" i="27" s="1"/>
  <c r="L85" i="24"/>
  <c r="AA95" i="24"/>
  <c r="U95" i="24"/>
  <c r="R95" i="24"/>
  <c r="L95" i="24"/>
  <c r="AA100" i="24"/>
  <c r="X100" i="24"/>
  <c r="U100" i="24"/>
  <c r="U116" i="24" s="1"/>
  <c r="R100" i="24"/>
  <c r="O100" i="24"/>
  <c r="L100" i="24"/>
  <c r="AA107" i="24"/>
  <c r="X107" i="24"/>
  <c r="R107" i="24"/>
  <c r="O107" i="24"/>
  <c r="L107" i="24"/>
  <c r="AA122" i="24"/>
  <c r="X122" i="24"/>
  <c r="U122" i="24"/>
  <c r="R122" i="24"/>
  <c r="O122" i="24"/>
  <c r="L122" i="24"/>
  <c r="I122" i="24"/>
  <c r="I107" i="24"/>
  <c r="I100" i="24"/>
  <c r="I95" i="24"/>
  <c r="I85" i="24"/>
  <c r="I80" i="24"/>
  <c r="I59" i="24"/>
  <c r="I72" i="24"/>
  <c r="I54" i="24"/>
  <c r="I38" i="24"/>
  <c r="I35" i="24"/>
  <c r="I27" i="24"/>
  <c r="I24" i="24"/>
  <c r="AA14" i="24"/>
  <c r="AA19" i="24" s="1"/>
  <c r="X14" i="24"/>
  <c r="U14" i="24"/>
  <c r="U19" i="24" s="1"/>
  <c r="R14" i="24"/>
  <c r="R19" i="24" s="1"/>
  <c r="O14" i="24"/>
  <c r="O19" i="24" s="1"/>
  <c r="L14" i="24"/>
  <c r="I14" i="24"/>
  <c r="I19" i="24" s="1"/>
  <c r="W122" i="24"/>
  <c r="W107" i="24"/>
  <c r="W100" i="24"/>
  <c r="W95" i="24"/>
  <c r="W85" i="24"/>
  <c r="W80" i="24"/>
  <c r="W72" i="24"/>
  <c r="W59" i="24"/>
  <c r="W54" i="24"/>
  <c r="W44" i="24"/>
  <c r="W38" i="24"/>
  <c r="W35" i="24"/>
  <c r="W27" i="24"/>
  <c r="W24" i="24"/>
  <c r="W18" i="24"/>
  <c r="W14" i="24"/>
  <c r="W19" i="24" s="1"/>
  <c r="Z122" i="24"/>
  <c r="Z107" i="24"/>
  <c r="Z100" i="24"/>
  <c r="Z95" i="24"/>
  <c r="Z85" i="24"/>
  <c r="Z80" i="24"/>
  <c r="Z72" i="24"/>
  <c r="Z59" i="24"/>
  <c r="Z54" i="24"/>
  <c r="Z44" i="24"/>
  <c r="Z38" i="24"/>
  <c r="Z27" i="24"/>
  <c r="Z24" i="24"/>
  <c r="Z45" i="24" s="1"/>
  <c r="Z18" i="24"/>
  <c r="Z14" i="24"/>
  <c r="P275" i="27"/>
  <c r="P277" i="27"/>
  <c r="P278" i="27"/>
  <c r="P280" i="27"/>
  <c r="P281" i="27"/>
  <c r="P283" i="27"/>
  <c r="P284" i="27"/>
  <c r="P332" i="27"/>
  <c r="P326" i="27"/>
  <c r="P323" i="27"/>
  <c r="P320" i="27"/>
  <c r="P313" i="27"/>
  <c r="P310" i="27"/>
  <c r="P307" i="27"/>
  <c r="P296" i="27"/>
  <c r="P272" i="27"/>
  <c r="P269" i="27"/>
  <c r="P266" i="27"/>
  <c r="P263" i="27"/>
  <c r="P260" i="27"/>
  <c r="P257" i="27"/>
  <c r="P254" i="27"/>
  <c r="P251" i="27"/>
  <c r="P248" i="27"/>
  <c r="P245" i="27"/>
  <c r="P242" i="27"/>
  <c r="P239" i="27"/>
  <c r="P122" i="27"/>
  <c r="P180" i="27"/>
  <c r="P222" i="27"/>
  <c r="P219" i="27"/>
  <c r="P213" i="27"/>
  <c r="P186" i="27"/>
  <c r="P183" i="27"/>
  <c r="P143" i="27"/>
  <c r="P140" i="27"/>
  <c r="P137" i="27"/>
  <c r="P134" i="27"/>
  <c r="P131" i="27"/>
  <c r="P128" i="27"/>
  <c r="P125" i="27"/>
  <c r="G119" i="27"/>
  <c r="H119" i="27"/>
  <c r="H234" i="27" s="1"/>
  <c r="I119" i="27"/>
  <c r="J119" i="27"/>
  <c r="K119" i="27"/>
  <c r="L119" i="27"/>
  <c r="M119" i="27"/>
  <c r="O119" i="27"/>
  <c r="F119" i="27"/>
  <c r="F118" i="27"/>
  <c r="G118" i="27"/>
  <c r="H118" i="27"/>
  <c r="I118" i="27"/>
  <c r="K118" i="27"/>
  <c r="L118" i="27"/>
  <c r="M118" i="27"/>
  <c r="O118" i="27"/>
  <c r="J118" i="27"/>
  <c r="P116" i="27"/>
  <c r="P89" i="27"/>
  <c r="P113" i="27"/>
  <c r="P110" i="27"/>
  <c r="P107" i="27"/>
  <c r="P104" i="27"/>
  <c r="P101" i="27"/>
  <c r="P98" i="27"/>
  <c r="P95" i="27"/>
  <c r="P92" i="27"/>
  <c r="G86" i="27"/>
  <c r="H86" i="27"/>
  <c r="I86" i="27"/>
  <c r="J86" i="27"/>
  <c r="J234" i="27" s="1"/>
  <c r="K86" i="27"/>
  <c r="L86" i="27"/>
  <c r="M86" i="27"/>
  <c r="O86" i="27"/>
  <c r="F86" i="27"/>
  <c r="F85" i="27"/>
  <c r="G85" i="27"/>
  <c r="K85" i="27"/>
  <c r="L85" i="27"/>
  <c r="M85" i="27"/>
  <c r="O85" i="27"/>
  <c r="I85" i="27"/>
  <c r="J85" i="27"/>
  <c r="P348" i="27"/>
  <c r="P344" i="27"/>
  <c r="P11" i="27"/>
  <c r="P8" i="27"/>
  <c r="P358" i="27"/>
  <c r="P347" i="27"/>
  <c r="P343" i="27"/>
  <c r="P331" i="27"/>
  <c r="O328" i="27"/>
  <c r="O334" i="27"/>
  <c r="O351" i="27" s="1"/>
  <c r="M328" i="27"/>
  <c r="M334" i="27" s="1"/>
  <c r="L328" i="27"/>
  <c r="L334" i="27" s="1"/>
  <c r="K328" i="27"/>
  <c r="K334" i="27" s="1"/>
  <c r="J328" i="27"/>
  <c r="J334" i="27"/>
  <c r="I328" i="27"/>
  <c r="I334" i="27" s="1"/>
  <c r="H328" i="27"/>
  <c r="H334" i="27"/>
  <c r="G328" i="27"/>
  <c r="G334" i="27" s="1"/>
  <c r="F328" i="27"/>
  <c r="F334" i="27" s="1"/>
  <c r="P325" i="27"/>
  <c r="P322" i="27"/>
  <c r="P319" i="27"/>
  <c r="P312" i="27"/>
  <c r="P309" i="27"/>
  <c r="P306" i="27"/>
  <c r="P295" i="27"/>
  <c r="P271" i="27"/>
  <c r="P268" i="27"/>
  <c r="P265" i="27"/>
  <c r="P262" i="27"/>
  <c r="P259" i="27"/>
  <c r="P256" i="27"/>
  <c r="P253" i="27"/>
  <c r="P250" i="27"/>
  <c r="P247" i="27"/>
  <c r="P244" i="27"/>
  <c r="P241" i="27"/>
  <c r="P238" i="27"/>
  <c r="P221" i="27"/>
  <c r="P218" i="27"/>
  <c r="P215" i="27"/>
  <c r="P212" i="27"/>
  <c r="P185" i="27"/>
  <c r="P182" i="27"/>
  <c r="P179" i="27"/>
  <c r="P142" i="27"/>
  <c r="P139" i="27"/>
  <c r="P136" i="27"/>
  <c r="P133" i="27"/>
  <c r="P130" i="27"/>
  <c r="P127" i="27"/>
  <c r="P124" i="27"/>
  <c r="P121" i="27"/>
  <c r="P115" i="27"/>
  <c r="P112" i="27"/>
  <c r="P109" i="27"/>
  <c r="P106" i="27"/>
  <c r="P103" i="27"/>
  <c r="P100" i="27"/>
  <c r="P97" i="27"/>
  <c r="P94" i="27"/>
  <c r="P91" i="27"/>
  <c r="P88" i="27"/>
  <c r="P16" i="27"/>
  <c r="P10" i="27"/>
  <c r="P7" i="27"/>
  <c r="H22" i="8"/>
  <c r="G16" i="14"/>
  <c r="D27" i="23"/>
  <c r="D51" i="23" s="1"/>
  <c r="C27" i="23"/>
  <c r="C17" i="23"/>
  <c r="BB101" i="25"/>
  <c r="AY101" i="25"/>
  <c r="AV101" i="25"/>
  <c r="AS101" i="25"/>
  <c r="AP101" i="25"/>
  <c r="AM101" i="25"/>
  <c r="AJ101" i="25"/>
  <c r="BB94" i="25"/>
  <c r="AY94" i="25"/>
  <c r="AV94" i="25"/>
  <c r="AS94" i="25"/>
  <c r="AP94" i="25"/>
  <c r="AM94" i="25"/>
  <c r="AJ94" i="25"/>
  <c r="BB86" i="25"/>
  <c r="AY86" i="25"/>
  <c r="AV86" i="25"/>
  <c r="AS86" i="25"/>
  <c r="AP86" i="25"/>
  <c r="AP95" i="25" s="1"/>
  <c r="AP104" i="25" s="1"/>
  <c r="AM86" i="25"/>
  <c r="AJ86" i="25"/>
  <c r="BB83" i="25"/>
  <c r="AY83" i="25"/>
  <c r="AV83" i="25"/>
  <c r="AS83" i="25"/>
  <c r="AP83" i="25"/>
  <c r="AM83" i="25"/>
  <c r="AJ83" i="25"/>
  <c r="BB78" i="25"/>
  <c r="AY78" i="25"/>
  <c r="AV78" i="25"/>
  <c r="AV95" i="25" s="1"/>
  <c r="AV104" i="25" s="1"/>
  <c r="AS78" i="25"/>
  <c r="AP78" i="25"/>
  <c r="AM78" i="25"/>
  <c r="BB73" i="25"/>
  <c r="AY73" i="25"/>
  <c r="AV73" i="25"/>
  <c r="AS73" i="25"/>
  <c r="AP73" i="25"/>
  <c r="AM73" i="25"/>
  <c r="AJ73" i="25"/>
  <c r="BB67" i="25"/>
  <c r="AY67" i="25"/>
  <c r="AV67" i="25"/>
  <c r="AS67" i="25"/>
  <c r="AP67" i="25"/>
  <c r="AM67" i="25"/>
  <c r="AJ67" i="25"/>
  <c r="BB61" i="25"/>
  <c r="AY61" i="25"/>
  <c r="AV61" i="25"/>
  <c r="AS61" i="25"/>
  <c r="AP61" i="25"/>
  <c r="AM61" i="25"/>
  <c r="AJ61" i="25"/>
  <c r="BB52" i="25"/>
  <c r="BB55" i="25" s="1"/>
  <c r="AY52" i="25"/>
  <c r="AV52" i="25"/>
  <c r="AV55" i="25" s="1"/>
  <c r="AS52" i="25"/>
  <c r="AS55" i="25" s="1"/>
  <c r="AP52" i="25"/>
  <c r="AM52" i="25"/>
  <c r="AJ52" i="25"/>
  <c r="AJ49" i="25"/>
  <c r="BB37" i="25"/>
  <c r="AY37" i="25"/>
  <c r="AV37" i="25"/>
  <c r="AS37" i="25"/>
  <c r="AP37" i="25"/>
  <c r="AM37" i="25"/>
  <c r="AJ37" i="25"/>
  <c r="BB28" i="25"/>
  <c r="BB39" i="25" s="1"/>
  <c r="AY28" i="25"/>
  <c r="AY39" i="25"/>
  <c r="AV28" i="25"/>
  <c r="AS28" i="25"/>
  <c r="AP28" i="25"/>
  <c r="AP39" i="25"/>
  <c r="AM28" i="25"/>
  <c r="AJ28" i="25"/>
  <c r="BB25" i="25"/>
  <c r="AY25" i="25"/>
  <c r="AV25" i="25"/>
  <c r="AS25" i="25"/>
  <c r="AP25" i="25"/>
  <c r="AM25" i="25"/>
  <c r="AJ25" i="25"/>
  <c r="BB13" i="25"/>
  <c r="BB19" i="25" s="1"/>
  <c r="AY13" i="25"/>
  <c r="AY19" i="25" s="1"/>
  <c r="AV13" i="25"/>
  <c r="AV19" i="25" s="1"/>
  <c r="AS13" i="25"/>
  <c r="AS19" i="25" s="1"/>
  <c r="AP13" i="25"/>
  <c r="AP19" i="25" s="1"/>
  <c r="AM13" i="25"/>
  <c r="AM19" i="25"/>
  <c r="AJ13" i="25"/>
  <c r="AJ19" i="25" s="1"/>
  <c r="T122" i="24"/>
  <c r="Q122" i="24"/>
  <c r="N122" i="24"/>
  <c r="K122" i="24"/>
  <c r="H122" i="24"/>
  <c r="U107" i="24"/>
  <c r="T107" i="24"/>
  <c r="Q107" i="24"/>
  <c r="N107" i="24"/>
  <c r="K107" i="24"/>
  <c r="H107" i="24"/>
  <c r="T100" i="24"/>
  <c r="Q100" i="24"/>
  <c r="N100" i="24"/>
  <c r="K100" i="24"/>
  <c r="K116" i="24" s="1"/>
  <c r="K125" i="24" s="1"/>
  <c r="H100" i="24"/>
  <c r="T95" i="24"/>
  <c r="Q95" i="24"/>
  <c r="N95" i="24"/>
  <c r="M339" i="27" s="1"/>
  <c r="K95" i="24"/>
  <c r="H95" i="24"/>
  <c r="T85" i="24"/>
  <c r="Q85" i="24"/>
  <c r="N85" i="24"/>
  <c r="L339" i="27" s="1"/>
  <c r="K85" i="24"/>
  <c r="H85" i="24"/>
  <c r="Q80" i="24"/>
  <c r="N80" i="24"/>
  <c r="K339" i="27" s="1"/>
  <c r="K80" i="24"/>
  <c r="H80" i="24"/>
  <c r="K72" i="24"/>
  <c r="H72" i="24"/>
  <c r="T59" i="24"/>
  <c r="T72" i="24"/>
  <c r="Q59" i="24"/>
  <c r="Q72" i="24" s="1"/>
  <c r="N59" i="24"/>
  <c r="N72" i="24" s="1"/>
  <c r="J339" i="27" s="1"/>
  <c r="K59" i="24"/>
  <c r="H59" i="24"/>
  <c r="T54" i="24"/>
  <c r="Q54" i="24"/>
  <c r="N54" i="24"/>
  <c r="I339" i="27"/>
  <c r="K54" i="24"/>
  <c r="H54" i="24"/>
  <c r="U44" i="24"/>
  <c r="T44" i="24"/>
  <c r="Q44" i="24"/>
  <c r="N44" i="24"/>
  <c r="H44" i="24"/>
  <c r="U38" i="24"/>
  <c r="T38" i="24"/>
  <c r="Q38" i="24"/>
  <c r="N38" i="24"/>
  <c r="K38" i="24"/>
  <c r="H38" i="24"/>
  <c r="U35" i="24"/>
  <c r="T35" i="24"/>
  <c r="Q35" i="24"/>
  <c r="N35" i="24"/>
  <c r="K35" i="24"/>
  <c r="H35" i="24"/>
  <c r="U27" i="24"/>
  <c r="T27" i="24"/>
  <c r="Q27" i="24"/>
  <c r="N27" i="24"/>
  <c r="K27" i="24"/>
  <c r="H27" i="24"/>
  <c r="U24" i="24"/>
  <c r="T24" i="24"/>
  <c r="Q24" i="24"/>
  <c r="Q45" i="24" s="1"/>
  <c r="N24" i="24"/>
  <c r="N45" i="24"/>
  <c r="H339" i="27" s="1"/>
  <c r="K24" i="24"/>
  <c r="K45" i="24" s="1"/>
  <c r="H24" i="24"/>
  <c r="H45" i="24" s="1"/>
  <c r="T18" i="24"/>
  <c r="Q18" i="24"/>
  <c r="N18" i="24"/>
  <c r="K18" i="24"/>
  <c r="H18" i="24"/>
  <c r="H19" i="24"/>
  <c r="T14" i="24"/>
  <c r="T19" i="24" s="1"/>
  <c r="Q14" i="24"/>
  <c r="Q19" i="24"/>
  <c r="N14" i="24"/>
  <c r="N19" i="24" s="1"/>
  <c r="F339" i="27" s="1"/>
  <c r="K14" i="24"/>
  <c r="L22" i="17"/>
  <c r="R22" i="17"/>
  <c r="L24" i="17"/>
  <c r="O24" i="17" s="1"/>
  <c r="I20" i="17"/>
  <c r="I26" i="17" s="1"/>
  <c r="F20" i="17"/>
  <c r="F26" i="17" s="1"/>
  <c r="C20" i="17"/>
  <c r="C26" i="17" s="1"/>
  <c r="L12" i="17"/>
  <c r="O12" i="17" s="1"/>
  <c r="L13" i="17"/>
  <c r="O13" i="17" s="1"/>
  <c r="L14" i="17"/>
  <c r="O14" i="17" s="1"/>
  <c r="L15" i="17"/>
  <c r="O15" i="17" s="1"/>
  <c r="L16" i="17"/>
  <c r="R16" i="17" s="1"/>
  <c r="L17" i="17"/>
  <c r="R17" i="17" s="1"/>
  <c r="L18" i="17"/>
  <c r="L19" i="17"/>
  <c r="L10" i="17"/>
  <c r="O10" i="17" s="1"/>
  <c r="I22" i="8"/>
  <c r="G22" i="8"/>
  <c r="E22" i="8"/>
  <c r="J22" i="8"/>
  <c r="F87" i="24"/>
  <c r="F88" i="24"/>
  <c r="F89" i="24"/>
  <c r="F90" i="24"/>
  <c r="F91" i="24"/>
  <c r="F93" i="24"/>
  <c r="F92" i="24"/>
  <c r="F94" i="24"/>
  <c r="O95" i="24"/>
  <c r="M340" i="27" s="1"/>
  <c r="M352" i="27" s="1"/>
  <c r="S18" i="17"/>
  <c r="AH49" i="25"/>
  <c r="AN55" i="25"/>
  <c r="BC55" i="25"/>
  <c r="Z116" i="24"/>
  <c r="Z125" i="24" s="1"/>
  <c r="AN39" i="25"/>
  <c r="AN74" i="25"/>
  <c r="J116" i="24"/>
  <c r="J125" i="24" s="1"/>
  <c r="S19" i="24"/>
  <c r="AM55" i="25"/>
  <c r="S19" i="17"/>
  <c r="S10" i="17"/>
  <c r="P10" i="17"/>
  <c r="S15" i="17"/>
  <c r="E122" i="24"/>
  <c r="G100" i="24"/>
  <c r="G116" i="24" s="1"/>
  <c r="I22" i="14"/>
  <c r="F59" i="24"/>
  <c r="AB19" i="24"/>
  <c r="L45" i="24"/>
  <c r="L96" i="24" s="1"/>
  <c r="T33" i="29"/>
  <c r="X23" i="29"/>
  <c r="X33" i="29" s="1"/>
  <c r="U23" i="29"/>
  <c r="U33" i="29" s="1"/>
  <c r="N23" i="29"/>
  <c r="N33" i="29" s="1"/>
  <c r="F23" i="29"/>
  <c r="F33" i="29" s="1"/>
  <c r="M33" i="29"/>
  <c r="Y27" i="29"/>
  <c r="L23" i="29"/>
  <c r="L33" i="29" s="1"/>
  <c r="I33" i="29"/>
  <c r="I30" i="30"/>
  <c r="H30" i="30"/>
  <c r="H12" i="31"/>
  <c r="H20" i="31" s="1"/>
  <c r="H22" i="31"/>
  <c r="F30" i="30"/>
  <c r="F22" i="31"/>
  <c r="E49" i="30"/>
  <c r="E30" i="30"/>
  <c r="E22" i="31"/>
  <c r="D30" i="30"/>
  <c r="R24" i="17"/>
  <c r="L116" i="24"/>
  <c r="L125" i="24" s="1"/>
  <c r="AJ95" i="25"/>
  <c r="AJ104" i="25" s="1"/>
  <c r="O16" i="17"/>
  <c r="S45" i="24"/>
  <c r="S96" i="24" s="1"/>
  <c r="S126" i="24" s="1"/>
  <c r="AQ39" i="25"/>
  <c r="AX95" i="25"/>
  <c r="AX104" i="25" s="1"/>
  <c r="T24" i="17"/>
  <c r="Q24" i="17"/>
  <c r="AH73" i="25"/>
  <c r="D22" i="14" s="1"/>
  <c r="J15" i="31"/>
  <c r="C19" i="31"/>
  <c r="T13" i="17"/>
  <c r="AH37" i="25"/>
  <c r="AH39" i="25" s="1"/>
  <c r="D11" i="14" s="1"/>
  <c r="AI73" i="25"/>
  <c r="E22" i="14" s="1"/>
  <c r="I19" i="31"/>
  <c r="E19" i="31"/>
  <c r="E20" i="31" s="1"/>
  <c r="AR55" i="25"/>
  <c r="Q17" i="17"/>
  <c r="T17" i="17"/>
  <c r="AI83" i="25"/>
  <c r="AH101" i="25"/>
  <c r="F44" i="24"/>
  <c r="E59" i="24"/>
  <c r="E72" i="24" s="1"/>
  <c r="G14" i="14" s="1"/>
  <c r="C30" i="30"/>
  <c r="T15" i="17"/>
  <c r="AI25" i="25"/>
  <c r="E20" i="14" s="1"/>
  <c r="E23" i="14" s="1"/>
  <c r="AH13" i="25"/>
  <c r="AH19" i="25"/>
  <c r="AI61" i="25"/>
  <c r="E21" i="14"/>
  <c r="F35" i="24"/>
  <c r="F54" i="24"/>
  <c r="H13" i="14" s="1"/>
  <c r="G59" i="24"/>
  <c r="G72" i="24" s="1"/>
  <c r="I14" i="14" s="1"/>
  <c r="D12" i="31"/>
  <c r="J12" i="31" s="1"/>
  <c r="J48" i="30"/>
  <c r="D10" i="14"/>
  <c r="Q19" i="17"/>
  <c r="S17" i="17"/>
  <c r="N20" i="17"/>
  <c r="T20" i="17" s="1"/>
  <c r="T26" i="17" s="1"/>
  <c r="Q16" i="17"/>
  <c r="P16" i="17"/>
  <c r="P14" i="17"/>
  <c r="M20" i="17"/>
  <c r="P20" i="17" s="1"/>
  <c r="P12" i="17"/>
  <c r="O22" i="17"/>
  <c r="R13" i="17"/>
  <c r="R10" i="17"/>
  <c r="E51" i="23"/>
  <c r="C51" i="23"/>
  <c r="G54" i="24"/>
  <c r="I13" i="14" s="1"/>
  <c r="Q116" i="24"/>
  <c r="Q125" i="24" s="1"/>
  <c r="BB95" i="25"/>
  <c r="BB104" i="25" s="1"/>
  <c r="R45" i="24"/>
  <c r="N96" i="24"/>
  <c r="L20" i="17"/>
  <c r="L26" i="17" s="1"/>
  <c r="U45" i="24"/>
  <c r="X116" i="24"/>
  <c r="X125" i="24" s="1"/>
  <c r="F100" i="24"/>
  <c r="F116" i="24"/>
  <c r="AP55" i="25"/>
  <c r="AO55" i="25"/>
  <c r="P45" i="24"/>
  <c r="P96" i="24" s="1"/>
  <c r="AU105" i="25"/>
  <c r="AU104" i="25"/>
  <c r="AB45" i="24"/>
  <c r="AB96" i="24" s="1"/>
  <c r="AB126" i="24" s="1"/>
  <c r="Y45" i="24"/>
  <c r="Y96" i="24" s="1"/>
  <c r="Y126" i="24" s="1"/>
  <c r="AG55" i="25"/>
  <c r="C12" i="14" s="1"/>
  <c r="AI13" i="25"/>
  <c r="AI19" i="25" s="1"/>
  <c r="E18" i="24"/>
  <c r="R33" i="29"/>
  <c r="AK39" i="25"/>
  <c r="AH61" i="25"/>
  <c r="D21" i="14" s="1"/>
  <c r="AH67" i="25"/>
  <c r="D13" i="14" s="1"/>
  <c r="F38" i="24"/>
  <c r="J10" i="30"/>
  <c r="AZ95" i="25"/>
  <c r="AZ104" i="25" s="1"/>
  <c r="AU39" i="25"/>
  <c r="AU74" i="25" s="1"/>
  <c r="AG83" i="25"/>
  <c r="E24" i="24"/>
  <c r="E44" i="24"/>
  <c r="J11" i="31"/>
  <c r="J18" i="31"/>
  <c r="Q12" i="17"/>
  <c r="Q14" i="17"/>
  <c r="H302" i="27"/>
  <c r="G351" i="27"/>
  <c r="K234" i="27"/>
  <c r="K302" i="27" s="1"/>
  <c r="G234" i="27"/>
  <c r="J233" i="27"/>
  <c r="J301" i="27" s="1"/>
  <c r="P86" i="27"/>
  <c r="K235" i="27"/>
  <c r="K303" i="27"/>
  <c r="K356" i="27" s="1"/>
  <c r="I233" i="27"/>
  <c r="O234" i="27"/>
  <c r="O302" i="27" s="1"/>
  <c r="O355" i="27" s="1"/>
  <c r="H233" i="27"/>
  <c r="H301" i="27" s="1"/>
  <c r="F235" i="27"/>
  <c r="O233" i="27"/>
  <c r="O301" i="27" s="1"/>
  <c r="M234" i="27"/>
  <c r="M302" i="27"/>
  <c r="M355" i="27" s="1"/>
  <c r="I234" i="27"/>
  <c r="I302" i="27" s="1"/>
  <c r="L233" i="27"/>
  <c r="L301" i="27" s="1"/>
  <c r="L354" i="27" s="1"/>
  <c r="P118" i="27"/>
  <c r="F234" i="27"/>
  <c r="F302" i="27" s="1"/>
  <c r="P85" i="27"/>
  <c r="F233" i="27"/>
  <c r="F301" i="27" s="1"/>
  <c r="L234" i="27"/>
  <c r="L302" i="27" s="1"/>
  <c r="H235" i="27"/>
  <c r="H303" i="27"/>
  <c r="L235" i="27"/>
  <c r="L303" i="27"/>
  <c r="L356" i="27" s="1"/>
  <c r="P329" i="27"/>
  <c r="P13" i="27"/>
  <c r="P233" i="27" s="1"/>
  <c r="M233" i="27"/>
  <c r="M301" i="27" s="1"/>
  <c r="P330" i="27"/>
  <c r="G233" i="27"/>
  <c r="G301" i="27"/>
  <c r="G354" i="27" s="1"/>
  <c r="K351" i="27"/>
  <c r="P328" i="27"/>
  <c r="H352" i="27"/>
  <c r="H355" i="27" s="1"/>
  <c r="P335" i="27"/>
  <c r="G352" i="27"/>
  <c r="P293" i="27"/>
  <c r="P299" i="27" s="1"/>
  <c r="G302" i="27"/>
  <c r="K233" i="27"/>
  <c r="K301" i="27" s="1"/>
  <c r="K354" i="27" s="1"/>
  <c r="J352" i="27"/>
  <c r="F303" i="27"/>
  <c r="F356" i="27" s="1"/>
  <c r="I351" i="27"/>
  <c r="I354" i="27" s="1"/>
  <c r="I301" i="27"/>
  <c r="P292" i="27"/>
  <c r="P298" i="27"/>
  <c r="P119" i="27"/>
  <c r="K352" i="27"/>
  <c r="P176" i="27"/>
  <c r="P178" i="27"/>
  <c r="P294" i="27"/>
  <c r="P300" i="27" s="1"/>
  <c r="L351" i="27"/>
  <c r="H351" i="27"/>
  <c r="J351" i="27"/>
  <c r="J302" i="27"/>
  <c r="J355" i="27" s="1"/>
  <c r="P177" i="27"/>
  <c r="P334" i="27"/>
  <c r="F351" i="27"/>
  <c r="H353" i="27"/>
  <c r="P353" i="27" s="1"/>
  <c r="P336" i="27"/>
  <c r="J354" i="27"/>
  <c r="M351" i="27" l="1"/>
  <c r="P339" i="27"/>
  <c r="O26" i="17"/>
  <c r="X96" i="24"/>
  <c r="X126" i="24" s="1"/>
  <c r="D22" i="31"/>
  <c r="R19" i="17"/>
  <c r="O19" i="17"/>
  <c r="R15" i="17"/>
  <c r="K19" i="24"/>
  <c r="T45" i="24"/>
  <c r="T96" i="24" s="1"/>
  <c r="H116" i="24"/>
  <c r="H125" i="24" s="1"/>
  <c r="T116" i="24"/>
  <c r="T125" i="24" s="1"/>
  <c r="W45" i="24"/>
  <c r="W96" i="24" s="1"/>
  <c r="I116" i="24"/>
  <c r="I125" i="24" s="1"/>
  <c r="E85" i="24"/>
  <c r="G21" i="14" s="1"/>
  <c r="F85" i="24"/>
  <c r="H21" i="14" s="1"/>
  <c r="E95" i="24"/>
  <c r="G22" i="14" s="1"/>
  <c r="E107" i="24"/>
  <c r="S22" i="17"/>
  <c r="P22" i="17"/>
  <c r="AO95" i="25"/>
  <c r="AO104" i="25" s="1"/>
  <c r="AT39" i="25"/>
  <c r="AT74" i="25" s="1"/>
  <c r="BA95" i="25"/>
  <c r="BA104" i="25" s="1"/>
  <c r="AI86" i="25"/>
  <c r="F14" i="24"/>
  <c r="G18" i="24"/>
  <c r="Y32" i="29"/>
  <c r="P301" i="27"/>
  <c r="P351" i="27"/>
  <c r="P126" i="24"/>
  <c r="Q20" i="17"/>
  <c r="E50" i="30"/>
  <c r="R18" i="17"/>
  <c r="O18" i="17"/>
  <c r="AJ39" i="25"/>
  <c r="AJ55" i="25"/>
  <c r="BB74" i="25"/>
  <c r="BB105" i="25" s="1"/>
  <c r="U125" i="24"/>
  <c r="R96" i="24"/>
  <c r="I352" i="27"/>
  <c r="E80" i="24"/>
  <c r="G20" i="14" s="1"/>
  <c r="G23" i="14" s="1"/>
  <c r="F80" i="24"/>
  <c r="H20" i="14" s="1"/>
  <c r="P24" i="17"/>
  <c r="I20" i="31"/>
  <c r="C50" i="30"/>
  <c r="H356" i="27"/>
  <c r="L355" i="27"/>
  <c r="U96" i="24"/>
  <c r="M26" i="17"/>
  <c r="P26" i="17" s="1"/>
  <c r="H96" i="24"/>
  <c r="I45" i="24"/>
  <c r="AK74" i="25"/>
  <c r="BC95" i="25"/>
  <c r="BC104" i="25" s="1"/>
  <c r="AI78" i="25"/>
  <c r="AI95" i="25" s="1"/>
  <c r="AI104" i="25" s="1"/>
  <c r="E14" i="14" s="1"/>
  <c r="G35" i="24"/>
  <c r="C23" i="29"/>
  <c r="C33" i="29" s="1"/>
  <c r="Y16" i="29"/>
  <c r="H354" i="27"/>
  <c r="G355" i="27"/>
  <c r="M354" i="27"/>
  <c r="F354" i="27"/>
  <c r="K355" i="27"/>
  <c r="O17" i="17"/>
  <c r="N26" i="17"/>
  <c r="Q26" i="17" s="1"/>
  <c r="S20" i="17"/>
  <c r="S26" i="17" s="1"/>
  <c r="R14" i="17"/>
  <c r="AP74" i="25"/>
  <c r="AY74" i="25"/>
  <c r="AY105" i="25" s="1"/>
  <c r="AY95" i="25"/>
  <c r="AY104" i="25" s="1"/>
  <c r="Z19" i="24"/>
  <c r="Z96" i="24" s="1"/>
  <c r="Z126" i="24" s="1"/>
  <c r="W116" i="24"/>
  <c r="W125" i="24" s="1"/>
  <c r="AO39" i="25"/>
  <c r="AO74" i="25" s="1"/>
  <c r="M19" i="24"/>
  <c r="M45" i="24"/>
  <c r="AG39" i="25"/>
  <c r="C11" i="14" s="1"/>
  <c r="J23" i="29"/>
  <c r="J33" i="29" s="1"/>
  <c r="P14" i="27"/>
  <c r="P234" i="27" s="1"/>
  <c r="P302" i="27" s="1"/>
  <c r="AX55" i="25"/>
  <c r="AX74" i="25" s="1"/>
  <c r="AX105" i="25" s="1"/>
  <c r="G85" i="24"/>
  <c r="I21" i="14" s="1"/>
  <c r="AH25" i="25"/>
  <c r="AH52" i="25"/>
  <c r="AH55" i="25" s="1"/>
  <c r="D12" i="14" s="1"/>
  <c r="D18" i="14" s="1"/>
  <c r="AG25" i="25"/>
  <c r="C20" i="14" s="1"/>
  <c r="AG61" i="25"/>
  <c r="C21" i="14" s="1"/>
  <c r="AG86" i="25"/>
  <c r="G14" i="24"/>
  <c r="G44" i="24"/>
  <c r="S23" i="29"/>
  <c r="S33" i="29" s="1"/>
  <c r="K23" i="29"/>
  <c r="K33" i="29" s="1"/>
  <c r="Y22" i="29"/>
  <c r="G30" i="30"/>
  <c r="G50" i="30" s="1"/>
  <c r="N116" i="24"/>
  <c r="N125" i="24" s="1"/>
  <c r="N126" i="24" s="1"/>
  <c r="AM39" i="25"/>
  <c r="AM74" i="25" s="1"/>
  <c r="AV39" i="25"/>
  <c r="AV74" i="25" s="1"/>
  <c r="AV105" i="25" s="1"/>
  <c r="AA116" i="24"/>
  <c r="AA125" i="24" s="1"/>
  <c r="AA126" i="24" s="1"/>
  <c r="J19" i="24"/>
  <c r="M116" i="24"/>
  <c r="M125" i="24" s="1"/>
  <c r="BA55" i="25"/>
  <c r="BD55" i="25"/>
  <c r="M235" i="27"/>
  <c r="M303" i="27" s="1"/>
  <c r="M356" i="27" s="1"/>
  <c r="AL95" i="25"/>
  <c r="AL104" i="25" s="1"/>
  <c r="AH83" i="25"/>
  <c r="AH95" i="25" s="1"/>
  <c r="AH104" i="25" s="1"/>
  <c r="D14" i="14" s="1"/>
  <c r="E27" i="24"/>
  <c r="E38" i="24"/>
  <c r="F49" i="30"/>
  <c r="F50" i="30" s="1"/>
  <c r="BD74" i="25"/>
  <c r="BD105" i="25" s="1"/>
  <c r="G122" i="24"/>
  <c r="G125" i="24" s="1"/>
  <c r="I17" i="14" s="1"/>
  <c r="G235" i="27"/>
  <c r="G303" i="27" s="1"/>
  <c r="G356" i="27" s="1"/>
  <c r="AG67" i="25"/>
  <c r="C13" i="14" s="1"/>
  <c r="H23" i="29"/>
  <c r="H33" i="29" s="1"/>
  <c r="H49" i="30"/>
  <c r="J30" i="30"/>
  <c r="L126" i="24"/>
  <c r="Q96" i="24"/>
  <c r="Q126" i="24" s="1"/>
  <c r="P354" i="27"/>
  <c r="E10" i="14"/>
  <c r="D33" i="29"/>
  <c r="T126" i="24"/>
  <c r="O235" i="27"/>
  <c r="O303" i="27" s="1"/>
  <c r="O356" i="27" s="1"/>
  <c r="P87" i="27"/>
  <c r="P235" i="27" s="1"/>
  <c r="P303" i="27" s="1"/>
  <c r="P356" i="27" s="1"/>
  <c r="P120" i="27"/>
  <c r="I235" i="27"/>
  <c r="I303" i="27" s="1"/>
  <c r="I356" i="27" s="1"/>
  <c r="F45" i="24"/>
  <c r="H12" i="14" s="1"/>
  <c r="F95" i="24"/>
  <c r="H22" i="14" s="1"/>
  <c r="H23" i="14" s="1"/>
  <c r="H15" i="14"/>
  <c r="F72" i="24"/>
  <c r="H14" i="14" s="1"/>
  <c r="AT105" i="25"/>
  <c r="F340" i="27"/>
  <c r="O96" i="24"/>
  <c r="O354" i="27"/>
  <c r="I355" i="27"/>
  <c r="AO105" i="25"/>
  <c r="R20" i="17"/>
  <c r="R26" i="17" s="1"/>
  <c r="O20" i="17"/>
  <c r="AP105" i="25"/>
  <c r="AR74" i="25"/>
  <c r="AR105" i="25" s="1"/>
  <c r="AZ105" i="25"/>
  <c r="BC74" i="25"/>
  <c r="BC105" i="25" s="1"/>
  <c r="D49" i="30"/>
  <c r="J38" i="30"/>
  <c r="I22" i="31"/>
  <c r="AI101" i="25"/>
  <c r="J8" i="31"/>
  <c r="I96" i="24"/>
  <c r="I126" i="24" s="1"/>
  <c r="E116" i="24"/>
  <c r="E125" i="24" s="1"/>
  <c r="G17" i="14" s="1"/>
  <c r="I49" i="30"/>
  <c r="I50" i="30" s="1"/>
  <c r="C20" i="31"/>
  <c r="K96" i="24"/>
  <c r="K126" i="24" s="1"/>
  <c r="AL55" i="25"/>
  <c r="AL74" i="25" s="1"/>
  <c r="AL105" i="25" s="1"/>
  <c r="AI49" i="25"/>
  <c r="AI55" i="25" s="1"/>
  <c r="E12" i="14" s="1"/>
  <c r="E35" i="24"/>
  <c r="E45" i="24" s="1"/>
  <c r="G12" i="14" s="1"/>
  <c r="O23" i="29"/>
  <c r="O33" i="29" s="1"/>
  <c r="G22" i="31"/>
  <c r="J22" i="31" s="1"/>
  <c r="G20" i="31"/>
  <c r="H50" i="30"/>
  <c r="O116" i="24"/>
  <c r="O125" i="24" s="1"/>
  <c r="AG78" i="25"/>
  <c r="AG95" i="25" s="1"/>
  <c r="AG101" i="25"/>
  <c r="J27" i="30"/>
  <c r="D19" i="31"/>
  <c r="D20" i="31" s="1"/>
  <c r="R12" i="17"/>
  <c r="AS39" i="25"/>
  <c r="AS74" i="25" s="1"/>
  <c r="AM95" i="25"/>
  <c r="AM104" i="25" s="1"/>
  <c r="AM105" i="25" s="1"/>
  <c r="AS95" i="25"/>
  <c r="AS104" i="25" s="1"/>
  <c r="AN95" i="25"/>
  <c r="AN104" i="25" s="1"/>
  <c r="AN105" i="25" s="1"/>
  <c r="AW95" i="25"/>
  <c r="AW104" i="25" s="1"/>
  <c r="BA74" i="25"/>
  <c r="BA105" i="25" s="1"/>
  <c r="AG13" i="25"/>
  <c r="AG19" i="25" s="1"/>
  <c r="AI37" i="25"/>
  <c r="AG73" i="25"/>
  <c r="C22" i="14" s="1"/>
  <c r="C23" i="14" s="1"/>
  <c r="E14" i="24"/>
  <c r="E19" i="24" s="1"/>
  <c r="R116" i="24"/>
  <c r="R125" i="24" s="1"/>
  <c r="R126" i="24" s="1"/>
  <c r="F122" i="24"/>
  <c r="F125" i="24" s="1"/>
  <c r="H17" i="14" s="1"/>
  <c r="AQ55" i="25"/>
  <c r="AQ74" i="25" s="1"/>
  <c r="AQ105" i="25" s="1"/>
  <c r="AW74" i="25"/>
  <c r="AW105" i="25" s="1"/>
  <c r="J45" i="24"/>
  <c r="J96" i="24" s="1"/>
  <c r="J126" i="24" s="1"/>
  <c r="V45" i="24"/>
  <c r="V96" i="24" s="1"/>
  <c r="V126" i="24" s="1"/>
  <c r="G80" i="24"/>
  <c r="I20" i="14" s="1"/>
  <c r="I23" i="14" s="1"/>
  <c r="J235" i="27"/>
  <c r="J303" i="27" s="1"/>
  <c r="J356" i="27" s="1"/>
  <c r="AK95" i="25"/>
  <c r="AK104" i="25" s="1"/>
  <c r="AK105" i="25" s="1"/>
  <c r="AI28" i="25"/>
  <c r="AI39" i="25" s="1"/>
  <c r="E11" i="14" s="1"/>
  <c r="AI67" i="25"/>
  <c r="E13" i="14" s="1"/>
  <c r="F18" i="24"/>
  <c r="F19" i="24" s="1"/>
  <c r="G27" i="24"/>
  <c r="G45" i="24" s="1"/>
  <c r="I12" i="14" s="1"/>
  <c r="J18" i="30"/>
  <c r="D20" i="14" l="1"/>
  <c r="D23" i="14" s="1"/>
  <c r="D24" i="14" s="1"/>
  <c r="AH74" i="25"/>
  <c r="AH105" i="25" s="1"/>
  <c r="U126" i="24"/>
  <c r="AS105" i="25"/>
  <c r="J20" i="31"/>
  <c r="G19" i="24"/>
  <c r="H126" i="24"/>
  <c r="AJ74" i="25"/>
  <c r="AJ105" i="25" s="1"/>
  <c r="M96" i="24"/>
  <c r="M126" i="24" s="1"/>
  <c r="W126" i="24"/>
  <c r="Y23" i="29"/>
  <c r="O126" i="24"/>
  <c r="D50" i="30"/>
  <c r="J50" i="30" s="1"/>
  <c r="J49" i="30"/>
  <c r="F352" i="27"/>
  <c r="P340" i="27"/>
  <c r="E96" i="24"/>
  <c r="E126" i="24" s="1"/>
  <c r="G10" i="14"/>
  <c r="G18" i="14" s="1"/>
  <c r="G24" i="14" s="1"/>
  <c r="E18" i="14"/>
  <c r="E24" i="14" s="1"/>
  <c r="J19" i="31"/>
  <c r="H10" i="14"/>
  <c r="H18" i="14" s="1"/>
  <c r="H24" i="14" s="1"/>
  <c r="F96" i="24"/>
  <c r="F126" i="24" s="1"/>
  <c r="AG74" i="25"/>
  <c r="AG105" i="25" s="1"/>
  <c r="C10" i="14"/>
  <c r="AG104" i="25"/>
  <c r="C14" i="14" s="1"/>
  <c r="Y33" i="29"/>
  <c r="AI74" i="25"/>
  <c r="AI105" i="25" s="1"/>
  <c r="G96" i="24" l="1"/>
  <c r="G126" i="24" s="1"/>
  <c r="I10" i="14"/>
  <c r="I18" i="14" s="1"/>
  <c r="I24" i="14" s="1"/>
  <c r="D26" i="14"/>
  <c r="C18" i="14"/>
  <c r="C24" i="14" s="1"/>
  <c r="C26" i="14" s="1"/>
  <c r="E26" i="14"/>
  <c r="P352" i="27"/>
  <c r="P355" i="27" s="1"/>
  <c r="F355" i="27"/>
</calcChain>
</file>

<file path=xl/sharedStrings.xml><?xml version="1.0" encoding="utf-8"?>
<sst xmlns="http://schemas.openxmlformats.org/spreadsheetml/2006/main" count="2197" uniqueCount="1523">
  <si>
    <t>e Ft-ban</t>
  </si>
  <si>
    <t>Megnevezés</t>
  </si>
  <si>
    <t>Összes kiadás</t>
  </si>
  <si>
    <t>Ssz.</t>
  </si>
  <si>
    <t>Előirányzat</t>
  </si>
  <si>
    <t>Lakott külterület</t>
  </si>
  <si>
    <t>Szociális étkeztetés</t>
  </si>
  <si>
    <t>Bölcsődei ellátás</t>
  </si>
  <si>
    <t>I.</t>
  </si>
  <si>
    <t>II.</t>
  </si>
  <si>
    <t>és kiadási előirányzatai</t>
  </si>
  <si>
    <t>Bevétel</t>
  </si>
  <si>
    <t>Kiadás</t>
  </si>
  <si>
    <t>1.</t>
  </si>
  <si>
    <t>1. Működési célú bevételek</t>
  </si>
  <si>
    <t>1. Működési kiadások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</si>
  <si>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</si>
  <si>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</si>
  <si>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</si>
  <si>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</si>
  <si>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</si>
  <si>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</si>
  <si>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</si>
  <si>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</si>
  <si>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</si>
  <si>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12.</t>
  </si>
  <si>
    <t>13.</t>
  </si>
  <si>
    <t>14.</t>
  </si>
  <si>
    <t>1. összesen</t>
  </si>
  <si>
    <t>15.</t>
  </si>
  <si>
    <t>2. Felhalmozási és tőkejellegű bevételek</t>
  </si>
  <si>
    <t>2. Felhalmozási kiadások</t>
  </si>
  <si>
    <t>16.</t>
  </si>
  <si>
    <t>18.</t>
  </si>
  <si>
    <t>19.</t>
  </si>
  <si>
    <t>22.</t>
  </si>
  <si>
    <t>23.</t>
  </si>
  <si>
    <t>2. összesen</t>
  </si>
  <si>
    <t>24.</t>
  </si>
  <si>
    <t>Bevételek összesen</t>
  </si>
  <si>
    <t>Kiadások összesen</t>
  </si>
  <si>
    <t>Tanyagondnok</t>
  </si>
  <si>
    <t>Összesen</t>
  </si>
  <si>
    <t>Cím</t>
  </si>
  <si>
    <t>Al-</t>
  </si>
  <si>
    <t>cím</t>
  </si>
  <si>
    <t>Közvilágítás</t>
  </si>
  <si>
    <t>11.</t>
  </si>
  <si>
    <t>megnevezése</t>
  </si>
  <si>
    <t>Engedélyezett lészámból</t>
  </si>
  <si>
    <t>Éves</t>
  </si>
  <si>
    <t>létszám</t>
  </si>
  <si>
    <t>enged.létszám</t>
  </si>
  <si>
    <t>szakmai</t>
  </si>
  <si>
    <t>techikai</t>
  </si>
  <si>
    <t>száma</t>
  </si>
  <si>
    <t>(fő)</t>
  </si>
  <si>
    <t>eFt-ban</t>
  </si>
  <si>
    <t>Önállóan működő intézmények</t>
  </si>
  <si>
    <t>25.</t>
  </si>
  <si>
    <t>26.</t>
  </si>
  <si>
    <t>27.</t>
  </si>
  <si>
    <t>28.</t>
  </si>
  <si>
    <t>Önkormányzat</t>
  </si>
  <si>
    <t>EESZI</t>
  </si>
  <si>
    <t>illetménykeret</t>
  </si>
  <si>
    <t xml:space="preserve">Sándorfalvi Kulturális Központ </t>
  </si>
  <si>
    <t>I. Helyi önkormányzatok működésének általános támogatása</t>
  </si>
  <si>
    <t>Önkormányzati hivatal működésének támogatása</t>
  </si>
  <si>
    <t>Zöldterület-gazdálkodás</t>
  </si>
  <si>
    <t>Köztemető</t>
  </si>
  <si>
    <t>Közutak fenntartása</t>
  </si>
  <si>
    <t>Időskorúak int. ellátása</t>
  </si>
  <si>
    <t>Egyéb kötelező önkormányzati feladatok</t>
  </si>
  <si>
    <t>Összes állami forrás:</t>
  </si>
  <si>
    <t>SKK</t>
  </si>
  <si>
    <t>Terv</t>
  </si>
  <si>
    <t>Ebrendészet</t>
  </si>
  <si>
    <t>Sf-Szatymaz Szennyvíz Beruházó Társulás</t>
  </si>
  <si>
    <t>Közfoglalkoztatás</t>
  </si>
  <si>
    <t>KÖH</t>
  </si>
  <si>
    <t>létszámváltozás</t>
  </si>
  <si>
    <t>Gyermekétkeztetés - bértámogatás</t>
  </si>
  <si>
    <t>Gyermekétkeztetés - üzemeltetési támogatás</t>
  </si>
  <si>
    <t>Sándorfalva Városi Önkormányzat</t>
  </si>
  <si>
    <t>A települési önkormányzatok működésének támogatása beszámítás és kiegészítés után</t>
  </si>
  <si>
    <t>Szociális feladatok</t>
  </si>
  <si>
    <t>Szociális, gyermekjóléti és gyermekétkeztetési feladatok összesen</t>
  </si>
  <si>
    <t>III.</t>
  </si>
  <si>
    <t>A települési önkormányzatok kulturális feladatainak támogatása összesen</t>
  </si>
  <si>
    <t>IV. A települési önkormányzatok kulturális feladatainak támogatása</t>
  </si>
  <si>
    <t>IV.</t>
  </si>
  <si>
    <t>III. A települési önkormányzatok szociális, gyermekjóléti és gyermekétkeztetési feladatainak támogatása</t>
  </si>
  <si>
    <t>II. A települési önkormányzatok egyes köznevelési feladatainak támogatása</t>
  </si>
  <si>
    <t>A települési önkormányzatok egyes köznevelési feladatainak támogatása összesen</t>
  </si>
  <si>
    <t>Beruházás (K6)</t>
  </si>
  <si>
    <t>Felújítás (K7)</t>
  </si>
  <si>
    <t>Tartalékok (K5)</t>
  </si>
  <si>
    <t>Dologi kiadások (K3)</t>
  </si>
  <si>
    <t>Személyi juttatások (K1)</t>
  </si>
  <si>
    <t>Munkaadókat terhelő járulékok (K2)</t>
  </si>
  <si>
    <t>Ellátottak pénzbeli juttatásai (K4)</t>
  </si>
  <si>
    <t>Egyéb felh. c. kiadások (K8)</t>
  </si>
  <si>
    <t>Szolgáltatások ellenértéke</t>
  </si>
  <si>
    <t>Közvetített szolgáltatások ellenértéke</t>
  </si>
  <si>
    <t>Ellátási díjak</t>
  </si>
  <si>
    <t>Kiszámlázott általános forgalmi adó</t>
  </si>
  <si>
    <t>Felhalmozási c. támogatások áht-n belülről (B2)</t>
  </si>
  <si>
    <t>Közhatalmi bevételek (B3)</t>
  </si>
  <si>
    <t>Működési bevételek (B4)</t>
  </si>
  <si>
    <t>Felhalmozási bevételek (B5)</t>
  </si>
  <si>
    <t>Működési c. átvett pénzeszközök (B6)</t>
  </si>
  <si>
    <t>Felhalmozási c. átvett pénzeszköz (B7)</t>
  </si>
  <si>
    <t>Finanszírozási bevételek (B8)</t>
  </si>
  <si>
    <t>Működési c. támogatások áht-n belülről (B1)</t>
  </si>
  <si>
    <t>Egyéb működési c. kiadások (K5)</t>
  </si>
  <si>
    <t>17.</t>
  </si>
  <si>
    <t>20.</t>
  </si>
  <si>
    <t>21.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</si>
  <si>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</si>
  <si>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</si>
  <si>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</si>
  <si>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</si>
  <si>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</si>
  <si>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</si>
  <si>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</si>
  <si>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</si>
  <si>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</si>
  <si>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</si>
  <si>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</si>
  <si>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</si>
  <si>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</si>
  <si>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</si>
  <si>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</si>
  <si>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</si>
  <si>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</si>
  <si>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</si>
  <si>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</si>
  <si>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</si>
  <si>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</si>
  <si>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</si>
  <si>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</si>
  <si>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</si>
  <si>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</si>
  <si>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</si>
  <si>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</si>
  <si>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43.</t>
  </si>
  <si>
    <t>Egyesített Egészségügyi és Szociális Intézmény</t>
  </si>
  <si>
    <t>Család- és gyermekjóléti szolgálat (2016.01.01.-től)</t>
  </si>
  <si>
    <t>Szünidei étkeztetés</t>
  </si>
  <si>
    <t>Települési önkormányzatok nyilvános könyvtári és közművelődési feladatainak támogatása</t>
  </si>
  <si>
    <t>Ágazati pótlék, kiegészítő ágazati pótlék</t>
  </si>
  <si>
    <t>Összes bevétel</t>
  </si>
  <si>
    <t>Szennyvíz Társulás</t>
  </si>
  <si>
    <t>Sándorfalva Önkormányzata irányítása alá tartozó intézmények ill. egyéb kiemelt feladatok  önfinanszírozó képességének alakulása</t>
  </si>
  <si>
    <t>S.</t>
  </si>
  <si>
    <t>Intézmények</t>
  </si>
  <si>
    <t>Normatív állami</t>
  </si>
  <si>
    <t>Saját bevétel</t>
  </si>
  <si>
    <t>Önfinanszírozó</t>
  </si>
  <si>
    <t>Önkormányzati kieg.</t>
  </si>
  <si>
    <t>sz.</t>
  </si>
  <si>
    <t>Ft</t>
  </si>
  <si>
    <t>hjár.</t>
  </si>
  <si>
    <t>képesség %</t>
  </si>
  <si>
    <t>Pipacs Óvoda</t>
  </si>
  <si>
    <t>Időskorúak nappali szoc.ellátása</t>
  </si>
  <si>
    <t>Házi segítségnyújtás</t>
  </si>
  <si>
    <t>Védőnői szolgálat</t>
  </si>
  <si>
    <t>EESZI összesen:</t>
  </si>
  <si>
    <t>SKK összesen:</t>
  </si>
  <si>
    <t>Összesen:</t>
  </si>
  <si>
    <t>Család-, és gyermekjóléti szolgálat</t>
  </si>
  <si>
    <t>Költségvetési bevételek</t>
  </si>
  <si>
    <t>.../2009. (II.12.) Ör. 8. sz. melléklete</t>
  </si>
  <si>
    <t>Többéves kihatással járó kötelezettségvállalások</t>
  </si>
  <si>
    <t>Feladat</t>
  </si>
  <si>
    <t>Dél-alföldi Hulladékgazdálkodási Társulás működtetése</t>
  </si>
  <si>
    <t>Vérvételi hely-megbízási díjak</t>
  </si>
  <si>
    <t>Sándorfalva-Szatymaz Szennyvíz Beruházó Társulás működtetése</t>
  </si>
  <si>
    <t>Egészségügyi alapellátás - 1 háziorvosi körzet</t>
  </si>
  <si>
    <t>Szegedi Kistérség Többcélú Társulása Polgármesterek tanácsa tagdíj</t>
  </si>
  <si>
    <t>Falugondnokok Duna-Tisza Közi Egyesülete</t>
  </si>
  <si>
    <t>Kisbíró</t>
  </si>
  <si>
    <t>Települési Önkormányzatok Országos Szövetsége tagdíj</t>
  </si>
  <si>
    <t>Kötelezettségvállalások együtt</t>
  </si>
  <si>
    <t>Az önkormányzati lakások eladásából származó</t>
  </si>
  <si>
    <t>hosszú lejáratú követelések állománya</t>
  </si>
  <si>
    <t>- és kamatkövetelései</t>
  </si>
  <si>
    <t>Déli Napfény Nonprofit Kft. tagi kölcsön</t>
  </si>
  <si>
    <t xml:space="preserve">Önkormányzat által adott kedvezmények </t>
  </si>
  <si>
    <t xml:space="preserve">         </t>
  </si>
  <si>
    <t>Beadás időpontja</t>
  </si>
  <si>
    <t>Pályázati felhívás címe, kódszáma</t>
  </si>
  <si>
    <t>Pályázat, beruházás megnevezeése</t>
  </si>
  <si>
    <t>Beruházás teljes bekerülési összege</t>
  </si>
  <si>
    <t>Támogatási szerződés szerinti költség</t>
  </si>
  <si>
    <t>Pályázati önerő</t>
  </si>
  <si>
    <t>Igényelt támogatás</t>
  </si>
  <si>
    <t>Óvodapedagógusok elismert létszáma (8 hóra)</t>
  </si>
  <si>
    <t>Pedagógus szakképzetsséggel nem rendelkező nevelő munkát segítők számának támogatása (8 hóra)</t>
  </si>
  <si>
    <t>Pedagógus szakképzettséggel rendelkező, óvodapedagógusok nevelő munkáját segítők számának támogatása (8 hóra)</t>
  </si>
  <si>
    <t>Óvodapedagógusok elismert létszáma (4 hóra)</t>
  </si>
  <si>
    <t>Pedagógus szakképzetsséggel nem rendelkező nevelő munkát segítők számának támogatása (4 hóra)</t>
  </si>
  <si>
    <t>Óvodaműködtetési támogatás (8 hó)</t>
  </si>
  <si>
    <t>Óvodaműködtetési támogatás (4 hó)</t>
  </si>
  <si>
    <t>Kiegészítő támogatás az óvodapedagógusok minősítéséből adódó többletkiadásokhoz</t>
  </si>
  <si>
    <t>Házi segítségnyujtás- szociális segítés</t>
  </si>
  <si>
    <t>Házi segítségnyújtás - személyi gondozás</t>
  </si>
  <si>
    <t>Sándorfalvi Pipacs Óvoda</t>
  </si>
  <si>
    <t>Egyházi támogatás (2017-2021.)</t>
  </si>
  <si>
    <t>Finanszírozási kiadások (K9)</t>
  </si>
  <si>
    <t>Mód</t>
  </si>
  <si>
    <t>Adatok eFt-ban</t>
  </si>
  <si>
    <t>Pipacs Óvoda összesen</t>
  </si>
  <si>
    <t>TOP-2.1.1-15-CS1-2016-00004</t>
  </si>
  <si>
    <t>Sándorfalvi piactér fejlesztése, bővítése</t>
  </si>
  <si>
    <t>Sándorfalva Bikakaszáló területén alap infrastrukturális feltételek kialakítása gazdaság- és vállalkozásfejlesztési célból</t>
  </si>
  <si>
    <t>TOP-2.1.2-15-CS1-2016-00006</t>
  </si>
  <si>
    <t>Zöld város kialakítása Sándorfalván</t>
  </si>
  <si>
    <t>A Nádastó Szabadidőpark komplex turisztikai fejlesztése</t>
  </si>
  <si>
    <t>2016.</t>
  </si>
  <si>
    <t>2017.</t>
  </si>
  <si>
    <t>TOP-1.2.1-16-CS1-2017-00005</t>
  </si>
  <si>
    <t>TOP-1.1.1-16-CS1-2017-00003</t>
  </si>
  <si>
    <t>TOP-5.3.1-16-CS1-2017-00008</t>
  </si>
  <si>
    <t>Közösségfejlesztés Dóc, Ópusztaszer, Sádnorfava és Szatymaz összefogásával</t>
  </si>
  <si>
    <t xml:space="preserve">2017. </t>
  </si>
  <si>
    <t>Polgármesteri illetmény bértámogatása</t>
  </si>
  <si>
    <t>Bölcsődei dolgozók elismert bértámogatása</t>
  </si>
  <si>
    <t>Bölcsöde üzemeltetési támogatás</t>
  </si>
  <si>
    <t>TOP-3.1.1-15-CS1-2016-00003</t>
  </si>
  <si>
    <t>Sándorfalva-Szatymaz-Dóc Települések Egészségügyi Alapellátásának Közös Fejlesztéséért Önkormányzati Társulás működtetése</t>
  </si>
  <si>
    <t>2017. évi záró</t>
  </si>
  <si>
    <r>
      <t>Közös Önkormányzati Hivatal</t>
    </r>
    <r>
      <rPr>
        <sz val="8"/>
        <rFont val="Arial"/>
        <family val="2"/>
        <charset val="238"/>
      </rPr>
      <t xml:space="preserve"> (köztisztviselő 34fő + polgármester+1 fő munkaszerződéssel)</t>
    </r>
  </si>
  <si>
    <t xml:space="preserve"> forintban</t>
  </si>
  <si>
    <t>Sor-
szám</t>
  </si>
  <si>
    <t>Rovat megnevezése</t>
  </si>
  <si>
    <t>Rovat
száma</t>
  </si>
  <si>
    <t xml:space="preserve">SKK </t>
  </si>
  <si>
    <t>EÜ Társulás</t>
  </si>
  <si>
    <t>01</t>
  </si>
  <si>
    <t>Törvény szerinti illetmények, munkabérek</t>
  </si>
  <si>
    <t>K1101</t>
  </si>
  <si>
    <t>02</t>
  </si>
  <si>
    <t>03</t>
  </si>
  <si>
    <t>04</t>
  </si>
  <si>
    <t>05</t>
  </si>
  <si>
    <t>06</t>
  </si>
  <si>
    <t>Jubileumi jutalom</t>
  </si>
  <si>
    <t>K1106</t>
  </si>
  <si>
    <t>07</t>
  </si>
  <si>
    <t>Béren kívüli juttatások</t>
  </si>
  <si>
    <t>K1107</t>
  </si>
  <si>
    <t>08</t>
  </si>
  <si>
    <t>09</t>
  </si>
  <si>
    <t>Közlekedési költségtérítés</t>
  </si>
  <si>
    <t>K1109</t>
  </si>
  <si>
    <t>10</t>
  </si>
  <si>
    <t>11</t>
  </si>
  <si>
    <t>12</t>
  </si>
  <si>
    <t>13</t>
  </si>
  <si>
    <t>Foglalkoztatottak egyéb személyi juttatásai</t>
  </si>
  <si>
    <t>K1113</t>
  </si>
  <si>
    <t>14</t>
  </si>
  <si>
    <t>K11</t>
  </si>
  <si>
    <t>15</t>
  </si>
  <si>
    <t>Választott tisztségviselők juttatásai</t>
  </si>
  <si>
    <t>K121</t>
  </si>
  <si>
    <t>16</t>
  </si>
  <si>
    <t>Munkavégzésre irányuló egyéb jogviszonyban nem saját foglalkoztatottnak fizetett juttatások</t>
  </si>
  <si>
    <t>K122</t>
  </si>
  <si>
    <t>17</t>
  </si>
  <si>
    <t>Egyéb külső személyi juttatások</t>
  </si>
  <si>
    <t>K123</t>
  </si>
  <si>
    <t>18</t>
  </si>
  <si>
    <t>K12</t>
  </si>
  <si>
    <t>19</t>
  </si>
  <si>
    <t>K1</t>
  </si>
  <si>
    <t>20</t>
  </si>
  <si>
    <t xml:space="preserve">Munkaadókat terhelő járulékok és szociális hozzájárulási adó                                                                            </t>
  </si>
  <si>
    <t>K2</t>
  </si>
  <si>
    <t>21</t>
  </si>
  <si>
    <t>Szakmai anyagok beszerzése</t>
  </si>
  <si>
    <t>K311</t>
  </si>
  <si>
    <t>22</t>
  </si>
  <si>
    <t>Üzemeltetési anyagok beszerzése</t>
  </si>
  <si>
    <t>K312</t>
  </si>
  <si>
    <t>23</t>
  </si>
  <si>
    <t>Árubeszerzés</t>
  </si>
  <si>
    <t>K313</t>
  </si>
  <si>
    <t>24</t>
  </si>
  <si>
    <t>K31</t>
  </si>
  <si>
    <t>25</t>
  </si>
  <si>
    <t>Informatikai szolgáltatások igénybevétele</t>
  </si>
  <si>
    <t>K321</t>
  </si>
  <si>
    <t>26</t>
  </si>
  <si>
    <t>Egyéb kommunikációs szolgáltatások</t>
  </si>
  <si>
    <t>K322</t>
  </si>
  <si>
    <t>27</t>
  </si>
  <si>
    <t>K32</t>
  </si>
  <si>
    <t>28</t>
  </si>
  <si>
    <t>Közüzemi díjak</t>
  </si>
  <si>
    <t>K331</t>
  </si>
  <si>
    <t>29</t>
  </si>
  <si>
    <t>Vásárolt élelmezés</t>
  </si>
  <si>
    <t>K332</t>
  </si>
  <si>
    <t>30</t>
  </si>
  <si>
    <t>Bérleti és lízing díjak</t>
  </si>
  <si>
    <t>K333</t>
  </si>
  <si>
    <t>31</t>
  </si>
  <si>
    <t>Karbantartási, kisjavítási szolgáltatások</t>
  </si>
  <si>
    <t>K334</t>
  </si>
  <si>
    <t>32</t>
  </si>
  <si>
    <t>Közvetített szolgáltatások</t>
  </si>
  <si>
    <t>K335</t>
  </si>
  <si>
    <t>33</t>
  </si>
  <si>
    <t xml:space="preserve">Szakmai tevékenységet segítő szolgáltatások </t>
  </si>
  <si>
    <t>K336</t>
  </si>
  <si>
    <t>34</t>
  </si>
  <si>
    <t>Egyéb szolgáltatások</t>
  </si>
  <si>
    <t>K337</t>
  </si>
  <si>
    <t>35</t>
  </si>
  <si>
    <t>K33</t>
  </si>
  <si>
    <t>36</t>
  </si>
  <si>
    <t>Kiküldetések kiadásai</t>
  </si>
  <si>
    <t>K341</t>
  </si>
  <si>
    <t>37</t>
  </si>
  <si>
    <t>Reklám- és propagandakiadások</t>
  </si>
  <si>
    <t>K342</t>
  </si>
  <si>
    <t>38</t>
  </si>
  <si>
    <t>K34</t>
  </si>
  <si>
    <t>39</t>
  </si>
  <si>
    <t>Működési célú előzetesen felszámított általános forgalmi adó</t>
  </si>
  <si>
    <t>K351</t>
  </si>
  <si>
    <t>40</t>
  </si>
  <si>
    <t xml:space="preserve">Fizetendő általános forgalmi adó </t>
  </si>
  <si>
    <t>K352</t>
  </si>
  <si>
    <t>41</t>
  </si>
  <si>
    <t xml:space="preserve">Kamatkiadások </t>
  </si>
  <si>
    <t>K353</t>
  </si>
  <si>
    <t>42</t>
  </si>
  <si>
    <t>Egyéb pénzügyi műveletek kiadásai</t>
  </si>
  <si>
    <t>K354</t>
  </si>
  <si>
    <t>43</t>
  </si>
  <si>
    <t>Egyéb dologi kiadások</t>
  </si>
  <si>
    <t>K355</t>
  </si>
  <si>
    <t>44</t>
  </si>
  <si>
    <t>K35</t>
  </si>
  <si>
    <t>45</t>
  </si>
  <si>
    <t>K3</t>
  </si>
  <si>
    <t>46</t>
  </si>
  <si>
    <t>Társadalombiztosítási ellátások</t>
  </si>
  <si>
    <t>K41</t>
  </si>
  <si>
    <t>47</t>
  </si>
  <si>
    <t>Családi támogatások</t>
  </si>
  <si>
    <t>K42</t>
  </si>
  <si>
    <t>48</t>
  </si>
  <si>
    <t>Pénzbeli kárpótlások, kártérítések</t>
  </si>
  <si>
    <t>K43</t>
  </si>
  <si>
    <t>49</t>
  </si>
  <si>
    <t>Betegséggel kapcsolatos (nem társadalombiztosítási) ellátások</t>
  </si>
  <si>
    <t>K44</t>
  </si>
  <si>
    <t>50</t>
  </si>
  <si>
    <t>Foglalkoztatással, munkanélküliséggel kapcsolatos ellátások</t>
  </si>
  <si>
    <t>K45</t>
  </si>
  <si>
    <t>51</t>
  </si>
  <si>
    <t>Lakhatással kapcsolatos ellátások</t>
  </si>
  <si>
    <t>K46</t>
  </si>
  <si>
    <t>52</t>
  </si>
  <si>
    <t>Intézményi ellátottak pénzbeli juttatásai</t>
  </si>
  <si>
    <t>K47</t>
  </si>
  <si>
    <t>53</t>
  </si>
  <si>
    <t>Egyéb nem intézményi ellátások</t>
  </si>
  <si>
    <t>K48</t>
  </si>
  <si>
    <t>54</t>
  </si>
  <si>
    <t>K4</t>
  </si>
  <si>
    <t>55</t>
  </si>
  <si>
    <t>Nemzetközi kötelezettségek</t>
  </si>
  <si>
    <t>K501</t>
  </si>
  <si>
    <t>A helyi önkormányzatok előző évi elszámolásából származó kiadások</t>
  </si>
  <si>
    <t>K5021</t>
  </si>
  <si>
    <t>A helyi önkormányzatok törvényi előíráson alapuló befizetései</t>
  </si>
  <si>
    <t>K5022</t>
  </si>
  <si>
    <t>Egyéb elvonások, befizetések</t>
  </si>
  <si>
    <t>K5023</t>
  </si>
  <si>
    <t>K502</t>
  </si>
  <si>
    <t>Működési célú garancia- és kezességvállalásból származó kifizetés államháztartáson belülre</t>
  </si>
  <si>
    <t>K503</t>
  </si>
  <si>
    <t>Működési célú visszatérítendő támogatások, kölcsönök nyújtása államháztartáson belülre</t>
  </si>
  <si>
    <t>K504</t>
  </si>
  <si>
    <t>Működési célú visszatérítendő támogatások, kölcsönök törlesztése államháztartáson belülre</t>
  </si>
  <si>
    <t>K505</t>
  </si>
  <si>
    <t>Egyéb működési célú támogatások államháztartáson belülre</t>
  </si>
  <si>
    <t>K506</t>
  </si>
  <si>
    <t>Működési célú garancia- és kezességvállalásból származó kifizetés államháztartáson kívülre</t>
  </si>
  <si>
    <t>K507</t>
  </si>
  <si>
    <t>Működési célú visszatérítendő támogatások, kölcsönök nyújtása államháztartáson kívülre</t>
  </si>
  <si>
    <t>K508</t>
  </si>
  <si>
    <t>Árkiegészítések, ártámogatások</t>
  </si>
  <si>
    <t>K509</t>
  </si>
  <si>
    <t>Kamattámogatások</t>
  </si>
  <si>
    <t>K510</t>
  </si>
  <si>
    <t>Működési célú támogatások az Európai Uniónak</t>
  </si>
  <si>
    <t>K511</t>
  </si>
  <si>
    <t>Egyéb működési célú támogatások államháztartáson kívülre</t>
  </si>
  <si>
    <t>K512</t>
  </si>
  <si>
    <t>Tartalékok</t>
  </si>
  <si>
    <t>K513</t>
  </si>
  <si>
    <t>ebből- fejlesztési tartalék</t>
  </si>
  <si>
    <t>K5</t>
  </si>
  <si>
    <t>Immateriális javak beszerzése, létesítése</t>
  </si>
  <si>
    <t>K61</t>
  </si>
  <si>
    <t>Ingatlanok beszerzése, létesítése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</si>
  <si>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</si>
  <si>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</si>
  <si>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</si>
  <si>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</si>
  <si>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</si>
  <si>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</si>
  <si>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</si>
  <si>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</si>
  <si>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</si>
  <si>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</si>
  <si>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</si>
  <si>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</si>
  <si>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</si>
  <si>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</si>
  <si>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</si>
  <si>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</si>
  <si>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</si>
  <si>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</si>
  <si>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</si>
  <si>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</si>
  <si>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>K7</t>
  </si>
  <si>
    <t>Felhalmozási célú garancia- és kezességvállalásból származó kifizetés államháztartáson belülre</t>
  </si>
  <si>
    <t>K81</t>
  </si>
  <si>
    <t>Felhalmozási célú visszatérítendő támogatások, kölcsönök nyújtása államháztartáson belülre</t>
  </si>
  <si>
    <t>K82</t>
  </si>
  <si>
    <t>Felhalmozási célú visszatérítendő támogatások, kölcsönök törlesztése államháztartáson belülre</t>
  </si>
  <si>
    <t>K83</t>
  </si>
  <si>
    <t>Egyéb felhalmozási célú támogatások államháztartáson belülre</t>
  </si>
  <si>
    <t>K84</t>
  </si>
  <si>
    <t>Felhalmozási célú garancia- és kezességvállalásból származó kifizetés államháztartáson kívülre</t>
  </si>
  <si>
    <t>K85</t>
  </si>
  <si>
    <t>Felhalmozási célú visszatérítendő támogatások, kölcsönök nyújtása államháztartáson kívülre</t>
  </si>
  <si>
    <t>K86</t>
  </si>
  <si>
    <t>Lakástámogatás</t>
  </si>
  <si>
    <t>K87</t>
  </si>
  <si>
    <t>Felhalmozási célú támogatások az Európai Uniónak</t>
  </si>
  <si>
    <t>K88</t>
  </si>
  <si>
    <t xml:space="preserve">Egyéb felhalmozási célú támogatások államháztartáson kívülre </t>
  </si>
  <si>
    <t>K89</t>
  </si>
  <si>
    <t>K8</t>
  </si>
  <si>
    <t>K1-K8</t>
  </si>
  <si>
    <t>Hosszú lejáratú hitelek, kölcsönök törlesztése pénzügyi vállalkozásnak</t>
  </si>
  <si>
    <t>K9111</t>
  </si>
  <si>
    <t>Likviditási célú hitelek, kölcsönök törlesztése pénzügyi vállalkozásnak</t>
  </si>
  <si>
    <t>K9112</t>
  </si>
  <si>
    <t>Rövid lejáratú hitelek, kölcsönök törlesztése pénzügyi vállalkozásnak</t>
  </si>
  <si>
    <t>K9113</t>
  </si>
  <si>
    <t>K911</t>
  </si>
  <si>
    <t>Forgatási célú belföldi értékpapírok vásárlása</t>
  </si>
  <si>
    <t>K9121</t>
  </si>
  <si>
    <t>Befektetési célú belföldi értékpapírok vásárlása</t>
  </si>
  <si>
    <t>K9122</t>
  </si>
  <si>
    <t>Kincstárjegyek beváltása</t>
  </si>
  <si>
    <t>K9123</t>
  </si>
  <si>
    <t>Éven belüli lejáratú belföldi értékpapírok beváltása</t>
  </si>
  <si>
    <t>K9124</t>
  </si>
  <si>
    <t>Belföldi kötvények beváltása</t>
  </si>
  <si>
    <t>K9125</t>
  </si>
  <si>
    <t>Éven túli lejáratú belföldi értékpapírok beváltása</t>
  </si>
  <si>
    <t>K9126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</si>
  <si>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</si>
  <si>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</si>
  <si>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</si>
  <si>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</si>
  <si>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</si>
  <si>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</si>
  <si>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</si>
  <si>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Pénzeszközök lekötött bankbetétként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</si>
  <si>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</si>
  <si>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</si>
  <si>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</si>
  <si>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</si>
  <si>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</si>
  <si>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>Hosszú lejáratú tulajdonosi kölcsönök kiadásai</t>
  </si>
  <si>
    <t>K9191</t>
  </si>
  <si>
    <t>Rövid lejáratú tulajdonosi kölcsönök kiadásai</t>
  </si>
  <si>
    <t>K9192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</si>
  <si>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</si>
  <si>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</si>
  <si>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</si>
  <si>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</si>
  <si>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</si>
  <si>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Külföldi értékpapírok beváltása</t>
  </si>
  <si>
    <t>K923</t>
  </si>
  <si>
    <t>Hitelek, kölcsönök törlesztése külföldi kormányoknak és nemzetközi szervezeteknek</t>
  </si>
  <si>
    <t>K924</t>
  </si>
  <si>
    <t>Hitelek, kölcsönök törlesztése külföldi pénzintézeteknek</t>
  </si>
  <si>
    <t>K925</t>
  </si>
  <si>
    <t>K92</t>
  </si>
  <si>
    <t>Adóssághoz nem kapcsolódó származékos ügyletek kiadásai</t>
  </si>
  <si>
    <t>K93</t>
  </si>
  <si>
    <t>Váltókiadások</t>
  </si>
  <si>
    <t>K94</t>
  </si>
  <si>
    <t>K9</t>
  </si>
  <si>
    <t>forintban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</si>
  <si>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</si>
  <si>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</si>
  <si>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</si>
  <si>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</si>
  <si>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 gyermekjóléti és gyermekétkeztetési feladatainak támogatása</t>
  </si>
  <si>
    <t>B113</t>
  </si>
  <si>
    <t>Települési önkormányzatok kulturális feladatainak támogatása</t>
  </si>
  <si>
    <t>B114</t>
  </si>
  <si>
    <t>Működési célú költségvetési támogatások és kiegészítő támogatások</t>
  </si>
  <si>
    <t>B115</t>
  </si>
  <si>
    <t>Elszámolásból származó bevételek</t>
  </si>
  <si>
    <t>B116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</si>
  <si>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</si>
  <si>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</si>
  <si>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</si>
  <si>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</si>
  <si>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</si>
  <si>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Működési célú visszatérítendő támogatások, kölcsönök visszatérülése államháztartáson belülről</t>
  </si>
  <si>
    <t>B14</t>
  </si>
  <si>
    <t>Működési célú visszatérítendő támogatások, kölcsönök igénybevétele államháztartáson belülről</t>
  </si>
  <si>
    <t>B15</t>
  </si>
  <si>
    <t>Egyéb működési célú támogatások bevételei államháztartáson belülről</t>
  </si>
  <si>
    <t>B16</t>
  </si>
  <si>
    <t>B1</t>
  </si>
  <si>
    <t>Felhalmozási célú önkormányzati támogatások</t>
  </si>
  <si>
    <t>B21</t>
  </si>
  <si>
    <t>Felhalmozási célú garancia- és kezességvállalásból származó megtérülések államháztartáson belülről</t>
  </si>
  <si>
    <t>B22</t>
  </si>
  <si>
    <t>Felhalmozási célú visszatérítendő támogatások, kölcsönök visszatérülése államháztartáson belülről</t>
  </si>
  <si>
    <t>B23</t>
  </si>
  <si>
    <t>Felhalmozási célú visszatérítendő támogatások, kölcsönök igénybevétele államháztartáson belülről</t>
  </si>
  <si>
    <t>B24</t>
  </si>
  <si>
    <t>Egyéb felhalmozási célú támogatások bevételei államháztartáson belülről</t>
  </si>
  <si>
    <t>B25</t>
  </si>
  <si>
    <t>B2</t>
  </si>
  <si>
    <t>Magánszemélyek jövedelemadói</t>
  </si>
  <si>
    <t>B311</t>
  </si>
  <si>
    <t xml:space="preserve">Társaságok jövedelemadói </t>
  </si>
  <si>
    <t>B312</t>
  </si>
  <si>
    <t>B31</t>
  </si>
  <si>
    <t>Szociális hozzájárulási adó és járulékok</t>
  </si>
  <si>
    <t>B32</t>
  </si>
  <si>
    <t>Bérhez és foglalkoztatáshoz kapcsolódó adók</t>
  </si>
  <si>
    <t>B33</t>
  </si>
  <si>
    <t xml:space="preserve">Vagyoni tipusú adók </t>
  </si>
  <si>
    <t>B34</t>
  </si>
  <si>
    <t xml:space="preserve">Értékesítési és forgalmi adók </t>
  </si>
  <si>
    <t>B351</t>
  </si>
  <si>
    <t xml:space="preserve">Fogyasztási adók </t>
  </si>
  <si>
    <t>B352</t>
  </si>
  <si>
    <t xml:space="preserve">Pénzügyi monopóliumok nyereségét terhelő adók </t>
  </si>
  <si>
    <t>B353</t>
  </si>
  <si>
    <t>Gépjárműadók</t>
  </si>
  <si>
    <t>B354</t>
  </si>
  <si>
    <t xml:space="preserve">Egyéb áruhasználati és szolgáltatási adók </t>
  </si>
  <si>
    <t>B355</t>
  </si>
  <si>
    <t>B35</t>
  </si>
  <si>
    <t xml:space="preserve">Egyéb közhatalmi bevételek </t>
  </si>
  <si>
    <t>B36</t>
  </si>
  <si>
    <t>B3</t>
  </si>
  <si>
    <t>Készletértékesítés ellenértéke</t>
  </si>
  <si>
    <t>B401</t>
  </si>
  <si>
    <t>B402</t>
  </si>
  <si>
    <t>B403</t>
  </si>
  <si>
    <t>Tulajdonosi bevételek</t>
  </si>
  <si>
    <t>B404</t>
  </si>
  <si>
    <t>B405</t>
  </si>
  <si>
    <t>B406</t>
  </si>
  <si>
    <t>Általános forgalmi adó visszatérítése</t>
  </si>
  <si>
    <t>B407</t>
  </si>
  <si>
    <t>Befektetett pénzügyi eszközökből származó bevételek</t>
  </si>
  <si>
    <t>B4081</t>
  </si>
  <si>
    <t>Egyéb kapott (járó) kamatok és kamatjellegű bevételek</t>
  </si>
  <si>
    <t>B4082</t>
  </si>
  <si>
    <t>B408</t>
  </si>
  <si>
    <t>Részesedésekből származó pénzügyi műveletek bevételei</t>
  </si>
  <si>
    <t>B4091</t>
  </si>
  <si>
    <t>Más egyéb pénzügyi műveletek bevételei</t>
  </si>
  <si>
    <t>B4092</t>
  </si>
  <si>
    <t>B409</t>
  </si>
  <si>
    <t>Biztosító által fizetett kártérítés</t>
  </si>
  <si>
    <t>B410</t>
  </si>
  <si>
    <t>Egyéb működési bevételek</t>
  </si>
  <si>
    <t>B411</t>
  </si>
  <si>
    <t>B4</t>
  </si>
  <si>
    <t>Immateriális javak értékesítése</t>
  </si>
  <si>
    <t>B51</t>
  </si>
  <si>
    <t>Ingatlanok értékesítése</t>
  </si>
  <si>
    <t>B52</t>
  </si>
  <si>
    <t>Egyéb tárgyi eszközök értékesítése</t>
  </si>
  <si>
    <t>B53</t>
  </si>
  <si>
    <t>Részesedések értékesítése</t>
  </si>
  <si>
    <t>B54</t>
  </si>
  <si>
    <t>Részesedések megszűnéséhez kapcsolódó bevételek</t>
  </si>
  <si>
    <t>B55</t>
  </si>
  <si>
    <t>B5</t>
  </si>
  <si>
    <t>56</t>
  </si>
  <si>
    <t>Működési célú garancia- és kezességvállalásból származó megtérülések államháztartáson kívülről</t>
  </si>
  <si>
    <t>B61</t>
  </si>
  <si>
    <t>57</t>
  </si>
  <si>
    <t>Működési célú visszatérítendő támogatások, kölcsönök visszatérülése az Európai Uniótól</t>
  </si>
  <si>
    <t>B62</t>
  </si>
  <si>
    <t>58</t>
  </si>
  <si>
    <t>Működési célú visszatérítendő támogatások, kölcsönök visszatérülése kormányoktól és más nemzetközi szervezetektől</t>
  </si>
  <si>
    <t>B63</t>
  </si>
  <si>
    <t>59</t>
  </si>
  <si>
    <t>Működési célú visszatérítendő támogatások, kölcsönök visszatérülése államháztartáson kívülről</t>
  </si>
  <si>
    <t>B64</t>
  </si>
  <si>
    <t>60</t>
  </si>
  <si>
    <t>Egyéb működési célú átvett pénzeszközök</t>
  </si>
  <si>
    <t>B65</t>
  </si>
  <si>
    <t>61</t>
  </si>
  <si>
    <t>B6</t>
  </si>
  <si>
    <t>62</t>
  </si>
  <si>
    <t>Felhalmozási célú garancia- és kezességvállalásból származó megtérülések államháztartáson kívülről</t>
  </si>
  <si>
    <t>B71</t>
  </si>
  <si>
    <t>63</t>
  </si>
  <si>
    <t>Felhalmozási célú visszatérítendő támogatások, kölcsönök visszatérülése az Európai Uniótól</t>
  </si>
  <si>
    <t>B72</t>
  </si>
  <si>
    <t>64</t>
  </si>
  <si>
    <t>Felhalmozási célú visszatérítendő támogatások, kölcsönök visszatérülése kormányoktól és más nemzetközi szervezetektől</t>
  </si>
  <si>
    <t>B73</t>
  </si>
  <si>
    <t>65</t>
  </si>
  <si>
    <t>Felhalmozási célú visszatérítendő támogatások, kölcsönök visszatérülése államháztartáson kívülről</t>
  </si>
  <si>
    <t>B74</t>
  </si>
  <si>
    <t>66</t>
  </si>
  <si>
    <t>Egyéb felhalmozási célú átvett pénzeszközök</t>
  </si>
  <si>
    <t>B75</t>
  </si>
  <si>
    <t>67</t>
  </si>
  <si>
    <t>B7</t>
  </si>
  <si>
    <t>68</t>
  </si>
  <si>
    <t>B1-B7</t>
  </si>
  <si>
    <t>Hosszú lejáratú hitelek, kölcsönök felvétele pénzügyi vállalkozástól</t>
  </si>
  <si>
    <t>B8111</t>
  </si>
  <si>
    <t>Likviditási célú hitelek, kölcsönök felvétele pénzügyi vállalkozástól</t>
  </si>
  <si>
    <t>B8112</t>
  </si>
  <si>
    <t>Rövid lejáratú hitelek, kölcsönök felvétele pénzügyi vállalkozástól</t>
  </si>
  <si>
    <t>B8113</t>
  </si>
  <si>
    <t>B811</t>
  </si>
  <si>
    <t>Forgatási célú belföldi értékpapírok beváltása, értékesítése</t>
  </si>
  <si>
    <t>B8121</t>
  </si>
  <si>
    <t>Éven belüli lejáratú belföldi értékpapírok kibocsátása</t>
  </si>
  <si>
    <t>B8122</t>
  </si>
  <si>
    <t>Befektetési célú belföldi értékpapírok beváltása, értékesítése</t>
  </si>
  <si>
    <t>B8123</t>
  </si>
  <si>
    <t>Éven túli lejáratú belföldi értékpapírok kibocsátása</t>
  </si>
  <si>
    <t>B8124</t>
  </si>
  <si>
    <t>B812</t>
  </si>
  <si>
    <t>Előző év költségvetési maradványának igénybevétele</t>
  </si>
  <si>
    <t>B8131</t>
  </si>
  <si>
    <t>Előző év vállalkozási maradványának igénybevétele</t>
  </si>
  <si>
    <t>B8132</t>
  </si>
  <si>
    <t>B813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</si>
  <si>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</si>
  <si>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</si>
  <si>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</si>
  <si>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</si>
  <si>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</si>
  <si>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</si>
  <si>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Lekötött bankbetétek megszüntetése</t>
  </si>
  <si>
    <t>B817</t>
  </si>
  <si>
    <t>Központi költségvetés sajátos finanszírozási bevételei</t>
  </si>
  <si>
    <t>B818</t>
  </si>
  <si>
    <t>Hosszú lejáratú tulajdonosi kölcsönök bevételei</t>
  </si>
  <si>
    <t>B8191</t>
  </si>
  <si>
    <t>Rövid lejáratú tulajdonosi kölcsönök bevételei</t>
  </si>
  <si>
    <t>B8192</t>
  </si>
  <si>
    <t>B819</t>
  </si>
  <si>
    <t>B81</t>
  </si>
  <si>
    <t>Forgatási célú külföldi értékpapírok beváltása,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</si>
  <si>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</si>
  <si>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</si>
  <si>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</si>
  <si>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</si>
  <si>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</si>
  <si>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>Hitelek, kölcsönök felvétele külföldi kormányoktól és nemzetközi szervezetektől</t>
  </si>
  <si>
    <t>B824</t>
  </si>
  <si>
    <t>Hitelek, kölcsönök felvétele külföldi pénzintézetektől</t>
  </si>
  <si>
    <t>B825</t>
  </si>
  <si>
    <t>B82</t>
  </si>
  <si>
    <t>Adóssághoz nem kapcsolódó származékos ügyletek bevételei</t>
  </si>
  <si>
    <t>B83</t>
  </si>
  <si>
    <t>Váltóbevételek</t>
  </si>
  <si>
    <t>B84</t>
  </si>
  <si>
    <t>B8</t>
  </si>
  <si>
    <t xml:space="preserve">BEVÉTELEK összesen 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</si>
  <si>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</si>
  <si>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</si>
  <si>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</si>
  <si>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</si>
  <si>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</si>
  <si>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</si>
  <si>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</si>
  <si>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</si>
  <si>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</si>
  <si>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</si>
  <si>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</si>
  <si>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</si>
  <si>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</si>
  <si>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</si>
  <si>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</si>
  <si>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</si>
  <si>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</si>
  <si>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</si>
  <si>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</si>
  <si>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</si>
  <si>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</si>
  <si>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</si>
  <si>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</si>
  <si>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</si>
  <si>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</si>
  <si>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</si>
  <si>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</si>
  <si>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</si>
  <si>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</si>
  <si>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</si>
  <si>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 xml:space="preserve">Finanszírozási bevételek </t>
  </si>
  <si>
    <t>Külföldi finanszírozás bevételei</t>
  </si>
  <si>
    <t xml:space="preserve">Belföldi finanszírozás bevételei </t>
  </si>
  <si>
    <t xml:space="preserve">Tulajdonosi kölcsönök bevételei </t>
  </si>
  <si>
    <t xml:space="preserve">Maradvány igénybevétele </t>
  </si>
  <si>
    <t xml:space="preserve">Belföldi értékpapírok bevételei </t>
  </si>
  <si>
    <t xml:space="preserve">Hitel-, kölcsönfelvétel pénzügyi vállalkozástól </t>
  </si>
  <si>
    <t>Felhalmozási célú átvett pénzeszközök</t>
  </si>
  <si>
    <t xml:space="preserve">Működési célú átvett pénzeszközök </t>
  </si>
  <si>
    <t>Felhalmozási bevételek</t>
  </si>
  <si>
    <t xml:space="preserve">Működési bevételek </t>
  </si>
  <si>
    <t xml:space="preserve">Egyéb pénzügyi műveletek bevételei </t>
  </si>
  <si>
    <t>Kamatbevételek és más nyereségjellegű bevételek</t>
  </si>
  <si>
    <t>Közhatalmi bevételek</t>
  </si>
  <si>
    <t xml:space="preserve">Termékek és szolgáltatások adói </t>
  </si>
  <si>
    <t xml:space="preserve">Jövedelemadók </t>
  </si>
  <si>
    <t>Felhalmozási célú támogatások államháztartáson belülről</t>
  </si>
  <si>
    <t>Működési célú támogatások államháztartáson belülről</t>
  </si>
  <si>
    <t>Önkormányzatok működési támogatásai</t>
  </si>
  <si>
    <t>KIADÁSOK ÖSSZESEN *</t>
  </si>
  <si>
    <t>99</t>
  </si>
  <si>
    <t xml:space="preserve">Finanszírozási kiadások </t>
  </si>
  <si>
    <t>Külföldi finanszírozás kiadásai</t>
  </si>
  <si>
    <t xml:space="preserve">Belföldi finanszírozás kiadásai </t>
  </si>
  <si>
    <t xml:space="preserve">Belföldi értékpapírok kiadásai </t>
  </si>
  <si>
    <t xml:space="preserve">Hitel-, kölcsöntörlesztés államháztartáson kívülre </t>
  </si>
  <si>
    <t>Költségvetési kiadások</t>
  </si>
  <si>
    <t>Egyéb felhalmozási célú kiadások</t>
  </si>
  <si>
    <t>Felújítások</t>
  </si>
  <si>
    <t>Beruházások</t>
  </si>
  <si>
    <t>Egyéb működési célú kiadások</t>
  </si>
  <si>
    <t>Elvonások és befizetések</t>
  </si>
  <si>
    <t xml:space="preserve">Ellátottak pénzbeli juttatásai </t>
  </si>
  <si>
    <t xml:space="preserve">Dologi kiadások </t>
  </si>
  <si>
    <t>Különféle befizetések és egyéb dologi kiadások</t>
  </si>
  <si>
    <t>Kiküldetések, reklám- és propagandakiadások</t>
  </si>
  <si>
    <t>Szolgáltatási kiadások</t>
  </si>
  <si>
    <t>Kommunikációs szolgáltatások</t>
  </si>
  <si>
    <t>Készletbeszerzés</t>
  </si>
  <si>
    <t xml:space="preserve">Személyi juttatások </t>
  </si>
  <si>
    <t>Külső személyi juttatások</t>
  </si>
  <si>
    <t>Foglalkoztatottak személyi juttatásai</t>
  </si>
  <si>
    <t xml:space="preserve"> *A kiadások összesen értéke a halmozódás kiszűrésével került megállapításra.</t>
  </si>
  <si>
    <t>ebből szabad tartalék</t>
  </si>
  <si>
    <t>Iskolai étkeztetés</t>
  </si>
  <si>
    <t>(Az éves illetménykeret tartalmazza a választott tisztségviselők éves díjazását és annak járulékait valamint a közfoglalkoztatottak illetményét és járulékait.)</t>
  </si>
  <si>
    <t>HUSRB/1602/31/0128-IPA</t>
  </si>
  <si>
    <t>Élőhelyrekonstrukció és természetközeli bemutatóhelyek kialakítása a Sándorfalvi Nádas tó védett részén.</t>
  </si>
  <si>
    <t>EFOP-3.3.2-16</t>
  </si>
  <si>
    <t>LÁSD VILÁGOD! LÁSS CSODÁT! - A Sándorfalvi Kulturális Központ által szervezett kulturális kompetenciafejlesztő foglalkozások a köznevelés eredményességéért</t>
  </si>
  <si>
    <t>EFOP-4.1.8-16-2017-00075</t>
  </si>
  <si>
    <t>Az egész életen át tartó tanulás érdekében egy új oktatási célú, kreatív foglalkoztató terem kialakítása a Petőfi Emlékkönyvtárban</t>
  </si>
  <si>
    <t>Személyi jutt. (K1)</t>
  </si>
  <si>
    <t>Munkaadókat terh. járulékok (K2)</t>
  </si>
  <si>
    <t>Ellátottak pénzb. jutt. (K4)</t>
  </si>
  <si>
    <t>Egyéb műk. c. kiadások (K5)</t>
  </si>
  <si>
    <t>Egyéb felhalmozási c. kiadások (K8)</t>
  </si>
  <si>
    <t>Működési kiadások</t>
  </si>
  <si>
    <t>Köztemető fenntartása</t>
  </si>
  <si>
    <t>Városgazdálkodás</t>
  </si>
  <si>
    <t>Ebből:</t>
  </si>
  <si>
    <t>SÖV Kft. támogatása</t>
  </si>
  <si>
    <t xml:space="preserve">Járdaprogram </t>
  </si>
  <si>
    <t>Zöldprogram</t>
  </si>
  <si>
    <t>Egyéb</t>
  </si>
  <si>
    <t>Önkormányzati jogalkotás</t>
  </si>
  <si>
    <t>Szociális ellátás</t>
  </si>
  <si>
    <t>Lakhatási támogatás</t>
  </si>
  <si>
    <t>Gyógyszertám.</t>
  </si>
  <si>
    <t>Rendk.gy.véd.t</t>
  </si>
  <si>
    <t>Termb rgyv.tám.</t>
  </si>
  <si>
    <t>Átmeneti segély pénzbeni</t>
  </si>
  <si>
    <t>Természetbeni átmeneti segély</t>
  </si>
  <si>
    <t>Temetési segély</t>
  </si>
  <si>
    <t>Köztemetés</t>
  </si>
  <si>
    <t>Bursa Hungarica; Arany János tehetséggondozó</t>
  </si>
  <si>
    <t>Ár- és belvízvédelem</t>
  </si>
  <si>
    <t>Önkormányzatok és társulások elszámolásai</t>
  </si>
  <si>
    <t>Belső ellenőrzés</t>
  </si>
  <si>
    <t>Sf-Szatymaz Szennyvíz Cstorna beruházó Társulás</t>
  </si>
  <si>
    <t>58.</t>
  </si>
  <si>
    <t>Lakásgazdálkodás</t>
  </si>
  <si>
    <t>60.</t>
  </si>
  <si>
    <t>Lakásalap</t>
  </si>
  <si>
    <t>62.</t>
  </si>
  <si>
    <t>Környezetvédelmi alap</t>
  </si>
  <si>
    <t>64.</t>
  </si>
  <si>
    <t>Sportfeladat</t>
  </si>
  <si>
    <t>66.</t>
  </si>
  <si>
    <t>Civil szervezetek támogatása</t>
  </si>
  <si>
    <t>Polgárőrség támogatása</t>
  </si>
  <si>
    <t>68.</t>
  </si>
  <si>
    <t>Tűzoltóegyesület támogatása</t>
  </si>
  <si>
    <t>70.</t>
  </si>
  <si>
    <t>Sándorfalvi Iskolás Gyermekekért Közalapítvány</t>
  </si>
  <si>
    <t>72.</t>
  </si>
  <si>
    <t>Sándorfalvi Citerások</t>
  </si>
  <si>
    <t>74.</t>
  </si>
  <si>
    <t>76.</t>
  </si>
  <si>
    <t>78.</t>
  </si>
  <si>
    <t>Közművelődési érdekeltségnövelő támogatás önereje</t>
  </si>
  <si>
    <t>80.</t>
  </si>
  <si>
    <t>82.</t>
  </si>
  <si>
    <t>Önkormányzat  müködési kiad. összesen</t>
  </si>
  <si>
    <t>86.</t>
  </si>
  <si>
    <t>87.</t>
  </si>
  <si>
    <t>Felhalmozási kiadások</t>
  </si>
  <si>
    <t>88.</t>
  </si>
  <si>
    <t>Településfejlesztés</t>
  </si>
  <si>
    <t>90.</t>
  </si>
  <si>
    <t>92.</t>
  </si>
  <si>
    <t>94.</t>
  </si>
  <si>
    <t>Fejlesztési kiadások összesen</t>
  </si>
  <si>
    <t>Fejlesztések tartaléka</t>
  </si>
  <si>
    <t xml:space="preserve"> Felhalmozási kiadások összesen</t>
  </si>
  <si>
    <t>Önkormányzat  kiadások összesen</t>
  </si>
  <si>
    <t>Közös Önkormányzati Hivatal működési kiadások</t>
  </si>
  <si>
    <t>Működési kiadások:</t>
  </si>
  <si>
    <t>Nem lakóingatlan bérbeadása, üzemeltetése</t>
  </si>
  <si>
    <t>Hivatali igazgatási kiadások</t>
  </si>
  <si>
    <t>Helyi adóval kapcsolatos feladatok</t>
  </si>
  <si>
    <t>Egészségügy</t>
  </si>
  <si>
    <t>Háziorvosi rendelő üzemeltetése</t>
  </si>
  <si>
    <t>Háziorvosi rendelő bérleti díja</t>
  </si>
  <si>
    <t>Vérvétel</t>
  </si>
  <si>
    <t>Egészségügy összesen</t>
  </si>
  <si>
    <t>Közterületfelügyelet</t>
  </si>
  <si>
    <t>Közös Önkormányzati Hivatal kiadások összesen</t>
  </si>
  <si>
    <t>Egyesített Egészségügyi és Szociális Intézmény (önállóan működő költségvetési szerv)</t>
  </si>
  <si>
    <t>Sándorfalvi Kulturális Központ (önállóan működő költségvetési szerv)</t>
  </si>
  <si>
    <t>Sándorfalvi Pipacs Óvoda (önállóan működő költségvetési szerv)</t>
  </si>
  <si>
    <t>Önállóan működő kv. intézm. együtt</t>
  </si>
  <si>
    <t>Önkormányzat mindösszesen</t>
  </si>
  <si>
    <t>Sándorfalva-Szatymaz Szennyvíz Beruházó Társulás (önállóan működő költségvetési szerv)</t>
  </si>
  <si>
    <t>Iskolai gyermekétkeztetés</t>
  </si>
  <si>
    <t xml:space="preserve">Sándorfalva-Szatymaz-Dóc Települések Egészségügyi Alapellátásának Közös
      Fejlesztéséért Önkormányzati Társulás
</t>
  </si>
  <si>
    <t xml:space="preserve"> </t>
  </si>
  <si>
    <t xml:space="preserve">Sf. 2008 Kft. Szerződés </t>
  </si>
  <si>
    <t>TOP pályázatok szolgáltatási díjai</t>
  </si>
  <si>
    <t>Viziközmű Társulat felszámolása után fennmaradt kiadások  (visszafizetés háztartásoknak, tartalék)</t>
  </si>
  <si>
    <t xml:space="preserve">Eü társulás </t>
  </si>
  <si>
    <t>DHGT</t>
  </si>
  <si>
    <t>I. VH. Emlékmű felújítás pályázat önereje</t>
  </si>
  <si>
    <t>Szociális Szövetkezetekben részesedések befizetésének teljesítése</t>
  </si>
  <si>
    <t>Kamera rendszer bővítése</t>
  </si>
  <si>
    <t>TOP, VP pályázatok projektmenedzsment költséges</t>
  </si>
  <si>
    <t>57.</t>
  </si>
  <si>
    <t>59.</t>
  </si>
  <si>
    <t>61.</t>
  </si>
  <si>
    <t>63.</t>
  </si>
  <si>
    <t>65.</t>
  </si>
  <si>
    <t>67.</t>
  </si>
  <si>
    <t>69.</t>
  </si>
  <si>
    <t>71.</t>
  </si>
  <si>
    <t>73.</t>
  </si>
  <si>
    <t>75.</t>
  </si>
  <si>
    <t>77.</t>
  </si>
  <si>
    <t>79.</t>
  </si>
  <si>
    <t>81.</t>
  </si>
  <si>
    <t>83.</t>
  </si>
  <si>
    <t>84.</t>
  </si>
  <si>
    <t>85.</t>
  </si>
  <si>
    <t>89.</t>
  </si>
  <si>
    <t>91.</t>
  </si>
  <si>
    <t>93.</t>
  </si>
  <si>
    <t>95.</t>
  </si>
  <si>
    <t>96.</t>
  </si>
  <si>
    <t>TOP pályázatok kivitelezési, eszközbeszerési költsége</t>
  </si>
  <si>
    <t>Kulturális illetmény pótlék</t>
  </si>
  <si>
    <t xml:space="preserve"> módosított illetménykeret</t>
  </si>
  <si>
    <t>Szeged-Sándorfalva–Dóc–Ópusztaszer településeket és Szegedet összekötő kerékpárút megvalósítása</t>
  </si>
  <si>
    <t>Kéményserprőipari támogatás</t>
  </si>
  <si>
    <t>Kézilabda csarnok építés önerő</t>
  </si>
  <si>
    <t>Erzsébet utalvány</t>
  </si>
  <si>
    <t>Tény</t>
  </si>
  <si>
    <t>Teljesítés</t>
  </si>
  <si>
    <t>A/I/1 Vagyoni értékű jogok</t>
  </si>
  <si>
    <t>A/I Immateriális javak (=A/I/1+A/I/2+A/I/3)</t>
  </si>
  <si>
    <t>A/II/1 Ingatlanok és a kapcsolódó vagyoni értékű jogok</t>
  </si>
  <si>
    <t>A/II/2 Gépek, berendezések, felszerelések, járművek</t>
  </si>
  <si>
    <t>A/II/4 Beruházások, felújítások</t>
  </si>
  <si>
    <t>A/II Tárgyi eszközök  (=A/II/1+...+A/II/5)</t>
  </si>
  <si>
    <t>A/III/1 Tartós részesedések (=A/III/1a+…+A/III/1e)</t>
  </si>
  <si>
    <t>A/III/1b - ebből: tartós részesedések nem pénzügyi vállalkozásban</t>
  </si>
  <si>
    <t>A/III/1e - ebből: egyéb tartós részesedések</t>
  </si>
  <si>
    <t>A/III Befektetett pénzügyi eszközök (=A/III/1+A/III/2+A/III/3)</t>
  </si>
  <si>
    <t>A/IV/1 Koncesszióba, vagyonkezelésbe adott eszközök (=A/IV/1a+A/IV/1b+A/IV/1c)</t>
  </si>
  <si>
    <t>A/IV/1b - ebből: tárgyi eszközök</t>
  </si>
  <si>
    <t>A/IV Koncesszióba, vagyonkezelésbe adott eszközök (=A/IV/1+A/IV/2)</t>
  </si>
  <si>
    <t>A) NEMZETI VAGYONBA TARTOZÓ BEFEKTETETT ESZKÖZÖK (=A/I+A/II+A/III+A/IV)</t>
  </si>
  <si>
    <t>C/II/1 Forintpénztár</t>
  </si>
  <si>
    <t>C/II Pénztárak, csekkek, betétkönyvek (=C/II/1+C/II/2+C/II/3)</t>
  </si>
  <si>
    <t>C/III/1 Kincstáron kívüli forintszámlák</t>
  </si>
  <si>
    <t>C/III/2 Kincstárban vezetett forintszámlák</t>
  </si>
  <si>
    <t>C/III Forintszámlák (=C/III/1+C/III/2)</t>
  </si>
  <si>
    <t>C/IV/1 Kincstáron kívüli devizaszámlák</t>
  </si>
  <si>
    <t>C/IV Devizaszámlák (=CIV/1+C/IV/2)</t>
  </si>
  <si>
    <t>C) PÉNZESZKÖZÖK (=C/I+…+C/IV)</t>
  </si>
  <si>
    <t>D/I/1 Költségvetési évben esedékes követelések működési célú támogatások bevételeire államháztartáson belülről (&gt;=D/I/1a)</t>
  </si>
  <si>
    <t>D/I/3 Költségvetési évben esedékes követelések közhatalmi bevételre (=D/I/3a+…+D/I/3f)</t>
  </si>
  <si>
    <t>D/I/3d - ebből: költségvetési évben esedékes követelések vagyoni típusú adókra</t>
  </si>
  <si>
    <t>D/I/3e - ebből: költségvetési évben esedékes követelések termékek és szolgáltatások adóira</t>
  </si>
  <si>
    <t>D/I/3f - ebből: költségvetési évben esedékes követelések egyéb közhatalmi bevételekre</t>
  </si>
  <si>
    <t>D/I/4 Költségvetési évben esedékes követelések működési bevételre (=D/I/4a+…+D/I/4i)</t>
  </si>
  <si>
    <t>D/I/4a - ebből: költségvetési évben esedékes követelések készletértékesítés ellenértékére, szolgáltatások ellenértékére, közvetített szolgáltatások ellenértékére</t>
  </si>
  <si>
    <t>D/I/4d - ebből: költségvetési évben esedékes követelések kiszámlázott általános forgalmi adóra</t>
  </si>
  <si>
    <t>D/I/4i - ebből: költségvetési évben esedékes követelések egyéb működési bevételekre</t>
  </si>
  <si>
    <t>D/I/6 Költségvetési évben esedékes követelések működési célú átvett pénzeszközre (&gt;=D/I/6a+D/I/6b+D/I/6c)</t>
  </si>
  <si>
    <t>D/I/6c - ebből: költségvetési évben esedékes követelések működési célú visszatérítendő támogatások, kölcsönök visszatérülésére államháztartáson kívülről</t>
  </si>
  <si>
    <t>D/I/7 Költségvetési évben esedékes követelések felhalmozási célú átvett pénzeszközre (&gt;=D/I/7a+D/I/7b+D/I/7c)</t>
  </si>
  <si>
    <t>101</t>
  </si>
  <si>
    <t>D/I Költségvetési évben esedékes követelések (=D/I/1+…+D/I/8)</t>
  </si>
  <si>
    <t>113</t>
  </si>
  <si>
    <t>D/II/4 Költségvetési évet követően esedékes követelések működési bevételre (=D/II/4a+…+D/II/4i)</t>
  </si>
  <si>
    <t>118</t>
  </si>
  <si>
    <t>D/II/4e - ebből: költségvetési évet követően esedékes követelések általános forgalmi adó visszatérítésére</t>
  </si>
  <si>
    <t>119</t>
  </si>
  <si>
    <t>D/II/4f - ebből: költségvetési évet követően esedékes követelések kamatbevételekre és más nyereségjellegű bevételekre</t>
  </si>
  <si>
    <t>123</t>
  </si>
  <si>
    <t>D/II/5 Költségvetési évet követően esedékes követelések felhalmozási bevételre (=D/II/5a+…+D/II/5e)</t>
  </si>
  <si>
    <t>125</t>
  </si>
  <si>
    <t>D/II/5b - ebből: költségvetési évet követően esedékes követelések ingatlanok értékesítésére</t>
  </si>
  <si>
    <t>129</t>
  </si>
  <si>
    <t>D/II/6 Költségvetési évet követően esedékes követelések működési célú átvett pénzeszközre (&gt;=D/II/6a+D/II/6b+D/II/6c)</t>
  </si>
  <si>
    <t>132</t>
  </si>
  <si>
    <t>D/II/6c - ebből: költségvetési évet követően esedékes követelések működési célú visszatérítendő támogatások, kölcsönök visszatérülésére államháztartáson kívülről</t>
  </si>
  <si>
    <t>142</t>
  </si>
  <si>
    <t>D/II Költségvetési évet követően esedékes követelések (=D/II/1+…+D/II/8)</t>
  </si>
  <si>
    <t>143</t>
  </si>
  <si>
    <t>D/III/1 Adott előlegek (=D/III/1a+…+D/III/1f)</t>
  </si>
  <si>
    <t>145</t>
  </si>
  <si>
    <t>D/III/1b - ebből: beruházásokra, felújításokra adott előlegek</t>
  </si>
  <si>
    <t>152</t>
  </si>
  <si>
    <t>D/III/4 Forgótőke elszámolása</t>
  </si>
  <si>
    <t>158</t>
  </si>
  <si>
    <t>D/III Követelés jellegű sajátos elszámolások (=D/III/1+…+D/III/9)</t>
  </si>
  <si>
    <t>159</t>
  </si>
  <si>
    <t>D) KÖVETELÉSEK  (=D/I+D/II+D/III)</t>
  </si>
  <si>
    <t>168</t>
  </si>
  <si>
    <t>E/III/1 December havi illetmények, munkabérek elszámolása</t>
  </si>
  <si>
    <t>170</t>
  </si>
  <si>
    <t>E/III Egyéb sajátos eszközoldali elszámolások (=E/III/1+E/III/2)</t>
  </si>
  <si>
    <t>171</t>
  </si>
  <si>
    <t>E) EGYÉB SAJÁTOS ELSZÁMOLÁSOK (=E/I+E/II+E/III)</t>
  </si>
  <si>
    <t>173</t>
  </si>
  <si>
    <t>F/2 Költségek, ráfordítások aktív időbeli elhatárolása</t>
  </si>
  <si>
    <t>175</t>
  </si>
  <si>
    <t>F) AKTÍV IDŐBELI  ELHATÁROLÁSOK  (=F/1+F/2+F/3)</t>
  </si>
  <si>
    <t>176</t>
  </si>
  <si>
    <t>ESZKÖZÖK ÖSSZESEN (=A+B+C+D+E+F)</t>
  </si>
  <si>
    <t>177</t>
  </si>
  <si>
    <t>G/I  Nemzeti vagyon induláskori értéke</t>
  </si>
  <si>
    <t>178</t>
  </si>
  <si>
    <t>G/II Nemzeti vagyon változásai</t>
  </si>
  <si>
    <t>179</t>
  </si>
  <si>
    <t>G/III Egyéb eszközök induláskori értéke és változásai</t>
  </si>
  <si>
    <t>180</t>
  </si>
  <si>
    <t>G/IV Felhalmozott eredmény</t>
  </si>
  <si>
    <t>182</t>
  </si>
  <si>
    <t>G/VI Mérleg szerinti eredmény</t>
  </si>
  <si>
    <t>183</t>
  </si>
  <si>
    <t>G/ SAJÁT TŐKE  (= G/I+…+G/VI)</t>
  </si>
  <si>
    <t>186</t>
  </si>
  <si>
    <t>H/I/3 Költségvetési évben esedékes kötelezettségek dologi kiadásokra</t>
  </si>
  <si>
    <t>191</t>
  </si>
  <si>
    <t>H/I/6 Költségvetési évben esedékes kötelezettségek beruházásokra</t>
  </si>
  <si>
    <t>209</t>
  </si>
  <si>
    <t>H/I Költségvetési évben esedékes kötelezettségek (=H/I/1+…+H/I/9)</t>
  </si>
  <si>
    <t>212</t>
  </si>
  <si>
    <t>H/II/3 Költségvetési évet követően esedékes kötelezettségek dologi kiadásokra</t>
  </si>
  <si>
    <t>213</t>
  </si>
  <si>
    <t>H/II/4 Költségvetési évet követően esedékes kötelezettségek ellátottak pénzbeli juttatásaira</t>
  </si>
  <si>
    <t>217</t>
  </si>
  <si>
    <t>H/II/6 Költségvetési évet követően esedékes kötelezettségek beruházásokra</t>
  </si>
  <si>
    <t>222</t>
  </si>
  <si>
    <t>H/II/9 Költségvetési évet követően esedékes kötelezettségek finanszírozási kiadásokra (&gt;=H/II/9a+…+H/II/9j)</t>
  </si>
  <si>
    <t>227</t>
  </si>
  <si>
    <t>H/II/9e - ebből: költségvetési évet követően esedékes kötelezettségek államháztartáson belüli megelőlegezések visszafizetésére</t>
  </si>
  <si>
    <t>233</t>
  </si>
  <si>
    <t>H/II Költségvetési évet követően esedékes kötelezettségek (=H/II/1+…+H/II/9)</t>
  </si>
  <si>
    <t>236</t>
  </si>
  <si>
    <t>H/III/3 Más szervezetet megillető bevételek elszámolása</t>
  </si>
  <si>
    <t>240</t>
  </si>
  <si>
    <t>H/III/8 Letétre, megőrzésre, fedezetkezelésre átvett pénzeszközök, biztosítékok</t>
  </si>
  <si>
    <t>243</t>
  </si>
  <si>
    <t>H/III Kötelezettség jellegű sajátos elszámolások (=H/III/1+…+H/III/10)</t>
  </si>
  <si>
    <t>244</t>
  </si>
  <si>
    <t>H) KÖTELEZETTSÉGEK (=H/I+H/II+H/III)</t>
  </si>
  <si>
    <t>247</t>
  </si>
  <si>
    <t>J/2 Költségek, ráfordítások passzív időbeli elhatárolása</t>
  </si>
  <si>
    <t>249</t>
  </si>
  <si>
    <t>J) PASSZÍV IDŐBELI ELHATÁROLÁSOK (=J/1+J/2+J/3)</t>
  </si>
  <si>
    <t>250</t>
  </si>
  <si>
    <t>FORRÁSOK ÖSSZESEN (=G+H+I+J)</t>
  </si>
  <si>
    <t>Nyitó</t>
  </si>
  <si>
    <t>Záró</t>
  </si>
  <si>
    <t>D/III/1e - ebből: foglalkoztatottaknak adott előlegek</t>
  </si>
  <si>
    <t>B/I/1 Vásárolt készletek</t>
  </si>
  <si>
    <t>B/I Készletek (=B/I/1+…+B/I/5)</t>
  </si>
  <si>
    <t>B) NEMZETI VAGYONBA TARTOZÓ FORGÓESZKÖZÖK (= B/I+B/II)</t>
  </si>
  <si>
    <t>D/I/4c - ebből: költségvetési évben esedékes követelések ellátási díjakra</t>
  </si>
  <si>
    <t>D/II/4a - ebből: költségvetési évet követően esedékes követelések készletértékesítés ellenértékére, szolgáltatások ellenértékére, közvetített szolgáltatások ellenértékére</t>
  </si>
  <si>
    <t>D/II/4d - ebből: költségvetési évet követően esedékes követelések kiszámlázott általános forgalmi adóra</t>
  </si>
  <si>
    <t>D/II/4i - ebből: költségvetési évet követően esedékes követelések egyéb működési bevételekre</t>
  </si>
  <si>
    <t>H/III/1 Kapott előlegek</t>
  </si>
  <si>
    <t>Eü-Társulás</t>
  </si>
  <si>
    <t>D/III/1d - ebből: igénybe vett szolgáltatásra adott előlegek</t>
  </si>
  <si>
    <t>H/I/5 Költségvetési évben esedékes kötelezettségek egyéb működési célú kiadásokra (&gt;=H/I/5a+H/I/5b)</t>
  </si>
  <si>
    <t>H/I/5a - ebből: költségvetési évben esedékes kötelezettségek működési célú visszatérítendő támogatások, kölcsönök törlesztésére államháztartáson belülre</t>
  </si>
  <si>
    <t>H/II/9a - ebből: költségvetési évet követően esedékes kötelezettségek hosszú lejáratú hitelek, kölcsönök törlesztésére pénzügyi vállalkozásnak</t>
  </si>
  <si>
    <t>Adatok Ft-ban</t>
  </si>
  <si>
    <t>Immateriális javak</t>
  </si>
  <si>
    <t>Ingatlanok és kapcsolódó vagyoni értékű jogok</t>
  </si>
  <si>
    <t>Gépek, berendezések, felszerelések, járművek</t>
  </si>
  <si>
    <t>Beruházások és felújítások</t>
  </si>
  <si>
    <t>Önk</t>
  </si>
  <si>
    <t>Tárgyévi nyitó állomány (előző évi záró állomány)</t>
  </si>
  <si>
    <t>Immateriális javak beszerzése, nem aktivált beruházások</t>
  </si>
  <si>
    <t>Nem aktivált felújítások</t>
  </si>
  <si>
    <t>Beruházásokból, felújításokból aktivált érték</t>
  </si>
  <si>
    <t>Térítésmentes átvétel</t>
  </si>
  <si>
    <t>Alapításkori átvétel, vagyonkezelésbe vétel miatti átvétel, vagyonkezelői jog visszavétele</t>
  </si>
  <si>
    <t>Egyéb növekedés</t>
  </si>
  <si>
    <t>Összes növekedés  (=02+…+07)</t>
  </si>
  <si>
    <t>Értékesítés</t>
  </si>
  <si>
    <t>Hiány, selejtezés, megsemmisülés</t>
  </si>
  <si>
    <t>Térítésmentes átadás</t>
  </si>
  <si>
    <t>Költségvetési szerv, társulás alapításkori átadás, vagyonkezelésbe adás miatti átadás, vagyonkezelői jog visszaadása</t>
  </si>
  <si>
    <t>Egyéb csökkenés</t>
  </si>
  <si>
    <t>Összes csökkenés (=09+…+13)</t>
  </si>
  <si>
    <t>Bruttó érték összesen (=01+08-14)</t>
  </si>
  <si>
    <t>Terv szerinti értékcsökkenés nyitó állománya</t>
  </si>
  <si>
    <t>Terv szerinti értékcsökkenés növekedése</t>
  </si>
  <si>
    <t>Terv szerinti értékcsökkenés csökkenése</t>
  </si>
  <si>
    <t>Terv szerinti értékcsökkenés záró állománya  (=16+17-18)</t>
  </si>
  <si>
    <t>Terven felüli értékcsökkenés nyitó állománya</t>
  </si>
  <si>
    <t>Terven felüli értékcsökkenés növekedés</t>
  </si>
  <si>
    <t>Terven felüli értékcsökkenés visszaírás, kivezetés</t>
  </si>
  <si>
    <t>Terven felüli értékcsökkenés záró állománya (=20+21-22)</t>
  </si>
  <si>
    <t>Értékcsökkenés összesen (=19+23)</t>
  </si>
  <si>
    <t>Eszközök nettó értéke (=15-24)</t>
  </si>
  <si>
    <t>Teljesen (0-ig) leírt eszközök bruttó értéke</t>
  </si>
  <si>
    <t>Koncesszi-óba, vagyonke-zelésbe adott eszközök</t>
  </si>
  <si>
    <t>01 Közhatalmi eredményszemléletű bevételek</t>
  </si>
  <si>
    <t>02 Eszközök és szolgáltatások értékesítése nettó eredményszemléletű bevételei</t>
  </si>
  <si>
    <t>03 Tevékenység egyéb nettó eredményszemléletű bevételei</t>
  </si>
  <si>
    <t>I Tevékenység nettó eredményszemléletű bevétele (=01+02+03)</t>
  </si>
  <si>
    <t>04 Saját termelésű készletek állományváltozása</t>
  </si>
  <si>
    <t>05 Saját előállítású eszközök aktivált értéke</t>
  </si>
  <si>
    <t>II Aktivált saját teljesítmények értéke (=±04+05)</t>
  </si>
  <si>
    <t>06 Központi működési célú támogatások eredményszemléletű bevételei</t>
  </si>
  <si>
    <t>07 Egyéb működési célú támogatások eredményszemléletű bevételei</t>
  </si>
  <si>
    <t>08 Felhalmozási célú támogatások eredményszemléletű bevételei</t>
  </si>
  <si>
    <t>09 Különféle egyéb eredményszemléletű bevételek</t>
  </si>
  <si>
    <t>III Egyéb eredményszemléletű bevételek (=06+07+08+09)</t>
  </si>
  <si>
    <t>10 Anyagköltség</t>
  </si>
  <si>
    <t>11 Igénybe vett szolgáltatások értéke</t>
  </si>
  <si>
    <t>12 Eladott áruk beszerzési értéke</t>
  </si>
  <si>
    <t>13 Eladott (közvetített) szolgáltatások értéke</t>
  </si>
  <si>
    <t>IV Anyagjellegű ráfordítások (=10+11+12+13)</t>
  </si>
  <si>
    <t>14 Bérköltség</t>
  </si>
  <si>
    <t>15 Személyi jellegű egyéb kifizetések</t>
  </si>
  <si>
    <t>16 Bérjárulékok</t>
  </si>
  <si>
    <t>V Személyi jellegű ráfordítások (=14+15+16)</t>
  </si>
  <si>
    <t>VI Értékcsökkenési leírás</t>
  </si>
  <si>
    <t>VII Egyéb ráfordítások</t>
  </si>
  <si>
    <t>A)  TEVÉKENYSÉGEK EREDMÉNYE (=I±II+III-IV-V-VI-VII)</t>
  </si>
  <si>
    <t>17 Kapott (járó) osztalék és részesedés</t>
  </si>
  <si>
    <t>18 Részesedésekből származó eredményszemléletű bevételek, árfolyamnyereségek</t>
  </si>
  <si>
    <t>19 Befektetett pénzügyi eszközökből származó eredményszemléletű bevételek, árfolyamnyereségek</t>
  </si>
  <si>
    <t>20 Egyéb kapott (járó) kamatok és kamatjellegű eredményszemléletű bevételek</t>
  </si>
  <si>
    <t>21 Pénzügyi műveletek egyéb eredményszemléletű bevételei (&gt;=21a+21b)</t>
  </si>
  <si>
    <t>21a - ebből: lekötött bankbetétek mérlegfordulónapi értékelése során megállapított (nem realizált) árfolyamnyeresége</t>
  </si>
  <si>
    <t>21b - ebből: egyéb pénzeszközök és sajátos elszámolások mérlegfordulónapi értékelése során megállapított (nem realizált) árfolyamnyeresége</t>
  </si>
  <si>
    <t>VIII Pénzügyi műveletek eredményszemléletű bevételei (=17+18+19+20+21)</t>
  </si>
  <si>
    <t>22 Részesedésekből származó ráfordítások, árfolyamveszteségek</t>
  </si>
  <si>
    <t>23 Befektetett pénzügyi eszközökből (értékpapírokból, kölcsönökből) származó ráfordítások, árfolyamveszteségek</t>
  </si>
  <si>
    <t>24 Fizetendő kamatok és kamatjellegű ráfordítások</t>
  </si>
  <si>
    <t>25 Részesedések, értékpapírok, pénzeszközök értékvesztése (&gt;=25a+25b)</t>
  </si>
  <si>
    <t>25a - ebből: lekötött bankbetétek értékvesztése</t>
  </si>
  <si>
    <t>25b - ebből: Kincstáron kívüli forint- és devizaszámlák értékvesztése</t>
  </si>
  <si>
    <t>26 Pénzügyi műveletek egyéb ráfordításai (&gt;=26a+26b)</t>
  </si>
  <si>
    <t>26a - ebből: lekötött bankbetétek mérlegfordulónapi értékelése során megállapított (nem realizált) árfolyamvesztesége</t>
  </si>
  <si>
    <t>26b - ebből: egyéb pénzeszközök és sajátos elszámolások mérlegfordulónapi értékelése során megállapított (nem realizált) árfolyamvesztesége</t>
  </si>
  <si>
    <t>IX Pénzügyi műveletek ráfordításai (=22+23+24+25+26)</t>
  </si>
  <si>
    <t>B)  PÉNZÜGYI MŰVELETEK EREDMÉNYE (=VIII-IX)</t>
  </si>
  <si>
    <t>C)  MÉRLEG SZERINTI EREDMÉNY (=±A±B)</t>
  </si>
  <si>
    <t>,</t>
  </si>
  <si>
    <t>Sándorfalva Város</t>
  </si>
  <si>
    <t>Sf.-Szatym. Szennyvíz Ber. Társ.</t>
  </si>
  <si>
    <t>Sf-Szatymaz Dóc Eü. Társulás</t>
  </si>
  <si>
    <t>01        Alaptevékenység költségvetési bevételei</t>
  </si>
  <si>
    <t>02        Alaptevékenység költségvetési kiadásai</t>
  </si>
  <si>
    <t>I          Alaptevékenység költségvetési                    egyenlege (=01-02)</t>
  </si>
  <si>
    <t>03        Alaptevékenység finanszírozási bevételei</t>
  </si>
  <si>
    <t>04        Alaptevékenység finanszírozási kiadásai</t>
  </si>
  <si>
    <t>II         Alaptevékenység finanszírozási egyenlege (=03-04)</t>
  </si>
  <si>
    <t>A)        Alaptevékenység maradványa (=±I±II)</t>
  </si>
  <si>
    <t>05        Vállalkozási tevékenység költségvetési bevételei</t>
  </si>
  <si>
    <t>06        Vállalkozási tevékenység költségvetési kiadásai</t>
  </si>
  <si>
    <t>III        Vállalkozási tevékenység költségvetési egyenlege (=05-06)</t>
  </si>
  <si>
    <t>07        Vállalkozási tevékenység finanszírozási bevételei</t>
  </si>
  <si>
    <t>08        Vállalkozási tevékenység finanszírozási kiadásai</t>
  </si>
  <si>
    <t>IV        Vállalkozási tevékenység finanszírozási egyenlege (=07-08)</t>
  </si>
  <si>
    <t>B)        Vállalkozási tevékenység maradványa (=±III±IV)</t>
  </si>
  <si>
    <t>C)        Összes maradvány (=A+B)</t>
  </si>
  <si>
    <t>D)        Alaptevékenység kötelezettségvállalással terhelt maradványa</t>
  </si>
  <si>
    <t>E)        Alaptevékenység szabad maradványa (=A-D)</t>
  </si>
  <si>
    <t>F)        Vállalkozási tevékenységet terhelő befizetési kötelezettség (=B*0,09)</t>
  </si>
  <si>
    <t>G)        Vállalkozási tevékenység felhasználható maradványa (=B-F)</t>
  </si>
  <si>
    <t>Közművelődési érdekeltségnövelő támogatás</t>
  </si>
  <si>
    <t>VP 6-7.21-7.4.1.2-16</t>
  </si>
  <si>
    <t>Munkagép beszerzés</t>
  </si>
  <si>
    <t>2018.</t>
  </si>
  <si>
    <t>ZP-1-2017</t>
  </si>
  <si>
    <t>Zártkerti pályázat</t>
  </si>
  <si>
    <t>Költségvetési egyenleg-maradvány</t>
  </si>
  <si>
    <t>Hosszú lejáratú kölcsön törlesztés Kézilabda csarnok önerő biztosításához</t>
  </si>
  <si>
    <t>Tagi hozzájárulás Eü-Társulás</t>
  </si>
  <si>
    <t>Zártkerti fejlesztések pályázat önereje és támogatása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</si>
  <si>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</si>
  <si>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</si>
  <si>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</si>
  <si>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</si>
  <si>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</si>
  <si>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</si>
  <si>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</si>
  <si>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</si>
  <si>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</si>
  <si>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</si>
  <si>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</si>
  <si>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</si>
  <si>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</si>
  <si>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</si>
  <si>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</si>
  <si>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</si>
  <si>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</si>
  <si>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</si>
  <si>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</si>
  <si>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</si>
  <si>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</si>
  <si>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</si>
  <si>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</si>
  <si>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</si>
  <si>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</si>
  <si>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</si>
  <si>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</si>
  <si>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</si>
  <si>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</si>
  <si>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</si>
  <si>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</si>
  <si>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</si>
  <si>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</si>
  <si>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</si>
  <si>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</si>
  <si>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</si>
  <si>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</si>
  <si>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</si>
  <si>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</si>
  <si>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</si>
  <si>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</si>
  <si>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</si>
  <si>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</si>
  <si>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</si>
  <si>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</si>
  <si>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</si>
  <si>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</si>
  <si>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</si>
  <si>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</si>
  <si>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</si>
  <si>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</si>
  <si>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</si>
  <si>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</si>
  <si>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</si>
  <si>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</si>
  <si>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</si>
  <si>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</si>
  <si>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</si>
  <si>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</si>
  <si>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</si>
  <si>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</si>
  <si>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</si>
  <si>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</si>
  <si>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</si>
  <si>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</si>
  <si>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</si>
  <si>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</si>
  <si>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164.</t>
  </si>
  <si>
    <t>165.</t>
  </si>
  <si>
    <t>166.</t>
  </si>
  <si>
    <t>167.</t>
  </si>
  <si>
    <t>168.</t>
  </si>
  <si>
    <t>169.</t>
  </si>
  <si>
    <t>170.</t>
  </si>
  <si>
    <t>171.</t>
  </si>
  <si>
    <t>172.</t>
  </si>
  <si>
    <t>173.</t>
  </si>
  <si>
    <t>174.</t>
  </si>
  <si>
    <t>175.</t>
  </si>
  <si>
    <t>176.</t>
  </si>
  <si>
    <t>177.</t>
  </si>
  <si>
    <t>178.</t>
  </si>
  <si>
    <t>179.</t>
  </si>
  <si>
    <t>180.</t>
  </si>
  <si>
    <t>181.</t>
  </si>
  <si>
    <t>182.</t>
  </si>
  <si>
    <t>183.</t>
  </si>
  <si>
    <t>184.</t>
  </si>
  <si>
    <t>185.</t>
  </si>
  <si>
    <t>186.</t>
  </si>
  <si>
    <t>187.</t>
  </si>
  <si>
    <t>188.</t>
  </si>
  <si>
    <t>189.</t>
  </si>
  <si>
    <t>190.</t>
  </si>
  <si>
    <t>191.</t>
  </si>
  <si>
    <t>192.</t>
  </si>
  <si>
    <t>193.</t>
  </si>
  <si>
    <t>194.</t>
  </si>
  <si>
    <t>195.</t>
  </si>
  <si>
    <t>196.</t>
  </si>
  <si>
    <t>197.</t>
  </si>
  <si>
    <t>198.</t>
  </si>
  <si>
    <t>199.</t>
  </si>
  <si>
    <t>200.</t>
  </si>
  <si>
    <t>201.</t>
  </si>
  <si>
    <t>202.</t>
  </si>
  <si>
    <t>203.</t>
  </si>
  <si>
    <t>204.</t>
  </si>
  <si>
    <t>205.</t>
  </si>
  <si>
    <t>206.</t>
  </si>
  <si>
    <t>207.</t>
  </si>
  <si>
    <t>208.</t>
  </si>
  <si>
    <t>209.</t>
  </si>
  <si>
    <t>210.</t>
  </si>
  <si>
    <t>211.</t>
  </si>
  <si>
    <t>212.</t>
  </si>
  <si>
    <t>213.</t>
  </si>
  <si>
    <t>214.</t>
  </si>
  <si>
    <t>215.</t>
  </si>
  <si>
    <t>216.</t>
  </si>
  <si>
    <t>217.</t>
  </si>
  <si>
    <t>218.</t>
  </si>
  <si>
    <t>219.</t>
  </si>
  <si>
    <t>220.</t>
  </si>
  <si>
    <t>221.</t>
  </si>
  <si>
    <t>222.</t>
  </si>
  <si>
    <t>223.</t>
  </si>
  <si>
    <t>224.</t>
  </si>
  <si>
    <t>225.</t>
  </si>
  <si>
    <t>226.</t>
  </si>
  <si>
    <t>227.</t>
  </si>
  <si>
    <t>228.</t>
  </si>
  <si>
    <t>229.</t>
  </si>
  <si>
    <t>230.</t>
  </si>
  <si>
    <t>231.</t>
  </si>
  <si>
    <t>232.</t>
  </si>
  <si>
    <t>233.</t>
  </si>
  <si>
    <t>234.</t>
  </si>
  <si>
    <t>235.</t>
  </si>
  <si>
    <t>236.</t>
  </si>
  <si>
    <t>237.</t>
  </si>
  <si>
    <t>238.</t>
  </si>
  <si>
    <t>239.</t>
  </si>
  <si>
    <t>240.</t>
  </si>
  <si>
    <t>241.</t>
  </si>
  <si>
    <t>242.</t>
  </si>
  <si>
    <t>243.</t>
  </si>
  <si>
    <t>244.</t>
  </si>
  <si>
    <t>245.</t>
  </si>
  <si>
    <t>246.</t>
  </si>
  <si>
    <t>247.</t>
  </si>
  <si>
    <t>248.</t>
  </si>
  <si>
    <t>249.</t>
  </si>
  <si>
    <t>250.</t>
  </si>
  <si>
    <t>251.</t>
  </si>
  <si>
    <t>252.</t>
  </si>
  <si>
    <t>253.</t>
  </si>
  <si>
    <t>254.</t>
  </si>
  <si>
    <t>255.</t>
  </si>
  <si>
    <t>256.</t>
  </si>
  <si>
    <t>257.</t>
  </si>
  <si>
    <t>258.</t>
  </si>
  <si>
    <t>259.</t>
  </si>
  <si>
    <t>260.</t>
  </si>
  <si>
    <t>261.</t>
  </si>
  <si>
    <t>262.</t>
  </si>
  <si>
    <t>263.</t>
  </si>
  <si>
    <t>264.</t>
  </si>
  <si>
    <t>265.</t>
  </si>
  <si>
    <t>266.</t>
  </si>
  <si>
    <t>267.</t>
  </si>
  <si>
    <t>268.</t>
  </si>
  <si>
    <t>269.</t>
  </si>
  <si>
    <t>270.</t>
  </si>
  <si>
    <t>271.</t>
  </si>
  <si>
    <t>272.</t>
  </si>
  <si>
    <t>273.</t>
  </si>
  <si>
    <t>274.</t>
  </si>
  <si>
    <t>275.</t>
  </si>
  <si>
    <t>276.</t>
  </si>
  <si>
    <t>277.</t>
  </si>
  <si>
    <t>278.</t>
  </si>
  <si>
    <t>279.</t>
  </si>
  <si>
    <t>280.</t>
  </si>
  <si>
    <t>281.</t>
  </si>
  <si>
    <t>282.</t>
  </si>
  <si>
    <t>283.</t>
  </si>
  <si>
    <t>284.</t>
  </si>
  <si>
    <t>285.</t>
  </si>
  <si>
    <t>286.</t>
  </si>
  <si>
    <t>287.</t>
  </si>
  <si>
    <t>288.</t>
  </si>
  <si>
    <t>289.</t>
  </si>
  <si>
    <t>290.</t>
  </si>
  <si>
    <t>291.</t>
  </si>
  <si>
    <t>292.</t>
  </si>
  <si>
    <t>293.</t>
  </si>
  <si>
    <t>294.</t>
  </si>
  <si>
    <t>295.</t>
  </si>
  <si>
    <t>296.</t>
  </si>
  <si>
    <t>297.</t>
  </si>
  <si>
    <t>298.</t>
  </si>
  <si>
    <t>299.</t>
  </si>
  <si>
    <t>300.</t>
  </si>
  <si>
    <t>301.</t>
  </si>
  <si>
    <t>302.</t>
  </si>
  <si>
    <t>303.</t>
  </si>
  <si>
    <t>304.</t>
  </si>
  <si>
    <t>305.</t>
  </si>
  <si>
    <t>306.</t>
  </si>
  <si>
    <t>307.</t>
  </si>
  <si>
    <t>308.</t>
  </si>
  <si>
    <t>309.</t>
  </si>
  <si>
    <t>310.</t>
  </si>
  <si>
    <t>311.</t>
  </si>
  <si>
    <t>312.</t>
  </si>
  <si>
    <t>313.</t>
  </si>
  <si>
    <t>314.</t>
  </si>
  <si>
    <t>Sándorfalva Város 2019. bevételei</t>
  </si>
  <si>
    <t>2019. évi terv</t>
  </si>
  <si>
    <t>2019. évi mód</t>
  </si>
  <si>
    <t>2019. évi tény</t>
  </si>
  <si>
    <t>Sándorvalva Város 2019. évi kiadásai</t>
  </si>
  <si>
    <t xml:space="preserve">2019. évi mód </t>
  </si>
  <si>
    <t>Készenléti, ügyeleti, helyettesítési díj, túlóra, túlszolgálat</t>
  </si>
  <si>
    <t>K1104</t>
  </si>
  <si>
    <t>Szociális támogatások</t>
  </si>
  <si>
    <t>K1112</t>
  </si>
  <si>
    <t>Sándorfalva Város Önkormányzata 2019.  évi költségvetésének működési és felhalmozási célú bevételi</t>
  </si>
  <si>
    <t>Sándorfalva Városi Önkormányzat központi kapcsolatokból származó forrásai
2019 évben</t>
  </si>
  <si>
    <t>2019</t>
  </si>
  <si>
    <t>2019. évben</t>
  </si>
  <si>
    <t>2019 terv</t>
  </si>
  <si>
    <t>2019 mód</t>
  </si>
  <si>
    <t>2019 tény</t>
  </si>
  <si>
    <t>Sándorfalva Város 2019. évi kiadásainak kiemelt feladatonkénti kimutatása</t>
  </si>
  <si>
    <t>ASP pályázat 2019. évi felhasználása</t>
  </si>
  <si>
    <t>2019. évi létszám-előirányzat  és illetménykeret</t>
  </si>
  <si>
    <t>2019. évi</t>
  </si>
  <si>
    <t>Sándorfalva Könyvviteli Mérlege Intézményenként 2019.12.31.</t>
  </si>
  <si>
    <t>2019. évi Immateriális javak, tárgyi eszközök és üzemeltetésre, kezelésre átadott, koncesszióba adott, vagyonkezelésbe vett eszközök állományának alakulás</t>
  </si>
  <si>
    <t>Sándorfalva Városi Önkormányzat 2019. évi eredménykimutatása</t>
  </si>
  <si>
    <t>2019. évi maradvány kimutatás</t>
  </si>
  <si>
    <t>A/III/1c-ebből: tartós részesedés pénzügyi vállalkozásban</t>
  </si>
  <si>
    <t>D/I/4f-ebből: költségvetési évben esedékes követelések kamatbevételekre és más nyereségjellegű bevételekre</t>
  </si>
  <si>
    <t>D/I/5 Költségvetési évben esedékes követelések felhalmozási bevételre (=D/I/5a+…+D/I/5e)</t>
  </si>
  <si>
    <t>D/II/3 Költségvetési évet követően esedékes követelések közhatalmi bevételre (=D/II/3a+…+D/II/3f)</t>
  </si>
  <si>
    <t>H/I/4 Költségvetési évben esedékes kötelezettségek ellátottak pénzbeli juttatásaira</t>
  </si>
  <si>
    <t>Önkormányzati választással kapcsolatos tevékenység</t>
  </si>
  <si>
    <t xml:space="preserve">Kimutatás az EU-s pályázatokról 2016-2019. év (Sándorfalva Városi Önkormányzata)                                    </t>
  </si>
  <si>
    <t>Kapott támogatás 2018. dec. 31-ig</t>
  </si>
  <si>
    <t>Teljesített kifizetés 2018. dec. 31-ig</t>
  </si>
  <si>
    <t>2019. évi támogatási igény</t>
  </si>
  <si>
    <t>2019. évi kiadási előirányzat</t>
  </si>
  <si>
    <t>2019. évi teljesítés</t>
  </si>
  <si>
    <t>VP6-19.2.1-21-A4-17</t>
  </si>
  <si>
    <t>Szabadidős szolgáltatások</t>
  </si>
  <si>
    <t>VP6-19.2.1-21-A2-17</t>
  </si>
  <si>
    <t>Könyvtár épületbővítés</t>
  </si>
  <si>
    <t xml:space="preserve">2018. </t>
  </si>
  <si>
    <t>VP6-19.2.1-21-A1-17</t>
  </si>
  <si>
    <t>Kastély felújítás</t>
  </si>
  <si>
    <t>2019.</t>
  </si>
  <si>
    <t>TOP-1.4.1-19 Bölcsöde kialakítása</t>
  </si>
  <si>
    <t>Új bölcsöde épület kialakítása</t>
  </si>
  <si>
    <t xml:space="preserve">Éves </t>
  </si>
  <si>
    <t>teljesítés</t>
  </si>
  <si>
    <t>Többéves kihatással járó követelések</t>
  </si>
  <si>
    <t>Közös Önkormányzati Hivatal fenntartásához müködési hozzájárulás</t>
  </si>
  <si>
    <t>MÓD Előirányzat</t>
  </si>
  <si>
    <t>Könyvtári célú érdekeltségnövelő támogatás</t>
  </si>
  <si>
    <t>Kiegészítő támogatás( bérkiegészítő tám, bérkompenzációs tám., bérmin. Kieg.)</t>
  </si>
  <si>
    <t>Tanyagondnoki szolgálat fejlesztésének önereje</t>
  </si>
  <si>
    <t>Csapadékvíz elvezetés engedélyezési díja</t>
  </si>
  <si>
    <t>Fejlesztésekkel kapcsolatos előkészítési, tervezési, eljárási díjak, el nem számolható tanulmányok</t>
  </si>
  <si>
    <t>IPA pályázat dolgoi kiadásai</t>
  </si>
  <si>
    <t>IPA pályázat pénzeszköz átadás társ település</t>
  </si>
  <si>
    <t>LEADER pályázatok önereje</t>
  </si>
  <si>
    <t>Zártkerzi fejlesztések pályázat megvalósítása- mc. Kiadások</t>
  </si>
  <si>
    <t>Bölcsöde fejlesztés pályázat önereje</t>
  </si>
  <si>
    <t>Ovifoci program átadott pénzeszköz</t>
  </si>
  <si>
    <t>Ivovíz hálózat karbantartás</t>
  </si>
  <si>
    <t>Sándorfalvi Sport Klub Egyesület</t>
  </si>
  <si>
    <t>SporTérítők Sportegyesület</t>
  </si>
  <si>
    <t>Sándorfalvi Sólymok Íjász Egyesület</t>
  </si>
  <si>
    <t>Sándorfalvi Küzdősportbarát Egyesület</t>
  </si>
  <si>
    <t>Sándorfalvai Sport Horgász Egyesület</t>
  </si>
  <si>
    <t>Falvi Betyárok Lovas és Sport Egyesület</t>
  </si>
  <si>
    <t>Egyéni sportolók támogatása</t>
  </si>
  <si>
    <t>Benedek Péter</t>
  </si>
  <si>
    <t>Mocsári Bence</t>
  </si>
  <si>
    <t>Petrács Gábor</t>
  </si>
  <si>
    <t>Polyák Emese</t>
  </si>
  <si>
    <t>Sándorfalvi Gyermekmosoly Egyesület</t>
  </si>
  <si>
    <t>Sándorfalvi Városszépítő és Környzetvédő Egyesület</t>
  </si>
  <si>
    <t>Sándorfalvi Nagycsaládosok Egyesülete</t>
  </si>
  <si>
    <t>Déli Blokk Motoros Egyesület</t>
  </si>
  <si>
    <t>Sándorfalvi "Remény" Mozgáskorlátozott Egyesület</t>
  </si>
  <si>
    <t>Sándorfalvi Őszikék Nyugdíjas Egyesület</t>
  </si>
  <si>
    <t>Országos Mentőszolgálat Alapítvány</t>
  </si>
  <si>
    <t>Szabadságkoncert megvalósítása</t>
  </si>
  <si>
    <t>Kéményseprőipari feladatok ellátása</t>
  </si>
  <si>
    <t>Sándorfalva Építő Kft. törzstőke</t>
  </si>
  <si>
    <t>Út, járda csapadékvíz elvezeét, dekantvíz elvezetés</t>
  </si>
  <si>
    <t>IPA- turisztikai pályázat megvalósítása-fejlesztési kiadások</t>
  </si>
  <si>
    <t>Erőgép beszerzés pályázat megvalósítása</t>
  </si>
  <si>
    <t>Kézilabda csarnok pénzeszköz átadás</t>
  </si>
  <si>
    <t>Buszmegálló Szabadság tér</t>
  </si>
  <si>
    <t>Sándorfalva 140 éves</t>
  </si>
  <si>
    <t>Fogorvosi röntgengép beszerzés</t>
  </si>
  <si>
    <t>Piac áthelyezés miatti felújítás</t>
  </si>
  <si>
    <t>Szabadség tér járda, út</t>
  </si>
  <si>
    <t>Parkoló kialakítás</t>
  </si>
  <si>
    <t>Tanyagondnoki szolgálat fejlesztése</t>
  </si>
  <si>
    <t>szúnyog gyérítés</t>
  </si>
  <si>
    <t>orvosi ügyeleti ellátás</t>
  </si>
  <si>
    <t>Könyvtár felújítás</t>
  </si>
  <si>
    <t>IPA-Határon átnyúló pályázat önerő</t>
  </si>
  <si>
    <t>LEADER pályázatok megvalósítás. Eszközbeszerzés</t>
  </si>
  <si>
    <t>315.</t>
  </si>
  <si>
    <t>316.</t>
  </si>
  <si>
    <t>317.</t>
  </si>
  <si>
    <t>318.</t>
  </si>
  <si>
    <t>319.</t>
  </si>
  <si>
    <t>320.</t>
  </si>
  <si>
    <t>321.</t>
  </si>
  <si>
    <t>322.</t>
  </si>
  <si>
    <t>323.</t>
  </si>
  <si>
    <t>324.</t>
  </si>
  <si>
    <t>325.</t>
  </si>
  <si>
    <t>326.</t>
  </si>
  <si>
    <t>327.</t>
  </si>
  <si>
    <t>328.</t>
  </si>
  <si>
    <t>329.</t>
  </si>
  <si>
    <t>330.</t>
  </si>
  <si>
    <t>331.</t>
  </si>
  <si>
    <t>332.</t>
  </si>
  <si>
    <t>333.</t>
  </si>
  <si>
    <t>334.</t>
  </si>
  <si>
    <t>335.</t>
  </si>
  <si>
    <t>336.</t>
  </si>
  <si>
    <t>337.</t>
  </si>
  <si>
    <t>338.</t>
  </si>
  <si>
    <t>339.</t>
  </si>
  <si>
    <t>340.</t>
  </si>
  <si>
    <t>341.</t>
  </si>
  <si>
    <t>342.</t>
  </si>
  <si>
    <t>343.</t>
  </si>
  <si>
    <t>344.</t>
  </si>
  <si>
    <t>345.</t>
  </si>
  <si>
    <t>346.</t>
  </si>
  <si>
    <t>347.</t>
  </si>
  <si>
    <t>348.</t>
  </si>
  <si>
    <t>349.</t>
  </si>
  <si>
    <t>350.</t>
  </si>
  <si>
    <t>351.</t>
  </si>
  <si>
    <t>352.</t>
  </si>
  <si>
    <t>353.</t>
  </si>
  <si>
    <t>354.</t>
  </si>
  <si>
    <t>355.</t>
  </si>
  <si>
    <t>356.</t>
  </si>
  <si>
    <t>357.</t>
  </si>
  <si>
    <t>358.</t>
  </si>
  <si>
    <t>359.</t>
  </si>
  <si>
    <t>360.</t>
  </si>
  <si>
    <t>21/2020. (VI. 26.) önkormányzati rendelet 10. sz. melléklet</t>
  </si>
  <si>
    <t>21/2020. (VI. 26.) Ör.  1. melléklet</t>
  </si>
  <si>
    <t xml:space="preserve">   21/2020. (VI. 26.) Ör. 1/a. sz. melléklet</t>
  </si>
  <si>
    <t xml:space="preserve">          21/2020. (VI. 26.) Ör. 1/b. sz. melléklete</t>
  </si>
  <si>
    <t>21/2020. (VI. 26.) Ör. 2. sz. melléklete</t>
  </si>
  <si>
    <t>21/2020. (VI. 26.) Ör. 3. sz. melléklete</t>
  </si>
  <si>
    <t>21/2020. (VI. 26.) Ör. 3. a. sz. melléklete</t>
  </si>
  <si>
    <t xml:space="preserve">                              21/2020. (VI. 26.) önkormányzati rendelet 4.sz. melléklet</t>
  </si>
  <si>
    <t>21/2020. (VI. 26.) Ör. 5. sz. melléklete</t>
  </si>
  <si>
    <t>21/2020. (VI. 26.) önkormányzati rendelet 6. sz. melléklet</t>
  </si>
  <si>
    <t>21/2020. (VI. 26.) önkormányzati rendelet 7. sz. melléklet</t>
  </si>
  <si>
    <t>21/2020. (VI. 26.) önkormányzati rendelet 8. sz. melléklet</t>
  </si>
  <si>
    <t xml:space="preserve">                             21/2020. (VI. 26.) önkormányzati rendelet 9.sz. melléklet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</si>
</sst>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-* #,##0.00\ _F_t_-;\-* #,##0.00\ _F_t_-;_-* &quot;-&quot;??\ _F_t_-;_-@_-"/>
    <numFmt numFmtId="165" formatCode="_-* #,##0.00\ _F_t_-;\-* #,##0.00\ _F_t_-;_-* \-??\ _F_t_-;_-@_-"/>
    <numFmt numFmtId="166" formatCode="_-* #,##0\ _F_t_-;\-* #,##0\ _F_t_-;_-* \-??\ _F_t_-;_-@_-"/>
    <numFmt numFmtId="167" formatCode="#,##0.0"/>
    <numFmt numFmtId="168" formatCode="00"/>
    <numFmt numFmtId="169" formatCode="\ ##########"/>
    <numFmt numFmtId="170" formatCode="0__"/>
  </numFmts>
  <fonts count="44" x14ac:knownFonts="1">
    <font>
      <sz val="10"/>
      <name val="Arial"/>
      <family val="2"/>
      <charset val="238"/>
    </font>
    <font>
      <sz val="10"/>
      <name val="Arial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sz val="7"/>
      <name val="Arial"/>
      <family val="2"/>
      <charset val="238"/>
    </font>
    <font>
      <b/>
      <sz val="7"/>
      <name val="Arial"/>
      <family val="2"/>
      <charset val="238"/>
    </font>
    <font>
      <b/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b/>
      <sz val="10"/>
      <name val="Arial CE"/>
      <family val="2"/>
      <charset val="238"/>
    </font>
    <font>
      <i/>
      <sz val="10"/>
      <name val="Arial"/>
      <family val="2"/>
      <charset val="238"/>
    </font>
    <font>
      <b/>
      <sz val="12"/>
      <name val="Arial"/>
      <family val="2"/>
      <charset val="238"/>
    </font>
    <font>
      <b/>
      <i/>
      <sz val="8"/>
      <name val="Arial"/>
      <family val="2"/>
      <charset val="238"/>
    </font>
    <font>
      <sz val="10"/>
      <name val="Arial"/>
      <family val="2"/>
      <charset val="238"/>
    </font>
    <font>
      <b/>
      <sz val="8"/>
      <name val="Arial"/>
      <family val="2"/>
    </font>
    <font>
      <b/>
      <sz val="8"/>
      <name val="Arial CE"/>
      <charset val="238"/>
    </font>
    <font>
      <sz val="10"/>
      <name val="Arial CE"/>
      <charset val="238"/>
    </font>
    <font>
      <sz val="8"/>
      <name val="Arial CE"/>
      <charset val="238"/>
    </font>
    <font>
      <b/>
      <sz val="9"/>
      <name val="Arial CE"/>
      <charset val="238"/>
    </font>
    <font>
      <sz val="8"/>
      <name val="Arial"/>
      <family val="2"/>
    </font>
    <font>
      <b/>
      <sz val="10"/>
      <name val="Arial"/>
      <family val="2"/>
    </font>
    <font>
      <b/>
      <sz val="8"/>
      <name val="Arial CE"/>
      <family val="2"/>
      <charset val="238"/>
    </font>
    <font>
      <sz val="8"/>
      <name val="Arial CE"/>
      <family val="2"/>
      <charset val="238"/>
    </font>
    <font>
      <sz val="7"/>
      <name val="Arial CE"/>
      <family val="2"/>
      <charset val="238"/>
    </font>
    <font>
      <sz val="10"/>
      <name val="Arial"/>
      <family val="2"/>
    </font>
    <font>
      <sz val="10"/>
      <name val="Times New Roman"/>
      <family val="1"/>
      <charset val="238"/>
    </font>
    <font>
      <sz val="12"/>
      <name val="Arial"/>
      <family val="2"/>
      <charset val="238"/>
    </font>
    <font>
      <sz val="10"/>
      <color indexed="8"/>
      <name val="Times New Roman"/>
      <family val="1"/>
      <charset val="238"/>
    </font>
    <font>
      <b/>
      <i/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MS Sans Serif"/>
      <charset val="238"/>
    </font>
    <font>
      <b/>
      <sz val="10"/>
      <color indexed="8"/>
      <name val="Arial"/>
      <family val="2"/>
      <charset val="238"/>
    </font>
    <font>
      <b/>
      <i/>
      <sz val="10"/>
      <color indexed="8"/>
      <name val="Arial"/>
      <family val="2"/>
      <charset val="238"/>
    </font>
    <font>
      <i/>
      <sz val="10"/>
      <color indexed="8"/>
      <name val="Arial"/>
      <family val="2"/>
      <charset val="238"/>
    </font>
    <font>
      <b/>
      <i/>
      <sz val="7"/>
      <name val="Arial"/>
      <family val="2"/>
      <charset val="238"/>
    </font>
    <font>
      <i/>
      <sz val="7"/>
      <name val="Arial"/>
      <family val="2"/>
      <charset val="238"/>
    </font>
    <font>
      <b/>
      <i/>
      <sz val="9"/>
      <name val="Arial"/>
      <family val="2"/>
      <charset val="238"/>
    </font>
    <font>
      <sz val="6"/>
      <name val="Arial"/>
      <family val="2"/>
      <charset val="238"/>
    </font>
    <font>
      <i/>
      <sz val="8"/>
      <name val="Arial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4"/>
      <name val="Arial CE"/>
      <charset val="238"/>
    </font>
    <font>
      <sz val="12"/>
      <name val="MS Sans Serif"/>
      <charset val="238"/>
    </font>
    <font>
      <b/>
      <sz val="10"/>
      <color theme="1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6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rgb="FFFFFF00"/>
        <bgColor indexed="64"/>
      </patternFill>
    </fill>
  </fills>
  <borders count="15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8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64"/>
      </right>
      <top/>
      <bottom style="thin">
        <color indexed="64"/>
      </bottom>
      <diagonal/>
    </border>
    <border>
      <left style="medium">
        <color indexed="8"/>
      </left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8"/>
      </left>
      <right style="thin">
        <color indexed="64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8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medium">
        <color indexed="8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indexed="8"/>
      </bottom>
      <diagonal/>
    </border>
    <border>
      <left style="thin">
        <color indexed="8"/>
      </left>
      <right/>
      <top style="thin">
        <color indexed="64"/>
      </top>
      <bottom style="medium">
        <color indexed="8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2">
    <xf numFmtId="0" fontId="0" fillId="0" borderId="0"/>
    <xf numFmtId="165" fontId="13" fillId="0" borderId="0"/>
    <xf numFmtId="0" fontId="13" fillId="0" borderId="0"/>
    <xf numFmtId="9" fontId="13" fillId="0" borderId="0"/>
    <xf numFmtId="164" fontId="1" fillId="0" borderId="0" applyFill="0" applyBorder="0" applyAlignment="0" applyProtection="0"/>
    <xf numFmtId="0" fontId="13" fillId="0" borderId="0"/>
    <xf numFmtId="0" fontId="16" fillId="0" borderId="0"/>
    <xf numFmtId="0" fontId="30" fillId="0" borderId="0"/>
    <xf numFmtId="0" fontId="13" fillId="0" borderId="0"/>
    <xf numFmtId="0" fontId="16" fillId="0" borderId="0"/>
    <xf numFmtId="0" fontId="16" fillId="0" borderId="0"/>
    <xf numFmtId="9" fontId="1" fillId="0" borderId="0" applyFill="0" applyBorder="0" applyAlignment="0" applyProtection="0"/>
  </cellStyleXfs>
  <cellXfs count="1015">
    <xf numFmtId="0" fontId="0" fillId="0" borderId="0" xfId="0"/>
    <xf numFmtId="0" fontId="13" fillId="0" borderId="0" xfId="2"/>
    <xf numFmtId="0" fontId="5" fillId="0" borderId="1" xfId="2" applyFont="1" applyBorder="1" applyAlignment="1">
      <alignment horizontal="center"/>
    </xf>
    <xf numFmtId="0" fontId="4" fillId="0" borderId="2" xfId="2" applyFont="1" applyBorder="1"/>
    <xf numFmtId="0" fontId="3" fillId="0" borderId="3" xfId="2" applyFont="1" applyBorder="1"/>
    <xf numFmtId="0" fontId="8" fillId="0" borderId="3" xfId="2" applyFont="1" applyBorder="1"/>
    <xf numFmtId="0" fontId="6" fillId="0" borderId="2" xfId="2" applyFont="1" applyBorder="1"/>
    <xf numFmtId="0" fontId="3" fillId="0" borderId="0" xfId="2" applyFont="1"/>
    <xf numFmtId="0" fontId="13" fillId="0" borderId="0" xfId="2" applyBorder="1"/>
    <xf numFmtId="0" fontId="9" fillId="0" borderId="0" xfId="2" applyFont="1" applyBorder="1" applyAlignment="1"/>
    <xf numFmtId="0" fontId="3" fillId="0" borderId="2" xfId="2" applyFont="1" applyBorder="1"/>
    <xf numFmtId="0" fontId="3" fillId="0" borderId="4" xfId="2" applyFont="1" applyBorder="1"/>
    <xf numFmtId="3" fontId="3" fillId="0" borderId="3" xfId="2" applyNumberFormat="1" applyFont="1" applyBorder="1" applyAlignment="1">
      <alignment horizontal="right"/>
    </xf>
    <xf numFmtId="3" fontId="3" fillId="0" borderId="2" xfId="2" applyNumberFormat="1" applyFont="1" applyBorder="1" applyAlignment="1">
      <alignment horizontal="right"/>
    </xf>
    <xf numFmtId="3" fontId="6" fillId="0" borderId="3" xfId="2" applyNumberFormat="1" applyFont="1" applyBorder="1" applyAlignment="1">
      <alignment horizontal="right"/>
    </xf>
    <xf numFmtId="0" fontId="11" fillId="0" borderId="0" xfId="2" applyFont="1" applyAlignment="1">
      <alignment horizontal="center"/>
    </xf>
    <xf numFmtId="0" fontId="3" fillId="0" borderId="0" xfId="2" applyFont="1" applyAlignment="1">
      <alignment horizontal="center"/>
    </xf>
    <xf numFmtId="0" fontId="2" fillId="0" borderId="5" xfId="2" applyFont="1" applyBorder="1" applyAlignment="1">
      <alignment horizontal="center"/>
    </xf>
    <xf numFmtId="0" fontId="4" fillId="0" borderId="3" xfId="2" applyFont="1" applyBorder="1" applyAlignment="1">
      <alignment horizontal="center"/>
    </xf>
    <xf numFmtId="0" fontId="2" fillId="0" borderId="4" xfId="2" applyFont="1" applyBorder="1" applyAlignment="1">
      <alignment horizontal="center"/>
    </xf>
    <xf numFmtId="0" fontId="5" fillId="0" borderId="6" xfId="2" applyFont="1" applyBorder="1" applyAlignment="1">
      <alignment horizontal="center"/>
    </xf>
    <xf numFmtId="0" fontId="2" fillId="2" borderId="6" xfId="2" applyFont="1" applyFill="1" applyBorder="1"/>
    <xf numFmtId="0" fontId="3" fillId="0" borderId="6" xfId="2" applyFont="1" applyBorder="1" applyAlignment="1">
      <alignment horizontal="right"/>
    </xf>
    <xf numFmtId="0" fontId="4" fillId="0" borderId="3" xfId="2" applyFont="1" applyBorder="1"/>
    <xf numFmtId="0" fontId="3" fillId="0" borderId="6" xfId="2" applyFont="1" applyBorder="1"/>
    <xf numFmtId="0" fontId="2" fillId="2" borderId="5" xfId="2" applyFont="1" applyFill="1" applyBorder="1"/>
    <xf numFmtId="3" fontId="6" fillId="0" borderId="1" xfId="2" applyNumberFormat="1" applyFont="1" applyBorder="1" applyAlignment="1">
      <alignment horizontal="right"/>
    </xf>
    <xf numFmtId="0" fontId="2" fillId="2" borderId="4" xfId="2" applyFont="1" applyFill="1" applyBorder="1"/>
    <xf numFmtId="0" fontId="2" fillId="2" borderId="7" xfId="2" applyFont="1" applyFill="1" applyBorder="1"/>
    <xf numFmtId="0" fontId="2" fillId="2" borderId="3" xfId="2" applyFont="1" applyFill="1" applyBorder="1"/>
    <xf numFmtId="0" fontId="6" fillId="0" borderId="0" xfId="2" applyFont="1" applyFill="1" applyBorder="1"/>
    <xf numFmtId="3" fontId="6" fillId="0" borderId="0" xfId="2" applyNumberFormat="1" applyFont="1" applyFill="1" applyBorder="1" applyAlignment="1">
      <alignment horizontal="right"/>
    </xf>
    <xf numFmtId="0" fontId="3" fillId="0" borderId="2" xfId="2" applyFont="1" applyBorder="1" applyAlignment="1">
      <alignment horizontal="center"/>
    </xf>
    <xf numFmtId="0" fontId="3" fillId="0" borderId="1" xfId="2" applyFont="1" applyBorder="1"/>
    <xf numFmtId="0" fontId="3" fillId="0" borderId="1" xfId="2" applyFont="1" applyFill="1" applyBorder="1" applyAlignment="1">
      <alignment horizontal="center"/>
    </xf>
    <xf numFmtId="0" fontId="3" fillId="0" borderId="8" xfId="2" applyFont="1" applyBorder="1" applyAlignment="1">
      <alignment horizontal="center"/>
    </xf>
    <xf numFmtId="0" fontId="6" fillId="0" borderId="0" xfId="2" applyFont="1" applyBorder="1"/>
    <xf numFmtId="0" fontId="3" fillId="0" borderId="0" xfId="2" applyFont="1" applyBorder="1"/>
    <xf numFmtId="0" fontId="3" fillId="0" borderId="5" xfId="2" applyFont="1" applyBorder="1"/>
    <xf numFmtId="0" fontId="3" fillId="0" borderId="8" xfId="2" applyFont="1" applyFill="1" applyBorder="1"/>
    <xf numFmtId="0" fontId="13" fillId="0" borderId="3" xfId="2" applyBorder="1"/>
    <xf numFmtId="3" fontId="13" fillId="0" borderId="0" xfId="2" applyNumberFormat="1" applyBorder="1"/>
    <xf numFmtId="0" fontId="2" fillId="0" borderId="0" xfId="2" applyFont="1"/>
    <xf numFmtId="0" fontId="3" fillId="0" borderId="5" xfId="2" applyFont="1" applyFill="1" applyBorder="1"/>
    <xf numFmtId="0" fontId="3" fillId="0" borderId="8" xfId="2" applyFont="1" applyFill="1" applyBorder="1" applyAlignment="1">
      <alignment horizontal="center"/>
    </xf>
    <xf numFmtId="0" fontId="3" fillId="0" borderId="9" xfId="2" applyFont="1" applyFill="1" applyBorder="1" applyAlignment="1">
      <alignment horizontal="center"/>
    </xf>
    <xf numFmtId="0" fontId="3" fillId="0" borderId="10" xfId="2" applyFont="1" applyBorder="1"/>
    <xf numFmtId="0" fontId="8" fillId="0" borderId="8" xfId="2" applyFont="1" applyBorder="1"/>
    <xf numFmtId="0" fontId="8" fillId="0" borderId="9" xfId="2" applyFont="1" applyBorder="1"/>
    <xf numFmtId="0" fontId="8" fillId="0" borderId="4" xfId="2" applyFont="1" applyBorder="1"/>
    <xf numFmtId="0" fontId="3" fillId="0" borderId="0" xfId="2" applyFont="1" applyFill="1" applyBorder="1" applyAlignment="1">
      <alignment horizontal="left"/>
    </xf>
    <xf numFmtId="0" fontId="8" fillId="0" borderId="7" xfId="2" applyFont="1" applyBorder="1"/>
    <xf numFmtId="0" fontId="0" fillId="0" borderId="0" xfId="2" applyFont="1"/>
    <xf numFmtId="0" fontId="0" fillId="0" borderId="0" xfId="0" applyBorder="1"/>
    <xf numFmtId="0" fontId="2" fillId="0" borderId="11" xfId="2" applyFont="1" applyBorder="1" applyAlignment="1">
      <alignment horizontal="center"/>
    </xf>
    <xf numFmtId="0" fontId="13" fillId="0" borderId="0" xfId="2" applyFont="1"/>
    <xf numFmtId="0" fontId="3" fillId="0" borderId="12" xfId="9" applyFont="1" applyBorder="1"/>
    <xf numFmtId="0" fontId="3" fillId="0" borderId="12" xfId="9" applyFont="1" applyFill="1" applyBorder="1"/>
    <xf numFmtId="0" fontId="17" fillId="0" borderId="12" xfId="9" applyFont="1" applyBorder="1"/>
    <xf numFmtId="0" fontId="15" fillId="0" borderId="12" xfId="9" applyFont="1" applyBorder="1"/>
    <xf numFmtId="0" fontId="3" fillId="0" borderId="12" xfId="9" applyFont="1" applyBorder="1" applyAlignment="1"/>
    <xf numFmtId="0" fontId="16" fillId="0" borderId="12" xfId="9" applyBorder="1"/>
    <xf numFmtId="3" fontId="6" fillId="2" borderId="3" xfId="2" applyNumberFormat="1" applyFont="1" applyFill="1" applyBorder="1"/>
    <xf numFmtId="3" fontId="17" fillId="0" borderId="13" xfId="9" applyNumberFormat="1" applyFont="1" applyBorder="1"/>
    <xf numFmtId="0" fontId="3" fillId="0" borderId="4" xfId="2" applyFont="1" applyFill="1" applyBorder="1"/>
    <xf numFmtId="3" fontId="3" fillId="0" borderId="3" xfId="2" applyNumberFormat="1" applyFont="1" applyFill="1" applyBorder="1" applyAlignment="1">
      <alignment horizontal="right"/>
    </xf>
    <xf numFmtId="0" fontId="17" fillId="0" borderId="12" xfId="9" applyFont="1" applyFill="1" applyBorder="1"/>
    <xf numFmtId="0" fontId="3" fillId="0" borderId="14" xfId="2" applyFont="1" applyBorder="1" applyAlignment="1">
      <alignment horizontal="center"/>
    </xf>
    <xf numFmtId="0" fontId="3" fillId="0" borderId="9" xfId="2" applyFont="1" applyBorder="1" applyAlignment="1">
      <alignment horizontal="left"/>
    </xf>
    <xf numFmtId="0" fontId="3" fillId="0" borderId="14" xfId="2" applyFont="1" applyBorder="1" applyAlignment="1">
      <alignment horizontal="left"/>
    </xf>
    <xf numFmtId="0" fontId="3" fillId="0" borderId="15" xfId="2" applyFont="1" applyBorder="1" applyAlignment="1">
      <alignment horizontal="center"/>
    </xf>
    <xf numFmtId="0" fontId="8" fillId="0" borderId="9" xfId="2" applyFont="1" applyBorder="1" applyAlignment="1">
      <alignment horizontal="left"/>
    </xf>
    <xf numFmtId="0" fontId="2" fillId="0" borderId="16" xfId="2" applyFont="1" applyBorder="1" applyAlignment="1">
      <alignment horizontal="center"/>
    </xf>
    <xf numFmtId="0" fontId="5" fillId="0" borderId="17" xfId="2" applyFont="1" applyBorder="1" applyAlignment="1">
      <alignment horizontal="center"/>
    </xf>
    <xf numFmtId="0" fontId="3" fillId="0" borderId="16" xfId="2" applyFont="1" applyBorder="1"/>
    <xf numFmtId="3" fontId="3" fillId="0" borderId="16" xfId="2" applyNumberFormat="1" applyFont="1" applyBorder="1" applyAlignment="1">
      <alignment horizontal="right"/>
    </xf>
    <xf numFmtId="3" fontId="6" fillId="0" borderId="18" xfId="2" applyNumberFormat="1" applyFont="1" applyBorder="1" applyAlignment="1">
      <alignment horizontal="right"/>
    </xf>
    <xf numFmtId="3" fontId="3" fillId="0" borderId="17" xfId="2" applyNumberFormat="1" applyFont="1" applyBorder="1" applyAlignment="1">
      <alignment horizontal="right"/>
    </xf>
    <xf numFmtId="3" fontId="6" fillId="0" borderId="16" xfId="2" applyNumberFormat="1" applyFont="1" applyBorder="1" applyAlignment="1">
      <alignment horizontal="right"/>
    </xf>
    <xf numFmtId="0" fontId="17" fillId="0" borderId="19" xfId="9" applyFont="1" applyBorder="1"/>
    <xf numFmtId="0" fontId="16" fillId="0" borderId="20" xfId="9" applyBorder="1"/>
    <xf numFmtId="0" fontId="15" fillId="0" borderId="12" xfId="9" applyFont="1" applyBorder="1" applyAlignment="1">
      <alignment wrapText="1"/>
    </xf>
    <xf numFmtId="0" fontId="6" fillId="0" borderId="12" xfId="9" applyFont="1" applyFill="1" applyBorder="1" applyAlignment="1">
      <alignment horizontal="center"/>
    </xf>
    <xf numFmtId="0" fontId="6" fillId="0" borderId="12" xfId="9" applyFont="1" applyBorder="1" applyAlignment="1">
      <alignment wrapText="1"/>
    </xf>
    <xf numFmtId="0" fontId="3" fillId="0" borderId="12" xfId="9" applyFont="1" applyFill="1" applyBorder="1" applyAlignment="1">
      <alignment horizontal="center"/>
    </xf>
    <xf numFmtId="49" fontId="0" fillId="0" borderId="0" xfId="0" applyNumberFormat="1" applyBorder="1"/>
    <xf numFmtId="0" fontId="3" fillId="0" borderId="9" xfId="2" applyFont="1" applyBorder="1" applyAlignment="1">
      <alignment horizontal="center" vertical="center"/>
    </xf>
    <xf numFmtId="3" fontId="3" fillId="0" borderId="9" xfId="2" applyNumberFormat="1" applyFont="1" applyBorder="1" applyAlignment="1">
      <alignment horizontal="center" vertical="center"/>
    </xf>
    <xf numFmtId="3" fontId="3" fillId="0" borderId="9" xfId="2" applyNumberFormat="1" applyFont="1" applyBorder="1" applyAlignment="1">
      <alignment vertical="center"/>
    </xf>
    <xf numFmtId="0" fontId="3" fillId="0" borderId="2" xfId="2" applyFont="1" applyBorder="1" applyAlignment="1">
      <alignment horizontal="center" vertical="center"/>
    </xf>
    <xf numFmtId="3" fontId="3" fillId="0" borderId="2" xfId="2" applyNumberFormat="1" applyFont="1" applyBorder="1" applyAlignment="1">
      <alignment horizontal="center" vertical="center"/>
    </xf>
    <xf numFmtId="0" fontId="3" fillId="0" borderId="8" xfId="2" applyFont="1" applyBorder="1" applyAlignment="1">
      <alignment horizontal="center" vertical="center"/>
    </xf>
    <xf numFmtId="0" fontId="3" fillId="0" borderId="6" xfId="2" applyFont="1" applyBorder="1" applyAlignment="1">
      <alignment horizontal="center" vertical="center"/>
    </xf>
    <xf numFmtId="3" fontId="3" fillId="0" borderId="2" xfId="2" applyNumberFormat="1" applyFont="1" applyBorder="1" applyAlignment="1">
      <alignment vertical="center"/>
    </xf>
    <xf numFmtId="0" fontId="6" fillId="0" borderId="21" xfId="2" applyFont="1" applyFill="1" applyBorder="1" applyAlignment="1">
      <alignment horizontal="center" vertical="center"/>
    </xf>
    <xf numFmtId="0" fontId="6" fillId="0" borderId="22" xfId="2" applyFont="1" applyBorder="1" applyAlignment="1">
      <alignment horizontal="center" vertical="center"/>
    </xf>
    <xf numFmtId="3" fontId="6" fillId="0" borderId="3" xfId="2" applyNumberFormat="1" applyFont="1" applyBorder="1" applyAlignment="1">
      <alignment horizontal="center" vertical="center"/>
    </xf>
    <xf numFmtId="3" fontId="6" fillId="0" borderId="3" xfId="2" applyNumberFormat="1" applyFont="1" applyBorder="1" applyAlignment="1">
      <alignment vertical="center"/>
    </xf>
    <xf numFmtId="3" fontId="3" fillId="0" borderId="23" xfId="2" applyNumberFormat="1" applyFont="1" applyBorder="1" applyAlignment="1">
      <alignment horizontal="center" vertical="center"/>
    </xf>
    <xf numFmtId="0" fontId="3" fillId="0" borderId="8" xfId="2" applyFont="1" applyBorder="1"/>
    <xf numFmtId="0" fontId="3" fillId="0" borderId="24" xfId="2" applyFont="1" applyBorder="1"/>
    <xf numFmtId="0" fontId="6" fillId="0" borderId="24" xfId="2" applyFont="1" applyFill="1" applyBorder="1" applyAlignment="1">
      <alignment horizontal="left"/>
    </xf>
    <xf numFmtId="0" fontId="3" fillId="0" borderId="25" xfId="10" applyFont="1" applyFill="1" applyBorder="1"/>
    <xf numFmtId="0" fontId="17" fillId="0" borderId="12" xfId="9" applyFont="1" applyBorder="1" applyAlignment="1">
      <alignment wrapText="1"/>
    </xf>
    <xf numFmtId="0" fontId="3" fillId="0" borderId="0" xfId="2" applyFont="1" applyFill="1" applyBorder="1" applyAlignment="1">
      <alignment horizontal="center" vertical="center"/>
    </xf>
    <xf numFmtId="0" fontId="3" fillId="0" borderId="24" xfId="2" applyFont="1" applyFill="1" applyBorder="1" applyAlignment="1">
      <alignment horizontal="center" vertical="center"/>
    </xf>
    <xf numFmtId="0" fontId="3" fillId="0" borderId="0" xfId="2" applyFont="1" applyAlignment="1">
      <alignment horizontal="right"/>
    </xf>
    <xf numFmtId="0" fontId="2" fillId="0" borderId="0" xfId="0" applyFont="1" applyAlignment="1">
      <alignment horizontal="center"/>
    </xf>
    <xf numFmtId="0" fontId="3" fillId="0" borderId="26" xfId="2" applyFont="1" applyBorder="1"/>
    <xf numFmtId="0" fontId="21" fillId="0" borderId="27" xfId="2" applyFont="1" applyBorder="1" applyAlignment="1">
      <alignment horizontal="center"/>
    </xf>
    <xf numFmtId="0" fontId="3" fillId="0" borderId="28" xfId="2" applyFont="1" applyBorder="1"/>
    <xf numFmtId="0" fontId="21" fillId="0" borderId="8" xfId="2" applyFont="1" applyBorder="1" applyAlignment="1">
      <alignment horizontal="center"/>
    </xf>
    <xf numFmtId="0" fontId="22" fillId="0" borderId="29" xfId="0" applyFont="1" applyBorder="1"/>
    <xf numFmtId="0" fontId="0" fillId="0" borderId="12" xfId="0" applyBorder="1"/>
    <xf numFmtId="0" fontId="2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2" xfId="0" applyBorder="1" applyAlignment="1">
      <alignment horizontal="center"/>
    </xf>
    <xf numFmtId="49" fontId="0" fillId="0" borderId="12" xfId="0" applyNumberFormat="1" applyBorder="1"/>
    <xf numFmtId="3" fontId="0" fillId="0" borderId="12" xfId="0" applyNumberFormat="1" applyBorder="1" applyAlignment="1"/>
    <xf numFmtId="3" fontId="0" fillId="0" borderId="0" xfId="0" applyNumberFormat="1" applyBorder="1" applyAlignment="1"/>
    <xf numFmtId="49" fontId="0" fillId="0" borderId="0" xfId="0" applyNumberFormat="1"/>
    <xf numFmtId="167" fontId="3" fillId="0" borderId="9" xfId="2" applyNumberFormat="1" applyFont="1" applyBorder="1" applyAlignment="1">
      <alignment horizontal="center" vertical="center"/>
    </xf>
    <xf numFmtId="167" fontId="6" fillId="0" borderId="11" xfId="2" applyNumberFormat="1" applyFont="1" applyBorder="1" applyAlignment="1">
      <alignment horizontal="center" vertical="center"/>
    </xf>
    <xf numFmtId="0" fontId="17" fillId="0" borderId="12" xfId="9" applyFont="1" applyBorder="1" applyAlignment="1"/>
    <xf numFmtId="0" fontId="6" fillId="0" borderId="21" xfId="2" applyFont="1" applyBorder="1" applyAlignment="1">
      <alignment horizontal="left"/>
    </xf>
    <xf numFmtId="0" fontId="3" fillId="0" borderId="21" xfId="2" applyFont="1" applyBorder="1" applyAlignment="1">
      <alignment horizontal="center" vertical="center"/>
    </xf>
    <xf numFmtId="0" fontId="3" fillId="0" borderId="3" xfId="2" applyFont="1" applyBorder="1" applyAlignment="1">
      <alignment horizontal="center" vertical="center"/>
    </xf>
    <xf numFmtId="0" fontId="3" fillId="0" borderId="4" xfId="2" applyFont="1" applyBorder="1" applyAlignment="1">
      <alignment horizontal="center" vertical="center"/>
    </xf>
    <xf numFmtId="3" fontId="3" fillId="0" borderId="3" xfId="2" applyNumberFormat="1" applyFont="1" applyBorder="1" applyAlignment="1">
      <alignment horizontal="center" vertical="center"/>
    </xf>
    <xf numFmtId="3" fontId="3" fillId="0" borderId="3" xfId="2" applyNumberFormat="1" applyFont="1" applyBorder="1" applyAlignment="1">
      <alignment vertical="center"/>
    </xf>
    <xf numFmtId="0" fontId="19" fillId="0" borderId="30" xfId="0" applyFont="1" applyBorder="1"/>
    <xf numFmtId="0" fontId="19" fillId="0" borderId="31" xfId="0" applyFont="1" applyBorder="1"/>
    <xf numFmtId="0" fontId="19" fillId="0" borderId="32" xfId="0" applyFont="1" applyBorder="1"/>
    <xf numFmtId="0" fontId="19" fillId="0" borderId="33" xfId="0" applyFont="1" applyBorder="1"/>
    <xf numFmtId="0" fontId="19" fillId="0" borderId="29" xfId="0" applyFont="1" applyBorder="1" applyAlignment="1">
      <alignment horizontal="center"/>
    </xf>
    <xf numFmtId="3" fontId="6" fillId="0" borderId="34" xfId="4" applyNumberFormat="1" applyFont="1" applyBorder="1" applyAlignment="1">
      <alignment horizontal="center"/>
    </xf>
    <xf numFmtId="0" fontId="19" fillId="0" borderId="35" xfId="0" applyFont="1" applyBorder="1"/>
    <xf numFmtId="0" fontId="15" fillId="0" borderId="36" xfId="0" applyFont="1" applyBorder="1"/>
    <xf numFmtId="3" fontId="6" fillId="0" borderId="36" xfId="0" applyNumberFormat="1" applyFont="1" applyFill="1" applyBorder="1" applyAlignment="1">
      <alignment horizontal="center"/>
    </xf>
    <xf numFmtId="9" fontId="6" fillId="0" borderId="36" xfId="0" applyNumberFormat="1" applyFont="1" applyFill="1" applyBorder="1" applyAlignment="1">
      <alignment horizontal="center"/>
    </xf>
    <xf numFmtId="0" fontId="19" fillId="0" borderId="37" xfId="0" applyFont="1" applyBorder="1"/>
    <xf numFmtId="0" fontId="21" fillId="0" borderId="34" xfId="0" applyFont="1" applyBorder="1"/>
    <xf numFmtId="9" fontId="6" fillId="0" borderId="34" xfId="4" applyNumberFormat="1" applyFont="1" applyBorder="1" applyAlignment="1">
      <alignment horizontal="center"/>
    </xf>
    <xf numFmtId="3" fontId="13" fillId="0" borderId="12" xfId="2" applyNumberFormat="1" applyBorder="1" applyAlignment="1">
      <alignment horizontal="center"/>
    </xf>
    <xf numFmtId="3" fontId="13" fillId="0" borderId="12" xfId="0" applyNumberFormat="1" applyFont="1" applyBorder="1" applyAlignment="1">
      <alignment horizontal="center" vertical="center" wrapText="1"/>
    </xf>
    <xf numFmtId="3" fontId="13" fillId="0" borderId="12" xfId="0" applyNumberFormat="1" applyFont="1" applyBorder="1" applyAlignment="1">
      <alignment horizontal="center" wrapText="1"/>
    </xf>
    <xf numFmtId="3" fontId="13" fillId="0" borderId="12" xfId="2" applyNumberFormat="1" applyBorder="1"/>
    <xf numFmtId="0" fontId="0" fillId="0" borderId="38" xfId="2" applyFont="1" applyBorder="1" applyAlignment="1">
      <alignment horizontal="center"/>
    </xf>
    <xf numFmtId="0" fontId="3" fillId="0" borderId="0" xfId="5" applyFont="1" applyBorder="1"/>
    <xf numFmtId="3" fontId="6" fillId="0" borderId="0" xfId="5" applyNumberFormat="1" applyFont="1" applyBorder="1"/>
    <xf numFmtId="3" fontId="3" fillId="3" borderId="0" xfId="5" applyNumberFormat="1" applyFont="1" applyFill="1" applyBorder="1"/>
    <xf numFmtId="3" fontId="3" fillId="0" borderId="0" xfId="5" applyNumberFormat="1" applyFont="1" applyBorder="1"/>
    <xf numFmtId="168" fontId="29" fillId="0" borderId="0" xfId="6" applyNumberFormat="1" applyFont="1" applyFill="1"/>
    <xf numFmtId="0" fontId="29" fillId="0" borderId="0" xfId="6" applyFont="1" applyFill="1"/>
    <xf numFmtId="0" fontId="30" fillId="0" borderId="0" xfId="7" applyBorder="1" applyAlignment="1">
      <alignment wrapText="1"/>
    </xf>
    <xf numFmtId="0" fontId="29" fillId="0" borderId="12" xfId="6" applyFont="1" applyFill="1" applyBorder="1" applyAlignment="1">
      <alignment horizontal="center" wrapText="1"/>
    </xf>
    <xf numFmtId="0" fontId="2" fillId="0" borderId="25" xfId="6" applyFont="1" applyBorder="1" applyAlignment="1">
      <alignment horizontal="center" vertical="center" wrapText="1"/>
    </xf>
    <xf numFmtId="0" fontId="29" fillId="0" borderId="0" xfId="6" applyFont="1" applyFill="1" applyBorder="1"/>
    <xf numFmtId="0" fontId="31" fillId="0" borderId="0" xfId="6" applyFont="1" applyFill="1"/>
    <xf numFmtId="3" fontId="29" fillId="0" borderId="0" xfId="6" applyNumberFormat="1" applyFont="1" applyFill="1"/>
    <xf numFmtId="0" fontId="29" fillId="0" borderId="0" xfId="6" applyFont="1" applyFill="1" applyAlignment="1">
      <alignment horizontal="left"/>
    </xf>
    <xf numFmtId="168" fontId="29" fillId="0" borderId="0" xfId="6" applyNumberFormat="1" applyFont="1" applyFill="1" applyBorder="1"/>
    <xf numFmtId="0" fontId="33" fillId="0" borderId="0" xfId="6" applyFont="1" applyFill="1"/>
    <xf numFmtId="0" fontId="33" fillId="0" borderId="0" xfId="6" applyFont="1" applyFill="1" applyBorder="1"/>
    <xf numFmtId="3" fontId="29" fillId="0" borderId="39" xfId="6" applyNumberFormat="1" applyFont="1" applyFill="1" applyBorder="1" applyAlignment="1">
      <alignment horizontal="right"/>
    </xf>
    <xf numFmtId="3" fontId="10" fillId="6" borderId="39" xfId="8" applyNumberFormat="1" applyFont="1" applyFill="1" applyBorder="1" applyAlignment="1">
      <alignment horizontal="right" wrapText="1"/>
    </xf>
    <xf numFmtId="3" fontId="10" fillId="6" borderId="40" xfId="8" applyNumberFormat="1" applyFont="1" applyFill="1" applyBorder="1" applyAlignment="1">
      <alignment horizontal="right" wrapText="1"/>
    </xf>
    <xf numFmtId="3" fontId="31" fillId="6" borderId="39" xfId="6" applyNumberFormat="1" applyFont="1" applyFill="1" applyBorder="1" applyAlignment="1">
      <alignment horizontal="right"/>
    </xf>
    <xf numFmtId="3" fontId="31" fillId="0" borderId="39" xfId="6" applyNumberFormat="1" applyFont="1" applyFill="1" applyBorder="1" applyAlignment="1">
      <alignment horizontal="right"/>
    </xf>
    <xf numFmtId="3" fontId="2" fillId="4" borderId="39" xfId="8" applyNumberFormat="1" applyFont="1" applyFill="1" applyBorder="1" applyAlignment="1">
      <alignment horizontal="right" wrapText="1"/>
    </xf>
    <xf numFmtId="3" fontId="2" fillId="6" borderId="39" xfId="8" applyNumberFormat="1" applyFont="1" applyFill="1" applyBorder="1" applyAlignment="1">
      <alignment horizontal="right" wrapText="1"/>
    </xf>
    <xf numFmtId="3" fontId="2" fillId="6" borderId="40" xfId="8" applyNumberFormat="1" applyFont="1" applyFill="1" applyBorder="1" applyAlignment="1">
      <alignment horizontal="right" wrapText="1"/>
    </xf>
    <xf numFmtId="3" fontId="32" fillId="0" borderId="39" xfId="6" applyNumberFormat="1" applyFont="1" applyFill="1" applyBorder="1" applyAlignment="1">
      <alignment horizontal="right"/>
    </xf>
    <xf numFmtId="3" fontId="29" fillId="0" borderId="41" xfId="6" applyNumberFormat="1" applyFont="1" applyFill="1" applyBorder="1" applyAlignment="1">
      <alignment horizontal="right"/>
    </xf>
    <xf numFmtId="0" fontId="15" fillId="0" borderId="25" xfId="9" applyFont="1" applyBorder="1" applyAlignment="1"/>
    <xf numFmtId="0" fontId="15" fillId="0" borderId="40" xfId="9" applyFont="1" applyBorder="1" applyAlignment="1"/>
    <xf numFmtId="0" fontId="6" fillId="0" borderId="25" xfId="9" applyFont="1" applyBorder="1" applyAlignment="1"/>
    <xf numFmtId="0" fontId="6" fillId="0" borderId="40" xfId="9" applyFont="1" applyBorder="1" applyAlignment="1"/>
    <xf numFmtId="3" fontId="3" fillId="0" borderId="1" xfId="2" applyNumberFormat="1" applyFont="1" applyBorder="1" applyAlignment="1">
      <alignment horizontal="right"/>
    </xf>
    <xf numFmtId="3" fontId="3" fillId="0" borderId="18" xfId="2" applyNumberFormat="1" applyFont="1" applyBorder="1" applyAlignment="1">
      <alignment horizontal="right"/>
    </xf>
    <xf numFmtId="0" fontId="12" fillId="0" borderId="5" xfId="2" applyFont="1" applyBorder="1"/>
    <xf numFmtId="3" fontId="12" fillId="0" borderId="18" xfId="2" applyNumberFormat="1" applyFont="1" applyBorder="1" applyAlignment="1">
      <alignment horizontal="right"/>
    </xf>
    <xf numFmtId="0" fontId="33" fillId="0" borderId="0" xfId="6" applyFont="1" applyFill="1" applyAlignment="1">
      <alignment horizontal="left"/>
    </xf>
    <xf numFmtId="167" fontId="3" fillId="0" borderId="3" xfId="2" applyNumberFormat="1" applyFont="1" applyBorder="1" applyAlignment="1">
      <alignment horizontal="center" vertical="center"/>
    </xf>
    <xf numFmtId="0" fontId="0" fillId="7" borderId="0" xfId="0" applyFill="1" applyAlignment="1">
      <alignment horizontal="left"/>
    </xf>
    <xf numFmtId="0" fontId="3" fillId="0" borderId="0" xfId="0" applyFont="1"/>
    <xf numFmtId="0" fontId="3" fillId="0" borderId="42" xfId="0" applyFont="1" applyBorder="1"/>
    <xf numFmtId="0" fontId="3" fillId="7" borderId="0" xfId="0" applyFont="1" applyFill="1"/>
    <xf numFmtId="0" fontId="0" fillId="7" borderId="0" xfId="0" applyFill="1"/>
    <xf numFmtId="3" fontId="2" fillId="7" borderId="43" xfId="2" applyNumberFormat="1" applyFont="1" applyFill="1" applyBorder="1"/>
    <xf numFmtId="0" fontId="0" fillId="7" borderId="0" xfId="0" applyFill="1" applyBorder="1"/>
    <xf numFmtId="3" fontId="3" fillId="7" borderId="44" xfId="2" applyNumberFormat="1" applyFont="1" applyFill="1" applyBorder="1"/>
    <xf numFmtId="3" fontId="6" fillId="7" borderId="44" xfId="2" applyNumberFormat="1" applyFont="1" applyFill="1" applyBorder="1"/>
    <xf numFmtId="3" fontId="2" fillId="7" borderId="14" xfId="2" applyNumberFormat="1" applyFont="1" applyFill="1" applyBorder="1"/>
    <xf numFmtId="0" fontId="4" fillId="7" borderId="0" xfId="2" applyFont="1" applyFill="1" applyBorder="1"/>
    <xf numFmtId="3" fontId="13" fillId="7" borderId="45" xfId="2" applyNumberFormat="1" applyFill="1" applyBorder="1"/>
    <xf numFmtId="3" fontId="13" fillId="7" borderId="14" xfId="2" applyNumberFormat="1" applyFill="1" applyBorder="1"/>
    <xf numFmtId="3" fontId="13" fillId="7" borderId="15" xfId="2" applyNumberFormat="1" applyFill="1" applyBorder="1"/>
    <xf numFmtId="3" fontId="6" fillId="7" borderId="43" xfId="2" applyNumberFormat="1" applyFont="1" applyFill="1" applyBorder="1"/>
    <xf numFmtId="0" fontId="6" fillId="7" borderId="0" xfId="2" applyFont="1" applyFill="1" applyBorder="1"/>
    <xf numFmtId="0" fontId="13" fillId="7" borderId="9" xfId="2" applyFill="1" applyBorder="1"/>
    <xf numFmtId="0" fontId="13" fillId="7" borderId="8" xfId="2" applyFill="1" applyBorder="1"/>
    <xf numFmtId="0" fontId="2" fillId="7" borderId="24" xfId="2" applyFont="1" applyFill="1" applyBorder="1"/>
    <xf numFmtId="3" fontId="2" fillId="7" borderId="46" xfId="0" applyNumberFormat="1" applyFont="1" applyFill="1" applyBorder="1"/>
    <xf numFmtId="3" fontId="0" fillId="7" borderId="46" xfId="0" applyNumberFormat="1" applyFill="1" applyBorder="1"/>
    <xf numFmtId="3" fontId="0" fillId="7" borderId="34" xfId="0" applyNumberFormat="1" applyFill="1" applyBorder="1"/>
    <xf numFmtId="3" fontId="13" fillId="7" borderId="47" xfId="2" applyNumberFormat="1" applyFill="1" applyBorder="1"/>
    <xf numFmtId="3" fontId="13" fillId="7" borderId="20" xfId="2" applyNumberFormat="1" applyFill="1" applyBorder="1"/>
    <xf numFmtId="3" fontId="3" fillId="7" borderId="45" xfId="2" applyNumberFormat="1" applyFont="1" applyFill="1" applyBorder="1"/>
    <xf numFmtId="3" fontId="3" fillId="7" borderId="20" xfId="2" applyNumberFormat="1" applyFont="1" applyFill="1" applyBorder="1"/>
    <xf numFmtId="3" fontId="3" fillId="7" borderId="43" xfId="2" applyNumberFormat="1" applyFont="1" applyFill="1" applyBorder="1"/>
    <xf numFmtId="3" fontId="6" fillId="7" borderId="20" xfId="2" applyNumberFormat="1" applyFont="1" applyFill="1" applyBorder="1"/>
    <xf numFmtId="3" fontId="13" fillId="7" borderId="12" xfId="2" applyNumberFormat="1" applyFill="1" applyBorder="1"/>
    <xf numFmtId="3" fontId="6" fillId="7" borderId="47" xfId="2" applyNumberFormat="1" applyFont="1" applyFill="1" applyBorder="1"/>
    <xf numFmtId="3" fontId="2" fillId="7" borderId="20" xfId="2" applyNumberFormat="1" applyFont="1" applyFill="1" applyBorder="1"/>
    <xf numFmtId="3" fontId="13" fillId="7" borderId="44" xfId="2" applyNumberFormat="1" applyFill="1" applyBorder="1"/>
    <xf numFmtId="3" fontId="13" fillId="7" borderId="43" xfId="2" applyNumberFormat="1" applyFill="1" applyBorder="1"/>
    <xf numFmtId="0" fontId="3" fillId="7" borderId="48" xfId="0" applyFont="1" applyFill="1" applyBorder="1"/>
    <xf numFmtId="3" fontId="3" fillId="7" borderId="14" xfId="2" applyNumberFormat="1" applyFont="1" applyFill="1" applyBorder="1"/>
    <xf numFmtId="0" fontId="4" fillId="7" borderId="49" xfId="2" applyFont="1" applyFill="1" applyBorder="1" applyAlignment="1">
      <alignment horizontal="right"/>
    </xf>
    <xf numFmtId="3" fontId="13" fillId="7" borderId="50" xfId="2" applyNumberFormat="1" applyFill="1" applyBorder="1"/>
    <xf numFmtId="3" fontId="6" fillId="7" borderId="15" xfId="2" applyNumberFormat="1" applyFont="1" applyFill="1" applyBorder="1"/>
    <xf numFmtId="3" fontId="2" fillId="7" borderId="51" xfId="0" applyNumberFormat="1" applyFont="1" applyFill="1" applyBorder="1"/>
    <xf numFmtId="0" fontId="3" fillId="0" borderId="52" xfId="0" applyFont="1" applyBorder="1"/>
    <xf numFmtId="0" fontId="15" fillId="0" borderId="19" xfId="9" applyFont="1" applyBorder="1" applyAlignment="1">
      <alignment wrapText="1"/>
    </xf>
    <xf numFmtId="0" fontId="31" fillId="0" borderId="44" xfId="6" applyFont="1" applyFill="1" applyBorder="1" applyAlignment="1">
      <alignment horizontal="right"/>
    </xf>
    <xf numFmtId="0" fontId="3" fillId="0" borderId="29" xfId="9" applyFont="1" applyFill="1" applyBorder="1"/>
    <xf numFmtId="0" fontId="17" fillId="0" borderId="19" xfId="9" applyFont="1" applyBorder="1" applyAlignment="1">
      <alignment wrapText="1"/>
    </xf>
    <xf numFmtId="0" fontId="15" fillId="0" borderId="29" xfId="9" applyFont="1" applyBorder="1" applyAlignment="1"/>
    <xf numFmtId="3" fontId="13" fillId="7" borderId="46" xfId="2" applyNumberFormat="1" applyFill="1" applyBorder="1"/>
    <xf numFmtId="3" fontId="13" fillId="7" borderId="11" xfId="2" applyNumberFormat="1" applyFill="1" applyBorder="1"/>
    <xf numFmtId="3" fontId="2" fillId="7" borderId="21" xfId="2" applyNumberFormat="1" applyFont="1" applyFill="1" applyBorder="1"/>
    <xf numFmtId="3" fontId="6" fillId="7" borderId="22" xfId="2" applyNumberFormat="1" applyFont="1" applyFill="1" applyBorder="1"/>
    <xf numFmtId="3" fontId="3" fillId="7" borderId="12" xfId="2" applyNumberFormat="1" applyFont="1" applyFill="1" applyBorder="1"/>
    <xf numFmtId="3" fontId="13" fillId="7" borderId="53" xfId="0" applyNumberFormat="1" applyFont="1" applyFill="1" applyBorder="1"/>
    <xf numFmtId="3" fontId="2" fillId="7" borderId="21" xfId="0" applyNumberFormat="1" applyFont="1" applyFill="1" applyBorder="1"/>
    <xf numFmtId="3" fontId="2" fillId="7" borderId="54" xfId="0" applyNumberFormat="1" applyFont="1" applyFill="1" applyBorder="1"/>
    <xf numFmtId="3" fontId="0" fillId="7" borderId="55" xfId="0" applyNumberFormat="1" applyFill="1" applyBorder="1"/>
    <xf numFmtId="3" fontId="0" fillId="7" borderId="54" xfId="0" applyNumberFormat="1" applyFill="1" applyBorder="1"/>
    <xf numFmtId="0" fontId="31" fillId="0" borderId="44" xfId="6" applyFont="1" applyFill="1" applyBorder="1" applyAlignment="1"/>
    <xf numFmtId="3" fontId="29" fillId="0" borderId="56" xfId="6" applyNumberFormat="1" applyFont="1" applyFill="1" applyBorder="1" applyAlignment="1">
      <alignment horizontal="right"/>
    </xf>
    <xf numFmtId="3" fontId="29" fillId="0" borderId="57" xfId="6" applyNumberFormat="1" applyFont="1" applyFill="1" applyBorder="1" applyAlignment="1">
      <alignment horizontal="right"/>
    </xf>
    <xf numFmtId="3" fontId="10" fillId="6" borderId="57" xfId="8" applyNumberFormat="1" applyFont="1" applyFill="1" applyBorder="1" applyAlignment="1">
      <alignment horizontal="right" wrapText="1"/>
    </xf>
    <xf numFmtId="3" fontId="31" fillId="0" borderId="57" xfId="6" applyNumberFormat="1" applyFont="1" applyFill="1" applyBorder="1" applyAlignment="1">
      <alignment horizontal="right"/>
    </xf>
    <xf numFmtId="0" fontId="2" fillId="0" borderId="12" xfId="6" applyFont="1" applyBorder="1" applyAlignment="1">
      <alignment vertical="center"/>
    </xf>
    <xf numFmtId="3" fontId="29" fillId="0" borderId="58" xfId="6" applyNumberFormat="1" applyFont="1" applyFill="1" applyBorder="1" applyAlignment="1">
      <alignment horizontal="right"/>
    </xf>
    <xf numFmtId="3" fontId="29" fillId="0" borderId="38" xfId="6" applyNumberFormat="1" applyFont="1" applyFill="1" applyBorder="1" applyAlignment="1">
      <alignment horizontal="right"/>
    </xf>
    <xf numFmtId="3" fontId="10" fillId="6" borderId="38" xfId="8" applyNumberFormat="1" applyFont="1" applyFill="1" applyBorder="1" applyAlignment="1">
      <alignment horizontal="right" wrapText="1"/>
    </xf>
    <xf numFmtId="3" fontId="2" fillId="6" borderId="38" xfId="8" applyNumberFormat="1" applyFont="1" applyFill="1" applyBorder="1" applyAlignment="1">
      <alignment horizontal="right" wrapText="1"/>
    </xf>
    <xf numFmtId="3" fontId="31" fillId="6" borderId="38" xfId="6" applyNumberFormat="1" applyFont="1" applyFill="1" applyBorder="1" applyAlignment="1">
      <alignment horizontal="right"/>
    </xf>
    <xf numFmtId="3" fontId="32" fillId="0" borderId="38" xfId="6" applyNumberFormat="1" applyFont="1" applyFill="1" applyBorder="1" applyAlignment="1">
      <alignment horizontal="right"/>
    </xf>
    <xf numFmtId="3" fontId="31" fillId="0" borderId="38" xfId="6" applyNumberFormat="1" applyFont="1" applyFill="1" applyBorder="1" applyAlignment="1">
      <alignment horizontal="right"/>
    </xf>
    <xf numFmtId="3" fontId="29" fillId="0" borderId="59" xfId="6" applyNumberFormat="1" applyFont="1" applyFill="1" applyBorder="1" applyAlignment="1">
      <alignment horizontal="right"/>
    </xf>
    <xf numFmtId="3" fontId="29" fillId="0" borderId="60" xfId="6" applyNumberFormat="1" applyFont="1" applyFill="1" applyBorder="1" applyAlignment="1">
      <alignment horizontal="right"/>
    </xf>
    <xf numFmtId="3" fontId="10" fillId="6" borderId="60" xfId="8" applyNumberFormat="1" applyFont="1" applyFill="1" applyBorder="1" applyAlignment="1">
      <alignment horizontal="right" wrapText="1"/>
    </xf>
    <xf numFmtId="3" fontId="31" fillId="6" borderId="60" xfId="6" applyNumberFormat="1" applyFont="1" applyFill="1" applyBorder="1" applyAlignment="1">
      <alignment horizontal="right"/>
    </xf>
    <xf numFmtId="3" fontId="2" fillId="4" borderId="60" xfId="8" applyNumberFormat="1" applyFont="1" applyFill="1" applyBorder="1" applyAlignment="1">
      <alignment horizontal="right" wrapText="1"/>
    </xf>
    <xf numFmtId="3" fontId="31" fillId="0" borderId="60" xfId="6" applyNumberFormat="1" applyFont="1" applyFill="1" applyBorder="1" applyAlignment="1">
      <alignment horizontal="right"/>
    </xf>
    <xf numFmtId="3" fontId="29" fillId="0" borderId="61" xfId="6" applyNumberFormat="1" applyFont="1" applyFill="1" applyBorder="1" applyAlignment="1">
      <alignment horizontal="right"/>
    </xf>
    <xf numFmtId="3" fontId="10" fillId="6" borderId="61" xfId="8" applyNumberFormat="1" applyFont="1" applyFill="1" applyBorder="1" applyAlignment="1">
      <alignment horizontal="right" wrapText="1"/>
    </xf>
    <xf numFmtId="0" fontId="3" fillId="0" borderId="9" xfId="2" applyFont="1" applyFill="1" applyBorder="1" applyAlignment="1">
      <alignment horizontal="center" wrapText="1"/>
    </xf>
    <xf numFmtId="0" fontId="31" fillId="0" borderId="62" xfId="6" applyFont="1" applyFill="1" applyBorder="1" applyAlignment="1">
      <alignment vertical="center"/>
    </xf>
    <xf numFmtId="0" fontId="31" fillId="0" borderId="63" xfId="6" applyFont="1" applyFill="1" applyBorder="1" applyAlignment="1">
      <alignment vertical="center"/>
    </xf>
    <xf numFmtId="3" fontId="29" fillId="0" borderId="38" xfId="6" quotePrefix="1" applyNumberFormat="1" applyFont="1" applyFill="1" applyBorder="1" applyAlignment="1">
      <alignment horizontal="right"/>
    </xf>
    <xf numFmtId="3" fontId="29" fillId="0" borderId="60" xfId="6" quotePrefix="1" applyNumberFormat="1" applyFont="1" applyFill="1" applyBorder="1" applyAlignment="1">
      <alignment horizontal="right"/>
    </xf>
    <xf numFmtId="3" fontId="3" fillId="0" borderId="4" xfId="2" applyNumberFormat="1" applyFont="1" applyBorder="1" applyAlignment="1">
      <alignment horizontal="right"/>
    </xf>
    <xf numFmtId="3" fontId="3" fillId="0" borderId="5" xfId="2" applyNumberFormat="1" applyFont="1" applyBorder="1" applyAlignment="1">
      <alignment horizontal="right"/>
    </xf>
    <xf numFmtId="0" fontId="13" fillId="0" borderId="0" xfId="5" applyAlignment="1"/>
    <xf numFmtId="0" fontId="29" fillId="0" borderId="47" xfId="6" applyFont="1" applyFill="1" applyBorder="1" applyAlignment="1">
      <alignment vertical="center"/>
    </xf>
    <xf numFmtId="0" fontId="29" fillId="0" borderId="47" xfId="6" applyNumberFormat="1" applyFont="1" applyFill="1" applyBorder="1" applyAlignment="1">
      <alignment vertical="center"/>
    </xf>
    <xf numFmtId="0" fontId="29" fillId="0" borderId="12" xfId="6" applyFont="1" applyFill="1" applyBorder="1" applyAlignment="1">
      <alignment vertical="center" wrapText="1"/>
    </xf>
    <xf numFmtId="169" fontId="29" fillId="0" borderId="12" xfId="6" applyNumberFormat="1" applyFont="1" applyFill="1" applyBorder="1" applyAlignment="1">
      <alignment vertical="center"/>
    </xf>
    <xf numFmtId="0" fontId="33" fillId="6" borderId="25" xfId="6" applyFont="1" applyFill="1" applyBorder="1" applyAlignment="1">
      <alignment vertical="center" wrapText="1"/>
    </xf>
    <xf numFmtId="169" fontId="33" fillId="6" borderId="25" xfId="6" applyNumberFormat="1" applyFont="1" applyFill="1" applyBorder="1" applyAlignment="1">
      <alignment vertical="center"/>
    </xf>
    <xf numFmtId="169" fontId="33" fillId="6" borderId="12" xfId="6" applyNumberFormat="1" applyFont="1" applyFill="1" applyBorder="1" applyAlignment="1">
      <alignment vertical="center"/>
    </xf>
    <xf numFmtId="0" fontId="31" fillId="6" borderId="12" xfId="6" applyFont="1" applyFill="1" applyBorder="1" applyAlignment="1">
      <alignment vertical="center" wrapText="1"/>
    </xf>
    <xf numFmtId="169" fontId="31" fillId="6" borderId="12" xfId="6" applyNumberFormat="1" applyFont="1" applyFill="1" applyBorder="1" applyAlignment="1">
      <alignment vertical="center"/>
    </xf>
    <xf numFmtId="0" fontId="13" fillId="0" borderId="12" xfId="6" applyFont="1" applyFill="1" applyBorder="1" applyAlignment="1">
      <alignment vertical="center" wrapText="1"/>
    </xf>
    <xf numFmtId="0" fontId="10" fillId="6" borderId="12" xfId="6" applyFont="1" applyFill="1" applyBorder="1" applyAlignment="1">
      <alignment vertical="center" wrapText="1"/>
    </xf>
    <xf numFmtId="0" fontId="13" fillId="0" borderId="12" xfId="6" applyFont="1" applyFill="1" applyBorder="1" applyAlignment="1">
      <alignment vertical="center"/>
    </xf>
    <xf numFmtId="0" fontId="28" fillId="0" borderId="12" xfId="6" applyFont="1" applyFill="1" applyBorder="1" applyAlignment="1">
      <alignment vertical="center"/>
    </xf>
    <xf numFmtId="0" fontId="4" fillId="7" borderId="44" xfId="2" applyFont="1" applyFill="1" applyBorder="1" applyAlignment="1">
      <alignment horizontal="right"/>
    </xf>
    <xf numFmtId="0" fontId="4" fillId="7" borderId="0" xfId="2" applyFont="1" applyFill="1" applyBorder="1" applyAlignment="1">
      <alignment horizontal="right"/>
    </xf>
    <xf numFmtId="0" fontId="13" fillId="0" borderId="0" xfId="0" applyFont="1" applyAlignment="1">
      <alignment horizontal="right"/>
    </xf>
    <xf numFmtId="0" fontId="2" fillId="0" borderId="0" xfId="0" applyFont="1" applyAlignment="1"/>
    <xf numFmtId="0" fontId="0" fillId="0" borderId="0" xfId="0" applyAlignment="1"/>
    <xf numFmtId="3" fontId="18" fillId="0" borderId="64" xfId="9" applyNumberFormat="1" applyFont="1" applyBorder="1" applyAlignment="1">
      <alignment horizontal="center"/>
    </xf>
    <xf numFmtId="49" fontId="18" fillId="0" borderId="65" xfId="9" applyNumberFormat="1" applyFont="1" applyBorder="1" applyAlignment="1">
      <alignment horizontal="center"/>
    </xf>
    <xf numFmtId="3" fontId="17" fillId="0" borderId="40" xfId="9" applyNumberFormat="1" applyFont="1" applyBorder="1"/>
    <xf numFmtId="3" fontId="29" fillId="0" borderId="0" xfId="6" applyNumberFormat="1" applyFont="1" applyFill="1" applyBorder="1"/>
    <xf numFmtId="0" fontId="19" fillId="0" borderId="66" xfId="0" applyFont="1" applyBorder="1" applyAlignment="1">
      <alignment horizontal="center"/>
    </xf>
    <xf numFmtId="0" fontId="19" fillId="0" borderId="19" xfId="0" applyFont="1" applyBorder="1" applyAlignment="1">
      <alignment horizontal="center"/>
    </xf>
    <xf numFmtId="9" fontId="6" fillId="0" borderId="67" xfId="0" applyNumberFormat="1" applyFont="1" applyFill="1" applyBorder="1" applyAlignment="1">
      <alignment horizontal="center"/>
    </xf>
    <xf numFmtId="9" fontId="6" fillId="0" borderId="46" xfId="4" applyNumberFormat="1" applyFont="1" applyBorder="1" applyAlignment="1">
      <alignment horizontal="center"/>
    </xf>
    <xf numFmtId="0" fontId="2" fillId="0" borderId="3" xfId="2" applyFont="1" applyBorder="1" applyAlignment="1">
      <alignment horizontal="center"/>
    </xf>
    <xf numFmtId="0" fontId="5" fillId="0" borderId="3" xfId="2" applyFont="1" applyBorder="1" applyAlignment="1">
      <alignment horizontal="center"/>
    </xf>
    <xf numFmtId="0" fontId="3" fillId="0" borderId="17" xfId="2" applyFont="1" applyBorder="1"/>
    <xf numFmtId="0" fontId="2" fillId="0" borderId="12" xfId="2" applyFont="1" applyBorder="1" applyAlignment="1">
      <alignment horizontal="center"/>
    </xf>
    <xf numFmtId="0" fontId="5" fillId="0" borderId="12" xfId="2" applyFont="1" applyBorder="1" applyAlignment="1">
      <alignment horizontal="center"/>
    </xf>
    <xf numFmtId="0" fontId="2" fillId="0" borderId="0" xfId="5" applyFont="1" applyAlignment="1">
      <alignment wrapText="1"/>
    </xf>
    <xf numFmtId="3" fontId="18" fillId="0" borderId="29" xfId="9" applyNumberFormat="1" applyFont="1" applyBorder="1" applyAlignment="1">
      <alignment horizontal="center"/>
    </xf>
    <xf numFmtId="49" fontId="18" fillId="0" borderId="47" xfId="9" applyNumberFormat="1" applyFont="1" applyBorder="1" applyAlignment="1">
      <alignment horizontal="center"/>
    </xf>
    <xf numFmtId="0" fontId="13" fillId="0" borderId="0" xfId="2" applyBorder="1" applyAlignment="1">
      <alignment horizontal="center"/>
    </xf>
    <xf numFmtId="9" fontId="6" fillId="0" borderId="68" xfId="4" applyNumberFormat="1" applyFont="1" applyBorder="1" applyAlignment="1">
      <alignment horizontal="center"/>
    </xf>
    <xf numFmtId="0" fontId="31" fillId="0" borderId="69" xfId="6" applyFont="1" applyFill="1" applyBorder="1" applyAlignment="1">
      <alignment vertical="center"/>
    </xf>
    <xf numFmtId="0" fontId="31" fillId="0" borderId="48" xfId="6" applyFont="1" applyFill="1" applyBorder="1" applyAlignment="1">
      <alignment vertical="center"/>
    </xf>
    <xf numFmtId="3" fontId="29" fillId="0" borderId="44" xfId="6" applyNumberFormat="1" applyFont="1" applyFill="1" applyBorder="1" applyAlignment="1">
      <alignment horizontal="right"/>
    </xf>
    <xf numFmtId="3" fontId="29" fillId="0" borderId="13" xfId="6" applyNumberFormat="1" applyFont="1" applyFill="1" applyBorder="1" applyAlignment="1">
      <alignment horizontal="right"/>
    </xf>
    <xf numFmtId="3" fontId="29" fillId="0" borderId="13" xfId="6" quotePrefix="1" applyNumberFormat="1" applyFont="1" applyFill="1" applyBorder="1" applyAlignment="1">
      <alignment horizontal="right"/>
    </xf>
    <xf numFmtId="3" fontId="10" fillId="6" borderId="13" xfId="8" applyNumberFormat="1" applyFont="1" applyFill="1" applyBorder="1" applyAlignment="1">
      <alignment horizontal="right" wrapText="1"/>
    </xf>
    <xf numFmtId="3" fontId="2" fillId="4" borderId="13" xfId="8" applyNumberFormat="1" applyFont="1" applyFill="1" applyBorder="1" applyAlignment="1">
      <alignment horizontal="right" wrapText="1"/>
    </xf>
    <xf numFmtId="3" fontId="2" fillId="6" borderId="61" xfId="8" applyNumberFormat="1" applyFont="1" applyFill="1" applyBorder="1" applyAlignment="1">
      <alignment horizontal="right" wrapText="1"/>
    </xf>
    <xf numFmtId="3" fontId="2" fillId="6" borderId="13" xfId="8" applyNumberFormat="1" applyFont="1" applyFill="1" applyBorder="1" applyAlignment="1">
      <alignment horizontal="right" wrapText="1"/>
    </xf>
    <xf numFmtId="3" fontId="10" fillId="6" borderId="12" xfId="8" applyNumberFormat="1" applyFont="1" applyFill="1" applyBorder="1" applyAlignment="1">
      <alignment horizontal="right" wrapText="1"/>
    </xf>
    <xf numFmtId="3" fontId="2" fillId="4" borderId="12" xfId="8" applyNumberFormat="1" applyFont="1" applyFill="1" applyBorder="1" applyAlignment="1">
      <alignment horizontal="right" wrapText="1"/>
    </xf>
    <xf numFmtId="3" fontId="2" fillId="6" borderId="12" xfId="8" applyNumberFormat="1" applyFont="1" applyFill="1" applyBorder="1" applyAlignment="1">
      <alignment horizontal="right" wrapText="1"/>
    </xf>
    <xf numFmtId="0" fontId="29" fillId="0" borderId="12" xfId="6" applyFont="1" applyFill="1" applyBorder="1" applyAlignment="1">
      <alignment vertical="center"/>
    </xf>
    <xf numFmtId="0" fontId="33" fillId="6" borderId="12" xfId="6" applyFont="1" applyFill="1" applyBorder="1" applyAlignment="1">
      <alignment vertical="center" wrapText="1"/>
    </xf>
    <xf numFmtId="0" fontId="29" fillId="5" borderId="12" xfId="6" applyFont="1" applyFill="1" applyBorder="1" applyAlignment="1">
      <alignment vertical="center" wrapText="1"/>
    </xf>
    <xf numFmtId="0" fontId="13" fillId="5" borderId="12" xfId="6" applyFont="1" applyFill="1" applyBorder="1" applyAlignment="1">
      <alignment vertical="center" wrapText="1"/>
    </xf>
    <xf numFmtId="0" fontId="2" fillId="6" borderId="12" xfId="6" applyFont="1" applyFill="1" applyBorder="1" applyAlignment="1">
      <alignment vertical="center" wrapText="1"/>
    </xf>
    <xf numFmtId="170" fontId="29" fillId="0" borderId="12" xfId="6" applyNumberFormat="1" applyFont="1" applyFill="1" applyBorder="1" applyAlignment="1">
      <alignment vertical="center"/>
    </xf>
    <xf numFmtId="0" fontId="31" fillId="6" borderId="12" xfId="6" applyFont="1" applyFill="1" applyBorder="1" applyAlignment="1">
      <alignment vertical="center"/>
    </xf>
    <xf numFmtId="0" fontId="10" fillId="6" borderId="12" xfId="6" applyFont="1" applyFill="1" applyBorder="1" applyAlignment="1">
      <alignment vertical="center"/>
    </xf>
    <xf numFmtId="0" fontId="2" fillId="6" borderId="12" xfId="6" applyFont="1" applyFill="1" applyBorder="1" applyAlignment="1">
      <alignment vertical="center"/>
    </xf>
    <xf numFmtId="0" fontId="31" fillId="0" borderId="19" xfId="6" applyFont="1" applyFill="1" applyBorder="1" applyAlignment="1">
      <alignment vertical="center"/>
    </xf>
    <xf numFmtId="0" fontId="31" fillId="0" borderId="70" xfId="6" applyFont="1" applyFill="1" applyBorder="1" applyAlignment="1">
      <alignment vertical="center"/>
    </xf>
    <xf numFmtId="0" fontId="31" fillId="0" borderId="19" xfId="6" applyFont="1" applyFill="1" applyBorder="1" applyAlignment="1">
      <alignment vertical="center" wrapText="1"/>
    </xf>
    <xf numFmtId="0" fontId="31" fillId="0" borderId="70" xfId="6" applyFont="1" applyFill="1" applyBorder="1" applyAlignment="1">
      <alignment vertical="center" wrapText="1"/>
    </xf>
    <xf numFmtId="0" fontId="4" fillId="7" borderId="8" xfId="2" applyFont="1" applyFill="1" applyBorder="1" applyAlignment="1">
      <alignment horizontal="right"/>
    </xf>
    <xf numFmtId="3" fontId="6" fillId="7" borderId="0" xfId="2" applyNumberFormat="1" applyFont="1" applyFill="1" applyBorder="1"/>
    <xf numFmtId="3" fontId="2" fillId="7" borderId="0" xfId="2" applyNumberFormat="1" applyFont="1" applyFill="1" applyBorder="1"/>
    <xf numFmtId="0" fontId="4" fillId="7" borderId="71" xfId="2" applyFont="1" applyFill="1" applyBorder="1" applyAlignment="1">
      <alignment horizontal="right"/>
    </xf>
    <xf numFmtId="0" fontId="16" fillId="0" borderId="0" xfId="6"/>
    <xf numFmtId="0" fontId="11" fillId="0" borderId="0" xfId="2" applyFont="1" applyBorder="1" applyAlignment="1">
      <alignment horizontal="center" vertical="center"/>
    </xf>
    <xf numFmtId="0" fontId="11" fillId="7" borderId="72" xfId="6" applyFont="1" applyFill="1" applyBorder="1" applyAlignment="1">
      <alignment horizontal="center" vertical="center" wrapText="1"/>
    </xf>
    <xf numFmtId="0" fontId="26" fillId="7" borderId="0" xfId="6" applyFont="1" applyFill="1" applyAlignment="1">
      <alignment horizontal="center" vertical="top" wrapText="1"/>
    </xf>
    <xf numFmtId="0" fontId="13" fillId="0" borderId="0" xfId="0" applyFont="1" applyAlignment="1">
      <alignment horizontal="left" vertical="top" wrapText="1"/>
    </xf>
    <xf numFmtId="3" fontId="13" fillId="0" borderId="0" xfId="0" applyNumberFormat="1" applyFont="1" applyAlignment="1">
      <alignment horizontal="right" vertical="top" wrapText="1"/>
    </xf>
    <xf numFmtId="0" fontId="2" fillId="0" borderId="0" xfId="0" applyFont="1" applyAlignment="1">
      <alignment horizontal="left" vertical="top" wrapText="1"/>
    </xf>
    <xf numFmtId="3" fontId="2" fillId="0" borderId="0" xfId="0" applyNumberFormat="1" applyFont="1" applyAlignment="1">
      <alignment horizontal="right" vertical="top" wrapText="1"/>
    </xf>
    <xf numFmtId="3" fontId="13" fillId="0" borderId="38" xfId="6" applyNumberFormat="1" applyFont="1" applyBorder="1" applyAlignment="1">
      <alignment horizontal="right" vertical="top" wrapText="1"/>
    </xf>
    <xf numFmtId="3" fontId="13" fillId="0" borderId="60" xfId="6" applyNumberFormat="1" applyFont="1" applyBorder="1" applyAlignment="1">
      <alignment horizontal="right" vertical="top" wrapText="1"/>
    </xf>
    <xf numFmtId="3" fontId="2" fillId="0" borderId="38" xfId="6" applyNumberFormat="1" applyFont="1" applyBorder="1" applyAlignment="1">
      <alignment horizontal="right" vertical="top" wrapText="1"/>
    </xf>
    <xf numFmtId="3" fontId="2" fillId="0" borderId="60" xfId="6" applyNumberFormat="1" applyFont="1" applyBorder="1" applyAlignment="1">
      <alignment horizontal="right" vertical="top" wrapText="1"/>
    </xf>
    <xf numFmtId="3" fontId="2" fillId="0" borderId="62" xfId="6" applyNumberFormat="1" applyFont="1" applyBorder="1" applyAlignment="1">
      <alignment horizontal="right" vertical="top" wrapText="1"/>
    </xf>
    <xf numFmtId="3" fontId="2" fillId="0" borderId="73" xfId="6" applyNumberFormat="1" applyFont="1" applyBorder="1" applyAlignment="1">
      <alignment horizontal="right" vertical="top" wrapText="1"/>
    </xf>
    <xf numFmtId="3" fontId="2" fillId="0" borderId="39" xfId="6" applyNumberFormat="1" applyFont="1" applyBorder="1" applyAlignment="1">
      <alignment horizontal="right" vertical="top" wrapText="1"/>
    </xf>
    <xf numFmtId="3" fontId="13" fillId="0" borderId="39" xfId="6" applyNumberFormat="1" applyFont="1" applyBorder="1" applyAlignment="1">
      <alignment horizontal="right" vertical="top" wrapText="1"/>
    </xf>
    <xf numFmtId="0" fontId="16" fillId="7" borderId="0" xfId="6" applyFill="1"/>
    <xf numFmtId="0" fontId="16" fillId="7" borderId="0" xfId="6" applyFill="1" applyAlignment="1">
      <alignment horizontal="center" vertical="center" wrapText="1"/>
    </xf>
    <xf numFmtId="0" fontId="11" fillId="7" borderId="73" xfId="6" applyFont="1" applyFill="1" applyBorder="1" applyAlignment="1">
      <alignment horizontal="center" vertical="center" wrapText="1"/>
    </xf>
    <xf numFmtId="0" fontId="11" fillId="7" borderId="63" xfId="6" applyFont="1" applyFill="1" applyBorder="1" applyAlignment="1">
      <alignment horizontal="center" vertical="center" wrapText="1"/>
    </xf>
    <xf numFmtId="0" fontId="11" fillId="7" borderId="62" xfId="6" applyFont="1" applyFill="1" applyBorder="1" applyAlignment="1">
      <alignment horizontal="center" vertical="center" wrapText="1"/>
    </xf>
    <xf numFmtId="0" fontId="2" fillId="0" borderId="47" xfId="6" applyFont="1" applyBorder="1" applyAlignment="1">
      <alignment horizontal="center" vertical="top" wrapText="1"/>
    </xf>
    <xf numFmtId="0" fontId="2" fillId="0" borderId="47" xfId="6" applyFont="1" applyBorder="1" applyAlignment="1">
      <alignment horizontal="left" vertical="top" wrapText="1"/>
    </xf>
    <xf numFmtId="3" fontId="2" fillId="0" borderId="47" xfId="6" applyNumberFormat="1" applyFont="1" applyBorder="1" applyAlignment="1">
      <alignment horizontal="right" vertical="top" wrapText="1"/>
    </xf>
    <xf numFmtId="3" fontId="2" fillId="0" borderId="47" xfId="0" applyNumberFormat="1" applyFont="1" applyBorder="1" applyAlignment="1">
      <alignment horizontal="right" vertical="top" wrapText="1"/>
    </xf>
    <xf numFmtId="3" fontId="2" fillId="0" borderId="59" xfId="0" applyNumberFormat="1" applyFont="1" applyBorder="1" applyAlignment="1">
      <alignment horizontal="right" vertical="top" wrapText="1"/>
    </xf>
    <xf numFmtId="3" fontId="2" fillId="0" borderId="41" xfId="6" applyNumberFormat="1" applyFont="1" applyBorder="1" applyAlignment="1">
      <alignment horizontal="right" vertical="top" wrapText="1"/>
    </xf>
    <xf numFmtId="3" fontId="2" fillId="0" borderId="58" xfId="6" applyNumberFormat="1" applyFont="1" applyBorder="1" applyAlignment="1">
      <alignment horizontal="right" vertical="top" wrapText="1"/>
    </xf>
    <xf numFmtId="3" fontId="2" fillId="0" borderId="65" xfId="6" applyNumberFormat="1" applyFont="1" applyBorder="1" applyAlignment="1">
      <alignment horizontal="right" vertical="top" wrapText="1"/>
    </xf>
    <xf numFmtId="0" fontId="13" fillId="0" borderId="12" xfId="6" applyFont="1" applyBorder="1" applyAlignment="1">
      <alignment horizontal="center" vertical="top" wrapText="1"/>
    </xf>
    <xf numFmtId="0" fontId="13" fillId="0" borderId="12" xfId="6" applyFont="1" applyBorder="1" applyAlignment="1">
      <alignment horizontal="left" vertical="top" wrapText="1"/>
    </xf>
    <xf numFmtId="3" fontId="13" fillId="0" borderId="12" xfId="6" applyNumberFormat="1" applyFont="1" applyBorder="1" applyAlignment="1">
      <alignment horizontal="right" vertical="top" wrapText="1"/>
    </xf>
    <xf numFmtId="3" fontId="13" fillId="0" borderId="12" xfId="0" applyNumberFormat="1" applyFont="1" applyBorder="1" applyAlignment="1">
      <alignment horizontal="right" vertical="top" wrapText="1"/>
    </xf>
    <xf numFmtId="3" fontId="13" fillId="0" borderId="60" xfId="0" applyNumberFormat="1" applyFont="1" applyBorder="1" applyAlignment="1">
      <alignment horizontal="right" vertical="top" wrapText="1"/>
    </xf>
    <xf numFmtId="0" fontId="2" fillId="0" borderId="12" xfId="6" applyFont="1" applyBorder="1" applyAlignment="1">
      <alignment horizontal="center" vertical="top" wrapText="1"/>
    </xf>
    <xf numFmtId="0" fontId="2" fillId="0" borderId="12" xfId="6" applyFont="1" applyBorder="1" applyAlignment="1">
      <alignment horizontal="left" vertical="top" wrapText="1"/>
    </xf>
    <xf numFmtId="3" fontId="2" fillId="0" borderId="12" xfId="6" applyNumberFormat="1" applyFont="1" applyBorder="1" applyAlignment="1">
      <alignment horizontal="right" vertical="top" wrapText="1"/>
    </xf>
    <xf numFmtId="3" fontId="2" fillId="0" borderId="12" xfId="0" applyNumberFormat="1" applyFont="1" applyBorder="1" applyAlignment="1">
      <alignment horizontal="right" vertical="top" wrapText="1"/>
    </xf>
    <xf numFmtId="3" fontId="2" fillId="0" borderId="60" xfId="0" applyNumberFormat="1" applyFont="1" applyBorder="1" applyAlignment="1">
      <alignment horizontal="right" vertical="top" wrapText="1"/>
    </xf>
    <xf numFmtId="0" fontId="11" fillId="7" borderId="74" xfId="6" applyFont="1" applyFill="1" applyBorder="1" applyAlignment="1">
      <alignment horizontal="center" vertical="center" wrapText="1"/>
    </xf>
    <xf numFmtId="3" fontId="2" fillId="0" borderId="56" xfId="0" applyNumberFormat="1" applyFont="1" applyBorder="1" applyAlignment="1">
      <alignment horizontal="right" vertical="top" wrapText="1"/>
    </xf>
    <xf numFmtId="3" fontId="13" fillId="0" borderId="57" xfId="0" applyNumberFormat="1" applyFont="1" applyBorder="1" applyAlignment="1">
      <alignment horizontal="right" vertical="top" wrapText="1"/>
    </xf>
    <xf numFmtId="3" fontId="2" fillId="0" borderId="57" xfId="0" applyNumberFormat="1" applyFont="1" applyBorder="1" applyAlignment="1">
      <alignment horizontal="right" vertical="top" wrapText="1"/>
    </xf>
    <xf numFmtId="0" fontId="11" fillId="7" borderId="75" xfId="6" applyFont="1" applyFill="1" applyBorder="1" applyAlignment="1">
      <alignment horizontal="center" vertical="center" wrapText="1"/>
    </xf>
    <xf numFmtId="3" fontId="2" fillId="0" borderId="20" xfId="0" applyNumberFormat="1" applyFont="1" applyBorder="1" applyAlignment="1">
      <alignment horizontal="right" vertical="top" wrapText="1"/>
    </xf>
    <xf numFmtId="3" fontId="13" fillId="0" borderId="25" xfId="0" applyNumberFormat="1" applyFont="1" applyBorder="1" applyAlignment="1">
      <alignment horizontal="right" vertical="top" wrapText="1"/>
    </xf>
    <xf numFmtId="3" fontId="2" fillId="0" borderId="25" xfId="0" applyNumberFormat="1" applyFont="1" applyBorder="1" applyAlignment="1">
      <alignment horizontal="right" vertical="top" wrapText="1"/>
    </xf>
    <xf numFmtId="3" fontId="2" fillId="0" borderId="59" xfId="6" applyNumberFormat="1" applyFont="1" applyBorder="1" applyAlignment="1">
      <alignment horizontal="right" vertical="top" wrapText="1"/>
    </xf>
    <xf numFmtId="0" fontId="7" fillId="7" borderId="39" xfId="6" applyFont="1" applyFill="1" applyBorder="1" applyAlignment="1">
      <alignment horizontal="center" vertical="center" wrapText="1"/>
    </xf>
    <xf numFmtId="0" fontId="40" fillId="0" borderId="72" xfId="6" applyFont="1" applyBorder="1" applyAlignment="1">
      <alignment horizontal="center" vertical="center" wrapText="1"/>
    </xf>
    <xf numFmtId="0" fontId="13" fillId="0" borderId="47" xfId="6" applyFont="1" applyBorder="1" applyAlignment="1">
      <alignment horizontal="center" vertical="top" wrapText="1"/>
    </xf>
    <xf numFmtId="0" fontId="13" fillId="0" borderId="47" xfId="6" applyFont="1" applyBorder="1" applyAlignment="1">
      <alignment horizontal="left" vertical="top" wrapText="1"/>
    </xf>
    <xf numFmtId="3" fontId="13" fillId="0" borderId="47" xfId="6" applyNumberFormat="1" applyFont="1" applyBorder="1" applyAlignment="1">
      <alignment horizontal="right" vertical="top" wrapText="1"/>
    </xf>
    <xf numFmtId="3" fontId="13" fillId="0" borderId="47" xfId="0" applyNumberFormat="1" applyFont="1" applyBorder="1" applyAlignment="1">
      <alignment horizontal="right" vertical="top" wrapText="1"/>
    </xf>
    <xf numFmtId="0" fontId="16" fillId="0" borderId="0" xfId="6" applyAlignment="1">
      <alignment horizontal="right"/>
    </xf>
    <xf numFmtId="0" fontId="16" fillId="0" borderId="0" xfId="6" applyAlignment="1">
      <alignment wrapText="1"/>
    </xf>
    <xf numFmtId="3" fontId="13" fillId="0" borderId="47" xfId="6" applyNumberFormat="1" applyFont="1" applyBorder="1" applyAlignment="1">
      <alignment horizontal="right" vertical="center" wrapText="1"/>
    </xf>
    <xf numFmtId="3" fontId="13" fillId="0" borderId="47" xfId="0" applyNumberFormat="1" applyFont="1" applyBorder="1" applyAlignment="1">
      <alignment horizontal="right" vertical="center" wrapText="1"/>
    </xf>
    <xf numFmtId="3" fontId="16" fillId="0" borderId="47" xfId="6" applyNumberFormat="1" applyBorder="1" applyAlignment="1">
      <alignment horizontal="right" vertical="center"/>
    </xf>
    <xf numFmtId="3" fontId="13" fillId="0" borderId="12" xfId="6" applyNumberFormat="1" applyFont="1" applyBorder="1" applyAlignment="1">
      <alignment horizontal="right" vertical="center" wrapText="1"/>
    </xf>
    <xf numFmtId="3" fontId="13" fillId="0" borderId="12" xfId="0" applyNumberFormat="1" applyFont="1" applyBorder="1" applyAlignment="1">
      <alignment horizontal="right" vertical="center" wrapText="1"/>
    </xf>
    <xf numFmtId="3" fontId="16" fillId="0" borderId="12" xfId="6" applyNumberFormat="1" applyBorder="1" applyAlignment="1">
      <alignment horizontal="right" vertical="center"/>
    </xf>
    <xf numFmtId="3" fontId="2" fillId="0" borderId="12" xfId="6" applyNumberFormat="1" applyFont="1" applyBorder="1" applyAlignment="1">
      <alignment horizontal="right" vertical="center" wrapText="1"/>
    </xf>
    <xf numFmtId="3" fontId="2" fillId="0" borderId="12" xfId="0" applyNumberFormat="1" applyFont="1" applyBorder="1" applyAlignment="1">
      <alignment horizontal="right" vertical="center" wrapText="1"/>
    </xf>
    <xf numFmtId="3" fontId="40" fillId="0" borderId="12" xfId="6" applyNumberFormat="1" applyFont="1" applyBorder="1" applyAlignment="1">
      <alignment horizontal="right" vertical="center"/>
    </xf>
    <xf numFmtId="3" fontId="6" fillId="7" borderId="71" xfId="2" applyNumberFormat="1" applyFont="1" applyFill="1" applyBorder="1" applyAlignment="1">
      <alignment horizontal="right"/>
    </xf>
    <xf numFmtId="3" fontId="6" fillId="7" borderId="71" xfId="2" applyNumberFormat="1" applyFont="1" applyFill="1" applyBorder="1"/>
    <xf numFmtId="3" fontId="2" fillId="7" borderId="71" xfId="2" applyNumberFormat="1" applyFont="1" applyFill="1" applyBorder="1"/>
    <xf numFmtId="3" fontId="6" fillId="7" borderId="76" xfId="2" applyNumberFormat="1" applyFont="1" applyFill="1" applyBorder="1"/>
    <xf numFmtId="3" fontId="6" fillId="7" borderId="77" xfId="2" applyNumberFormat="1" applyFont="1" applyFill="1" applyBorder="1" applyAlignment="1">
      <alignment horizontal="right"/>
    </xf>
    <xf numFmtId="3" fontId="6" fillId="7" borderId="77" xfId="2" applyNumberFormat="1" applyFont="1" applyFill="1" applyBorder="1"/>
    <xf numFmtId="3" fontId="2" fillId="7" borderId="77" xfId="2" applyNumberFormat="1" applyFont="1" applyFill="1" applyBorder="1"/>
    <xf numFmtId="3" fontId="6" fillId="7" borderId="78" xfId="2" applyNumberFormat="1" applyFont="1" applyFill="1" applyBorder="1"/>
    <xf numFmtId="0" fontId="4" fillId="7" borderId="79" xfId="2" applyFont="1" applyFill="1" applyBorder="1" applyAlignment="1">
      <alignment horizontal="right"/>
    </xf>
    <xf numFmtId="0" fontId="0" fillId="7" borderId="52" xfId="0" applyFill="1" applyBorder="1"/>
    <xf numFmtId="0" fontId="4" fillId="7" borderId="53" xfId="2" applyFont="1" applyFill="1" applyBorder="1" applyAlignment="1">
      <alignment horizontal="right"/>
    </xf>
    <xf numFmtId="3" fontId="6" fillId="7" borderId="53" xfId="2" applyNumberFormat="1" applyFont="1" applyFill="1" applyBorder="1"/>
    <xf numFmtId="166" fontId="4" fillId="7" borderId="0" xfId="1" applyNumberFormat="1" applyFont="1" applyFill="1" applyBorder="1" applyAlignment="1" applyProtection="1">
      <alignment horizontal="right"/>
    </xf>
    <xf numFmtId="3" fontId="13" fillId="7" borderId="0" xfId="2" applyNumberFormat="1" applyFill="1" applyBorder="1"/>
    <xf numFmtId="3" fontId="13" fillId="7" borderId="15" xfId="2" applyNumberFormat="1" applyFont="1" applyFill="1" applyBorder="1"/>
    <xf numFmtId="3" fontId="13" fillId="7" borderId="44" xfId="2" applyNumberFormat="1" applyFont="1" applyFill="1" applyBorder="1"/>
    <xf numFmtId="0" fontId="4" fillId="7" borderId="4" xfId="2" applyFont="1" applyFill="1" applyBorder="1" applyAlignment="1">
      <alignment horizontal="right"/>
    </xf>
    <xf numFmtId="3" fontId="3" fillId="7" borderId="0" xfId="2" applyNumberFormat="1" applyFont="1" applyFill="1" applyBorder="1"/>
    <xf numFmtId="3" fontId="13" fillId="7" borderId="80" xfId="0" applyNumberFormat="1" applyFont="1" applyFill="1" applyBorder="1"/>
    <xf numFmtId="3" fontId="2" fillId="7" borderId="12" xfId="2" applyNumberFormat="1" applyFont="1" applyFill="1" applyBorder="1"/>
    <xf numFmtId="3" fontId="6" fillId="7" borderId="12" xfId="2" applyNumberFormat="1" applyFont="1" applyFill="1" applyBorder="1"/>
    <xf numFmtId="3" fontId="2" fillId="7" borderId="22" xfId="2" applyNumberFormat="1" applyFont="1" applyFill="1" applyBorder="1"/>
    <xf numFmtId="0" fontId="26" fillId="0" borderId="0" xfId="0" applyFont="1" applyAlignment="1"/>
    <xf numFmtId="3" fontId="31" fillId="0" borderId="0" xfId="6" applyNumberFormat="1" applyFont="1" applyFill="1"/>
    <xf numFmtId="3" fontId="16" fillId="0" borderId="0" xfId="6" applyNumberFormat="1"/>
    <xf numFmtId="3" fontId="29" fillId="0" borderId="12" xfId="6" applyNumberFormat="1" applyFont="1" applyFill="1" applyBorder="1" applyAlignment="1">
      <alignment horizontal="right"/>
    </xf>
    <xf numFmtId="3" fontId="29" fillId="0" borderId="81" xfId="6" applyNumberFormat="1" applyFont="1" applyFill="1" applyBorder="1" applyAlignment="1">
      <alignment horizontal="right"/>
    </xf>
    <xf numFmtId="3" fontId="29" fillId="0" borderId="61" xfId="6" quotePrefix="1" applyNumberFormat="1" applyFont="1" applyFill="1" applyBorder="1" applyAlignment="1">
      <alignment horizontal="right"/>
    </xf>
    <xf numFmtId="3" fontId="29" fillId="0" borderId="57" xfId="6" quotePrefix="1" applyNumberFormat="1" applyFont="1" applyFill="1" applyBorder="1" applyAlignment="1">
      <alignment horizontal="right"/>
    </xf>
    <xf numFmtId="3" fontId="29" fillId="0" borderId="82" xfId="6" applyNumberFormat="1" applyFont="1" applyFill="1" applyBorder="1" applyAlignment="1">
      <alignment horizontal="right"/>
    </xf>
    <xf numFmtId="3" fontId="29" fillId="0" borderId="12" xfId="6" quotePrefix="1" applyNumberFormat="1" applyFont="1" applyFill="1" applyBorder="1" applyAlignment="1">
      <alignment horizontal="right"/>
    </xf>
    <xf numFmtId="3" fontId="31" fillId="0" borderId="61" xfId="6" applyNumberFormat="1" applyFont="1" applyFill="1" applyBorder="1" applyAlignment="1">
      <alignment horizontal="right"/>
    </xf>
    <xf numFmtId="3" fontId="31" fillId="0" borderId="12" xfId="6" applyNumberFormat="1" applyFont="1" applyFill="1" applyBorder="1" applyAlignment="1">
      <alignment horizontal="right"/>
    </xf>
    <xf numFmtId="3" fontId="31" fillId="0" borderId="81" xfId="6" applyNumberFormat="1" applyFont="1" applyFill="1" applyBorder="1" applyAlignment="1">
      <alignment horizontal="right"/>
    </xf>
    <xf numFmtId="3" fontId="31" fillId="0" borderId="56" xfId="6" applyNumberFormat="1" applyFont="1" applyFill="1" applyBorder="1" applyAlignment="1">
      <alignment horizontal="right"/>
    </xf>
    <xf numFmtId="3" fontId="31" fillId="0" borderId="82" xfId="6" applyNumberFormat="1" applyFont="1" applyFill="1" applyBorder="1" applyAlignment="1">
      <alignment horizontal="right"/>
    </xf>
    <xf numFmtId="3" fontId="2" fillId="4" borderId="57" xfId="8" applyNumberFormat="1" applyFont="1" applyFill="1" applyBorder="1" applyAlignment="1">
      <alignment horizontal="right" wrapText="1"/>
    </xf>
    <xf numFmtId="0" fontId="31" fillId="0" borderId="72" xfId="6" applyFont="1" applyFill="1" applyBorder="1" applyAlignment="1">
      <alignment vertical="center"/>
    </xf>
    <xf numFmtId="0" fontId="2" fillId="0" borderId="40" xfId="6" applyFont="1" applyBorder="1" applyAlignment="1">
      <alignment vertical="center"/>
    </xf>
    <xf numFmtId="3" fontId="2" fillId="6" borderId="60" xfId="8" applyNumberFormat="1" applyFont="1" applyFill="1" applyBorder="1" applyAlignment="1">
      <alignment horizontal="right" wrapText="1"/>
    </xf>
    <xf numFmtId="3" fontId="31" fillId="6" borderId="12" xfId="6" applyNumberFormat="1" applyFont="1" applyFill="1" applyBorder="1" applyAlignment="1">
      <alignment horizontal="right"/>
    </xf>
    <xf numFmtId="3" fontId="32" fillId="0" borderId="12" xfId="6" applyNumberFormat="1" applyFont="1" applyFill="1" applyBorder="1" applyAlignment="1">
      <alignment horizontal="right"/>
    </xf>
    <xf numFmtId="3" fontId="32" fillId="0" borderId="60" xfId="6" applyNumberFormat="1" applyFont="1" applyFill="1" applyBorder="1" applyAlignment="1">
      <alignment horizontal="right"/>
    </xf>
    <xf numFmtId="3" fontId="29" fillId="0" borderId="47" xfId="6" applyNumberFormat="1" applyFont="1" applyFill="1" applyBorder="1" applyAlignment="1">
      <alignment horizontal="right"/>
    </xf>
    <xf numFmtId="0" fontId="2" fillId="0" borderId="83" xfId="6" applyFont="1" applyBorder="1" applyAlignment="1">
      <alignment horizontal="center" vertical="center" wrapText="1"/>
    </xf>
    <xf numFmtId="0" fontId="2" fillId="0" borderId="84" xfId="6" applyFont="1" applyBorder="1" applyAlignment="1">
      <alignment horizontal="center" vertical="center" wrapText="1"/>
    </xf>
    <xf numFmtId="0" fontId="2" fillId="0" borderId="71" xfId="6" applyFont="1" applyBorder="1" applyAlignment="1">
      <alignment horizontal="center" vertical="center" wrapText="1"/>
    </xf>
    <xf numFmtId="0" fontId="2" fillId="0" borderId="76" xfId="6" applyFont="1" applyBorder="1" applyAlignment="1">
      <alignment horizontal="center" vertical="center" wrapText="1"/>
    </xf>
    <xf numFmtId="3" fontId="31" fillId="0" borderId="0" xfId="6" applyNumberFormat="1" applyFont="1" applyFill="1" applyAlignment="1"/>
    <xf numFmtId="0" fontId="12" fillId="8" borderId="0" xfId="2" applyFont="1" applyFill="1" applyBorder="1"/>
    <xf numFmtId="0" fontId="38" fillId="8" borderId="0" xfId="2" applyFont="1" applyFill="1" applyBorder="1"/>
    <xf numFmtId="0" fontId="3" fillId="7" borderId="6" xfId="2" applyFont="1" applyFill="1" applyBorder="1" applyAlignment="1">
      <alignment horizontal="right"/>
    </xf>
    <xf numFmtId="3" fontId="3" fillId="7" borderId="4" xfId="2" applyNumberFormat="1" applyFont="1" applyFill="1" applyBorder="1" applyAlignment="1">
      <alignment horizontal="right"/>
    </xf>
    <xf numFmtId="3" fontId="3" fillId="7" borderId="5" xfId="2" applyNumberFormat="1" applyFont="1" applyFill="1" applyBorder="1" applyAlignment="1">
      <alignment horizontal="right"/>
    </xf>
    <xf numFmtId="3" fontId="6" fillId="7" borderId="3" xfId="2" applyNumberFormat="1" applyFont="1" applyFill="1" applyBorder="1" applyAlignment="1">
      <alignment horizontal="right"/>
    </xf>
    <xf numFmtId="0" fontId="3" fillId="7" borderId="16" xfId="2" applyFont="1" applyFill="1" applyBorder="1"/>
    <xf numFmtId="3" fontId="3" fillId="7" borderId="16" xfId="2" applyNumberFormat="1" applyFont="1" applyFill="1" applyBorder="1" applyAlignment="1">
      <alignment horizontal="right"/>
    </xf>
    <xf numFmtId="3" fontId="6" fillId="7" borderId="18" xfId="2" applyNumberFormat="1" applyFont="1" applyFill="1" applyBorder="1" applyAlignment="1">
      <alignment horizontal="right"/>
    </xf>
    <xf numFmtId="3" fontId="6" fillId="7" borderId="16" xfId="2" applyNumberFormat="1" applyFont="1" applyFill="1" applyBorder="1" applyAlignment="1">
      <alignment horizontal="right"/>
    </xf>
    <xf numFmtId="0" fontId="2" fillId="0" borderId="12" xfId="0" applyFont="1" applyBorder="1" applyAlignment="1">
      <alignment horizontal="center"/>
    </xf>
    <xf numFmtId="3" fontId="0" fillId="0" borderId="12" xfId="0" applyNumberFormat="1" applyFill="1" applyBorder="1" applyAlignment="1"/>
    <xf numFmtId="0" fontId="0" fillId="0" borderId="12" xfId="0" applyBorder="1" applyAlignment="1">
      <alignment wrapText="1"/>
    </xf>
    <xf numFmtId="3" fontId="2" fillId="7" borderId="85" xfId="2" applyNumberFormat="1" applyFont="1" applyFill="1" applyBorder="1"/>
    <xf numFmtId="0" fontId="4" fillId="7" borderId="13" xfId="2" applyFont="1" applyFill="1" applyBorder="1" applyAlignment="1">
      <alignment horizontal="right"/>
    </xf>
    <xf numFmtId="0" fontId="0" fillId="7" borderId="12" xfId="0" applyFill="1" applyBorder="1"/>
    <xf numFmtId="0" fontId="4" fillId="7" borderId="86" xfId="2" applyFont="1" applyFill="1" applyBorder="1" applyAlignment="1">
      <alignment horizontal="right"/>
    </xf>
    <xf numFmtId="0" fontId="4" fillId="7" borderId="87" xfId="2" applyFont="1" applyFill="1" applyBorder="1" applyAlignment="1">
      <alignment horizontal="right"/>
    </xf>
    <xf numFmtId="166" fontId="4" fillId="7" borderId="0" xfId="1" applyNumberFormat="1" applyFont="1" applyFill="1" applyBorder="1" applyAlignment="1" applyProtection="1"/>
    <xf numFmtId="0" fontId="4" fillId="7" borderId="88" xfId="2" applyFont="1" applyFill="1" applyBorder="1" applyAlignment="1">
      <alignment horizontal="right"/>
    </xf>
    <xf numFmtId="3" fontId="2" fillId="7" borderId="89" xfId="2" applyNumberFormat="1" applyFont="1" applyFill="1" applyBorder="1"/>
    <xf numFmtId="3" fontId="2" fillId="7" borderId="24" xfId="0" applyNumberFormat="1" applyFont="1" applyFill="1" applyBorder="1"/>
    <xf numFmtId="0" fontId="13" fillId="7" borderId="0" xfId="2" applyFill="1"/>
    <xf numFmtId="0" fontId="13" fillId="0" borderId="61" xfId="6" applyFont="1" applyBorder="1" applyAlignment="1">
      <alignment horizontal="center" vertical="top" wrapText="1"/>
    </xf>
    <xf numFmtId="0" fontId="13" fillId="0" borderId="57" xfId="6" applyFont="1" applyBorder="1" applyAlignment="1">
      <alignment horizontal="left" vertical="top" wrapText="1"/>
    </xf>
    <xf numFmtId="0" fontId="2" fillId="0" borderId="61" xfId="6" applyFont="1" applyBorder="1" applyAlignment="1">
      <alignment horizontal="center" vertical="top" wrapText="1"/>
    </xf>
    <xf numFmtId="0" fontId="2" fillId="0" borderId="57" xfId="6" applyFont="1" applyBorder="1" applyAlignment="1">
      <alignment horizontal="left" vertical="top" wrapText="1"/>
    </xf>
    <xf numFmtId="0" fontId="13" fillId="0" borderId="57" xfId="0" applyFont="1" applyBorder="1" applyAlignment="1">
      <alignment horizontal="left" vertical="top" wrapText="1"/>
    </xf>
    <xf numFmtId="0" fontId="2" fillId="0" borderId="57" xfId="0" applyFont="1" applyBorder="1" applyAlignment="1">
      <alignment horizontal="left" vertical="top" wrapText="1"/>
    </xf>
    <xf numFmtId="0" fontId="2" fillId="0" borderId="69" xfId="6" applyFont="1" applyBorder="1" applyAlignment="1">
      <alignment horizontal="center" vertical="top" wrapText="1"/>
    </xf>
    <xf numFmtId="0" fontId="2" fillId="0" borderId="74" xfId="6" applyFont="1" applyBorder="1" applyAlignment="1">
      <alignment horizontal="left" vertical="top" wrapText="1"/>
    </xf>
    <xf numFmtId="0" fontId="13" fillId="0" borderId="81" xfId="6" applyFont="1" applyBorder="1" applyAlignment="1">
      <alignment horizontal="center" vertical="top" wrapText="1"/>
    </xf>
    <xf numFmtId="0" fontId="13" fillId="0" borderId="56" xfId="6" applyFont="1" applyBorder="1" applyAlignment="1">
      <alignment horizontal="left" vertical="top" wrapText="1"/>
    </xf>
    <xf numFmtId="3" fontId="13" fillId="0" borderId="58" xfId="6" applyNumberFormat="1" applyFont="1" applyBorder="1" applyAlignment="1">
      <alignment horizontal="right" vertical="top" wrapText="1"/>
    </xf>
    <xf numFmtId="3" fontId="13" fillId="0" borderId="59" xfId="6" applyNumberFormat="1" applyFont="1" applyBorder="1" applyAlignment="1">
      <alignment horizontal="right" vertical="top" wrapText="1"/>
    </xf>
    <xf numFmtId="3" fontId="13" fillId="0" borderId="41" xfId="6" applyNumberFormat="1" applyFont="1" applyBorder="1" applyAlignment="1">
      <alignment horizontal="right" vertical="top" wrapText="1"/>
    </xf>
    <xf numFmtId="0" fontId="11" fillId="7" borderId="71" xfId="6" applyFont="1" applyFill="1" applyBorder="1" applyAlignment="1">
      <alignment horizontal="center" vertical="center" wrapText="1"/>
    </xf>
    <xf numFmtId="0" fontId="40" fillId="0" borderId="71" xfId="6" applyFont="1" applyBorder="1" applyAlignment="1">
      <alignment horizontal="center" vertical="center" wrapText="1"/>
    </xf>
    <xf numFmtId="0" fontId="40" fillId="0" borderId="76" xfId="6" applyFont="1" applyBorder="1" applyAlignment="1">
      <alignment horizontal="center" vertical="center" wrapText="1"/>
    </xf>
    <xf numFmtId="0" fontId="13" fillId="0" borderId="58" xfId="6" applyFont="1" applyBorder="1" applyAlignment="1">
      <alignment horizontal="center" vertical="top" wrapText="1"/>
    </xf>
    <xf numFmtId="3" fontId="13" fillId="0" borderId="59" xfId="0" applyNumberFormat="1" applyFont="1" applyBorder="1" applyAlignment="1">
      <alignment horizontal="right" vertical="top" wrapText="1"/>
    </xf>
    <xf numFmtId="0" fontId="13" fillId="0" borderId="38" xfId="6" applyFont="1" applyBorder="1" applyAlignment="1">
      <alignment horizontal="center" vertical="top" wrapText="1"/>
    </xf>
    <xf numFmtId="0" fontId="2" fillId="0" borderId="38" xfId="6" applyFont="1" applyBorder="1" applyAlignment="1">
      <alignment horizontal="center" vertical="top" wrapText="1"/>
    </xf>
    <xf numFmtId="0" fontId="2" fillId="0" borderId="62" xfId="6" applyFont="1" applyBorder="1" applyAlignment="1">
      <alignment horizontal="center" vertical="top" wrapText="1"/>
    </xf>
    <xf numFmtId="0" fontId="2" fillId="0" borderId="72" xfId="6" applyFont="1" applyBorder="1" applyAlignment="1">
      <alignment horizontal="left" vertical="top" wrapText="1"/>
    </xf>
    <xf numFmtId="3" fontId="2" fillId="0" borderId="72" xfId="6" applyNumberFormat="1" applyFont="1" applyBorder="1" applyAlignment="1">
      <alignment horizontal="right" vertical="top" wrapText="1"/>
    </xf>
    <xf numFmtId="3" fontId="13" fillId="7" borderId="34" xfId="2" applyNumberFormat="1" applyFill="1" applyBorder="1" applyAlignment="1">
      <alignment horizontal="center"/>
    </xf>
    <xf numFmtId="3" fontId="13" fillId="7" borderId="34" xfId="0" applyNumberFormat="1" applyFont="1" applyFill="1" applyBorder="1" applyAlignment="1">
      <alignment horizontal="center" wrapText="1"/>
    </xf>
    <xf numFmtId="3" fontId="13" fillId="0" borderId="57" xfId="0" applyNumberFormat="1" applyFont="1" applyBorder="1" applyAlignment="1">
      <alignment horizontal="center" wrapText="1"/>
    </xf>
    <xf numFmtId="3" fontId="13" fillId="0" borderId="57" xfId="2" applyNumberFormat="1" applyBorder="1" applyAlignment="1">
      <alignment horizontal="center"/>
    </xf>
    <xf numFmtId="3" fontId="13" fillId="7" borderId="90" xfId="0" applyNumberFormat="1" applyFont="1" applyFill="1" applyBorder="1" applyAlignment="1">
      <alignment horizontal="center" wrapText="1"/>
    </xf>
    <xf numFmtId="3" fontId="13" fillId="7" borderId="47" xfId="0" applyNumberFormat="1" applyFont="1" applyFill="1" applyBorder="1" applyAlignment="1">
      <alignment horizontal="center" wrapText="1"/>
    </xf>
    <xf numFmtId="0" fontId="27" fillId="0" borderId="25" xfId="9" applyFont="1" applyBorder="1" applyAlignment="1">
      <alignment horizontal="center" vertical="center" wrapText="1"/>
    </xf>
    <xf numFmtId="0" fontId="27" fillId="7" borderId="25" xfId="9" applyFont="1" applyFill="1" applyBorder="1" applyAlignment="1">
      <alignment horizontal="center" vertical="center" wrapText="1"/>
    </xf>
    <xf numFmtId="0" fontId="27" fillId="0" borderId="38" xfId="9" applyFont="1" applyBorder="1" applyAlignment="1">
      <alignment horizontal="center" vertical="center" wrapText="1"/>
    </xf>
    <xf numFmtId="0" fontId="27" fillId="7" borderId="38" xfId="9" applyFont="1" applyFill="1" applyBorder="1" applyAlignment="1">
      <alignment horizontal="center" vertical="center" wrapText="1"/>
    </xf>
    <xf numFmtId="0" fontId="27" fillId="7" borderId="91" xfId="9" applyFont="1" applyFill="1" applyBorder="1" applyAlignment="1">
      <alignment horizontal="center" vertical="center" wrapText="1"/>
    </xf>
    <xf numFmtId="0" fontId="27" fillId="7" borderId="62" xfId="9" applyFont="1" applyFill="1" applyBorder="1" applyAlignment="1">
      <alignment horizontal="center" vertical="center" wrapText="1"/>
    </xf>
    <xf numFmtId="3" fontId="13" fillId="7" borderId="72" xfId="2" applyNumberFormat="1" applyFill="1" applyBorder="1" applyAlignment="1">
      <alignment horizontal="center"/>
    </xf>
    <xf numFmtId="3" fontId="13" fillId="7" borderId="72" xfId="0" applyNumberFormat="1" applyFont="1" applyFill="1" applyBorder="1" applyAlignment="1">
      <alignment horizontal="center" wrapText="1"/>
    </xf>
    <xf numFmtId="3" fontId="13" fillId="7" borderId="73" xfId="0" applyNumberFormat="1" applyFont="1" applyFill="1" applyBorder="1" applyAlignment="1">
      <alignment horizontal="center" wrapText="1"/>
    </xf>
    <xf numFmtId="0" fontId="0" fillId="0" borderId="57" xfId="6" applyFont="1" applyBorder="1" applyAlignment="1">
      <alignment horizontal="left" vertical="top" wrapText="1"/>
    </xf>
    <xf numFmtId="0" fontId="0" fillId="0" borderId="57" xfId="0" applyFont="1" applyBorder="1" applyAlignment="1">
      <alignment horizontal="left" vertical="top" wrapText="1"/>
    </xf>
    <xf numFmtId="0" fontId="16" fillId="0" borderId="0" xfId="6" applyFont="1"/>
    <xf numFmtId="0" fontId="40" fillId="0" borderId="0" xfId="6" applyFont="1"/>
    <xf numFmtId="0" fontId="0" fillId="0" borderId="0" xfId="0" applyFont="1" applyAlignment="1">
      <alignment horizontal="left" vertical="top" wrapText="1"/>
    </xf>
    <xf numFmtId="3" fontId="0" fillId="0" borderId="0" xfId="0" applyNumberFormat="1" applyFont="1" applyAlignment="1">
      <alignment horizontal="right" vertical="top" wrapText="1"/>
    </xf>
    <xf numFmtId="3" fontId="40" fillId="0" borderId="0" xfId="6" applyNumberFormat="1" applyFont="1"/>
    <xf numFmtId="0" fontId="0" fillId="0" borderId="0" xfId="0" applyAlignment="1">
      <alignment horizontal="right"/>
    </xf>
    <xf numFmtId="0" fontId="11" fillId="7" borderId="72" xfId="6" applyFont="1" applyFill="1" applyBorder="1" applyAlignment="1">
      <alignment horizontal="center" vertical="center" wrapText="1"/>
    </xf>
    <xf numFmtId="0" fontId="24" fillId="0" borderId="0" xfId="0" applyFont="1" applyAlignment="1">
      <alignment wrapText="1"/>
    </xf>
    <xf numFmtId="0" fontId="24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wrapText="1"/>
    </xf>
    <xf numFmtId="0" fontId="13" fillId="0" borderId="0" xfId="0" applyFont="1" applyAlignment="1">
      <alignment horizontal="center"/>
    </xf>
    <xf numFmtId="0" fontId="2" fillId="0" borderId="0" xfId="0" applyFont="1" applyAlignment="1">
      <alignment horizontal="right" wrapText="1"/>
    </xf>
    <xf numFmtId="0" fontId="13" fillId="0" borderId="52" xfId="0" applyFont="1" applyBorder="1" applyAlignment="1">
      <alignment horizontal="right"/>
    </xf>
    <xf numFmtId="0" fontId="24" fillId="0" borderId="58" xfId="0" applyFont="1" applyBorder="1" applyAlignment="1">
      <alignment horizontal="center" vertical="center" wrapText="1"/>
    </xf>
    <xf numFmtId="0" fontId="24" fillId="0" borderId="20" xfId="0" applyFont="1" applyBorder="1" applyAlignment="1">
      <alignment horizontal="center" vertical="center" wrapText="1"/>
    </xf>
    <xf numFmtId="0" fontId="24" fillId="0" borderId="92" xfId="0" applyFont="1" applyBorder="1" applyAlignment="1">
      <alignment horizontal="center" vertical="center" wrapText="1"/>
    </xf>
    <xf numFmtId="0" fontId="24" fillId="0" borderId="82" xfId="0" applyFont="1" applyBorder="1" applyAlignment="1">
      <alignment horizontal="center" vertical="center" wrapText="1"/>
    </xf>
    <xf numFmtId="0" fontId="24" fillId="0" borderId="93" xfId="0" applyFont="1" applyBorder="1" applyAlignment="1">
      <alignment horizontal="center" vertical="center" wrapText="1"/>
    </xf>
    <xf numFmtId="0" fontId="13" fillId="0" borderId="38" xfId="2" applyBorder="1" applyAlignment="1">
      <alignment horizontal="center"/>
    </xf>
    <xf numFmtId="0" fontId="25" fillId="0" borderId="12" xfId="0" applyFont="1" applyBorder="1" applyAlignment="1">
      <alignment vertical="center"/>
    </xf>
    <xf numFmtId="3" fontId="13" fillId="0" borderId="12" xfId="0" applyNumberFormat="1" applyFont="1" applyBorder="1" applyAlignment="1">
      <alignment horizontal="center" vertical="center"/>
    </xf>
    <xf numFmtId="0" fontId="0" fillId="0" borderId="94" xfId="2" applyFont="1" applyBorder="1" applyAlignment="1">
      <alignment horizontal="center"/>
    </xf>
    <xf numFmtId="0" fontId="27" fillId="0" borderId="19" xfId="9" applyFont="1" applyBorder="1" applyAlignment="1">
      <alignment horizontal="center" vertical="center" wrapText="1"/>
    </xf>
    <xf numFmtId="0" fontId="13" fillId="7" borderId="38" xfId="2" applyFill="1" applyBorder="1" applyAlignment="1">
      <alignment horizontal="center"/>
    </xf>
    <xf numFmtId="0" fontId="27" fillId="7" borderId="60" xfId="9" applyFont="1" applyFill="1" applyBorder="1" applyAlignment="1">
      <alignment horizontal="center" vertical="center" wrapText="1"/>
    </xf>
    <xf numFmtId="3" fontId="13" fillId="7" borderId="12" xfId="2" applyNumberFormat="1" applyFill="1" applyBorder="1" applyAlignment="1">
      <alignment horizontal="center"/>
    </xf>
    <xf numFmtId="3" fontId="13" fillId="7" borderId="12" xfId="0" applyNumberFormat="1" applyFont="1" applyFill="1" applyBorder="1" applyAlignment="1">
      <alignment horizontal="center" wrapText="1"/>
    </xf>
    <xf numFmtId="3" fontId="13" fillId="7" borderId="60" xfId="0" applyNumberFormat="1" applyFont="1" applyFill="1" applyBorder="1" applyAlignment="1">
      <alignment horizontal="center" wrapText="1"/>
    </xf>
    <xf numFmtId="3" fontId="13" fillId="0" borderId="60" xfId="0" applyNumberFormat="1" applyFont="1" applyBorder="1" applyAlignment="1">
      <alignment horizontal="center" wrapText="1"/>
    </xf>
    <xf numFmtId="3" fontId="2" fillId="0" borderId="38" xfId="0" applyNumberFormat="1" applyFont="1" applyBorder="1" applyAlignment="1">
      <alignment horizontal="right" vertical="top" wrapText="1"/>
    </xf>
    <xf numFmtId="3" fontId="2" fillId="0" borderId="39" xfId="0" applyNumberFormat="1" applyFont="1" applyBorder="1" applyAlignment="1">
      <alignment horizontal="right" vertical="top" wrapText="1"/>
    </xf>
    <xf numFmtId="0" fontId="2" fillId="7" borderId="0" xfId="0" applyFont="1" applyFill="1"/>
    <xf numFmtId="0" fontId="2" fillId="7" borderId="44" xfId="0" applyFont="1" applyFill="1" applyBorder="1"/>
    <xf numFmtId="0" fontId="2" fillId="0" borderId="12" xfId="0" applyFont="1" applyBorder="1"/>
    <xf numFmtId="0" fontId="0" fillId="0" borderId="46" xfId="0" applyBorder="1"/>
    <xf numFmtId="3" fontId="0" fillId="7" borderId="12" xfId="0" applyNumberFormat="1" applyFill="1" applyBorder="1"/>
    <xf numFmtId="0" fontId="0" fillId="7" borderId="12" xfId="0" applyFill="1" applyBorder="1" applyAlignment="1">
      <alignment horizontal="right"/>
    </xf>
    <xf numFmtId="3" fontId="0" fillId="7" borderId="12" xfId="0" applyNumberFormat="1" applyFill="1" applyBorder="1" applyAlignment="1">
      <alignment horizontal="right"/>
    </xf>
    <xf numFmtId="49" fontId="0" fillId="7" borderId="12" xfId="0" applyNumberFormat="1" applyFill="1" applyBorder="1"/>
    <xf numFmtId="49" fontId="0" fillId="7" borderId="12" xfId="0" applyNumberFormat="1" applyFill="1" applyBorder="1" applyAlignment="1">
      <alignment wrapText="1"/>
    </xf>
    <xf numFmtId="0" fontId="2" fillId="7" borderId="12" xfId="0" applyFont="1" applyFill="1" applyBorder="1" applyAlignment="1">
      <alignment horizontal="left"/>
    </xf>
    <xf numFmtId="0" fontId="2" fillId="0" borderId="12" xfId="0" applyFont="1" applyBorder="1" applyAlignment="1">
      <alignment horizontal="left"/>
    </xf>
    <xf numFmtId="0" fontId="0" fillId="0" borderId="12" xfId="0" applyFont="1" applyBorder="1" applyAlignment="1">
      <alignment wrapText="1"/>
    </xf>
    <xf numFmtId="0" fontId="0" fillId="0" borderId="12" xfId="0" applyFont="1" applyBorder="1" applyAlignment="1">
      <alignment horizontal="center"/>
    </xf>
    <xf numFmtId="3" fontId="0" fillId="0" borderId="12" xfId="0" applyNumberFormat="1" applyFont="1" applyBorder="1" applyAlignment="1"/>
    <xf numFmtId="3" fontId="12" fillId="7" borderId="18" xfId="2" applyNumberFormat="1" applyFont="1" applyFill="1" applyBorder="1" applyAlignment="1">
      <alignment horizontal="right"/>
    </xf>
    <xf numFmtId="3" fontId="32" fillId="7" borderId="38" xfId="6" applyNumberFormat="1" applyFont="1" applyFill="1" applyBorder="1" applyAlignment="1">
      <alignment horizontal="right"/>
    </xf>
    <xf numFmtId="3" fontId="32" fillId="7" borderId="12" xfId="6" applyNumberFormat="1" applyFont="1" applyFill="1" applyBorder="1" applyAlignment="1">
      <alignment horizontal="right"/>
    </xf>
    <xf numFmtId="0" fontId="17" fillId="7" borderId="12" xfId="9" applyFont="1" applyFill="1" applyBorder="1"/>
    <xf numFmtId="3" fontId="17" fillId="7" borderId="25" xfId="9" applyNumberFormat="1" applyFont="1" applyFill="1" applyBorder="1"/>
    <xf numFmtId="3" fontId="17" fillId="7" borderId="12" xfId="9" applyNumberFormat="1" applyFont="1" applyFill="1" applyBorder="1"/>
    <xf numFmtId="3" fontId="17" fillId="7" borderId="25" xfId="9" applyNumberFormat="1" applyFont="1" applyFill="1" applyBorder="1" applyAlignment="1">
      <alignment horizontal="right"/>
    </xf>
    <xf numFmtId="3" fontId="17" fillId="7" borderId="12" xfId="9" applyNumberFormat="1" applyFont="1" applyFill="1" applyBorder="1" applyAlignment="1">
      <alignment horizontal="right"/>
    </xf>
    <xf numFmtId="3" fontId="15" fillId="7" borderId="25" xfId="9" applyNumberFormat="1" applyFont="1" applyFill="1" applyBorder="1"/>
    <xf numFmtId="3" fontId="15" fillId="7" borderId="12" xfId="9" applyNumberFormat="1" applyFont="1" applyFill="1" applyBorder="1"/>
    <xf numFmtId="3" fontId="17" fillId="7" borderId="20" xfId="9" applyNumberFormat="1" applyFont="1" applyFill="1" applyBorder="1"/>
    <xf numFmtId="3" fontId="17" fillId="7" borderId="47" xfId="9" applyNumberFormat="1" applyFont="1" applyFill="1" applyBorder="1"/>
    <xf numFmtId="3" fontId="17" fillId="7" borderId="20" xfId="9" applyNumberFormat="1" applyFont="1" applyFill="1" applyBorder="1" applyAlignment="1">
      <alignment horizontal="right"/>
    </xf>
    <xf numFmtId="3" fontId="17" fillId="7" borderId="47" xfId="9" applyNumberFormat="1" applyFont="1" applyFill="1" applyBorder="1" applyAlignment="1">
      <alignment horizontal="right"/>
    </xf>
    <xf numFmtId="0" fontId="17" fillId="7" borderId="19" xfId="9" applyFont="1" applyFill="1" applyBorder="1" applyAlignment="1">
      <alignment wrapText="1"/>
    </xf>
    <xf numFmtId="0" fontId="19" fillId="7" borderId="29" xfId="0" applyFont="1" applyFill="1" applyBorder="1" applyAlignment="1">
      <alignment horizontal="center"/>
    </xf>
    <xf numFmtId="3" fontId="6" fillId="7" borderId="36" xfId="0" applyNumberFormat="1" applyFont="1" applyFill="1" applyBorder="1" applyAlignment="1">
      <alignment horizontal="center"/>
    </xf>
    <xf numFmtId="3" fontId="6" fillId="7" borderId="34" xfId="4" applyNumberFormat="1" applyFont="1" applyFill="1" applyBorder="1" applyAlignment="1">
      <alignment horizontal="center"/>
    </xf>
    <xf numFmtId="0" fontId="19" fillId="7" borderId="95" xfId="0" applyFont="1" applyFill="1" applyBorder="1" applyAlignment="1">
      <alignment horizontal="center"/>
    </xf>
    <xf numFmtId="3" fontId="6" fillId="7" borderId="95" xfId="4" applyNumberFormat="1" applyFont="1" applyFill="1" applyBorder="1" applyAlignment="1">
      <alignment horizontal="center"/>
    </xf>
    <xf numFmtId="0" fontId="19" fillId="7" borderId="96" xfId="0" applyFont="1" applyFill="1" applyBorder="1"/>
    <xf numFmtId="0" fontId="22" fillId="7" borderId="97" xfId="0" applyFont="1" applyFill="1" applyBorder="1"/>
    <xf numFmtId="3" fontId="19" fillId="7" borderId="97" xfId="0" applyNumberFormat="1" applyFont="1" applyFill="1" applyBorder="1" applyAlignment="1">
      <alignment horizontal="center"/>
    </xf>
    <xf numFmtId="3" fontId="22" fillId="7" borderId="97" xfId="4" applyNumberFormat="1" applyFont="1" applyFill="1" applyBorder="1" applyAlignment="1">
      <alignment horizontal="center"/>
    </xf>
    <xf numFmtId="9" fontId="22" fillId="7" borderId="97" xfId="11" applyNumberFormat="1" applyFont="1" applyFill="1" applyBorder="1" applyAlignment="1">
      <alignment horizontal="center"/>
    </xf>
    <xf numFmtId="9" fontId="22" fillId="7" borderId="98" xfId="11" applyNumberFormat="1" applyFont="1" applyFill="1" applyBorder="1" applyAlignment="1">
      <alignment horizontal="center"/>
    </xf>
    <xf numFmtId="3" fontId="22" fillId="7" borderId="95" xfId="4" applyNumberFormat="1" applyFont="1" applyFill="1" applyBorder="1" applyAlignment="1">
      <alignment horizontal="center"/>
    </xf>
    <xf numFmtId="0" fontId="23" fillId="7" borderId="12" xfId="0" applyFont="1" applyFill="1" applyBorder="1"/>
    <xf numFmtId="3" fontId="19" fillId="7" borderId="12" xfId="0" applyNumberFormat="1" applyFont="1" applyFill="1" applyBorder="1" applyAlignment="1">
      <alignment horizontal="center"/>
    </xf>
    <xf numFmtId="3" fontId="22" fillId="7" borderId="12" xfId="4" applyNumberFormat="1" applyFont="1" applyFill="1" applyBorder="1" applyAlignment="1">
      <alignment horizontal="center"/>
    </xf>
    <xf numFmtId="9" fontId="22" fillId="7" borderId="12" xfId="11" applyNumberFormat="1" applyFont="1" applyFill="1" applyBorder="1" applyAlignment="1">
      <alignment horizontal="center"/>
    </xf>
    <xf numFmtId="9" fontId="22" fillId="7" borderId="25" xfId="11" applyNumberFormat="1" applyFont="1" applyFill="1" applyBorder="1" applyAlignment="1">
      <alignment horizontal="center"/>
    </xf>
    <xf numFmtId="0" fontId="22" fillId="7" borderId="12" xfId="0" applyFont="1" applyFill="1" applyBorder="1"/>
    <xf numFmtId="0" fontId="19" fillId="7" borderId="12" xfId="0" applyFont="1" applyFill="1" applyBorder="1"/>
    <xf numFmtId="0" fontId="22" fillId="7" borderId="29" xfId="0" applyFont="1" applyFill="1" applyBorder="1"/>
    <xf numFmtId="3" fontId="22" fillId="7" borderId="29" xfId="4" applyNumberFormat="1" applyFont="1" applyFill="1" applyBorder="1" applyAlignment="1">
      <alignment horizontal="center"/>
    </xf>
    <xf numFmtId="9" fontId="22" fillId="7" borderId="29" xfId="11" applyNumberFormat="1" applyFont="1" applyFill="1" applyBorder="1" applyAlignment="1">
      <alignment horizontal="center"/>
    </xf>
    <xf numFmtId="9" fontId="22" fillId="7" borderId="19" xfId="11" applyNumberFormat="1" applyFont="1" applyFill="1" applyBorder="1" applyAlignment="1">
      <alignment horizontal="center"/>
    </xf>
    <xf numFmtId="0" fontId="21" fillId="7" borderId="71" xfId="0" applyFont="1" applyFill="1" applyBorder="1"/>
    <xf numFmtId="3" fontId="6" fillId="7" borderId="71" xfId="4" applyNumberFormat="1" applyFont="1" applyFill="1" applyBorder="1" applyAlignment="1">
      <alignment horizontal="center"/>
    </xf>
    <xf numFmtId="9" fontId="6" fillId="7" borderId="71" xfId="4" applyNumberFormat="1" applyFont="1" applyFill="1" applyBorder="1" applyAlignment="1">
      <alignment horizontal="center"/>
    </xf>
    <xf numFmtId="9" fontId="6" fillId="7" borderId="99" xfId="4" applyNumberFormat="1" applyFont="1" applyFill="1" applyBorder="1" applyAlignment="1">
      <alignment horizontal="center"/>
    </xf>
    <xf numFmtId="0" fontId="22" fillId="7" borderId="34" xfId="0" applyFont="1" applyFill="1" applyBorder="1"/>
    <xf numFmtId="3" fontId="22" fillId="7" borderId="34" xfId="4" applyNumberFormat="1" applyFont="1" applyFill="1" applyBorder="1" applyAlignment="1">
      <alignment horizontal="center"/>
    </xf>
    <xf numFmtId="9" fontId="15" fillId="7" borderId="34" xfId="4" applyNumberFormat="1" applyFont="1" applyFill="1" applyBorder="1" applyAlignment="1">
      <alignment horizontal="center"/>
    </xf>
    <xf numFmtId="9" fontId="15" fillId="7" borderId="46" xfId="4" applyNumberFormat="1" applyFont="1" applyFill="1" applyBorder="1" applyAlignment="1">
      <alignment horizontal="center"/>
    </xf>
    <xf numFmtId="9" fontId="15" fillId="7" borderId="68" xfId="4" applyNumberFormat="1" applyFont="1" applyFill="1" applyBorder="1" applyAlignment="1">
      <alignment horizontal="center"/>
    </xf>
    <xf numFmtId="3" fontId="15" fillId="7" borderId="95" xfId="4" applyNumberFormat="1" applyFont="1" applyFill="1" applyBorder="1" applyAlignment="1">
      <alignment horizontal="center"/>
    </xf>
    <xf numFmtId="0" fontId="15" fillId="7" borderId="34" xfId="0" applyFont="1" applyFill="1" applyBorder="1"/>
    <xf numFmtId="3" fontId="15" fillId="7" borderId="34" xfId="4" applyNumberFormat="1" applyFont="1" applyFill="1" applyBorder="1" applyAlignment="1">
      <alignment horizontal="center"/>
    </xf>
    <xf numFmtId="9" fontId="22" fillId="7" borderId="34" xfId="11" applyNumberFormat="1" applyFont="1" applyFill="1" applyBorder="1" applyAlignment="1">
      <alignment horizontal="center"/>
    </xf>
    <xf numFmtId="9" fontId="22" fillId="7" borderId="46" xfId="11" applyNumberFormat="1" applyFont="1" applyFill="1" applyBorder="1" applyAlignment="1">
      <alignment horizontal="center"/>
    </xf>
    <xf numFmtId="9" fontId="22" fillId="7" borderId="68" xfId="11" applyNumberFormat="1" applyFont="1" applyFill="1" applyBorder="1" applyAlignment="1">
      <alignment horizontal="center"/>
    </xf>
    <xf numFmtId="3" fontId="6" fillId="7" borderId="100" xfId="4" applyNumberFormat="1" applyFont="1" applyFill="1" applyBorder="1" applyAlignment="1">
      <alignment horizontal="center"/>
    </xf>
    <xf numFmtId="0" fontId="17" fillId="0" borderId="29" xfId="9" applyFont="1" applyBorder="1" applyAlignment="1"/>
    <xf numFmtId="0" fontId="3" fillId="9" borderId="0" xfId="0" applyFont="1" applyFill="1"/>
    <xf numFmtId="0" fontId="0" fillId="9" borderId="0" xfId="0" applyFill="1"/>
    <xf numFmtId="0" fontId="4" fillId="7" borderId="0" xfId="2" applyFont="1" applyFill="1"/>
    <xf numFmtId="3" fontId="4" fillId="7" borderId="20" xfId="2" applyNumberFormat="1" applyFont="1" applyFill="1" applyBorder="1"/>
    <xf numFmtId="3" fontId="4" fillId="7" borderId="20" xfId="1" applyNumberFormat="1" applyFont="1" applyFill="1" applyBorder="1" applyAlignment="1">
      <alignment horizontal="right"/>
    </xf>
    <xf numFmtId="0" fontId="34" fillId="7" borderId="0" xfId="2" applyFont="1" applyFill="1"/>
    <xf numFmtId="0" fontId="3" fillId="7" borderId="42" xfId="0" applyFont="1" applyFill="1" applyBorder="1" applyAlignment="1">
      <alignment wrapText="1"/>
    </xf>
    <xf numFmtId="3" fontId="3" fillId="7" borderId="19" xfId="2" applyNumberFormat="1" applyFont="1" applyFill="1" applyBorder="1"/>
    <xf numFmtId="3" fontId="3" fillId="7" borderId="51" xfId="0" applyNumberFormat="1" applyFont="1" applyFill="1" applyBorder="1"/>
    <xf numFmtId="3" fontId="4" fillId="7" borderId="46" xfId="1" applyNumberFormat="1" applyFont="1" applyFill="1" applyBorder="1" applyAlignment="1">
      <alignment horizontal="right"/>
    </xf>
    <xf numFmtId="3" fontId="4" fillId="7" borderId="43" xfId="1" applyNumberFormat="1" applyFont="1" applyFill="1" applyBorder="1" applyAlignment="1" applyProtection="1">
      <alignment horizontal="right"/>
    </xf>
    <xf numFmtId="3" fontId="4" fillId="7" borderId="43" xfId="2" applyNumberFormat="1" applyFont="1" applyFill="1" applyBorder="1"/>
    <xf numFmtId="0" fontId="3" fillId="7" borderId="0" xfId="0" applyFont="1" applyFill="1" applyBorder="1"/>
    <xf numFmtId="3" fontId="3" fillId="7" borderId="40" xfId="2" applyNumberFormat="1" applyFont="1" applyFill="1" applyBorder="1"/>
    <xf numFmtId="3" fontId="13" fillId="7" borderId="40" xfId="2" applyNumberFormat="1" applyFill="1" applyBorder="1"/>
    <xf numFmtId="3" fontId="6" fillId="7" borderId="101" xfId="2" applyNumberFormat="1" applyFont="1" applyFill="1" applyBorder="1"/>
    <xf numFmtId="3" fontId="2" fillId="7" borderId="47" xfId="2" applyNumberFormat="1" applyFont="1" applyFill="1" applyBorder="1"/>
    <xf numFmtId="3" fontId="2" fillId="7" borderId="44" xfId="2" applyNumberFormat="1" applyFont="1" applyFill="1" applyBorder="1"/>
    <xf numFmtId="3" fontId="2" fillId="7" borderId="101" xfId="1" applyNumberFormat="1" applyFont="1" applyFill="1" applyBorder="1" applyAlignment="1" applyProtection="1">
      <alignment horizontal="right"/>
    </xf>
    <xf numFmtId="3" fontId="2" fillId="7" borderId="102" xfId="0" applyNumberFormat="1" applyFont="1" applyFill="1" applyBorder="1"/>
    <xf numFmtId="0" fontId="0" fillId="7" borderId="47" xfId="0" applyFill="1" applyBorder="1"/>
    <xf numFmtId="0" fontId="0" fillId="7" borderId="20" xfId="0" applyFill="1" applyBorder="1"/>
    <xf numFmtId="3" fontId="2" fillId="7" borderId="97" xfId="0" applyNumberFormat="1" applyFont="1" applyFill="1" applyBorder="1"/>
    <xf numFmtId="3" fontId="2" fillId="7" borderId="23" xfId="0" applyNumberFormat="1" applyFont="1" applyFill="1" applyBorder="1"/>
    <xf numFmtId="3" fontId="2" fillId="7" borderId="103" xfId="0" applyNumberFormat="1" applyFont="1" applyFill="1" applyBorder="1"/>
    <xf numFmtId="0" fontId="0" fillId="7" borderId="34" xfId="0" applyFill="1" applyBorder="1"/>
    <xf numFmtId="3" fontId="2" fillId="7" borderId="0" xfId="0" applyNumberFormat="1" applyFont="1" applyFill="1" applyBorder="1"/>
    <xf numFmtId="0" fontId="0" fillId="7" borderId="46" xfId="0" applyFill="1" applyBorder="1"/>
    <xf numFmtId="3" fontId="2" fillId="7" borderId="50" xfId="0" applyNumberFormat="1" applyFont="1" applyFill="1" applyBorder="1"/>
    <xf numFmtId="3" fontId="2" fillId="7" borderId="24" xfId="2" applyNumberFormat="1" applyFont="1" applyFill="1" applyBorder="1"/>
    <xf numFmtId="3" fontId="3" fillId="7" borderId="15" xfId="2" applyNumberFormat="1" applyFont="1" applyFill="1" applyBorder="1"/>
    <xf numFmtId="166" fontId="6" fillId="7" borderId="0" xfId="1" applyNumberFormat="1" applyFont="1" applyFill="1" applyBorder="1" applyAlignment="1" applyProtection="1"/>
    <xf numFmtId="3" fontId="13" fillId="7" borderId="9" xfId="2" applyNumberFormat="1" applyFill="1" applyBorder="1"/>
    <xf numFmtId="3" fontId="13" fillId="7" borderId="8" xfId="2" applyNumberFormat="1" applyFill="1" applyBorder="1"/>
    <xf numFmtId="3" fontId="3" fillId="7" borderId="9" xfId="2" applyNumberFormat="1" applyFont="1" applyFill="1" applyBorder="1"/>
    <xf numFmtId="3" fontId="2" fillId="7" borderId="9" xfId="2" applyNumberFormat="1" applyFont="1" applyFill="1" applyBorder="1"/>
    <xf numFmtId="3" fontId="6" fillId="7" borderId="9" xfId="2" applyNumberFormat="1" applyFont="1" applyFill="1" applyBorder="1"/>
    <xf numFmtId="3" fontId="2" fillId="7" borderId="11" xfId="2" applyNumberFormat="1" applyFont="1" applyFill="1" applyBorder="1"/>
    <xf numFmtId="0" fontId="35" fillId="7" borderId="0" xfId="2" applyFont="1" applyFill="1" applyBorder="1" applyAlignment="1">
      <alignment horizontal="center" vertical="center" wrapText="1"/>
    </xf>
    <xf numFmtId="0" fontId="35" fillId="7" borderId="0" xfId="2" applyFont="1" applyFill="1" applyBorder="1" applyAlignment="1">
      <alignment horizontal="left"/>
    </xf>
    <xf numFmtId="0" fontId="35" fillId="7" borderId="0" xfId="2" applyFont="1" applyFill="1" applyBorder="1" applyAlignment="1">
      <alignment horizontal="right"/>
    </xf>
    <xf numFmtId="3" fontId="13" fillId="7" borderId="22" xfId="2" applyNumberFormat="1" applyFill="1" applyBorder="1"/>
    <xf numFmtId="3" fontId="3" fillId="7" borderId="11" xfId="2" applyNumberFormat="1" applyFont="1" applyFill="1" applyBorder="1"/>
    <xf numFmtId="3" fontId="3" fillId="7" borderId="47" xfId="2" applyNumberFormat="1" applyFont="1" applyFill="1" applyBorder="1"/>
    <xf numFmtId="3" fontId="3" fillId="7" borderId="89" xfId="2" applyNumberFormat="1" applyFont="1" applyFill="1" applyBorder="1"/>
    <xf numFmtId="3" fontId="3" fillId="7" borderId="65" xfId="2" applyNumberFormat="1" applyFont="1" applyFill="1" applyBorder="1"/>
    <xf numFmtId="0" fontId="36" fillId="7" borderId="0" xfId="2" applyFont="1" applyFill="1" applyBorder="1"/>
    <xf numFmtId="3" fontId="3" fillId="7" borderId="104" xfId="2" applyNumberFormat="1" applyFont="1" applyFill="1" applyBorder="1"/>
    <xf numFmtId="3" fontId="3" fillId="7" borderId="105" xfId="2" applyNumberFormat="1" applyFont="1" applyFill="1" applyBorder="1"/>
    <xf numFmtId="3" fontId="6" fillId="7" borderId="24" xfId="2" applyNumberFormat="1" applyFont="1" applyFill="1" applyBorder="1"/>
    <xf numFmtId="3" fontId="6" fillId="7" borderId="106" xfId="2" applyNumberFormat="1" applyFont="1" applyFill="1" applyBorder="1"/>
    <xf numFmtId="3" fontId="13" fillId="7" borderId="14" xfId="2" applyNumberFormat="1" applyFont="1" applyFill="1" applyBorder="1"/>
    <xf numFmtId="3" fontId="3" fillId="7" borderId="8" xfId="2" applyNumberFormat="1" applyFont="1" applyFill="1" applyBorder="1"/>
    <xf numFmtId="3" fontId="3" fillId="7" borderId="3" xfId="2" applyNumberFormat="1" applyFont="1" applyFill="1" applyBorder="1"/>
    <xf numFmtId="3" fontId="3" fillId="7" borderId="4" xfId="2" applyNumberFormat="1" applyFont="1" applyFill="1" applyBorder="1"/>
    <xf numFmtId="0" fontId="34" fillId="7" borderId="44" xfId="2" applyFont="1" applyFill="1" applyBorder="1"/>
    <xf numFmtId="0" fontId="0" fillId="7" borderId="44" xfId="0" applyFill="1" applyBorder="1"/>
    <xf numFmtId="166" fontId="34" fillId="7" borderId="44" xfId="1" applyNumberFormat="1" applyFont="1" applyFill="1" applyBorder="1" applyAlignment="1" applyProtection="1">
      <alignment horizontal="right"/>
    </xf>
    <xf numFmtId="166" fontId="6" fillId="7" borderId="0" xfId="1" applyNumberFormat="1" applyFont="1" applyFill="1" applyBorder="1" applyAlignment="1" applyProtection="1">
      <alignment horizontal="right"/>
    </xf>
    <xf numFmtId="3" fontId="3" fillId="7" borderId="2" xfId="2" applyNumberFormat="1" applyFont="1" applyFill="1" applyBorder="1"/>
    <xf numFmtId="3" fontId="3" fillId="7" borderId="6" xfId="2" applyNumberFormat="1" applyFont="1" applyFill="1" applyBorder="1"/>
    <xf numFmtId="0" fontId="4" fillId="7" borderId="107" xfId="2" applyFont="1" applyFill="1" applyBorder="1" applyAlignment="1">
      <alignment horizontal="right"/>
    </xf>
    <xf numFmtId="3" fontId="2" fillId="7" borderId="108" xfId="2" applyNumberFormat="1" applyFont="1" applyFill="1" applyBorder="1"/>
    <xf numFmtId="3" fontId="2" fillId="7" borderId="10" xfId="0" applyNumberFormat="1" applyFont="1" applyFill="1" applyBorder="1"/>
    <xf numFmtId="3" fontId="2" fillId="7" borderId="109" xfId="0" applyNumberFormat="1" applyFont="1" applyFill="1" applyBorder="1"/>
    <xf numFmtId="3" fontId="2" fillId="7" borderId="110" xfId="0" applyNumberFormat="1" applyFont="1" applyFill="1" applyBorder="1"/>
    <xf numFmtId="3" fontId="0" fillId="7" borderId="109" xfId="0" applyNumberFormat="1" applyFill="1" applyBorder="1"/>
    <xf numFmtId="3" fontId="0" fillId="7" borderId="110" xfId="0" applyNumberFormat="1" applyFill="1" applyBorder="1"/>
    <xf numFmtId="3" fontId="13" fillId="7" borderId="109" xfId="0" applyNumberFormat="1" applyFont="1" applyFill="1" applyBorder="1"/>
    <xf numFmtId="0" fontId="4" fillId="7" borderId="13" xfId="2" applyFont="1" applyFill="1" applyBorder="1" applyAlignment="1">
      <alignment horizontal="right"/>
    </xf>
    <xf numFmtId="3" fontId="2" fillId="7" borderId="111" xfId="0" applyNumberFormat="1" applyFont="1" applyFill="1" applyBorder="1"/>
    <xf numFmtId="3" fontId="2" fillId="7" borderId="25" xfId="0" applyNumberFormat="1" applyFont="1" applyFill="1" applyBorder="1"/>
    <xf numFmtId="3" fontId="2" fillId="7" borderId="12" xfId="0" applyNumberFormat="1" applyFont="1" applyFill="1" applyBorder="1"/>
    <xf numFmtId="3" fontId="0" fillId="7" borderId="25" xfId="0" applyNumberFormat="1" applyFill="1" applyBorder="1"/>
    <xf numFmtId="3" fontId="0" fillId="7" borderId="12" xfId="0" applyNumberFormat="1" applyFill="1" applyBorder="1"/>
    <xf numFmtId="3" fontId="13" fillId="7" borderId="25" xfId="0" applyNumberFormat="1" applyFont="1" applyFill="1" applyBorder="1"/>
    <xf numFmtId="3" fontId="2" fillId="7" borderId="111" xfId="2" applyNumberFormat="1" applyFont="1" applyFill="1" applyBorder="1"/>
    <xf numFmtId="3" fontId="13" fillId="7" borderId="22" xfId="0" applyNumberFormat="1" applyFont="1" applyFill="1" applyBorder="1"/>
    <xf numFmtId="0" fontId="4" fillId="7" borderId="107" xfId="2" applyFont="1" applyFill="1" applyBorder="1" applyAlignment="1">
      <alignment horizontal="right"/>
    </xf>
    <xf numFmtId="3" fontId="13" fillId="7" borderId="12" xfId="0" applyNumberFormat="1" applyFont="1" applyFill="1" applyBorder="1"/>
    <xf numFmtId="3" fontId="0" fillId="7" borderId="12" xfId="0" applyNumberFormat="1" applyFont="1" applyFill="1" applyBorder="1"/>
    <xf numFmtId="3" fontId="0" fillId="7" borderId="89" xfId="0" applyNumberFormat="1" applyFont="1" applyFill="1" applyBorder="1"/>
    <xf numFmtId="3" fontId="0" fillId="7" borderId="12" xfId="0" applyNumberFormat="1" applyFont="1" applyFill="1" applyBorder="1"/>
    <xf numFmtId="0" fontId="0" fillId="7" borderId="12" xfId="0" applyFont="1" applyFill="1" applyBorder="1"/>
    <xf numFmtId="3" fontId="0" fillId="7" borderId="112" xfId="0" applyNumberFormat="1" applyFont="1" applyFill="1" applyBorder="1"/>
    <xf numFmtId="3" fontId="0" fillId="7" borderId="113" xfId="0" applyNumberFormat="1" applyFont="1" applyFill="1" applyBorder="1"/>
    <xf numFmtId="3" fontId="0" fillId="7" borderId="114" xfId="0" applyNumberFormat="1" applyFont="1" applyFill="1" applyBorder="1"/>
    <xf numFmtId="3" fontId="0" fillId="7" borderId="51" xfId="0" applyNumberFormat="1" applyFont="1" applyFill="1" applyBorder="1"/>
    <xf numFmtId="3" fontId="0" fillId="7" borderId="21" xfId="0" applyNumberFormat="1" applyFont="1" applyFill="1" applyBorder="1"/>
    <xf numFmtId="3" fontId="0" fillId="7" borderId="54" xfId="0" applyNumberFormat="1" applyFont="1" applyFill="1" applyBorder="1"/>
    <xf numFmtId="3" fontId="0" fillId="7" borderId="55" xfId="0" applyNumberFormat="1" applyFont="1" applyFill="1" applyBorder="1"/>
    <xf numFmtId="3" fontId="0" fillId="7" borderId="108" xfId="0" applyNumberFormat="1" applyFont="1" applyFill="1" applyBorder="1"/>
    <xf numFmtId="3" fontId="0" fillId="7" borderId="115" xfId="0" applyNumberFormat="1" applyFont="1" applyFill="1" applyBorder="1"/>
    <xf numFmtId="3" fontId="0" fillId="7" borderId="116" xfId="0" applyNumberFormat="1" applyFont="1" applyFill="1" applyBorder="1"/>
    <xf numFmtId="3" fontId="0" fillId="7" borderId="117" xfId="0" applyNumberFormat="1" applyFont="1" applyFill="1" applyBorder="1"/>
    <xf numFmtId="0" fontId="4" fillId="7" borderId="118" xfId="2" applyFont="1" applyFill="1" applyBorder="1" applyAlignment="1">
      <alignment horizontal="right"/>
    </xf>
    <xf numFmtId="3" fontId="3" fillId="7" borderId="47" xfId="1" applyNumberFormat="1" applyFont="1" applyFill="1" applyBorder="1" applyAlignment="1" applyProtection="1">
      <alignment horizontal="right"/>
    </xf>
    <xf numFmtId="3" fontId="3" fillId="7" borderId="44" xfId="1" applyNumberFormat="1" applyFont="1" applyFill="1" applyBorder="1" applyAlignment="1" applyProtection="1">
      <alignment horizontal="right"/>
    </xf>
    <xf numFmtId="3" fontId="3" fillId="7" borderId="12" xfId="1" applyNumberFormat="1" applyFont="1" applyFill="1" applyBorder="1" applyAlignment="1" applyProtection="1">
      <alignment horizontal="right"/>
    </xf>
    <xf numFmtId="0" fontId="4" fillId="7" borderId="119" xfId="2" applyFont="1" applyFill="1" applyBorder="1" applyAlignment="1">
      <alignment horizontal="right"/>
    </xf>
    <xf numFmtId="0" fontId="4" fillId="7" borderId="65" xfId="2" applyFont="1" applyFill="1" applyBorder="1" applyAlignment="1">
      <alignment horizontal="right"/>
    </xf>
    <xf numFmtId="0" fontId="4" fillId="7" borderId="120" xfId="2" applyFont="1" applyFill="1" applyBorder="1" applyAlignment="1">
      <alignment horizontal="right"/>
    </xf>
    <xf numFmtId="0" fontId="4" fillId="7" borderId="105" xfId="2" applyFont="1" applyFill="1" applyBorder="1" applyAlignment="1">
      <alignment horizontal="right"/>
    </xf>
    <xf numFmtId="0" fontId="4" fillId="7" borderId="15" xfId="2" applyFont="1" applyFill="1" applyBorder="1" applyAlignment="1">
      <alignment horizontal="right"/>
    </xf>
    <xf numFmtId="166" fontId="5" fillId="7" borderId="40" xfId="1" applyNumberFormat="1" applyFont="1" applyFill="1" applyBorder="1" applyAlignment="1" applyProtection="1"/>
    <xf numFmtId="3" fontId="13" fillId="7" borderId="12" xfId="2" applyNumberFormat="1" applyFont="1" applyFill="1" applyBorder="1"/>
    <xf numFmtId="3" fontId="13" fillId="7" borderId="47" xfId="2" applyNumberFormat="1" applyFont="1" applyFill="1" applyBorder="1"/>
    <xf numFmtId="3" fontId="13" fillId="7" borderId="22" xfId="2" applyNumberFormat="1" applyFont="1" applyFill="1" applyBorder="1"/>
    <xf numFmtId="0" fontId="4" fillId="7" borderId="121" xfId="2" applyFont="1" applyFill="1" applyBorder="1" applyAlignment="1">
      <alignment horizontal="right"/>
    </xf>
    <xf numFmtId="3" fontId="6" fillId="7" borderId="21" xfId="2" applyNumberFormat="1" applyFont="1" applyFill="1" applyBorder="1"/>
    <xf numFmtId="3" fontId="0" fillId="7" borderId="0" xfId="0" applyNumberFormat="1" applyFill="1"/>
    <xf numFmtId="3" fontId="6" fillId="7" borderId="8" xfId="2" applyNumberFormat="1" applyFont="1" applyFill="1" applyBorder="1"/>
    <xf numFmtId="0" fontId="14" fillId="7" borderId="0" xfId="2" applyFont="1" applyFill="1" applyBorder="1"/>
    <xf numFmtId="3" fontId="6" fillId="7" borderId="34" xfId="2" applyNumberFormat="1" applyFont="1" applyFill="1" applyBorder="1"/>
    <xf numFmtId="3" fontId="6" fillId="7" borderId="50" xfId="2" applyNumberFormat="1" applyFont="1" applyFill="1" applyBorder="1"/>
    <xf numFmtId="0" fontId="4" fillId="7" borderId="122" xfId="2" applyFont="1" applyFill="1" applyBorder="1" applyAlignment="1">
      <alignment horizontal="right"/>
    </xf>
    <xf numFmtId="0" fontId="4" fillId="7" borderId="123" xfId="2" applyFont="1" applyFill="1" applyBorder="1" applyAlignment="1">
      <alignment horizontal="right"/>
    </xf>
    <xf numFmtId="3" fontId="7" fillId="7" borderId="71" xfId="2" applyNumberFormat="1" applyFont="1" applyFill="1" applyBorder="1" applyAlignment="1">
      <alignment wrapText="1"/>
    </xf>
    <xf numFmtId="3" fontId="7" fillId="7" borderId="76" xfId="2" applyNumberFormat="1" applyFont="1" applyFill="1" applyBorder="1" applyAlignment="1">
      <alignment wrapText="1"/>
    </xf>
    <xf numFmtId="0" fontId="34" fillId="7" borderId="124" xfId="2" applyFont="1" applyFill="1" applyBorder="1" applyAlignment="1">
      <alignment horizontal="right"/>
    </xf>
    <xf numFmtId="3" fontId="12" fillId="7" borderId="125" xfId="2" applyNumberFormat="1" applyFont="1" applyFill="1" applyBorder="1"/>
    <xf numFmtId="3" fontId="12" fillId="7" borderId="126" xfId="2" applyNumberFormat="1" applyFont="1" applyFill="1" applyBorder="1"/>
    <xf numFmtId="3" fontId="12" fillId="7" borderId="104" xfId="2" applyNumberFormat="1" applyFont="1" applyFill="1" applyBorder="1"/>
    <xf numFmtId="3" fontId="12" fillId="7" borderId="43" xfId="2" applyNumberFormat="1" applyFont="1" applyFill="1" applyBorder="1"/>
    <xf numFmtId="0" fontId="4" fillId="7" borderId="52" xfId="2" applyFont="1" applyFill="1" applyBorder="1" applyAlignment="1">
      <alignment horizontal="right"/>
    </xf>
    <xf numFmtId="3" fontId="12" fillId="7" borderId="127" xfId="2" applyNumberFormat="1" applyFont="1" applyFill="1" applyBorder="1"/>
    <xf numFmtId="3" fontId="12" fillId="7" borderId="128" xfId="2" applyNumberFormat="1" applyFont="1" applyFill="1" applyBorder="1"/>
    <xf numFmtId="0" fontId="4" fillId="7" borderId="7" xfId="2" applyFont="1" applyFill="1" applyBorder="1" applyAlignment="1">
      <alignment horizontal="right"/>
    </xf>
    <xf numFmtId="3" fontId="6" fillId="7" borderId="3" xfId="2" applyNumberFormat="1" applyFont="1" applyFill="1" applyBorder="1"/>
    <xf numFmtId="3" fontId="2" fillId="7" borderId="71" xfId="1" applyNumberFormat="1" applyFont="1" applyFill="1" applyBorder="1" applyAlignment="1" applyProtection="1">
      <alignment horizontal="right"/>
    </xf>
    <xf numFmtId="3" fontId="13" fillId="7" borderId="9" xfId="2" applyNumberFormat="1" applyFont="1" applyFill="1" applyBorder="1"/>
    <xf numFmtId="3" fontId="13" fillId="7" borderId="8" xfId="2" applyNumberFormat="1" applyFont="1" applyFill="1" applyBorder="1"/>
    <xf numFmtId="3" fontId="13" fillId="7" borderId="11" xfId="2" applyNumberFormat="1" applyFont="1" applyFill="1" applyBorder="1"/>
    <xf numFmtId="3" fontId="13" fillId="7" borderId="107" xfId="2" applyNumberFormat="1" applyFont="1" applyFill="1" applyBorder="1"/>
    <xf numFmtId="3" fontId="7" fillId="7" borderId="77" xfId="2" applyNumberFormat="1" applyFont="1" applyFill="1" applyBorder="1"/>
    <xf numFmtId="0" fontId="4" fillId="7" borderId="129" xfId="2" applyFont="1" applyFill="1" applyBorder="1" applyAlignment="1">
      <alignment horizontal="right"/>
    </xf>
    <xf numFmtId="3" fontId="0" fillId="7" borderId="34" xfId="0" applyNumberFormat="1" applyFont="1" applyFill="1" applyBorder="1"/>
    <xf numFmtId="3" fontId="2" fillId="7" borderId="130" xfId="1" applyNumberFormat="1" applyFont="1" applyFill="1" applyBorder="1" applyAlignment="1" applyProtection="1">
      <alignment horizontal="right"/>
    </xf>
    <xf numFmtId="3" fontId="2" fillId="7" borderId="12" xfId="2" applyNumberFormat="1" applyFont="1" applyFill="1" applyBorder="1"/>
    <xf numFmtId="3" fontId="6" fillId="7" borderId="131" xfId="2" applyNumberFormat="1" applyFont="1" applyFill="1" applyBorder="1"/>
    <xf numFmtId="3" fontId="6" fillId="7" borderId="132" xfId="2" applyNumberFormat="1" applyFont="1" applyFill="1" applyBorder="1"/>
    <xf numFmtId="3" fontId="6" fillId="7" borderId="133" xfId="2" applyNumberFormat="1" applyFont="1" applyFill="1" applyBorder="1"/>
    <xf numFmtId="3" fontId="7" fillId="7" borderId="78" xfId="2" applyNumberFormat="1" applyFont="1" applyFill="1" applyBorder="1"/>
    <xf numFmtId="3" fontId="2" fillId="7" borderId="134" xfId="1" applyNumberFormat="1" applyFont="1" applyFill="1" applyBorder="1" applyAlignment="1" applyProtection="1">
      <alignment horizontal="right"/>
    </xf>
    <xf numFmtId="0" fontId="4" fillId="7" borderId="135" xfId="2" applyFont="1" applyFill="1" applyBorder="1" applyAlignment="1">
      <alignment horizontal="right"/>
    </xf>
    <xf numFmtId="0" fontId="4" fillId="8" borderId="42" xfId="2" applyFont="1" applyFill="1" applyBorder="1" applyAlignment="1">
      <alignment horizontal="center"/>
    </xf>
    <xf numFmtId="0" fontId="4" fillId="8" borderId="5" xfId="2" applyFont="1" applyFill="1" applyBorder="1" applyAlignment="1">
      <alignment horizontal="center"/>
    </xf>
    <xf numFmtId="0" fontId="4" fillId="8" borderId="52" xfId="2" applyFont="1" applyFill="1" applyBorder="1" applyAlignment="1">
      <alignment horizontal="center"/>
    </xf>
    <xf numFmtId="0" fontId="4" fillId="8" borderId="129" xfId="2" applyFont="1" applyFill="1" applyBorder="1" applyAlignment="1">
      <alignment horizontal="center"/>
    </xf>
    <xf numFmtId="0" fontId="27" fillId="7" borderId="92" xfId="9" applyFont="1" applyFill="1" applyBorder="1" applyAlignment="1">
      <alignment horizontal="center" vertical="center" wrapText="1"/>
    </xf>
    <xf numFmtId="0" fontId="10" fillId="0" borderId="0" xfId="2" applyFont="1" applyBorder="1" applyAlignment="1">
      <alignment horizontal="right"/>
    </xf>
    <xf numFmtId="0" fontId="7" fillId="0" borderId="0" xfId="2" applyFont="1" applyBorder="1" applyAlignment="1">
      <alignment horizontal="center"/>
    </xf>
    <xf numFmtId="0" fontId="2" fillId="0" borderId="0" xfId="2" applyFont="1" applyAlignment="1">
      <alignment horizontal="center" wrapText="1"/>
    </xf>
    <xf numFmtId="0" fontId="15" fillId="0" borderId="25" xfId="9" applyFont="1" applyBorder="1" applyAlignment="1">
      <alignment horizontal="left"/>
    </xf>
    <xf numFmtId="0" fontId="15" fillId="0" borderId="13" xfId="9" applyFont="1" applyBorder="1" applyAlignment="1">
      <alignment horizontal="left"/>
    </xf>
    <xf numFmtId="0" fontId="18" fillId="0" borderId="42" xfId="9" applyFont="1" applyBorder="1" applyAlignment="1">
      <alignment horizontal="center" vertical="center"/>
    </xf>
    <xf numFmtId="0" fontId="13" fillId="0" borderId="44" xfId="5" applyBorder="1" applyAlignment="1">
      <alignment horizontal="center" vertical="center"/>
    </xf>
    <xf numFmtId="0" fontId="0" fillId="0" borderId="0" xfId="2" applyFont="1" applyBorder="1" applyAlignment="1">
      <alignment horizontal="right"/>
    </xf>
    <xf numFmtId="0" fontId="0" fillId="0" borderId="0" xfId="2" applyFont="1" applyAlignment="1">
      <alignment horizontal="right"/>
    </xf>
    <xf numFmtId="0" fontId="21" fillId="7" borderId="95" xfId="2" applyFont="1" applyFill="1" applyBorder="1" applyAlignment="1">
      <alignment horizontal="center" wrapText="1"/>
    </xf>
    <xf numFmtId="0" fontId="21" fillId="0" borderId="136" xfId="2" applyFont="1" applyBorder="1" applyAlignment="1">
      <alignment horizontal="center"/>
    </xf>
    <xf numFmtId="0" fontId="21" fillId="0" borderId="137" xfId="2" applyFont="1" applyBorder="1" applyAlignment="1">
      <alignment horizontal="center"/>
    </xf>
    <xf numFmtId="0" fontId="21" fillId="0" borderId="138" xfId="2" applyFont="1" applyBorder="1" applyAlignment="1">
      <alignment horizontal="center"/>
    </xf>
    <xf numFmtId="0" fontId="21" fillId="0" borderId="43" xfId="2" applyFont="1" applyBorder="1" applyAlignment="1">
      <alignment horizontal="center"/>
    </xf>
    <xf numFmtId="0" fontId="21" fillId="0" borderId="44" xfId="2" applyFont="1" applyBorder="1" applyAlignment="1">
      <alignment horizontal="center"/>
    </xf>
    <xf numFmtId="0" fontId="21" fillId="0" borderId="139" xfId="2" applyFont="1" applyBorder="1" applyAlignment="1">
      <alignment horizontal="center"/>
    </xf>
    <xf numFmtId="0" fontId="21" fillId="0" borderId="27" xfId="2" applyFont="1" applyBorder="1" applyAlignment="1">
      <alignment horizontal="center"/>
    </xf>
    <xf numFmtId="0" fontId="21" fillId="0" borderId="15" xfId="2" applyFont="1" applyBorder="1" applyAlignment="1">
      <alignment horizontal="center"/>
    </xf>
    <xf numFmtId="0" fontId="20" fillId="7" borderId="0" xfId="2" applyFont="1" applyFill="1" applyBorder="1" applyAlignment="1">
      <alignment horizontal="center"/>
    </xf>
    <xf numFmtId="0" fontId="20" fillId="0" borderId="0" xfId="2" applyFont="1" applyBorder="1" applyAlignment="1">
      <alignment horizontal="center"/>
    </xf>
    <xf numFmtId="0" fontId="42" fillId="0" borderId="0" xfId="7" applyFont="1" applyAlignment="1">
      <alignment horizontal="right" wrapText="1"/>
    </xf>
    <xf numFmtId="0" fontId="29" fillId="0" borderId="12" xfId="6" quotePrefix="1" applyFont="1" applyFill="1" applyBorder="1" applyAlignment="1">
      <alignment horizontal="center" vertical="center"/>
    </xf>
    <xf numFmtId="0" fontId="29" fillId="0" borderId="12" xfId="6" applyFont="1" applyFill="1" applyBorder="1" applyAlignment="1">
      <alignment horizontal="center" vertical="center"/>
    </xf>
    <xf numFmtId="0" fontId="13" fillId="0" borderId="12" xfId="6" applyFont="1" applyFill="1" applyBorder="1" applyAlignment="1">
      <alignment horizontal="left" vertical="center" wrapText="1"/>
    </xf>
    <xf numFmtId="0" fontId="29" fillId="0" borderId="12" xfId="6" applyFont="1" applyFill="1" applyBorder="1" applyAlignment="1">
      <alignment horizontal="left" vertical="center" wrapText="1"/>
    </xf>
    <xf numFmtId="0" fontId="29" fillId="0" borderId="25" xfId="6" applyFont="1" applyFill="1" applyBorder="1" applyAlignment="1">
      <alignment horizontal="left" vertical="center" wrapText="1"/>
    </xf>
    <xf numFmtId="0" fontId="31" fillId="6" borderId="12" xfId="6" quotePrefix="1" applyFont="1" applyFill="1" applyBorder="1" applyAlignment="1">
      <alignment horizontal="center" vertical="center"/>
    </xf>
    <xf numFmtId="0" fontId="31" fillId="6" borderId="12" xfId="6" applyFont="1" applyFill="1" applyBorder="1" applyAlignment="1">
      <alignment horizontal="center" vertical="center"/>
    </xf>
    <xf numFmtId="0" fontId="2" fillId="6" borderId="12" xfId="6" applyFont="1" applyFill="1" applyBorder="1" applyAlignment="1">
      <alignment horizontal="left" vertical="center"/>
    </xf>
    <xf numFmtId="0" fontId="31" fillId="6" borderId="12" xfId="6" applyFont="1" applyFill="1" applyBorder="1" applyAlignment="1">
      <alignment horizontal="left" vertical="center" wrapText="1"/>
    </xf>
    <xf numFmtId="0" fontId="31" fillId="6" borderId="25" xfId="6" applyFont="1" applyFill="1" applyBorder="1" applyAlignment="1">
      <alignment horizontal="left" vertical="center" wrapText="1"/>
    </xf>
    <xf numFmtId="0" fontId="13" fillId="0" borderId="12" xfId="6" applyFont="1" applyFill="1" applyBorder="1" applyAlignment="1">
      <alignment horizontal="left" vertical="center"/>
    </xf>
    <xf numFmtId="0" fontId="33" fillId="6" borderId="12" xfId="6" quotePrefix="1" applyFont="1" applyFill="1" applyBorder="1" applyAlignment="1">
      <alignment horizontal="center" vertical="center"/>
    </xf>
    <xf numFmtId="0" fontId="33" fillId="6" borderId="12" xfId="6" applyFont="1" applyFill="1" applyBorder="1" applyAlignment="1">
      <alignment horizontal="center" vertical="center"/>
    </xf>
    <xf numFmtId="0" fontId="10" fillId="6" borderId="12" xfId="6" applyFont="1" applyFill="1" applyBorder="1" applyAlignment="1">
      <alignment horizontal="left" vertical="center"/>
    </xf>
    <xf numFmtId="0" fontId="33" fillId="6" borderId="12" xfId="6" applyFont="1" applyFill="1" applyBorder="1" applyAlignment="1">
      <alignment horizontal="left" vertical="center" wrapText="1"/>
    </xf>
    <xf numFmtId="0" fontId="33" fillId="6" borderId="25" xfId="6" applyFont="1" applyFill="1" applyBorder="1" applyAlignment="1">
      <alignment horizontal="left" vertical="center" wrapText="1"/>
    </xf>
    <xf numFmtId="0" fontId="10" fillId="6" borderId="12" xfId="6" applyFont="1" applyFill="1" applyBorder="1" applyAlignment="1">
      <alignment horizontal="left" vertical="center" wrapText="1"/>
    </xf>
    <xf numFmtId="0" fontId="2" fillId="6" borderId="12" xfId="6" applyFont="1" applyFill="1" applyBorder="1" applyAlignment="1">
      <alignment horizontal="left" vertical="center" wrapText="1"/>
    </xf>
    <xf numFmtId="0" fontId="31" fillId="6" borderId="12" xfId="6" applyFont="1" applyFill="1" applyBorder="1" applyAlignment="1">
      <alignment horizontal="left" vertical="center"/>
    </xf>
    <xf numFmtId="0" fontId="31" fillId="6" borderId="25" xfId="6" applyFont="1" applyFill="1" applyBorder="1" applyAlignment="1">
      <alignment horizontal="left" vertical="center"/>
    </xf>
    <xf numFmtId="0" fontId="29" fillId="0" borderId="12" xfId="6" applyFont="1" applyFill="1" applyBorder="1" applyAlignment="1">
      <alignment horizontal="left" vertical="center"/>
    </xf>
    <xf numFmtId="0" fontId="29" fillId="0" borderId="25" xfId="6" applyFont="1" applyFill="1" applyBorder="1" applyAlignment="1">
      <alignment horizontal="left" vertical="center"/>
    </xf>
    <xf numFmtId="0" fontId="43" fillId="6" borderId="12" xfId="6" applyFont="1" applyFill="1" applyBorder="1" applyAlignment="1">
      <alignment horizontal="left" vertical="center" wrapText="1"/>
    </xf>
    <xf numFmtId="0" fontId="33" fillId="6" borderId="12" xfId="6" applyFont="1" applyFill="1" applyBorder="1" applyAlignment="1">
      <alignment horizontal="left" vertical="center"/>
    </xf>
    <xf numFmtId="0" fontId="33" fillId="6" borderId="25" xfId="6" applyFont="1" applyFill="1" applyBorder="1" applyAlignment="1">
      <alignment horizontal="left" vertical="center"/>
    </xf>
    <xf numFmtId="0" fontId="31" fillId="0" borderId="61" xfId="6" applyFont="1" applyFill="1" applyBorder="1" applyAlignment="1">
      <alignment horizontal="center" wrapText="1"/>
    </xf>
    <xf numFmtId="0" fontId="31" fillId="0" borderId="13" xfId="6" applyFont="1" applyFill="1" applyBorder="1" applyAlignment="1">
      <alignment horizontal="center" wrapText="1"/>
    </xf>
    <xf numFmtId="0" fontId="31" fillId="0" borderId="57" xfId="6" applyFont="1" applyFill="1" applyBorder="1" applyAlignment="1">
      <alignment horizontal="center" wrapText="1"/>
    </xf>
    <xf numFmtId="168" fontId="31" fillId="0" borderId="0" xfId="6" applyNumberFormat="1" applyFont="1" applyFill="1" applyBorder="1" applyAlignment="1">
      <alignment horizontal="center" vertical="center"/>
    </xf>
    <xf numFmtId="0" fontId="31" fillId="0" borderId="0" xfId="6" applyFont="1" applyFill="1" applyBorder="1" applyAlignment="1">
      <alignment horizontal="right"/>
    </xf>
    <xf numFmtId="168" fontId="31" fillId="0" borderId="12" xfId="6" applyNumberFormat="1" applyFont="1" applyFill="1" applyBorder="1" applyAlignment="1">
      <alignment horizontal="center" vertical="center" wrapText="1"/>
    </xf>
    <xf numFmtId="0" fontId="2" fillId="0" borderId="12" xfId="6" applyFont="1" applyBorder="1" applyAlignment="1">
      <alignment horizontal="center" vertical="center" wrapText="1"/>
    </xf>
    <xf numFmtId="0" fontId="31" fillId="0" borderId="12" xfId="6" applyFont="1" applyFill="1" applyBorder="1" applyAlignment="1">
      <alignment horizontal="center" vertical="center"/>
    </xf>
    <xf numFmtId="0" fontId="2" fillId="0" borderId="12" xfId="6" applyFont="1" applyBorder="1" applyAlignment="1">
      <alignment horizontal="center" vertical="center"/>
    </xf>
    <xf numFmtId="0" fontId="31" fillId="0" borderId="12" xfId="6" applyFont="1" applyFill="1" applyBorder="1" applyAlignment="1">
      <alignment horizontal="center" vertical="center" wrapText="1"/>
    </xf>
    <xf numFmtId="0" fontId="2" fillId="0" borderId="25" xfId="6" applyFont="1" applyBorder="1" applyAlignment="1">
      <alignment horizontal="center" vertical="center"/>
    </xf>
    <xf numFmtId="0" fontId="29" fillId="0" borderId="47" xfId="6" applyFont="1" applyFill="1" applyBorder="1" applyAlignment="1">
      <alignment horizontal="left" vertical="center"/>
    </xf>
    <xf numFmtId="0" fontId="29" fillId="0" borderId="20" xfId="6" applyFont="1" applyFill="1" applyBorder="1" applyAlignment="1">
      <alignment horizontal="left" vertical="center"/>
    </xf>
    <xf numFmtId="0" fontId="2" fillId="0" borderId="61" xfId="6" applyFont="1" applyBorder="1" applyAlignment="1">
      <alignment horizontal="center" vertical="center" wrapText="1"/>
    </xf>
    <xf numFmtId="0" fontId="2" fillId="0" borderId="13" xfId="6" applyFont="1" applyBorder="1" applyAlignment="1">
      <alignment horizontal="center" vertical="center" wrapText="1"/>
    </xf>
    <xf numFmtId="0" fontId="2" fillId="0" borderId="57" xfId="6" applyFont="1" applyBorder="1" applyAlignment="1">
      <alignment horizontal="center" vertical="center" wrapText="1"/>
    </xf>
    <xf numFmtId="1" fontId="29" fillId="0" borderId="69" xfId="6" applyNumberFormat="1" applyFont="1" applyFill="1" applyBorder="1" applyAlignment="1">
      <alignment horizontal="right"/>
    </xf>
    <xf numFmtId="1" fontId="29" fillId="0" borderId="48" xfId="6" applyNumberFormat="1" applyFont="1" applyFill="1" applyBorder="1" applyAlignment="1">
      <alignment horizontal="right"/>
    </xf>
    <xf numFmtId="0" fontId="30" fillId="0" borderId="48" xfId="7" applyBorder="1" applyAlignment="1">
      <alignment horizontal="right"/>
    </xf>
    <xf numFmtId="0" fontId="29" fillId="0" borderId="47" xfId="6" quotePrefix="1" applyFont="1" applyFill="1" applyBorder="1" applyAlignment="1">
      <alignment horizontal="center" vertical="center"/>
    </xf>
    <xf numFmtId="0" fontId="29" fillId="0" borderId="47" xfId="6" applyFont="1" applyFill="1" applyBorder="1" applyAlignment="1">
      <alignment horizontal="center" vertical="center"/>
    </xf>
    <xf numFmtId="0" fontId="29" fillId="0" borderId="47" xfId="6" applyFont="1" applyFill="1" applyBorder="1" applyAlignment="1">
      <alignment vertical="center" wrapText="1"/>
    </xf>
    <xf numFmtId="1" fontId="29" fillId="0" borderId="47" xfId="6" quotePrefix="1" applyNumberFormat="1" applyFont="1" applyFill="1" applyBorder="1" applyAlignment="1">
      <alignment horizontal="center" vertical="center"/>
    </xf>
    <xf numFmtId="168" fontId="29" fillId="0" borderId="42" xfId="6" applyNumberFormat="1" applyFont="1" applyFill="1" applyBorder="1" applyAlignment="1">
      <alignment horizontal="left"/>
    </xf>
    <xf numFmtId="1" fontId="29" fillId="0" borderId="25" xfId="6" quotePrefix="1" applyNumberFormat="1" applyFont="1" applyFill="1" applyBorder="1" applyAlignment="1">
      <alignment horizontal="center" vertical="center"/>
    </xf>
    <xf numFmtId="1" fontId="0" fillId="0" borderId="40" xfId="0" applyNumberFormat="1" applyBorder="1" applyAlignment="1">
      <alignment horizontal="center" vertical="center"/>
    </xf>
    <xf numFmtId="0" fontId="30" fillId="0" borderId="0" xfId="7" applyBorder="1" applyAlignment="1">
      <alignment horizontal="right" wrapText="1"/>
    </xf>
    <xf numFmtId="1" fontId="31" fillId="0" borderId="19" xfId="6" applyNumberFormat="1" applyFont="1" applyFill="1" applyBorder="1" applyAlignment="1">
      <alignment horizontal="center" vertical="center" wrapText="1"/>
    </xf>
    <xf numFmtId="1" fontId="31" fillId="0" borderId="64" xfId="6" applyNumberFormat="1" applyFont="1" applyFill="1" applyBorder="1" applyAlignment="1">
      <alignment horizontal="center" vertical="center" wrapText="1"/>
    </xf>
    <xf numFmtId="1" fontId="31" fillId="0" borderId="70" xfId="6" applyNumberFormat="1" applyFont="1" applyFill="1" applyBorder="1" applyAlignment="1">
      <alignment horizontal="center" vertical="center" wrapText="1"/>
    </xf>
    <xf numFmtId="1" fontId="31" fillId="0" borderId="142" xfId="6" applyNumberFormat="1" applyFont="1" applyFill="1" applyBorder="1" applyAlignment="1">
      <alignment horizontal="center" vertical="center" wrapText="1"/>
    </xf>
    <xf numFmtId="0" fontId="31" fillId="0" borderId="140" xfId="6" applyFont="1" applyFill="1" applyBorder="1" applyAlignment="1">
      <alignment horizontal="center" wrapText="1"/>
    </xf>
    <xf numFmtId="0" fontId="31" fillId="0" borderId="42" xfId="6" applyFont="1" applyFill="1" applyBorder="1" applyAlignment="1">
      <alignment horizontal="center" wrapText="1"/>
    </xf>
    <xf numFmtId="0" fontId="31" fillId="0" borderId="141" xfId="6" applyFont="1" applyFill="1" applyBorder="1" applyAlignment="1">
      <alignment horizontal="center" wrapText="1"/>
    </xf>
    <xf numFmtId="0" fontId="2" fillId="0" borderId="140" xfId="6" applyFont="1" applyBorder="1" applyAlignment="1">
      <alignment horizontal="center" vertical="center" wrapText="1"/>
    </xf>
    <xf numFmtId="0" fontId="2" fillId="0" borderId="42" xfId="6" applyFont="1" applyBorder="1" applyAlignment="1">
      <alignment horizontal="center" vertical="center" wrapText="1"/>
    </xf>
    <xf numFmtId="0" fontId="2" fillId="0" borderId="141" xfId="6" applyFont="1" applyBorder="1" applyAlignment="1">
      <alignment horizontal="center" vertical="center" wrapText="1"/>
    </xf>
    <xf numFmtId="0" fontId="4" fillId="7" borderId="42" xfId="2" applyFont="1" applyFill="1" applyBorder="1" applyAlignment="1">
      <alignment horizontal="center" wrapText="1"/>
    </xf>
    <xf numFmtId="0" fontId="4" fillId="7" borderId="0" xfId="2" applyFont="1" applyFill="1" applyAlignment="1">
      <alignment horizontal="center" wrapText="1"/>
    </xf>
    <xf numFmtId="0" fontId="4" fillId="7" borderId="44" xfId="2" applyFont="1" applyFill="1" applyBorder="1" applyAlignment="1">
      <alignment horizontal="center" wrapText="1"/>
    </xf>
    <xf numFmtId="0" fontId="34" fillId="7" borderId="42" xfId="2" applyFont="1" applyFill="1" applyBorder="1" applyAlignment="1">
      <alignment horizontal="center"/>
    </xf>
    <xf numFmtId="0" fontId="34" fillId="7" borderId="0" xfId="2" applyFont="1" applyFill="1" applyBorder="1" applyAlignment="1">
      <alignment horizontal="center"/>
    </xf>
    <xf numFmtId="0" fontId="34" fillId="7" borderId="44" xfId="2" applyFont="1" applyFill="1" applyBorder="1" applyAlignment="1">
      <alignment horizontal="center"/>
    </xf>
    <xf numFmtId="166" fontId="4" fillId="7" borderId="42" xfId="1" applyNumberFormat="1" applyFont="1" applyFill="1" applyBorder="1" applyAlignment="1" applyProtection="1">
      <alignment horizontal="center" wrapText="1"/>
    </xf>
    <xf numFmtId="166" fontId="4" fillId="7" borderId="0" xfId="1" applyNumberFormat="1" applyFont="1" applyFill="1" applyBorder="1" applyAlignment="1" applyProtection="1">
      <alignment horizontal="center" wrapText="1"/>
    </xf>
    <xf numFmtId="166" fontId="4" fillId="7" borderId="44" xfId="1" applyNumberFormat="1" applyFont="1" applyFill="1" applyBorder="1" applyAlignment="1" applyProtection="1">
      <alignment horizontal="center" wrapText="1"/>
    </xf>
    <xf numFmtId="0" fontId="6" fillId="7" borderId="108" xfId="2" applyFont="1" applyFill="1" applyBorder="1" applyAlignment="1">
      <alignment horizontal="center" wrapText="1"/>
    </xf>
    <xf numFmtId="0" fontId="15" fillId="7" borderId="150" xfId="0" applyFont="1" applyFill="1" applyBorder="1" applyAlignment="1">
      <alignment horizontal="center" wrapText="1"/>
    </xf>
    <xf numFmtId="0" fontId="4" fillId="7" borderId="1" xfId="2" applyFont="1" applyFill="1" applyBorder="1" applyAlignment="1">
      <alignment horizontal="center" wrapText="1"/>
    </xf>
    <xf numFmtId="0" fontId="0" fillId="7" borderId="143" xfId="0" applyFill="1" applyBorder="1" applyAlignment="1">
      <alignment horizontal="center" wrapText="1"/>
    </xf>
    <xf numFmtId="3" fontId="0" fillId="7" borderId="0" xfId="0" applyNumberFormat="1" applyFill="1" applyAlignment="1">
      <alignment horizontal="center"/>
    </xf>
    <xf numFmtId="0" fontId="36" fillId="7" borderId="0" xfId="2" applyFont="1" applyFill="1" applyBorder="1" applyAlignment="1">
      <alignment horizontal="left"/>
    </xf>
    <xf numFmtId="0" fontId="36" fillId="7" borderId="123" xfId="2" applyFont="1" applyFill="1" applyBorder="1" applyAlignment="1">
      <alignment horizontal="left"/>
    </xf>
    <xf numFmtId="0" fontId="35" fillId="7" borderId="0" xfId="2" applyFont="1" applyFill="1" applyBorder="1" applyAlignment="1">
      <alignment horizontal="center" vertical="center" wrapText="1"/>
    </xf>
    <xf numFmtId="166" fontId="4" fillId="7" borderId="42" xfId="1" applyNumberFormat="1" applyFont="1" applyFill="1" applyBorder="1" applyAlignment="1" applyProtection="1">
      <alignment horizontal="center"/>
    </xf>
    <xf numFmtId="166" fontId="4" fillId="7" borderId="0" xfId="1" applyNumberFormat="1" applyFont="1" applyFill="1" applyBorder="1" applyAlignment="1" applyProtection="1">
      <alignment horizontal="center"/>
    </xf>
    <xf numFmtId="166" fontId="4" fillId="7" borderId="44" xfId="1" applyNumberFormat="1" applyFont="1" applyFill="1" applyBorder="1" applyAlignment="1" applyProtection="1">
      <alignment horizontal="center"/>
    </xf>
    <xf numFmtId="0" fontId="0" fillId="7" borderId="0" xfId="0" applyFill="1" applyAlignment="1">
      <alignment horizontal="right" wrapText="1"/>
    </xf>
    <xf numFmtId="0" fontId="0" fillId="7" borderId="0" xfId="0" applyFill="1" applyAlignment="1">
      <alignment wrapText="1"/>
    </xf>
    <xf numFmtId="0" fontId="2" fillId="7" borderId="0" xfId="0" applyFont="1" applyFill="1" applyAlignment="1">
      <alignment horizontal="center" wrapText="1"/>
    </xf>
    <xf numFmtId="0" fontId="4" fillId="8" borderId="108" xfId="2" applyFont="1" applyFill="1" applyBorder="1" applyAlignment="1">
      <alignment horizontal="center" wrapText="1"/>
    </xf>
    <xf numFmtId="0" fontId="0" fillId="7" borderId="150" xfId="0" applyFill="1" applyBorder="1" applyAlignment="1">
      <alignment horizontal="center" wrapText="1"/>
    </xf>
    <xf numFmtId="0" fontId="12" fillId="8" borderId="145" xfId="2" applyFont="1" applyFill="1" applyBorder="1" applyAlignment="1">
      <alignment horizontal="center" vertical="center" wrapText="1"/>
    </xf>
    <xf numFmtId="0" fontId="12" fillId="8" borderId="144" xfId="2" applyFont="1" applyFill="1" applyBorder="1" applyAlignment="1">
      <alignment horizontal="center" vertical="center" wrapText="1"/>
    </xf>
    <xf numFmtId="0" fontId="12" fillId="8" borderId="146" xfId="2" applyFont="1" applyFill="1" applyBorder="1" applyAlignment="1">
      <alignment horizontal="center" vertical="center" wrapText="1"/>
    </xf>
    <xf numFmtId="0" fontId="12" fillId="8" borderId="0" xfId="2" applyFont="1" applyFill="1" applyBorder="1" applyAlignment="1">
      <alignment horizontal="center" vertical="center" wrapText="1"/>
    </xf>
    <xf numFmtId="0" fontId="12" fillId="8" borderId="147" xfId="2" applyFont="1" applyFill="1" applyBorder="1" applyAlignment="1">
      <alignment horizontal="center" vertical="center" wrapText="1"/>
    </xf>
    <xf numFmtId="0" fontId="12" fillId="8" borderId="52" xfId="2" applyFont="1" applyFill="1" applyBorder="1" applyAlignment="1">
      <alignment horizontal="center" vertical="center" wrapText="1"/>
    </xf>
    <xf numFmtId="0" fontId="12" fillId="8" borderId="84" xfId="2" applyFont="1" applyFill="1" applyBorder="1" applyAlignment="1">
      <alignment horizontal="center" wrapText="1"/>
    </xf>
    <xf numFmtId="0" fontId="12" fillId="8" borderId="71" xfId="2" applyFont="1" applyFill="1" applyBorder="1" applyAlignment="1">
      <alignment horizontal="center" wrapText="1"/>
    </xf>
    <xf numFmtId="0" fontId="12" fillId="8" borderId="99" xfId="2" applyFont="1" applyFill="1" applyBorder="1" applyAlignment="1">
      <alignment horizontal="center" wrapText="1"/>
    </xf>
    <xf numFmtId="0" fontId="6" fillId="7" borderId="145" xfId="2" applyFont="1" applyFill="1" applyBorder="1" applyAlignment="1">
      <alignment horizontal="center" vertical="center"/>
    </xf>
    <xf numFmtId="0" fontId="6" fillId="7" borderId="144" xfId="2" applyFont="1" applyFill="1" applyBorder="1" applyAlignment="1">
      <alignment horizontal="center" vertical="center"/>
    </xf>
    <xf numFmtId="0" fontId="6" fillId="7" borderId="146" xfId="2" applyFont="1" applyFill="1" applyBorder="1" applyAlignment="1">
      <alignment horizontal="center" vertical="center"/>
    </xf>
    <xf numFmtId="0" fontId="6" fillId="7" borderId="0" xfId="2" applyFont="1" applyFill="1" applyBorder="1" applyAlignment="1">
      <alignment horizontal="center" vertical="center"/>
    </xf>
    <xf numFmtId="0" fontId="6" fillId="7" borderId="147" xfId="2" applyFont="1" applyFill="1" applyBorder="1" applyAlignment="1">
      <alignment horizontal="center" vertical="center"/>
    </xf>
    <xf numFmtId="0" fontId="6" fillId="7" borderId="52" xfId="2" applyFont="1" applyFill="1" applyBorder="1" applyAlignment="1">
      <alignment horizontal="center" vertical="center"/>
    </xf>
    <xf numFmtId="0" fontId="6" fillId="7" borderId="145" xfId="2" applyFont="1" applyFill="1" applyBorder="1" applyAlignment="1">
      <alignment horizontal="center" vertical="center" wrapText="1"/>
    </xf>
    <xf numFmtId="0" fontId="6" fillId="7" borderId="144" xfId="2" applyFont="1" applyFill="1" applyBorder="1" applyAlignment="1">
      <alignment horizontal="center" vertical="center" wrapText="1"/>
    </xf>
    <xf numFmtId="0" fontId="6" fillId="7" borderId="146" xfId="2" applyFont="1" applyFill="1" applyBorder="1" applyAlignment="1">
      <alignment horizontal="center" vertical="center" wrapText="1"/>
    </xf>
    <xf numFmtId="0" fontId="6" fillId="7" borderId="0" xfId="2" applyFont="1" applyFill="1" applyBorder="1" applyAlignment="1">
      <alignment horizontal="center" vertical="center" wrapText="1"/>
    </xf>
    <xf numFmtId="0" fontId="6" fillId="7" borderId="147" xfId="2" applyFont="1" applyFill="1" applyBorder="1" applyAlignment="1">
      <alignment horizontal="center" vertical="center" wrapText="1"/>
    </xf>
    <xf numFmtId="0" fontId="6" fillId="7" borderId="52" xfId="2" applyFont="1" applyFill="1" applyBorder="1" applyAlignment="1">
      <alignment horizontal="center" vertical="center" wrapText="1"/>
    </xf>
    <xf numFmtId="0" fontId="12" fillId="8" borderId="49" xfId="2" applyFont="1" applyFill="1" applyBorder="1" applyAlignment="1">
      <alignment horizontal="center" vertical="center" wrapText="1"/>
    </xf>
    <xf numFmtId="0" fontId="12" fillId="8" borderId="71" xfId="2" applyFont="1" applyFill="1" applyBorder="1" applyAlignment="1">
      <alignment horizontal="center" vertical="center" wrapText="1"/>
    </xf>
    <xf numFmtId="0" fontId="14" fillId="7" borderId="84" xfId="2" applyFont="1" applyFill="1" applyBorder="1" applyAlignment="1">
      <alignment horizontal="center" vertical="center" wrapText="1"/>
    </xf>
    <xf numFmtId="0" fontId="14" fillId="7" borderId="71" xfId="2" applyFont="1" applyFill="1" applyBorder="1" applyAlignment="1">
      <alignment horizontal="center" vertical="center" wrapText="1"/>
    </xf>
    <xf numFmtId="0" fontId="12" fillId="8" borderId="148" xfId="2" applyFont="1" applyFill="1" applyBorder="1" applyAlignment="1">
      <alignment horizontal="center" vertical="center" wrapText="1"/>
    </xf>
    <xf numFmtId="0" fontId="12" fillId="8" borderId="149" xfId="2" applyFont="1" applyFill="1" applyBorder="1" applyAlignment="1">
      <alignment horizontal="center" vertical="center" wrapText="1"/>
    </xf>
    <xf numFmtId="0" fontId="12" fillId="8" borderId="123" xfId="2" applyFont="1" applyFill="1" applyBorder="1" applyAlignment="1">
      <alignment horizontal="center" vertical="center" wrapText="1"/>
    </xf>
    <xf numFmtId="0" fontId="12" fillId="8" borderId="34" xfId="2" applyFont="1" applyFill="1" applyBorder="1" applyAlignment="1">
      <alignment horizontal="center" vertical="center" wrapText="1"/>
    </xf>
    <xf numFmtId="0" fontId="12" fillId="8" borderId="142" xfId="2" applyFont="1" applyFill="1" applyBorder="1" applyAlignment="1">
      <alignment horizontal="center" vertical="center" wrapText="1"/>
    </xf>
    <xf numFmtId="0" fontId="12" fillId="8" borderId="53" xfId="2" applyFont="1" applyFill="1" applyBorder="1" applyAlignment="1">
      <alignment horizontal="center" vertical="center" wrapText="1"/>
    </xf>
    <xf numFmtId="0" fontId="12" fillId="8" borderId="84" xfId="2" applyFont="1" applyFill="1" applyBorder="1" applyAlignment="1">
      <alignment horizontal="center" vertical="center" wrapText="1"/>
    </xf>
    <xf numFmtId="0" fontId="4" fillId="7" borderId="42" xfId="2" applyFont="1" applyFill="1" applyBorder="1" applyAlignment="1">
      <alignment horizontal="center" vertical="center" wrapText="1"/>
    </xf>
    <xf numFmtId="0" fontId="4" fillId="7" borderId="0" xfId="2" applyFont="1" applyFill="1" applyBorder="1" applyAlignment="1">
      <alignment horizontal="center" vertical="center" wrapText="1"/>
    </xf>
    <xf numFmtId="0" fontId="4" fillId="7" borderId="44" xfId="2" applyFont="1" applyFill="1" applyBorder="1" applyAlignment="1">
      <alignment horizontal="center" vertical="center" wrapText="1"/>
    </xf>
    <xf numFmtId="0" fontId="4" fillId="7" borderId="52" xfId="2" applyFont="1" applyFill="1" applyBorder="1" applyAlignment="1">
      <alignment horizontal="center" vertical="center" wrapText="1"/>
    </xf>
    <xf numFmtId="0" fontId="4" fillId="7" borderId="42" xfId="2" applyFont="1" applyFill="1" applyBorder="1" applyAlignment="1">
      <alignment horizontal="center"/>
    </xf>
    <xf numFmtId="0" fontId="4" fillId="7" borderId="0" xfId="2" applyFont="1" applyFill="1" applyBorder="1" applyAlignment="1">
      <alignment horizontal="center"/>
    </xf>
    <xf numFmtId="0" fontId="4" fillId="7" borderId="44" xfId="2" applyFont="1" applyFill="1" applyBorder="1" applyAlignment="1">
      <alignment horizontal="center"/>
    </xf>
    <xf numFmtId="0" fontId="3" fillId="7" borderId="42" xfId="0" applyFont="1" applyFill="1" applyBorder="1" applyAlignment="1">
      <alignment horizontal="center"/>
    </xf>
    <xf numFmtId="0" fontId="3" fillId="7" borderId="0" xfId="0" applyFont="1" applyFill="1" applyAlignment="1">
      <alignment horizontal="center"/>
    </xf>
    <xf numFmtId="0" fontId="3" fillId="7" borderId="44" xfId="0" applyFont="1" applyFill="1" applyBorder="1" applyAlignment="1">
      <alignment horizontal="center"/>
    </xf>
    <xf numFmtId="0" fontId="34" fillId="7" borderId="42" xfId="2" applyFont="1" applyFill="1" applyBorder="1" applyAlignment="1">
      <alignment horizontal="center" wrapText="1"/>
    </xf>
    <xf numFmtId="0" fontId="34" fillId="7" borderId="0" xfId="2" applyFont="1" applyFill="1" applyBorder="1" applyAlignment="1">
      <alignment horizontal="center" wrapText="1"/>
    </xf>
    <xf numFmtId="0" fontId="34" fillId="7" borderId="44" xfId="2" applyFont="1" applyFill="1" applyBorder="1" applyAlignment="1">
      <alignment horizontal="center" wrapText="1"/>
    </xf>
    <xf numFmtId="0" fontId="37" fillId="7" borderId="42" xfId="2" applyFont="1" applyFill="1" applyBorder="1" applyAlignment="1">
      <alignment horizontal="center" wrapText="1"/>
    </xf>
    <xf numFmtId="0" fontId="37" fillId="7" borderId="0" xfId="2" applyFont="1" applyFill="1" applyBorder="1" applyAlignment="1">
      <alignment horizontal="center" wrapText="1"/>
    </xf>
    <xf numFmtId="0" fontId="37" fillId="7" borderId="44" xfId="2" applyFont="1" applyFill="1" applyBorder="1" applyAlignment="1">
      <alignment horizontal="center" wrapText="1"/>
    </xf>
    <xf numFmtId="0" fontId="4" fillId="7" borderId="0" xfId="2" applyFont="1" applyFill="1" applyBorder="1" applyAlignment="1">
      <alignment horizontal="center" wrapText="1"/>
    </xf>
    <xf numFmtId="166" fontId="37" fillId="7" borderId="42" xfId="1" applyNumberFormat="1" applyFont="1" applyFill="1" applyBorder="1" applyAlignment="1" applyProtection="1">
      <alignment horizontal="center" wrapText="1"/>
    </xf>
    <xf numFmtId="166" fontId="37" fillId="7" borderId="0" xfId="1" applyNumberFormat="1" applyFont="1" applyFill="1" applyBorder="1" applyAlignment="1" applyProtection="1">
      <alignment horizontal="center" wrapText="1"/>
    </xf>
    <xf numFmtId="166" fontId="37" fillId="7" borderId="44" xfId="1" applyNumberFormat="1" applyFont="1" applyFill="1" applyBorder="1" applyAlignment="1" applyProtection="1">
      <alignment horizontal="center" wrapText="1"/>
    </xf>
    <xf numFmtId="0" fontId="5" fillId="7" borderId="13" xfId="0" applyFont="1" applyFill="1" applyBorder="1" applyAlignment="1">
      <alignment horizontal="center"/>
    </xf>
    <xf numFmtId="0" fontId="12" fillId="7" borderId="144" xfId="2" applyFont="1" applyFill="1" applyBorder="1" applyAlignment="1">
      <alignment horizontal="center" wrapText="1"/>
    </xf>
    <xf numFmtId="0" fontId="12" fillId="7" borderId="0" xfId="2" applyFont="1" applyFill="1" applyBorder="1" applyAlignment="1">
      <alignment horizontal="center" wrapText="1"/>
    </xf>
    <xf numFmtId="0" fontId="12" fillId="7" borderId="52" xfId="2" applyFont="1" applyFill="1" applyBorder="1" applyAlignment="1">
      <alignment horizontal="center" wrapText="1"/>
    </xf>
    <xf numFmtId="0" fontId="5" fillId="7" borderId="42" xfId="0" applyFont="1" applyFill="1" applyBorder="1" applyAlignment="1">
      <alignment horizontal="center" wrapText="1"/>
    </xf>
    <xf numFmtId="0" fontId="5" fillId="7" borderId="0" xfId="0" applyFont="1" applyFill="1" applyBorder="1" applyAlignment="1">
      <alignment horizontal="center" wrapText="1"/>
    </xf>
    <xf numFmtId="0" fontId="5" fillId="7" borderId="0" xfId="0" applyFont="1" applyFill="1" applyBorder="1" applyAlignment="1">
      <alignment horizontal="center"/>
    </xf>
    <xf numFmtId="0" fontId="5" fillId="7" borderId="52" xfId="0" applyFont="1" applyFill="1" applyBorder="1" applyAlignment="1">
      <alignment horizontal="center"/>
    </xf>
    <xf numFmtId="0" fontId="4" fillId="7" borderId="143" xfId="2" applyFont="1" applyFill="1" applyBorder="1" applyAlignment="1">
      <alignment horizontal="center" wrapText="1"/>
    </xf>
    <xf numFmtId="166" fontId="5" fillId="7" borderId="42" xfId="1" applyNumberFormat="1" applyFont="1" applyFill="1" applyBorder="1" applyAlignment="1" applyProtection="1">
      <alignment horizontal="center" vertical="center" wrapText="1"/>
    </xf>
    <xf numFmtId="166" fontId="5" fillId="7" borderId="0" xfId="1" applyNumberFormat="1" applyFont="1" applyFill="1" applyBorder="1" applyAlignment="1" applyProtection="1">
      <alignment horizontal="center" vertical="center" wrapText="1"/>
    </xf>
    <xf numFmtId="166" fontId="5" fillId="7" borderId="44" xfId="1" applyNumberFormat="1" applyFont="1" applyFill="1" applyBorder="1" applyAlignment="1" applyProtection="1">
      <alignment horizontal="center" vertical="center" wrapText="1"/>
    </xf>
    <xf numFmtId="0" fontId="12" fillId="7" borderId="144" xfId="2" applyFont="1" applyFill="1" applyBorder="1" applyAlignment="1">
      <alignment horizontal="center"/>
    </xf>
    <xf numFmtId="0" fontId="12" fillId="7" borderId="0" xfId="2" applyFont="1" applyFill="1" applyBorder="1" applyAlignment="1">
      <alignment horizontal="center"/>
    </xf>
    <xf numFmtId="0" fontId="12" fillId="7" borderId="52" xfId="2" applyFont="1" applyFill="1" applyBorder="1" applyAlignment="1">
      <alignment horizontal="center"/>
    </xf>
    <xf numFmtId="0" fontId="3" fillId="7" borderId="0" xfId="2" applyFont="1" applyFill="1" applyBorder="1" applyAlignment="1">
      <alignment horizontal="center"/>
    </xf>
    <xf numFmtId="0" fontId="3" fillId="7" borderId="52" xfId="2" applyFont="1" applyFill="1" applyBorder="1" applyAlignment="1">
      <alignment horizontal="center"/>
    </xf>
    <xf numFmtId="0" fontId="6" fillId="7" borderId="144" xfId="2" applyFont="1" applyFill="1" applyBorder="1" applyAlignment="1">
      <alignment horizontal="center" wrapText="1"/>
    </xf>
    <xf numFmtId="0" fontId="6" fillId="7" borderId="0" xfId="2" applyFont="1" applyFill="1" applyBorder="1" applyAlignment="1">
      <alignment horizontal="center" wrapText="1"/>
    </xf>
    <xf numFmtId="0" fontId="6" fillId="7" borderId="52" xfId="2" applyFont="1" applyFill="1" applyBorder="1" applyAlignment="1">
      <alignment horizontal="center" wrapText="1"/>
    </xf>
    <xf numFmtId="0" fontId="36" fillId="7" borderId="144" xfId="2" applyFont="1" applyFill="1" applyBorder="1" applyAlignment="1">
      <alignment horizontal="center" wrapText="1"/>
    </xf>
    <xf numFmtId="0" fontId="36" fillId="7" borderId="0" xfId="2" applyFont="1" applyFill="1" applyBorder="1" applyAlignment="1">
      <alignment horizontal="center" wrapText="1"/>
    </xf>
    <xf numFmtId="0" fontId="36" fillId="7" borderId="52" xfId="2" applyFont="1" applyFill="1" applyBorder="1" applyAlignment="1">
      <alignment horizontal="center" wrapText="1"/>
    </xf>
    <xf numFmtId="0" fontId="0" fillId="0" borderId="0" xfId="0" applyAlignment="1">
      <alignment horizontal="right"/>
    </xf>
    <xf numFmtId="0" fontId="13" fillId="0" borderId="0" xfId="0" applyFont="1" applyAlignment="1">
      <alignment horizontal="right"/>
    </xf>
    <xf numFmtId="0" fontId="2" fillId="7" borderId="0" xfId="0" applyFont="1" applyFill="1" applyBorder="1" applyAlignment="1">
      <alignment horizontal="center"/>
    </xf>
    <xf numFmtId="0" fontId="0" fillId="7" borderId="0" xfId="0" applyFill="1" applyAlignment="1">
      <alignment horizontal="center"/>
    </xf>
    <xf numFmtId="49" fontId="2" fillId="0" borderId="0" xfId="0" applyNumberFormat="1" applyFont="1" applyAlignment="1">
      <alignment horizontal="center"/>
    </xf>
    <xf numFmtId="0" fontId="8" fillId="0" borderId="23" xfId="2" applyFont="1" applyBorder="1" applyAlignment="1"/>
    <xf numFmtId="0" fontId="0" fillId="0" borderId="9" xfId="0" applyBorder="1" applyAlignment="1"/>
    <xf numFmtId="0" fontId="0" fillId="0" borderId="14" xfId="0" applyBorder="1" applyAlignment="1"/>
    <xf numFmtId="0" fontId="3" fillId="0" borderId="2" xfId="2" applyFont="1" applyBorder="1" applyAlignment="1">
      <alignment horizontal="center"/>
    </xf>
    <xf numFmtId="0" fontId="8" fillId="0" borderId="23" xfId="2" applyFont="1" applyBorder="1" applyAlignment="1">
      <alignment horizontal="left" vertical="center"/>
    </xf>
    <xf numFmtId="0" fontId="8" fillId="0" borderId="9" xfId="2" applyFont="1" applyBorder="1" applyAlignment="1">
      <alignment horizontal="left" vertical="center"/>
    </xf>
    <xf numFmtId="0" fontId="8" fillId="0" borderId="14" xfId="2" applyFont="1" applyBorder="1" applyAlignment="1">
      <alignment horizontal="left" vertical="center"/>
    </xf>
    <xf numFmtId="3" fontId="3" fillId="0" borderId="23" xfId="2" applyNumberFormat="1" applyFont="1" applyBorder="1" applyAlignment="1">
      <alignment horizontal="center" vertical="center"/>
    </xf>
    <xf numFmtId="3" fontId="3" fillId="0" borderId="9" xfId="2" applyNumberFormat="1" applyFont="1" applyBorder="1" applyAlignment="1">
      <alignment horizontal="center" vertical="center"/>
    </xf>
    <xf numFmtId="3" fontId="3" fillId="0" borderId="14" xfId="2" applyNumberFormat="1" applyFont="1" applyBorder="1" applyAlignment="1">
      <alignment horizontal="center" vertical="center"/>
    </xf>
    <xf numFmtId="0" fontId="3" fillId="0" borderId="23" xfId="2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6" fillId="0" borderId="151" xfId="2" applyFont="1" applyBorder="1" applyAlignment="1">
      <alignment wrapText="1"/>
    </xf>
    <xf numFmtId="0" fontId="0" fillId="0" borderId="121" xfId="0" applyBorder="1" applyAlignment="1">
      <alignment wrapText="1"/>
    </xf>
    <xf numFmtId="0" fontId="0" fillId="0" borderId="24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43" xfId="0" applyBorder="1" applyAlignment="1">
      <alignment wrapText="1"/>
    </xf>
    <xf numFmtId="0" fontId="0" fillId="0" borderId="15" xfId="0" applyBorder="1" applyAlignment="1">
      <alignment wrapText="1"/>
    </xf>
    <xf numFmtId="0" fontId="3" fillId="0" borderId="9" xfId="2" applyFont="1" applyBorder="1" applyAlignment="1">
      <alignment horizontal="center" vertical="center"/>
    </xf>
    <xf numFmtId="0" fontId="3" fillId="0" borderId="14" xfId="2" applyFont="1" applyBorder="1" applyAlignment="1">
      <alignment horizontal="center" vertical="center"/>
    </xf>
    <xf numFmtId="3" fontId="3" fillId="0" borderId="1" xfId="2" applyNumberFormat="1" applyFont="1" applyBorder="1" applyAlignment="1">
      <alignment horizontal="right" vertical="center"/>
    </xf>
    <xf numFmtId="0" fontId="0" fillId="0" borderId="14" xfId="0" applyBorder="1" applyAlignment="1">
      <alignment vertical="center"/>
    </xf>
    <xf numFmtId="3" fontId="3" fillId="0" borderId="23" xfId="2" applyNumberFormat="1" applyFont="1" applyBorder="1" applyAlignment="1">
      <alignment vertical="center"/>
    </xf>
    <xf numFmtId="3" fontId="3" fillId="0" borderId="9" xfId="2" applyNumberFormat="1" applyFont="1" applyBorder="1" applyAlignment="1">
      <alignment vertical="center"/>
    </xf>
    <xf numFmtId="3" fontId="3" fillId="0" borderId="14" xfId="2" applyNumberFormat="1" applyFont="1" applyBorder="1" applyAlignment="1">
      <alignment vertical="center"/>
    </xf>
    <xf numFmtId="0" fontId="3" fillId="0" borderId="1" xfId="2" applyFont="1" applyBorder="1" applyAlignment="1">
      <alignment horizontal="center" vertical="center"/>
    </xf>
    <xf numFmtId="0" fontId="0" fillId="0" borderId="0" xfId="2" applyFont="1" applyAlignment="1">
      <alignment horizontal="center"/>
    </xf>
    <xf numFmtId="0" fontId="3" fillId="0" borderId="103" xfId="2" applyFont="1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3" fillId="0" borderId="3" xfId="2" applyFont="1" applyFill="1" applyBorder="1" applyAlignment="1">
      <alignment horizontal="center"/>
    </xf>
    <xf numFmtId="0" fontId="3" fillId="0" borderId="43" xfId="2" applyFont="1" applyBorder="1" applyAlignment="1">
      <alignment horizontal="center" wrapText="1"/>
    </xf>
    <xf numFmtId="0" fontId="3" fillId="0" borderId="65" xfId="2" applyFont="1" applyBorder="1" applyAlignment="1">
      <alignment horizontal="center" wrapText="1"/>
    </xf>
    <xf numFmtId="0" fontId="2" fillId="7" borderId="0" xfId="2" applyFont="1" applyFill="1" applyBorder="1" applyAlignment="1">
      <alignment horizontal="center"/>
    </xf>
    <xf numFmtId="0" fontId="11" fillId="7" borderId="148" xfId="6" applyFont="1" applyFill="1" applyBorder="1" applyAlignment="1">
      <alignment horizontal="center" vertical="center" wrapText="1"/>
    </xf>
    <xf numFmtId="0" fontId="11" fillId="7" borderId="153" xfId="6" applyFont="1" applyFill="1" applyBorder="1" applyAlignment="1">
      <alignment horizontal="center" vertical="center" wrapText="1"/>
    </xf>
    <xf numFmtId="0" fontId="2" fillId="0" borderId="52" xfId="2" applyFont="1" applyBorder="1" applyAlignment="1">
      <alignment horizontal="right" vertical="center"/>
    </xf>
    <xf numFmtId="0" fontId="26" fillId="0" borderId="0" xfId="0" applyFont="1" applyAlignment="1">
      <alignment horizontal="center"/>
    </xf>
    <xf numFmtId="0" fontId="11" fillId="7" borderId="0" xfId="2" applyFont="1" applyFill="1" applyBorder="1" applyAlignment="1">
      <alignment horizontal="center" vertical="center"/>
    </xf>
    <xf numFmtId="0" fontId="11" fillId="7" borderId="92" xfId="6" applyFont="1" applyFill="1" applyBorder="1" applyAlignment="1">
      <alignment horizontal="center" vertical="center" wrapText="1"/>
    </xf>
    <xf numFmtId="0" fontId="11" fillId="7" borderId="154" xfId="6" applyFont="1" applyFill="1" applyBorder="1" applyAlignment="1">
      <alignment horizontal="center" vertical="center" wrapText="1"/>
    </xf>
    <xf numFmtId="0" fontId="26" fillId="7" borderId="155" xfId="6" applyFont="1" applyFill="1" applyBorder="1" applyAlignment="1">
      <alignment horizontal="center" vertical="top" wrapText="1"/>
    </xf>
    <xf numFmtId="0" fontId="26" fillId="7" borderId="93" xfId="6" applyFont="1" applyFill="1" applyBorder="1" applyAlignment="1">
      <alignment horizontal="center" vertical="top" wrapText="1"/>
    </xf>
    <xf numFmtId="0" fontId="26" fillId="7" borderId="69" xfId="6" applyFont="1" applyFill="1" applyBorder="1" applyAlignment="1">
      <alignment horizontal="center" vertical="top" wrapText="1"/>
    </xf>
    <xf numFmtId="0" fontId="26" fillId="7" borderId="74" xfId="6" applyFont="1" applyFill="1" applyBorder="1" applyAlignment="1">
      <alignment horizontal="center" vertical="top" wrapText="1"/>
    </xf>
    <xf numFmtId="0" fontId="11" fillId="7" borderId="152" xfId="6" applyFont="1" applyFill="1" applyBorder="1" applyAlignment="1">
      <alignment horizontal="center" vertical="center" wrapText="1"/>
    </xf>
    <xf numFmtId="0" fontId="11" fillId="7" borderId="61" xfId="6" applyFont="1" applyFill="1" applyBorder="1" applyAlignment="1">
      <alignment horizontal="center" vertical="center" wrapText="1"/>
    </xf>
    <xf numFmtId="0" fontId="11" fillId="7" borderId="13" xfId="6" applyFont="1" applyFill="1" applyBorder="1" applyAlignment="1">
      <alignment horizontal="center" vertical="center" wrapText="1"/>
    </xf>
    <xf numFmtId="0" fontId="11" fillId="7" borderId="57" xfId="6" applyFont="1" applyFill="1" applyBorder="1" applyAlignment="1">
      <alignment horizontal="center" vertical="center" wrapText="1"/>
    </xf>
    <xf numFmtId="0" fontId="26" fillId="7" borderId="0" xfId="0" applyFont="1" applyFill="1" applyAlignment="1">
      <alignment horizontal="right"/>
    </xf>
    <xf numFmtId="0" fontId="11" fillId="7" borderId="0" xfId="0" applyFont="1" applyFill="1" applyAlignment="1">
      <alignment horizontal="center"/>
    </xf>
    <xf numFmtId="0" fontId="11" fillId="7" borderId="12" xfId="6" applyFont="1" applyFill="1" applyBorder="1" applyAlignment="1">
      <alignment horizontal="center" vertical="center" wrapText="1"/>
    </xf>
    <xf numFmtId="0" fontId="11" fillId="7" borderId="72" xfId="6" applyFont="1" applyFill="1" applyBorder="1" applyAlignment="1">
      <alignment horizontal="center" vertical="center" wrapText="1"/>
    </xf>
    <xf numFmtId="0" fontId="11" fillId="7" borderId="40" xfId="6" applyFont="1" applyFill="1" applyBorder="1" applyAlignment="1">
      <alignment horizontal="center" vertical="center" wrapText="1"/>
    </xf>
    <xf numFmtId="0" fontId="11" fillId="7" borderId="156" xfId="6" applyFont="1" applyFill="1" applyBorder="1" applyAlignment="1">
      <alignment horizontal="center" vertical="center" wrapText="1"/>
    </xf>
    <xf numFmtId="0" fontId="11" fillId="7" borderId="25" xfId="6" applyFont="1" applyFill="1" applyBorder="1" applyAlignment="1">
      <alignment horizontal="center" vertical="center" wrapText="1"/>
    </xf>
    <xf numFmtId="0" fontId="11" fillId="7" borderId="38" xfId="6" applyFont="1" applyFill="1" applyBorder="1" applyAlignment="1">
      <alignment horizontal="center" vertical="center" wrapText="1"/>
    </xf>
    <xf numFmtId="0" fontId="11" fillId="7" borderId="60" xfId="6" applyFont="1" applyFill="1" applyBorder="1" applyAlignment="1">
      <alignment horizontal="center" vertical="center" wrapText="1"/>
    </xf>
    <xf numFmtId="0" fontId="39" fillId="7" borderId="0" xfId="0" applyFont="1" applyFill="1" applyAlignment="1">
      <alignment horizontal="center"/>
    </xf>
    <xf numFmtId="0" fontId="11" fillId="7" borderId="84" xfId="6" applyFont="1" applyFill="1" applyBorder="1" applyAlignment="1">
      <alignment horizontal="center" vertical="center" wrapText="1"/>
    </xf>
    <xf numFmtId="0" fontId="11" fillId="7" borderId="71" xfId="6" applyFont="1" applyFill="1" applyBorder="1" applyAlignment="1">
      <alignment horizontal="center" vertical="center" wrapText="1"/>
    </xf>
    <xf numFmtId="0" fontId="41" fillId="0" borderId="0" xfId="6" applyFont="1" applyAlignment="1">
      <alignment horizontal="center"/>
    </xf>
    <xf numFmtId="0" fontId="41" fillId="7" borderId="0" xfId="6" applyFont="1" applyFill="1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/>
    <xf numFmtId="0" fontId="2" fillId="7" borderId="90" xfId="0" applyFont="1" applyFill="1" applyBorder="1" applyAlignment="1">
      <alignment horizontal="center" vertical="center" wrapText="1"/>
    </xf>
    <xf numFmtId="0" fontId="2" fillId="0" borderId="52" xfId="0" applyFont="1" applyBorder="1" applyAlignment="1">
      <alignment horizontal="right" vertical="center" wrapText="1"/>
    </xf>
  </cellXfs>
  <cellStyles count="12">
    <cellStyle name="Excel Built-in Comma" xfId="1" xr:uid="{00000000-0005-0000-0000-000000000000}"/>
    <cellStyle name="Excel Built-in Normal" xfId="2" xr:uid="{00000000-0005-0000-0000-000001000000}"/>
    <cellStyle name="Excel Built-in Percent" xfId="3" xr:uid="{00000000-0005-0000-0000-000002000000}"/>
    <cellStyle name="Ezres" xfId="4" builtinId="3"/>
    <cellStyle name="Normál" xfId="0" builtinId="0"/>
    <cellStyle name="Normál 2" xfId="5" xr:uid="{00000000-0005-0000-0000-000005000000}"/>
    <cellStyle name="Normál 2 2" xfId="6" xr:uid="{00000000-0005-0000-0000-000006000000}"/>
    <cellStyle name="Normál 3" xfId="7" xr:uid="{00000000-0005-0000-0000-000007000000}"/>
    <cellStyle name="Normál_12dmelléklet" xfId="8" xr:uid="{00000000-0005-0000-0000-000008000000}"/>
    <cellStyle name="Normál_Munka1" xfId="9" xr:uid="{00000000-0005-0000-0000-000009000000}"/>
    <cellStyle name="Normál_Munka1_1" xfId="10" xr:uid="{00000000-0005-0000-0000-00000A000000}"/>
    <cellStyle name="Százalék" xfId="1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8"/>
  <sheetViews>
    <sheetView view="pageBreakPreview" zoomScaleNormal="100" workbookViewId="0">
      <selection activeCell="G2" sqref="G2"/>
    </sheetView>
  </sheetViews>
  <sheetFormatPr defaultColWidth="8.7109375" defaultRowHeight="12.75" customHeight="1" x14ac:dyDescent="0.2"/>
  <cols>
    <col min="1" max="1" width="4.7109375" style="1" customWidth="1"/>
    <col min="2" max="2" width="35.42578125" style="1" customWidth="1"/>
    <col min="3" max="5" width="11.7109375" style="1" customWidth="1"/>
    <col min="6" max="6" width="37.5703125" style="1" customWidth="1"/>
    <col min="7" max="9" width="11.7109375" style="1" customWidth="1"/>
    <col min="10" max="16384" width="8.7109375" style="1"/>
  </cols>
  <sheetData>
    <row r="1" spans="1:9" ht="12.75" customHeight="1" x14ac:dyDescent="0.2">
      <c r="F1" s="760"/>
      <c r="G1" s="760"/>
    </row>
    <row r="2" spans="1:9" ht="12.75" customHeight="1" x14ac:dyDescent="0.2">
      <c r="G2" s="52" t="s">
        <v>1511</v>
      </c>
    </row>
    <row r="3" spans="1:9" ht="12.75" customHeight="1" x14ac:dyDescent="0.2">
      <c r="A3" s="761" t="s">
        <v>1373</v>
      </c>
      <c r="B3" s="761"/>
      <c r="C3" s="761"/>
      <c r="D3" s="761"/>
      <c r="E3" s="761"/>
      <c r="F3" s="761"/>
      <c r="G3" s="761"/>
      <c r="H3" s="761"/>
      <c r="I3" s="761"/>
    </row>
    <row r="4" spans="1:9" ht="12.75" customHeight="1" x14ac:dyDescent="0.2">
      <c r="A4" s="761" t="s">
        <v>10</v>
      </c>
      <c r="B4" s="761"/>
      <c r="C4" s="761"/>
      <c r="D4" s="761"/>
      <c r="E4" s="761"/>
      <c r="F4" s="761"/>
      <c r="G4" s="761"/>
      <c r="H4" s="761"/>
      <c r="I4" s="761"/>
    </row>
    <row r="5" spans="1:9" ht="15.75" customHeight="1" x14ac:dyDescent="0.25">
      <c r="A5" s="15"/>
      <c r="B5" s="15"/>
      <c r="C5" s="15"/>
      <c r="D5" s="15"/>
      <c r="E5" s="15"/>
      <c r="F5" s="15"/>
    </row>
    <row r="6" spans="1:9" ht="15.75" customHeight="1" x14ac:dyDescent="0.25">
      <c r="A6" s="15"/>
      <c r="B6" s="15"/>
      <c r="C6" s="15"/>
      <c r="D6" s="15"/>
      <c r="E6" s="15"/>
      <c r="F6" s="15"/>
      <c r="H6" s="16" t="s">
        <v>213</v>
      </c>
      <c r="I6" s="16"/>
    </row>
    <row r="7" spans="1:9" ht="12.75" customHeight="1" x14ac:dyDescent="0.2">
      <c r="A7" s="2" t="s">
        <v>3</v>
      </c>
      <c r="B7" s="17" t="s">
        <v>11</v>
      </c>
      <c r="C7" s="54">
        <v>2019</v>
      </c>
      <c r="D7" s="54">
        <v>2019</v>
      </c>
      <c r="E7" s="294">
        <v>2019</v>
      </c>
      <c r="F7" s="17" t="s">
        <v>12</v>
      </c>
      <c r="G7" s="72">
        <v>2019</v>
      </c>
      <c r="H7" s="72">
        <v>2019</v>
      </c>
      <c r="I7" s="297">
        <v>2019</v>
      </c>
    </row>
    <row r="8" spans="1:9" ht="12.75" customHeight="1" x14ac:dyDescent="0.2">
      <c r="A8" s="18"/>
      <c r="B8" s="19"/>
      <c r="C8" s="20" t="s">
        <v>76</v>
      </c>
      <c r="D8" s="20" t="s">
        <v>212</v>
      </c>
      <c r="E8" s="295" t="s">
        <v>899</v>
      </c>
      <c r="F8" s="19"/>
      <c r="G8" s="73" t="s">
        <v>76</v>
      </c>
      <c r="H8" s="73" t="s">
        <v>212</v>
      </c>
      <c r="I8" s="298" t="s">
        <v>899</v>
      </c>
    </row>
    <row r="9" spans="1:9" ht="12.75" customHeight="1" x14ac:dyDescent="0.2">
      <c r="A9" s="3" t="s">
        <v>13</v>
      </c>
      <c r="B9" s="21" t="s">
        <v>14</v>
      </c>
      <c r="C9" s="22"/>
      <c r="D9" s="449"/>
      <c r="E9" s="22"/>
      <c r="F9" s="21" t="s">
        <v>15</v>
      </c>
      <c r="G9" s="74"/>
      <c r="H9" s="453"/>
      <c r="I9" s="296"/>
    </row>
    <row r="10" spans="1:9" ht="12.75" customHeight="1" x14ac:dyDescent="0.2">
      <c r="A10" s="23" t="s">
        <v>16</v>
      </c>
      <c r="B10" s="24" t="s">
        <v>114</v>
      </c>
      <c r="C10" s="12">
        <f>'2.sz.melléklet'!AG19/1000</f>
        <v>716535.59400000004</v>
      </c>
      <c r="D10" s="12">
        <f>'2.sz.melléklet'!AH19/1000</f>
        <v>854514.27399999998</v>
      </c>
      <c r="E10" s="12">
        <f>'2.sz.melléklet'!AI19/1000</f>
        <v>785836.10699999996</v>
      </c>
      <c r="F10" s="24" t="s">
        <v>99</v>
      </c>
      <c r="G10" s="75">
        <f>'3. sz. melléklet'!E19/1000</f>
        <v>469178.83899999998</v>
      </c>
      <c r="H10" s="75">
        <f>'3. sz. melléklet'!F19/1000</f>
        <v>528819.39399999997</v>
      </c>
      <c r="I10" s="75">
        <f>'3. sz. melléklet'!G19/1000</f>
        <v>507164.25</v>
      </c>
    </row>
    <row r="11" spans="1:9" ht="12.75" customHeight="1" x14ac:dyDescent="0.2">
      <c r="A11" s="3" t="s">
        <v>17</v>
      </c>
      <c r="B11" s="64" t="s">
        <v>108</v>
      </c>
      <c r="C11" s="65">
        <f>'2.sz.melléklet'!AG39/1000</f>
        <v>188310</v>
      </c>
      <c r="D11" s="65">
        <f>'2.sz.melléklet'!AH39/1000</f>
        <v>188310</v>
      </c>
      <c r="E11" s="65">
        <f>'2.sz.melléklet'!AI39/1000</f>
        <v>203566.89300000001</v>
      </c>
      <c r="F11" s="11" t="s">
        <v>100</v>
      </c>
      <c r="G11" s="75">
        <f>'3. sz. melléklet'!E20/1000</f>
        <v>93274.542000000001</v>
      </c>
      <c r="H11" s="75">
        <f>'3. sz. melléklet'!F20/1000</f>
        <v>102751.603</v>
      </c>
      <c r="I11" s="75">
        <f>'3. sz. melléklet'!G20/1000</f>
        <v>100142.34</v>
      </c>
    </row>
    <row r="12" spans="1:9" ht="12.75" customHeight="1" x14ac:dyDescent="0.2">
      <c r="A12" s="23" t="s">
        <v>18</v>
      </c>
      <c r="B12" s="64" t="s">
        <v>109</v>
      </c>
      <c r="C12" s="65">
        <f>'2.sz.melléklet'!AG55/1000</f>
        <v>128387.87</v>
      </c>
      <c r="D12" s="65">
        <f>'2.sz.melléklet'!AH55/1000</f>
        <v>147728.606</v>
      </c>
      <c r="E12" s="65">
        <f>'2.sz.melléklet'!AI55/1000</f>
        <v>121602.895</v>
      </c>
      <c r="F12" s="11" t="s">
        <v>98</v>
      </c>
      <c r="G12" s="75">
        <f>'3. sz. melléklet'!E45/1000</f>
        <v>512595.95400000003</v>
      </c>
      <c r="H12" s="75">
        <f>'3. sz. melléklet'!F45/1000</f>
        <v>570304.08700000006</v>
      </c>
      <c r="I12" s="75">
        <f>'3. sz. melléklet'!G45/1000</f>
        <v>473662.734</v>
      </c>
    </row>
    <row r="13" spans="1:9" ht="12.75" customHeight="1" x14ac:dyDescent="0.2">
      <c r="A13" s="3" t="s">
        <v>19</v>
      </c>
      <c r="B13" s="11" t="s">
        <v>111</v>
      </c>
      <c r="C13" s="12">
        <f>'2.sz.melléklet'!AG67/1000</f>
        <v>19500</v>
      </c>
      <c r="D13" s="12">
        <f>'2.sz.melléklet'!AH67/1000</f>
        <v>19629.93</v>
      </c>
      <c r="E13" s="12">
        <f>'2.sz.melléklet'!AI67/1000</f>
        <v>1097.481</v>
      </c>
      <c r="F13" s="11" t="s">
        <v>101</v>
      </c>
      <c r="G13" s="75">
        <f>'3. sz. melléklet'!E54/1000</f>
        <v>14674</v>
      </c>
      <c r="H13" s="75">
        <f>'3. sz. melléklet'!F54/1000</f>
        <v>13495.056</v>
      </c>
      <c r="I13" s="75">
        <f>'3. sz. melléklet'!G54/1000</f>
        <v>10004.001</v>
      </c>
    </row>
    <row r="14" spans="1:9" ht="12.75" customHeight="1" x14ac:dyDescent="0.2">
      <c r="A14" s="23" t="s">
        <v>20</v>
      </c>
      <c r="B14" s="11" t="s">
        <v>113</v>
      </c>
      <c r="C14" s="12">
        <f>'2.sz.melléklet'!AG104/1000-'2.sz.melléklet'!AG89/1000</f>
        <v>1688567.9180000001</v>
      </c>
      <c r="D14" s="12">
        <f>'2.sz.melléklet'!AH104/1000-'2.sz.melléklet'!AH89/1000</f>
        <v>1635277.5489999996</v>
      </c>
      <c r="E14" s="12">
        <f>'2.sz.melléklet'!AI104/1000-'2.sz.melléklet'!AI89/1000</f>
        <v>1413299.7420000001</v>
      </c>
      <c r="F14" s="11" t="s">
        <v>115</v>
      </c>
      <c r="G14" s="75">
        <f>'3. sz. melléklet'!E72/1000-'3. sz. melléklet'!E70/1000</f>
        <v>362476.41199999995</v>
      </c>
      <c r="H14" s="75">
        <f>'3. sz. melléklet'!F72/1000-'3. sz. melléklet'!F70/1000</f>
        <v>366171.413</v>
      </c>
      <c r="I14" s="75">
        <f>'3. sz. melléklet'!G72/1000</f>
        <v>118775.11500000001</v>
      </c>
    </row>
    <row r="15" spans="1:9" ht="12.75" customHeight="1" x14ac:dyDescent="0.2">
      <c r="A15" s="3" t="s">
        <v>21</v>
      </c>
      <c r="B15" s="11"/>
      <c r="C15" s="12"/>
      <c r="D15" s="450"/>
      <c r="E15" s="265"/>
      <c r="F15" s="11" t="s">
        <v>97</v>
      </c>
      <c r="G15" s="75">
        <f>'3. sz. melléklet'!E70/1000</f>
        <v>18630.041000000001</v>
      </c>
      <c r="H15" s="454">
        <f>'3. sz. melléklet'!F70/1000</f>
        <v>10385.86</v>
      </c>
      <c r="I15" s="75"/>
    </row>
    <row r="16" spans="1:9" ht="12.75" customHeight="1" x14ac:dyDescent="0.2">
      <c r="A16" s="23" t="s">
        <v>22</v>
      </c>
      <c r="B16" s="38"/>
      <c r="C16" s="178"/>
      <c r="D16" s="451"/>
      <c r="E16" s="266"/>
      <c r="F16" s="180" t="s">
        <v>768</v>
      </c>
      <c r="G16" s="555">
        <f>'3. sz. melléklet'!H71/1000</f>
        <v>18630.041000000001</v>
      </c>
      <c r="H16" s="555">
        <v>10386</v>
      </c>
      <c r="I16" s="181"/>
    </row>
    <row r="17" spans="1:9" ht="12.75" customHeight="1" x14ac:dyDescent="0.2">
      <c r="A17" s="3" t="s">
        <v>23</v>
      </c>
      <c r="B17" s="38"/>
      <c r="C17" s="178"/>
      <c r="D17" s="451"/>
      <c r="E17" s="266"/>
      <c r="F17" s="38" t="s">
        <v>211</v>
      </c>
      <c r="G17" s="179">
        <f>('3. sz. melléklet'!E125)/1000-'3. sz. melléklet'!E110/1000</f>
        <v>20701.385000000009</v>
      </c>
      <c r="H17" s="179">
        <f>'3. sz. melléklet'!F125/1000-'3. sz. melléklet'!F110/1000</f>
        <v>25201.384999999893</v>
      </c>
      <c r="I17" s="179">
        <f>('3. sz. melléklet'!G125)/1000-'3. sz. melléklet'!G110/1000</f>
        <v>20701.384999999893</v>
      </c>
    </row>
    <row r="18" spans="1:9" ht="12.75" customHeight="1" x14ac:dyDescent="0.2">
      <c r="A18" s="23" t="s">
        <v>24</v>
      </c>
      <c r="B18" s="25" t="s">
        <v>28</v>
      </c>
      <c r="C18" s="26">
        <f>SUM(C10:C15)</f>
        <v>2741301.3820000002</v>
      </c>
      <c r="D18" s="26">
        <f>SUM(D10:D15)</f>
        <v>2845460.3589999992</v>
      </c>
      <c r="E18" s="26">
        <f>SUM(E10:E15)</f>
        <v>2525403.1179999998</v>
      </c>
      <c r="F18" s="25" t="s">
        <v>28</v>
      </c>
      <c r="G18" s="76">
        <f>SUM(G10,G11,G12,G13,G14,G15,G17)</f>
        <v>1491531.173</v>
      </c>
      <c r="H18" s="455">
        <f>SUM(H10,H11,H12,H13,H14,H15,H17)</f>
        <v>1617128.798</v>
      </c>
      <c r="I18" s="76">
        <f>SUM(I10,I11,I12,I13,I14,I15,I17)</f>
        <v>1230449.8249999997</v>
      </c>
    </row>
    <row r="19" spans="1:9" ht="12.75" customHeight="1" x14ac:dyDescent="0.2">
      <c r="A19" s="3" t="s">
        <v>47</v>
      </c>
      <c r="B19" s="27" t="s">
        <v>30</v>
      </c>
      <c r="C19" s="12"/>
      <c r="D19" s="450"/>
      <c r="E19" s="265"/>
      <c r="F19" s="27" t="s">
        <v>31</v>
      </c>
      <c r="G19" s="75"/>
      <c r="H19" s="454"/>
      <c r="I19" s="75"/>
    </row>
    <row r="20" spans="1:9" ht="12.75" customHeight="1" x14ac:dyDescent="0.2">
      <c r="A20" s="23" t="s">
        <v>25</v>
      </c>
      <c r="B20" s="4" t="s">
        <v>107</v>
      </c>
      <c r="C20" s="12">
        <f>'2.sz.melléklet'!AG25/1000</f>
        <v>21015.52</v>
      </c>
      <c r="D20" s="12">
        <f>'2.sz.melléklet'!AH25/1000</f>
        <v>214174.26300000001</v>
      </c>
      <c r="E20" s="12">
        <f>'2.sz.melléklet'!AI25/1000</f>
        <v>193158.74299999999</v>
      </c>
      <c r="F20" s="4" t="s">
        <v>95</v>
      </c>
      <c r="G20" s="75">
        <f>'3. sz. melléklet'!E80/1000</f>
        <v>1247581.53</v>
      </c>
      <c r="H20" s="75">
        <f>'3. sz. melléklet'!F80/1000</f>
        <v>1435016.338</v>
      </c>
      <c r="I20" s="75">
        <f>'3. sz. melléklet'!G80/1000</f>
        <v>216819.40700000001</v>
      </c>
    </row>
    <row r="21" spans="1:9" ht="12.75" customHeight="1" x14ac:dyDescent="0.2">
      <c r="A21" s="3" t="s">
        <v>26</v>
      </c>
      <c r="B21" s="24" t="s">
        <v>110</v>
      </c>
      <c r="C21" s="13">
        <f>'2.sz.melléklet'!AG61/1000</f>
        <v>94</v>
      </c>
      <c r="D21" s="13">
        <f>'2.sz.melléklet'!AH61/1000</f>
        <v>94</v>
      </c>
      <c r="E21" s="13">
        <f>'2.sz.melléklet'!AI61/1000</f>
        <v>338.95600000000002</v>
      </c>
      <c r="F21" s="24" t="s">
        <v>96</v>
      </c>
      <c r="G21" s="77">
        <f>'3. sz. melléklet'!E85/1000</f>
        <v>16000</v>
      </c>
      <c r="H21" s="77">
        <f>'3. sz. melléklet'!F85/1000</f>
        <v>9631.7919999999995</v>
      </c>
      <c r="I21" s="77">
        <f>'3. sz. melléklet'!G85/1000</f>
        <v>6323.4520000000002</v>
      </c>
    </row>
    <row r="22" spans="1:9" ht="12.75" customHeight="1" x14ac:dyDescent="0.2">
      <c r="A22" s="23" t="s">
        <v>27</v>
      </c>
      <c r="B22" s="11" t="s">
        <v>112</v>
      </c>
      <c r="C22" s="12">
        <f>'2.sz.melléklet'!AG73/1000</f>
        <v>7201.8</v>
      </c>
      <c r="D22" s="12">
        <f>'2.sz.melléklet'!AH73/1000</f>
        <v>11701.8</v>
      </c>
      <c r="E22" s="12">
        <f>'2.sz.melléklet'!AI73/1000</f>
        <v>26077.528999999999</v>
      </c>
      <c r="F22" s="11" t="s">
        <v>102</v>
      </c>
      <c r="G22" s="75">
        <f>'3. sz. melléklet'!E95/1000</f>
        <v>14500</v>
      </c>
      <c r="H22" s="75">
        <f>'3. sz. melléklet'!F95/1000</f>
        <v>9653.4940000000006</v>
      </c>
      <c r="I22" s="75">
        <f>'3. sz. melléklet'!G95/1000</f>
        <v>9543.5949999999993</v>
      </c>
    </row>
    <row r="23" spans="1:9" ht="12.75" customHeight="1" x14ac:dyDescent="0.2">
      <c r="A23" s="3" t="s">
        <v>29</v>
      </c>
      <c r="B23" s="29" t="s">
        <v>37</v>
      </c>
      <c r="C23" s="62">
        <f>SUM(C20:C22)</f>
        <v>28311.32</v>
      </c>
      <c r="D23" s="62">
        <f>SUM(D20:D22)</f>
        <v>225970.06299999999</v>
      </c>
      <c r="E23" s="62">
        <f>SUM(E20:E22)</f>
        <v>219575.228</v>
      </c>
      <c r="F23" s="29" t="s">
        <v>37</v>
      </c>
      <c r="G23" s="78">
        <f>SUM(G20:G22)</f>
        <v>1278081.53</v>
      </c>
      <c r="H23" s="456">
        <f>SUM(H20:H22)</f>
        <v>1454301.6239999998</v>
      </c>
      <c r="I23" s="78">
        <f>SUM(I20:I22)</f>
        <v>232686.454</v>
      </c>
    </row>
    <row r="24" spans="1:9" ht="12.75" customHeight="1" x14ac:dyDescent="0.2">
      <c r="A24" s="23" t="s">
        <v>32</v>
      </c>
      <c r="B24" s="28" t="s">
        <v>39</v>
      </c>
      <c r="C24" s="14">
        <f>SUM(C18,C23)</f>
        <v>2769612.702</v>
      </c>
      <c r="D24" s="452">
        <f>SUM(D18,D23)</f>
        <v>3071430.4219999993</v>
      </c>
      <c r="E24" s="14">
        <f>SUM(E18,E23)</f>
        <v>2744978.3459999999</v>
      </c>
      <c r="F24" s="29" t="s">
        <v>40</v>
      </c>
      <c r="G24" s="78">
        <f>SUM(G23,G18)</f>
        <v>2769612.7029999997</v>
      </c>
      <c r="H24" s="78">
        <f>SUM(H23,H18)</f>
        <v>3071430.4219999998</v>
      </c>
      <c r="I24" s="78">
        <f>SUM(I23,I18)</f>
        <v>1463136.2789999996</v>
      </c>
    </row>
    <row r="26" spans="1:9" ht="12.75" customHeight="1" x14ac:dyDescent="0.2">
      <c r="B26" s="30" t="s">
        <v>1141</v>
      </c>
      <c r="C26" s="31">
        <f>C24-G24</f>
        <v>-9.9999969825148582E-4</v>
      </c>
      <c r="D26" s="31">
        <f>D24-H24</f>
        <v>0</v>
      </c>
      <c r="E26" s="31">
        <f>E24-I24</f>
        <v>1281842.0670000003</v>
      </c>
    </row>
    <row r="28" spans="1:9" ht="12.75" customHeight="1" x14ac:dyDescent="0.2">
      <c r="B28" s="42"/>
    </row>
  </sheetData>
  <sheetProtection selectLockedCells="1" selectUnlockedCells="1"/>
  <mergeCells count="3">
    <mergeCell ref="F1:G1"/>
    <mergeCell ref="A3:I3"/>
    <mergeCell ref="A4:I4"/>
  </mergeCells>
  <phoneticPr fontId="3" type="noConversion"/>
  <pageMargins left="0.19685039370078741" right="0.19685039370078741" top="0.78740157480314965" bottom="0.19685039370078741" header="0" footer="0"/>
  <pageSetup paperSize="9" scale="97" firstPageNumber="0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G34"/>
  <sheetViews>
    <sheetView view="pageBreakPreview" zoomScaleNormal="100" zoomScaleSheetLayoutView="100" workbookViewId="0">
      <pane xSplit="2" topLeftCell="K1" activePane="topRight" state="frozen"/>
      <selection pane="topRight" activeCell="R1" sqref="R1:Y1"/>
    </sheetView>
  </sheetViews>
  <sheetFormatPr defaultRowHeight="12.75" x14ac:dyDescent="0.2"/>
  <cols>
    <col min="1" max="1" width="8.140625" style="333" customWidth="1"/>
    <col min="2" max="2" width="41" style="333" customWidth="1"/>
    <col min="3" max="25" width="12.5703125" style="333" customWidth="1"/>
    <col min="26" max="16384" width="9.140625" style="333"/>
  </cols>
  <sheetData>
    <row r="1" spans="1:33" ht="38.25" customHeight="1" x14ac:dyDescent="0.2">
      <c r="R1" s="997" t="s">
        <v>1520</v>
      </c>
      <c r="S1" s="997"/>
      <c r="T1" s="997"/>
      <c r="U1" s="997"/>
      <c r="V1" s="997"/>
      <c r="W1" s="997"/>
      <c r="X1" s="997"/>
      <c r="Y1" s="997"/>
      <c r="Z1" s="285"/>
    </row>
    <row r="3" spans="1:33" ht="12.75" customHeight="1" x14ac:dyDescent="0.2">
      <c r="A3" s="998" t="s">
        <v>1385</v>
      </c>
      <c r="B3" s="998"/>
      <c r="C3" s="998"/>
      <c r="D3" s="998"/>
      <c r="E3" s="998"/>
      <c r="F3" s="998"/>
      <c r="G3" s="998"/>
      <c r="H3" s="998"/>
      <c r="I3" s="998"/>
      <c r="J3" s="998"/>
      <c r="K3" s="998"/>
      <c r="L3" s="998"/>
      <c r="M3" s="998"/>
      <c r="N3" s="998"/>
      <c r="O3" s="998"/>
      <c r="P3" s="998"/>
      <c r="Q3" s="998"/>
      <c r="R3" s="998"/>
      <c r="S3" s="998"/>
      <c r="T3" s="998"/>
      <c r="U3" s="998"/>
      <c r="V3" s="998"/>
      <c r="W3" s="998"/>
      <c r="X3" s="998"/>
      <c r="Y3" s="998"/>
      <c r="Z3" s="284"/>
      <c r="AA3" s="284"/>
      <c r="AB3" s="284"/>
      <c r="AC3" s="284"/>
      <c r="AD3" s="284"/>
      <c r="AE3" s="284"/>
      <c r="AF3" s="284"/>
      <c r="AG3" s="284"/>
    </row>
    <row r="4" spans="1:33" s="349" customFormat="1" ht="15" customHeight="1" x14ac:dyDescent="0.2">
      <c r="A4" s="998"/>
      <c r="B4" s="998"/>
      <c r="C4" s="998"/>
      <c r="D4" s="998"/>
      <c r="E4" s="998"/>
      <c r="F4" s="998"/>
      <c r="G4" s="998"/>
      <c r="H4" s="998"/>
      <c r="I4" s="998"/>
      <c r="J4" s="998"/>
      <c r="K4" s="998"/>
      <c r="L4" s="998"/>
      <c r="M4" s="998"/>
      <c r="N4" s="998"/>
      <c r="O4" s="998"/>
      <c r="P4" s="998"/>
      <c r="Q4" s="998"/>
      <c r="R4" s="998"/>
      <c r="S4" s="998"/>
      <c r="T4" s="998"/>
      <c r="U4" s="998"/>
      <c r="V4" s="998"/>
      <c r="W4" s="998"/>
      <c r="X4" s="998"/>
      <c r="Y4" s="998"/>
    </row>
    <row r="5" spans="1:33" s="349" customFormat="1" ht="15" x14ac:dyDescent="0.2">
      <c r="A5" s="336"/>
    </row>
    <row r="6" spans="1:33" s="349" customFormat="1" ht="39.6" customHeight="1" x14ac:dyDescent="0.2">
      <c r="A6" s="336"/>
      <c r="Y6" s="349" t="s">
        <v>1035</v>
      </c>
    </row>
    <row r="7" spans="1:33" s="350" customFormat="1" ht="60" customHeight="1" x14ac:dyDescent="0.2">
      <c r="A7" s="999" t="s">
        <v>1</v>
      </c>
      <c r="B7" s="999"/>
      <c r="C7" s="1003" t="s">
        <v>1036</v>
      </c>
      <c r="D7" s="995"/>
      <c r="E7" s="995"/>
      <c r="F7" s="995"/>
      <c r="G7" s="995"/>
      <c r="H7" s="996"/>
      <c r="I7" s="1004" t="s">
        <v>1037</v>
      </c>
      <c r="J7" s="1005"/>
      <c r="K7" s="1004" t="s">
        <v>1038</v>
      </c>
      <c r="L7" s="999"/>
      <c r="M7" s="999"/>
      <c r="N7" s="999"/>
      <c r="O7" s="999"/>
      <c r="P7" s="999"/>
      <c r="Q7" s="1005"/>
      <c r="R7" s="994" t="s">
        <v>1039</v>
      </c>
      <c r="S7" s="995"/>
      <c r="T7" s="995"/>
      <c r="U7" s="995"/>
      <c r="V7" s="995"/>
      <c r="W7" s="996"/>
      <c r="X7" s="381" t="s">
        <v>1067</v>
      </c>
      <c r="Y7" s="1001" t="s">
        <v>42</v>
      </c>
    </row>
    <row r="8" spans="1:33" s="350" customFormat="1" ht="32.25" thickBot="1" x14ac:dyDescent="0.25">
      <c r="A8" s="1000"/>
      <c r="B8" s="1000"/>
      <c r="C8" s="516" t="s">
        <v>1040</v>
      </c>
      <c r="D8" s="516" t="s">
        <v>80</v>
      </c>
      <c r="E8" s="516" t="s">
        <v>64</v>
      </c>
      <c r="F8" s="516" t="s">
        <v>75</v>
      </c>
      <c r="G8" s="376" t="s">
        <v>165</v>
      </c>
      <c r="H8" s="351" t="s">
        <v>1030</v>
      </c>
      <c r="I8" s="353" t="s">
        <v>1040</v>
      </c>
      <c r="J8" s="351" t="s">
        <v>153</v>
      </c>
      <c r="K8" s="353" t="s">
        <v>1040</v>
      </c>
      <c r="L8" s="516" t="s">
        <v>80</v>
      </c>
      <c r="M8" s="516" t="s">
        <v>64</v>
      </c>
      <c r="N8" s="516" t="s">
        <v>75</v>
      </c>
      <c r="O8" s="516" t="s">
        <v>165</v>
      </c>
      <c r="P8" s="516" t="s">
        <v>153</v>
      </c>
      <c r="Q8" s="351" t="s">
        <v>1030</v>
      </c>
      <c r="R8" s="353" t="s">
        <v>1040</v>
      </c>
      <c r="S8" s="516" t="s">
        <v>80</v>
      </c>
      <c r="T8" s="516" t="s">
        <v>64</v>
      </c>
      <c r="U8" s="516" t="s">
        <v>75</v>
      </c>
      <c r="V8" s="516" t="s">
        <v>165</v>
      </c>
      <c r="W8" s="372" t="s">
        <v>1030</v>
      </c>
      <c r="X8" s="352" t="s">
        <v>1040</v>
      </c>
      <c r="Y8" s="1002"/>
    </row>
    <row r="9" spans="1:33" ht="25.5" x14ac:dyDescent="0.2">
      <c r="A9" s="354" t="s">
        <v>241</v>
      </c>
      <c r="B9" s="355" t="s">
        <v>1041</v>
      </c>
      <c r="C9" s="356">
        <v>71029324</v>
      </c>
      <c r="D9" s="357">
        <v>1439179</v>
      </c>
      <c r="E9" s="357">
        <v>92400</v>
      </c>
      <c r="F9" s="357">
        <v>508180</v>
      </c>
      <c r="G9" s="377">
        <v>1220000</v>
      </c>
      <c r="H9" s="358">
        <v>441727</v>
      </c>
      <c r="I9" s="360">
        <v>3013531165</v>
      </c>
      <c r="J9" s="380">
        <v>4263728760</v>
      </c>
      <c r="K9" s="360">
        <v>214794115</v>
      </c>
      <c r="L9" s="357">
        <v>12692449</v>
      </c>
      <c r="M9" s="357">
        <v>9646137</v>
      </c>
      <c r="N9" s="357">
        <v>14219109</v>
      </c>
      <c r="O9" s="357">
        <v>17143196</v>
      </c>
      <c r="P9" s="357">
        <v>707754663</v>
      </c>
      <c r="Q9" s="358">
        <v>2093366</v>
      </c>
      <c r="R9" s="360">
        <v>4855926</v>
      </c>
      <c r="S9" s="356"/>
      <c r="T9" s="356"/>
      <c r="U9" s="356">
        <v>5404880</v>
      </c>
      <c r="V9" s="356"/>
      <c r="W9" s="373"/>
      <c r="X9" s="359">
        <v>1374165124</v>
      </c>
      <c r="Y9" s="361">
        <f t="shared" ref="Y9:Y34" si="0">SUM(C9:X9)</f>
        <v>9714759700</v>
      </c>
    </row>
    <row r="10" spans="1:33" ht="25.5" x14ac:dyDescent="0.2">
      <c r="A10" s="362" t="s">
        <v>244</v>
      </c>
      <c r="B10" s="363" t="s">
        <v>1042</v>
      </c>
      <c r="C10" s="364">
        <v>125400</v>
      </c>
      <c r="D10" s="365">
        <v>267834</v>
      </c>
      <c r="E10" s="365">
        <v>0</v>
      </c>
      <c r="F10" s="365">
        <v>162050</v>
      </c>
      <c r="G10" s="378">
        <v>75000</v>
      </c>
      <c r="H10" s="366">
        <v>0</v>
      </c>
      <c r="I10" s="341">
        <v>0</v>
      </c>
      <c r="J10" s="342"/>
      <c r="K10" s="341">
        <v>0</v>
      </c>
      <c r="L10" s="365">
        <v>0</v>
      </c>
      <c r="M10" s="365">
        <v>0</v>
      </c>
      <c r="N10" s="365">
        <v>0</v>
      </c>
      <c r="O10" s="365">
        <v>0</v>
      </c>
      <c r="P10" s="365">
        <v>0</v>
      </c>
      <c r="Q10" s="366">
        <v>0</v>
      </c>
      <c r="R10" s="341">
        <v>154236916</v>
      </c>
      <c r="S10" s="364">
        <v>1429835</v>
      </c>
      <c r="T10" s="364">
        <v>90548</v>
      </c>
      <c r="U10" s="364">
        <v>10320883</v>
      </c>
      <c r="V10" s="364">
        <v>961626</v>
      </c>
      <c r="W10" s="374">
        <v>212262</v>
      </c>
      <c r="X10" s="348">
        <v>0</v>
      </c>
      <c r="Y10" s="361">
        <f t="shared" si="0"/>
        <v>167882354</v>
      </c>
    </row>
    <row r="11" spans="1:33" x14ac:dyDescent="0.2">
      <c r="A11" s="362" t="s">
        <v>245</v>
      </c>
      <c r="B11" s="363" t="s">
        <v>1043</v>
      </c>
      <c r="C11" s="364">
        <v>0</v>
      </c>
      <c r="D11" s="365">
        <v>0</v>
      </c>
      <c r="E11" s="365">
        <v>0</v>
      </c>
      <c r="F11" s="365">
        <v>0</v>
      </c>
      <c r="G11" s="378">
        <v>0</v>
      </c>
      <c r="H11" s="366"/>
      <c r="I11" s="341">
        <v>0</v>
      </c>
      <c r="J11" s="342"/>
      <c r="K11" s="341">
        <v>0</v>
      </c>
      <c r="L11" s="365">
        <v>0</v>
      </c>
      <c r="M11" s="365">
        <v>0</v>
      </c>
      <c r="N11" s="365">
        <v>0</v>
      </c>
      <c r="O11" s="365">
        <v>0</v>
      </c>
      <c r="P11" s="365">
        <v>0</v>
      </c>
      <c r="Q11" s="366"/>
      <c r="R11" s="341">
        <v>4979096</v>
      </c>
      <c r="S11" s="364"/>
      <c r="T11" s="364"/>
      <c r="U11" s="364"/>
      <c r="V11" s="364"/>
      <c r="W11" s="374"/>
      <c r="X11" s="348">
        <v>0</v>
      </c>
      <c r="Y11" s="361">
        <f t="shared" si="0"/>
        <v>4979096</v>
      </c>
    </row>
    <row r="12" spans="1:33" x14ac:dyDescent="0.2">
      <c r="A12" s="362" t="s">
        <v>246</v>
      </c>
      <c r="B12" s="363" t="s">
        <v>1044</v>
      </c>
      <c r="C12" s="364">
        <v>0</v>
      </c>
      <c r="D12" s="365">
        <v>0</v>
      </c>
      <c r="E12" s="365">
        <v>0</v>
      </c>
      <c r="F12" s="365">
        <v>0</v>
      </c>
      <c r="G12" s="378">
        <v>0</v>
      </c>
      <c r="H12" s="366">
        <v>0</v>
      </c>
      <c r="I12" s="341">
        <v>34772755</v>
      </c>
      <c r="J12" s="342"/>
      <c r="K12" s="341">
        <v>36295127</v>
      </c>
      <c r="L12" s="365">
        <v>1429835</v>
      </c>
      <c r="M12" s="365">
        <v>90548</v>
      </c>
      <c r="N12" s="365">
        <v>1351602</v>
      </c>
      <c r="O12" s="365">
        <v>961626</v>
      </c>
      <c r="P12" s="365">
        <v>0</v>
      </c>
      <c r="Q12" s="366">
        <v>212262</v>
      </c>
      <c r="R12" s="341">
        <v>0</v>
      </c>
      <c r="S12" s="364"/>
      <c r="T12" s="364"/>
      <c r="U12" s="364"/>
      <c r="V12" s="364"/>
      <c r="W12" s="374"/>
      <c r="X12" s="348">
        <v>0</v>
      </c>
      <c r="Y12" s="361">
        <f t="shared" si="0"/>
        <v>75113755</v>
      </c>
    </row>
    <row r="13" spans="1:33" x14ac:dyDescent="0.2">
      <c r="A13" s="362" t="s">
        <v>247</v>
      </c>
      <c r="B13" s="363" t="s">
        <v>1045</v>
      </c>
      <c r="C13" s="364">
        <v>0</v>
      </c>
      <c r="D13" s="365">
        <v>0</v>
      </c>
      <c r="E13" s="365">
        <v>0</v>
      </c>
      <c r="F13" s="365">
        <v>0</v>
      </c>
      <c r="G13" s="378"/>
      <c r="H13" s="366"/>
      <c r="I13" s="341">
        <v>21000000</v>
      </c>
      <c r="J13" s="342"/>
      <c r="K13" s="341"/>
      <c r="L13" s="365">
        <v>0</v>
      </c>
      <c r="M13" s="365">
        <v>0</v>
      </c>
      <c r="N13" s="365">
        <v>0</v>
      </c>
      <c r="O13" s="365"/>
      <c r="P13" s="365">
        <v>0</v>
      </c>
      <c r="Q13" s="366"/>
      <c r="R13" s="341">
        <v>14374161</v>
      </c>
      <c r="S13" s="364"/>
      <c r="T13" s="364"/>
      <c r="U13" s="364"/>
      <c r="V13" s="364"/>
      <c r="W13" s="374"/>
      <c r="X13" s="348">
        <v>0</v>
      </c>
      <c r="Y13" s="361">
        <f t="shared" si="0"/>
        <v>35374161</v>
      </c>
    </row>
    <row r="14" spans="1:33" ht="25.5" x14ac:dyDescent="0.2">
      <c r="A14" s="362" t="s">
        <v>248</v>
      </c>
      <c r="B14" s="363" t="s">
        <v>1046</v>
      </c>
      <c r="C14" s="364">
        <v>0</v>
      </c>
      <c r="D14" s="365">
        <v>0</v>
      </c>
      <c r="E14" s="365">
        <v>0</v>
      </c>
      <c r="F14" s="365">
        <v>0</v>
      </c>
      <c r="G14" s="378">
        <v>0</v>
      </c>
      <c r="H14" s="366"/>
      <c r="I14" s="341">
        <v>0</v>
      </c>
      <c r="J14" s="342"/>
      <c r="K14" s="341">
        <v>0</v>
      </c>
      <c r="L14" s="365">
        <v>0</v>
      </c>
      <c r="M14" s="365">
        <v>0</v>
      </c>
      <c r="N14" s="365">
        <v>0</v>
      </c>
      <c r="O14" s="365">
        <v>0</v>
      </c>
      <c r="P14" s="365">
        <v>0</v>
      </c>
      <c r="Q14" s="366"/>
      <c r="R14" s="341">
        <v>0</v>
      </c>
      <c r="S14" s="364"/>
      <c r="T14" s="364"/>
      <c r="U14" s="364"/>
      <c r="V14" s="364"/>
      <c r="W14" s="374"/>
      <c r="X14" s="348">
        <v>0</v>
      </c>
      <c r="Y14" s="361">
        <f t="shared" si="0"/>
        <v>0</v>
      </c>
    </row>
    <row r="15" spans="1:33" x14ac:dyDescent="0.2">
      <c r="A15" s="362" t="s">
        <v>251</v>
      </c>
      <c r="B15" s="363" t="s">
        <v>1047</v>
      </c>
      <c r="C15" s="364">
        <v>813100</v>
      </c>
      <c r="D15" s="365">
        <v>267834</v>
      </c>
      <c r="E15" s="365">
        <v>0</v>
      </c>
      <c r="F15" s="365">
        <v>162050</v>
      </c>
      <c r="G15" s="378">
        <v>75000</v>
      </c>
      <c r="H15" s="366"/>
      <c r="I15" s="341"/>
      <c r="J15" s="342"/>
      <c r="K15" s="341">
        <v>9562278</v>
      </c>
      <c r="L15" s="365">
        <v>1646155</v>
      </c>
      <c r="M15" s="365">
        <v>259055</v>
      </c>
      <c r="N15" s="365">
        <v>931277</v>
      </c>
      <c r="O15" s="365">
        <v>65394</v>
      </c>
      <c r="P15" s="365">
        <v>0</v>
      </c>
      <c r="Q15" s="366"/>
      <c r="R15" s="341">
        <v>6070234</v>
      </c>
      <c r="S15" s="364"/>
      <c r="T15" s="364"/>
      <c r="U15" s="364"/>
      <c r="V15" s="364"/>
      <c r="W15" s="374"/>
      <c r="X15" s="348">
        <v>2471000</v>
      </c>
      <c r="Y15" s="361">
        <f t="shared" si="0"/>
        <v>22323377</v>
      </c>
    </row>
    <row r="16" spans="1:33" x14ac:dyDescent="0.2">
      <c r="A16" s="367" t="s">
        <v>254</v>
      </c>
      <c r="B16" s="368" t="s">
        <v>1048</v>
      </c>
      <c r="C16" s="369">
        <f>SUM(C10:C15)</f>
        <v>938500</v>
      </c>
      <c r="D16" s="369">
        <f t="shared" ref="D16:X16" si="1">SUM(D10:D15)</f>
        <v>535668</v>
      </c>
      <c r="E16" s="369">
        <f t="shared" si="1"/>
        <v>0</v>
      </c>
      <c r="F16" s="369">
        <f t="shared" si="1"/>
        <v>324100</v>
      </c>
      <c r="G16" s="369">
        <f t="shared" si="1"/>
        <v>150000</v>
      </c>
      <c r="H16" s="344">
        <f t="shared" si="1"/>
        <v>0</v>
      </c>
      <c r="I16" s="343">
        <f t="shared" si="1"/>
        <v>55772755</v>
      </c>
      <c r="J16" s="344">
        <f t="shared" si="1"/>
        <v>0</v>
      </c>
      <c r="K16" s="343">
        <f t="shared" si="1"/>
        <v>45857405</v>
      </c>
      <c r="L16" s="369">
        <f t="shared" si="1"/>
        <v>3075990</v>
      </c>
      <c r="M16" s="369">
        <f t="shared" si="1"/>
        <v>349603</v>
      </c>
      <c r="N16" s="369">
        <f t="shared" si="1"/>
        <v>2282879</v>
      </c>
      <c r="O16" s="369">
        <f t="shared" si="1"/>
        <v>1027020</v>
      </c>
      <c r="P16" s="369">
        <f t="shared" si="1"/>
        <v>0</v>
      </c>
      <c r="Q16" s="344">
        <f t="shared" si="1"/>
        <v>212262</v>
      </c>
      <c r="R16" s="343">
        <f t="shared" si="1"/>
        <v>179660407</v>
      </c>
      <c r="S16" s="369">
        <f t="shared" si="1"/>
        <v>1429835</v>
      </c>
      <c r="T16" s="369">
        <f t="shared" si="1"/>
        <v>90548</v>
      </c>
      <c r="U16" s="369">
        <f t="shared" si="1"/>
        <v>10320883</v>
      </c>
      <c r="V16" s="369">
        <f t="shared" si="1"/>
        <v>961626</v>
      </c>
      <c r="W16" s="344">
        <f t="shared" si="1"/>
        <v>212262</v>
      </c>
      <c r="X16" s="347">
        <f t="shared" si="1"/>
        <v>2471000</v>
      </c>
      <c r="Y16" s="361">
        <f t="shared" si="0"/>
        <v>305672743</v>
      </c>
    </row>
    <row r="17" spans="1:25" x14ac:dyDescent="0.2">
      <c r="A17" s="362" t="s">
        <v>255</v>
      </c>
      <c r="B17" s="363" t="s">
        <v>1049</v>
      </c>
      <c r="C17" s="364">
        <v>0</v>
      </c>
      <c r="D17" s="365">
        <v>0</v>
      </c>
      <c r="E17" s="365">
        <v>0</v>
      </c>
      <c r="F17" s="365">
        <v>0</v>
      </c>
      <c r="G17" s="378">
        <v>0</v>
      </c>
      <c r="H17" s="366"/>
      <c r="I17" s="341">
        <v>338956</v>
      </c>
      <c r="J17" s="342"/>
      <c r="K17" s="341">
        <v>0</v>
      </c>
      <c r="L17" s="365">
        <v>0</v>
      </c>
      <c r="M17" s="365">
        <v>0</v>
      </c>
      <c r="N17" s="365">
        <v>0</v>
      </c>
      <c r="O17" s="365">
        <v>0</v>
      </c>
      <c r="P17" s="365">
        <v>0</v>
      </c>
      <c r="Q17" s="366"/>
      <c r="R17" s="341">
        <v>0</v>
      </c>
      <c r="S17" s="364"/>
      <c r="T17" s="364"/>
      <c r="U17" s="364"/>
      <c r="V17" s="364"/>
      <c r="W17" s="374"/>
      <c r="X17" s="348">
        <v>0</v>
      </c>
      <c r="Y17" s="361">
        <f t="shared" si="0"/>
        <v>338956</v>
      </c>
    </row>
    <row r="18" spans="1:25" x14ac:dyDescent="0.2">
      <c r="A18" s="362" t="s">
        <v>258</v>
      </c>
      <c r="B18" s="363" t="s">
        <v>1050</v>
      </c>
      <c r="C18" s="364">
        <v>0</v>
      </c>
      <c r="D18" s="365">
        <v>0</v>
      </c>
      <c r="E18" s="365">
        <v>0</v>
      </c>
      <c r="F18" s="365">
        <v>0</v>
      </c>
      <c r="G18" s="378">
        <v>0</v>
      </c>
      <c r="H18" s="366"/>
      <c r="I18" s="341">
        <v>0</v>
      </c>
      <c r="J18" s="342"/>
      <c r="K18" s="341"/>
      <c r="L18" s="365">
        <v>0</v>
      </c>
      <c r="M18" s="365">
        <v>0</v>
      </c>
      <c r="N18" s="365">
        <v>0</v>
      </c>
      <c r="O18" s="365">
        <v>0</v>
      </c>
      <c r="P18" s="365">
        <v>0</v>
      </c>
      <c r="Q18" s="366"/>
      <c r="R18" s="341">
        <v>0</v>
      </c>
      <c r="S18" s="364"/>
      <c r="T18" s="364"/>
      <c r="U18" s="364"/>
      <c r="V18" s="364"/>
      <c r="W18" s="374"/>
      <c r="X18" s="348">
        <v>0</v>
      </c>
      <c r="Y18" s="361">
        <f t="shared" si="0"/>
        <v>0</v>
      </c>
    </row>
    <row r="19" spans="1:25" x14ac:dyDescent="0.2">
      <c r="A19" s="362" t="s">
        <v>259</v>
      </c>
      <c r="B19" s="363" t="s">
        <v>1051</v>
      </c>
      <c r="C19" s="364">
        <v>0</v>
      </c>
      <c r="D19" s="365">
        <v>0</v>
      </c>
      <c r="E19" s="365">
        <v>0</v>
      </c>
      <c r="F19" s="365">
        <v>0</v>
      </c>
      <c r="G19" s="378">
        <v>0</v>
      </c>
      <c r="H19" s="366"/>
      <c r="I19" s="341">
        <v>0</v>
      </c>
      <c r="J19" s="342"/>
      <c r="K19" s="341">
        <v>0</v>
      </c>
      <c r="L19" s="365">
        <v>0</v>
      </c>
      <c r="M19" s="365">
        <v>0</v>
      </c>
      <c r="N19" s="365">
        <v>0</v>
      </c>
      <c r="O19" s="365">
        <v>0</v>
      </c>
      <c r="P19" s="365">
        <v>0</v>
      </c>
      <c r="Q19" s="366"/>
      <c r="R19" s="341">
        <v>0</v>
      </c>
      <c r="S19" s="364"/>
      <c r="T19" s="364"/>
      <c r="U19" s="364">
        <v>14374161</v>
      </c>
      <c r="V19" s="364"/>
      <c r="W19" s="374"/>
      <c r="X19" s="348">
        <v>0</v>
      </c>
      <c r="Y19" s="361">
        <f t="shared" si="0"/>
        <v>14374161</v>
      </c>
    </row>
    <row r="20" spans="1:25" ht="38.25" x14ac:dyDescent="0.2">
      <c r="A20" s="362" t="s">
        <v>260</v>
      </c>
      <c r="B20" s="363" t="s">
        <v>1052</v>
      </c>
      <c r="C20" s="364">
        <v>0</v>
      </c>
      <c r="D20" s="365">
        <v>0</v>
      </c>
      <c r="E20" s="365">
        <v>0</v>
      </c>
      <c r="F20" s="365">
        <v>0</v>
      </c>
      <c r="G20" s="378">
        <v>0</v>
      </c>
      <c r="H20" s="366"/>
      <c r="I20" s="341">
        <v>0</v>
      </c>
      <c r="J20" s="342"/>
      <c r="K20" s="341">
        <v>0</v>
      </c>
      <c r="L20" s="365">
        <v>0</v>
      </c>
      <c r="M20" s="365">
        <v>0</v>
      </c>
      <c r="N20" s="365">
        <v>0</v>
      </c>
      <c r="O20" s="365">
        <v>0</v>
      </c>
      <c r="P20" s="365">
        <v>0</v>
      </c>
      <c r="Q20" s="366"/>
      <c r="R20" s="341">
        <v>0</v>
      </c>
      <c r="S20" s="364"/>
      <c r="T20" s="364"/>
      <c r="U20" s="364">
        <v>1351602</v>
      </c>
      <c r="V20" s="364"/>
      <c r="W20" s="374"/>
      <c r="X20" s="348">
        <v>0</v>
      </c>
      <c r="Y20" s="361">
        <f t="shared" si="0"/>
        <v>1351602</v>
      </c>
    </row>
    <row r="21" spans="1:25" x14ac:dyDescent="0.2">
      <c r="A21" s="362" t="s">
        <v>261</v>
      </c>
      <c r="B21" s="363" t="s">
        <v>1053</v>
      </c>
      <c r="C21" s="364">
        <v>813100</v>
      </c>
      <c r="D21" s="365">
        <v>267834</v>
      </c>
      <c r="E21" s="365">
        <v>0</v>
      </c>
      <c r="F21" s="365">
        <v>162050</v>
      </c>
      <c r="G21" s="378">
        <v>75000</v>
      </c>
      <c r="H21" s="366">
        <v>0</v>
      </c>
      <c r="I21" s="341">
        <v>0</v>
      </c>
      <c r="J21" s="342"/>
      <c r="K21" s="341">
        <v>9562278</v>
      </c>
      <c r="L21" s="365">
        <v>1646155</v>
      </c>
      <c r="M21" s="365">
        <v>259055</v>
      </c>
      <c r="N21" s="365">
        <v>931277</v>
      </c>
      <c r="O21" s="365">
        <v>65394</v>
      </c>
      <c r="P21" s="365">
        <v>0</v>
      </c>
      <c r="Q21" s="366">
        <v>0</v>
      </c>
      <c r="R21" s="341">
        <v>78238116</v>
      </c>
      <c r="S21" s="364">
        <v>1429835</v>
      </c>
      <c r="T21" s="364">
        <v>90548</v>
      </c>
      <c r="U21" s="364"/>
      <c r="V21" s="364">
        <v>961626</v>
      </c>
      <c r="W21" s="374">
        <v>0</v>
      </c>
      <c r="X21" s="348">
        <v>2471000</v>
      </c>
      <c r="Y21" s="361">
        <f t="shared" si="0"/>
        <v>96973268</v>
      </c>
    </row>
    <row r="22" spans="1:25" x14ac:dyDescent="0.2">
      <c r="A22" s="367" t="s">
        <v>264</v>
      </c>
      <c r="B22" s="368" t="s">
        <v>1054</v>
      </c>
      <c r="C22" s="369">
        <f>SUM(C17:C21)</f>
        <v>813100</v>
      </c>
      <c r="D22" s="369">
        <f t="shared" ref="D22:X22" si="2">SUM(D17:D21)</f>
        <v>267834</v>
      </c>
      <c r="E22" s="369">
        <f t="shared" si="2"/>
        <v>0</v>
      </c>
      <c r="F22" s="369">
        <f t="shared" si="2"/>
        <v>162050</v>
      </c>
      <c r="G22" s="369">
        <f t="shared" si="2"/>
        <v>75000</v>
      </c>
      <c r="H22" s="344">
        <f t="shared" si="2"/>
        <v>0</v>
      </c>
      <c r="I22" s="343">
        <f t="shared" si="2"/>
        <v>338956</v>
      </c>
      <c r="J22" s="344">
        <f t="shared" si="2"/>
        <v>0</v>
      </c>
      <c r="K22" s="343">
        <f t="shared" si="2"/>
        <v>9562278</v>
      </c>
      <c r="L22" s="369">
        <f t="shared" si="2"/>
        <v>1646155</v>
      </c>
      <c r="M22" s="369">
        <f t="shared" si="2"/>
        <v>259055</v>
      </c>
      <c r="N22" s="369">
        <f t="shared" si="2"/>
        <v>931277</v>
      </c>
      <c r="O22" s="369">
        <f t="shared" si="2"/>
        <v>65394</v>
      </c>
      <c r="P22" s="369">
        <f t="shared" si="2"/>
        <v>0</v>
      </c>
      <c r="Q22" s="344">
        <f t="shared" si="2"/>
        <v>0</v>
      </c>
      <c r="R22" s="343">
        <f t="shared" si="2"/>
        <v>78238116</v>
      </c>
      <c r="S22" s="369">
        <f t="shared" si="2"/>
        <v>1429835</v>
      </c>
      <c r="T22" s="369">
        <f t="shared" si="2"/>
        <v>90548</v>
      </c>
      <c r="U22" s="369">
        <f t="shared" si="2"/>
        <v>15725763</v>
      </c>
      <c r="V22" s="369">
        <f t="shared" si="2"/>
        <v>961626</v>
      </c>
      <c r="W22" s="344">
        <f t="shared" si="2"/>
        <v>0</v>
      </c>
      <c r="X22" s="347">
        <f t="shared" si="2"/>
        <v>2471000</v>
      </c>
      <c r="Y22" s="361">
        <f t="shared" si="0"/>
        <v>113037987</v>
      </c>
    </row>
    <row r="23" spans="1:25" x14ac:dyDescent="0.2">
      <c r="A23" s="367" t="s">
        <v>266</v>
      </c>
      <c r="B23" s="368" t="s">
        <v>1055</v>
      </c>
      <c r="C23" s="369">
        <f>C9+C16-C22</f>
        <v>71154724</v>
      </c>
      <c r="D23" s="369">
        <f t="shared" ref="D23:X23" si="3">D9+D16-D22</f>
        <v>1707013</v>
      </c>
      <c r="E23" s="369">
        <f t="shared" si="3"/>
        <v>92400</v>
      </c>
      <c r="F23" s="369">
        <f t="shared" si="3"/>
        <v>670230</v>
      </c>
      <c r="G23" s="369">
        <f t="shared" si="3"/>
        <v>1295000</v>
      </c>
      <c r="H23" s="344">
        <f t="shared" si="3"/>
        <v>441727</v>
      </c>
      <c r="I23" s="343">
        <f t="shared" si="3"/>
        <v>3068964964</v>
      </c>
      <c r="J23" s="344">
        <f t="shared" si="3"/>
        <v>4263728760</v>
      </c>
      <c r="K23" s="343">
        <f t="shared" si="3"/>
        <v>251089242</v>
      </c>
      <c r="L23" s="369">
        <f t="shared" si="3"/>
        <v>14122284</v>
      </c>
      <c r="M23" s="369">
        <f t="shared" si="3"/>
        <v>9736685</v>
      </c>
      <c r="N23" s="369">
        <f t="shared" si="3"/>
        <v>15570711</v>
      </c>
      <c r="O23" s="369">
        <f t="shared" si="3"/>
        <v>18104822</v>
      </c>
      <c r="P23" s="369">
        <f t="shared" si="3"/>
        <v>707754663</v>
      </c>
      <c r="Q23" s="344">
        <f t="shared" si="3"/>
        <v>2305628</v>
      </c>
      <c r="R23" s="343">
        <f t="shared" si="3"/>
        <v>106278217</v>
      </c>
      <c r="S23" s="369">
        <f t="shared" si="3"/>
        <v>0</v>
      </c>
      <c r="T23" s="369">
        <f t="shared" si="3"/>
        <v>0</v>
      </c>
      <c r="U23" s="369">
        <f t="shared" si="3"/>
        <v>0</v>
      </c>
      <c r="V23" s="369">
        <f t="shared" si="3"/>
        <v>0</v>
      </c>
      <c r="W23" s="344">
        <v>0</v>
      </c>
      <c r="X23" s="347">
        <f t="shared" si="3"/>
        <v>1374165124</v>
      </c>
      <c r="Y23" s="361">
        <f t="shared" si="0"/>
        <v>9907182194</v>
      </c>
    </row>
    <row r="24" spans="1:25" ht="25.5" x14ac:dyDescent="0.2">
      <c r="A24" s="367" t="s">
        <v>269</v>
      </c>
      <c r="B24" s="368" t="s">
        <v>1056</v>
      </c>
      <c r="C24" s="369">
        <v>57922874</v>
      </c>
      <c r="D24" s="370">
        <v>150032</v>
      </c>
      <c r="E24" s="370">
        <v>11664</v>
      </c>
      <c r="F24" s="370">
        <v>425605</v>
      </c>
      <c r="G24" s="379">
        <v>1207442</v>
      </c>
      <c r="H24" s="371">
        <v>25524</v>
      </c>
      <c r="I24" s="343">
        <v>492104053</v>
      </c>
      <c r="J24" s="344">
        <v>262835651</v>
      </c>
      <c r="K24" s="343">
        <v>199664404</v>
      </c>
      <c r="L24" s="370">
        <v>10904728</v>
      </c>
      <c r="M24" s="370">
        <v>5050220</v>
      </c>
      <c r="N24" s="370">
        <v>12387840</v>
      </c>
      <c r="O24" s="370">
        <v>14039727</v>
      </c>
      <c r="P24" s="370">
        <v>411468873</v>
      </c>
      <c r="Q24" s="371">
        <v>2093366</v>
      </c>
      <c r="R24" s="343">
        <v>0</v>
      </c>
      <c r="S24" s="369"/>
      <c r="T24" s="369"/>
      <c r="U24" s="369"/>
      <c r="V24" s="369"/>
      <c r="W24" s="375">
        <v>0</v>
      </c>
      <c r="X24" s="347">
        <v>486107590</v>
      </c>
      <c r="Y24" s="361">
        <f t="shared" si="0"/>
        <v>1956399593</v>
      </c>
    </row>
    <row r="25" spans="1:25" x14ac:dyDescent="0.2">
      <c r="A25" s="362" t="s">
        <v>272</v>
      </c>
      <c r="B25" s="363" t="s">
        <v>1057</v>
      </c>
      <c r="C25" s="364">
        <v>7875880</v>
      </c>
      <c r="D25" s="365">
        <v>651904</v>
      </c>
      <c r="E25" s="365">
        <v>14783</v>
      </c>
      <c r="F25" s="365">
        <v>176658</v>
      </c>
      <c r="G25" s="378">
        <v>77394</v>
      </c>
      <c r="H25" s="366">
        <v>52855</v>
      </c>
      <c r="I25" s="341">
        <v>53258308</v>
      </c>
      <c r="J25" s="342">
        <v>85268579</v>
      </c>
      <c r="K25" s="341">
        <v>8580536</v>
      </c>
      <c r="L25" s="365">
        <v>2078058</v>
      </c>
      <c r="M25" s="365">
        <v>1032699</v>
      </c>
      <c r="N25" s="365">
        <v>1715494</v>
      </c>
      <c r="O25" s="365">
        <v>1600016</v>
      </c>
      <c r="P25" s="365">
        <v>84801346</v>
      </c>
      <c r="Q25" s="366">
        <v>212262</v>
      </c>
      <c r="R25" s="341">
        <v>0</v>
      </c>
      <c r="S25" s="364"/>
      <c r="T25" s="364"/>
      <c r="U25" s="364"/>
      <c r="V25" s="364"/>
      <c r="W25" s="374">
        <v>0</v>
      </c>
      <c r="X25" s="348">
        <v>39356384</v>
      </c>
      <c r="Y25" s="361">
        <f t="shared" si="0"/>
        <v>286753156</v>
      </c>
    </row>
    <row r="26" spans="1:25" x14ac:dyDescent="0.2">
      <c r="A26" s="362" t="s">
        <v>275</v>
      </c>
      <c r="B26" s="363" t="s">
        <v>1058</v>
      </c>
      <c r="C26" s="364">
        <v>0</v>
      </c>
      <c r="D26" s="365">
        <v>153800</v>
      </c>
      <c r="E26" s="365">
        <v>0</v>
      </c>
      <c r="F26" s="365">
        <v>0</v>
      </c>
      <c r="G26" s="378">
        <v>0</v>
      </c>
      <c r="H26" s="366"/>
      <c r="I26" s="341">
        <v>0</v>
      </c>
      <c r="J26" s="342"/>
      <c r="K26" s="341"/>
      <c r="L26" s="365"/>
      <c r="M26" s="365"/>
      <c r="N26" s="365"/>
      <c r="O26" s="365">
        <v>0</v>
      </c>
      <c r="P26" s="365">
        <v>0</v>
      </c>
      <c r="Q26" s="366"/>
      <c r="R26" s="341">
        <v>0</v>
      </c>
      <c r="S26" s="364"/>
      <c r="T26" s="364"/>
      <c r="U26" s="364"/>
      <c r="V26" s="364"/>
      <c r="W26" s="374">
        <v>0</v>
      </c>
      <c r="X26" s="348"/>
      <c r="Y26" s="361">
        <f t="shared" si="0"/>
        <v>153800</v>
      </c>
    </row>
    <row r="27" spans="1:25" ht="25.5" x14ac:dyDescent="0.2">
      <c r="A27" s="367" t="s">
        <v>277</v>
      </c>
      <c r="B27" s="368" t="s">
        <v>1059</v>
      </c>
      <c r="C27" s="369">
        <f>C24+C25-C26</f>
        <v>65798754</v>
      </c>
      <c r="D27" s="370">
        <f>D24+D25-D26</f>
        <v>648136</v>
      </c>
      <c r="E27" s="370">
        <f t="shared" ref="E27:X27" si="4">E24+E25-E26</f>
        <v>26447</v>
      </c>
      <c r="F27" s="370">
        <f t="shared" si="4"/>
        <v>602263</v>
      </c>
      <c r="G27" s="370">
        <f t="shared" si="4"/>
        <v>1284836</v>
      </c>
      <c r="H27" s="371">
        <f t="shared" si="4"/>
        <v>78379</v>
      </c>
      <c r="I27" s="539">
        <f t="shared" si="4"/>
        <v>545362361</v>
      </c>
      <c r="J27" s="371">
        <f t="shared" si="4"/>
        <v>348104230</v>
      </c>
      <c r="K27" s="539">
        <f t="shared" si="4"/>
        <v>208244940</v>
      </c>
      <c r="L27" s="370">
        <f t="shared" si="4"/>
        <v>12982786</v>
      </c>
      <c r="M27" s="370">
        <f t="shared" si="4"/>
        <v>6082919</v>
      </c>
      <c r="N27" s="370">
        <f t="shared" si="4"/>
        <v>14103334</v>
      </c>
      <c r="O27" s="370">
        <f t="shared" si="4"/>
        <v>15639743</v>
      </c>
      <c r="P27" s="370">
        <f t="shared" si="4"/>
        <v>496270219</v>
      </c>
      <c r="Q27" s="371">
        <f t="shared" si="4"/>
        <v>2305628</v>
      </c>
      <c r="R27" s="539">
        <f t="shared" si="4"/>
        <v>0</v>
      </c>
      <c r="S27" s="370">
        <f t="shared" si="4"/>
        <v>0</v>
      </c>
      <c r="T27" s="370">
        <f t="shared" si="4"/>
        <v>0</v>
      </c>
      <c r="U27" s="370">
        <f t="shared" si="4"/>
        <v>0</v>
      </c>
      <c r="V27" s="370">
        <f t="shared" si="4"/>
        <v>0</v>
      </c>
      <c r="W27" s="371">
        <f t="shared" si="4"/>
        <v>0</v>
      </c>
      <c r="X27" s="540">
        <f t="shared" si="4"/>
        <v>525463974</v>
      </c>
      <c r="Y27" s="361">
        <f t="shared" si="0"/>
        <v>2242998949</v>
      </c>
    </row>
    <row r="28" spans="1:25" ht="25.5" x14ac:dyDescent="0.2">
      <c r="A28" s="367" t="s">
        <v>279</v>
      </c>
      <c r="B28" s="368" t="s">
        <v>1060</v>
      </c>
      <c r="C28" s="369">
        <v>0</v>
      </c>
      <c r="D28" s="370">
        <v>0</v>
      </c>
      <c r="E28" s="370">
        <v>0</v>
      </c>
      <c r="F28" s="370">
        <v>0</v>
      </c>
      <c r="G28" s="379">
        <v>0</v>
      </c>
      <c r="H28" s="371"/>
      <c r="I28" s="343">
        <v>0</v>
      </c>
      <c r="J28" s="344"/>
      <c r="K28" s="343">
        <v>0</v>
      </c>
      <c r="L28" s="370">
        <v>0</v>
      </c>
      <c r="M28" s="370">
        <v>0</v>
      </c>
      <c r="N28" s="370">
        <v>0</v>
      </c>
      <c r="O28" s="370">
        <v>0</v>
      </c>
      <c r="P28" s="370">
        <v>0</v>
      </c>
      <c r="Q28" s="371"/>
      <c r="R28" s="343">
        <v>0</v>
      </c>
      <c r="S28" s="369"/>
      <c r="T28" s="369"/>
      <c r="U28" s="369"/>
      <c r="V28" s="369"/>
      <c r="W28" s="375">
        <v>0</v>
      </c>
      <c r="X28" s="347">
        <v>0</v>
      </c>
      <c r="Y28" s="361">
        <f t="shared" si="0"/>
        <v>0</v>
      </c>
    </row>
    <row r="29" spans="1:25" x14ac:dyDescent="0.2">
      <c r="A29" s="362" t="s">
        <v>282</v>
      </c>
      <c r="B29" s="363" t="s">
        <v>1061</v>
      </c>
      <c r="C29" s="364">
        <v>0</v>
      </c>
      <c r="D29" s="365">
        <v>0</v>
      </c>
      <c r="E29" s="365">
        <v>0</v>
      </c>
      <c r="F29" s="365">
        <v>0</v>
      </c>
      <c r="G29" s="378">
        <v>0</v>
      </c>
      <c r="H29" s="366"/>
      <c r="I29" s="341">
        <v>0</v>
      </c>
      <c r="J29" s="342"/>
      <c r="K29" s="341">
        <v>0</v>
      </c>
      <c r="L29" s="365">
        <v>0</v>
      </c>
      <c r="M29" s="365">
        <v>0</v>
      </c>
      <c r="N29" s="365">
        <v>0</v>
      </c>
      <c r="O29" s="365">
        <v>0</v>
      </c>
      <c r="P29" s="365">
        <v>0</v>
      </c>
      <c r="Q29" s="366"/>
      <c r="R29" s="341">
        <v>0</v>
      </c>
      <c r="S29" s="364"/>
      <c r="T29" s="364"/>
      <c r="U29" s="364"/>
      <c r="V29" s="364"/>
      <c r="W29" s="374">
        <v>0</v>
      </c>
      <c r="X29" s="348">
        <v>0</v>
      </c>
      <c r="Y29" s="361">
        <f t="shared" si="0"/>
        <v>0</v>
      </c>
    </row>
    <row r="30" spans="1:25" ht="25.5" x14ac:dyDescent="0.2">
      <c r="A30" s="362" t="s">
        <v>285</v>
      </c>
      <c r="B30" s="363" t="s">
        <v>1062</v>
      </c>
      <c r="C30" s="364">
        <v>0</v>
      </c>
      <c r="D30" s="365">
        <v>0</v>
      </c>
      <c r="E30" s="365">
        <v>0</v>
      </c>
      <c r="F30" s="365">
        <v>0</v>
      </c>
      <c r="G30" s="378">
        <v>0</v>
      </c>
      <c r="H30" s="366"/>
      <c r="I30" s="341">
        <v>0</v>
      </c>
      <c r="J30" s="342"/>
      <c r="K30" s="341">
        <v>0</v>
      </c>
      <c r="L30" s="365">
        <v>0</v>
      </c>
      <c r="M30" s="365">
        <v>0</v>
      </c>
      <c r="N30" s="365">
        <v>0</v>
      </c>
      <c r="O30" s="365">
        <v>0</v>
      </c>
      <c r="P30" s="365">
        <v>0</v>
      </c>
      <c r="Q30" s="366"/>
      <c r="R30" s="341">
        <v>0</v>
      </c>
      <c r="S30" s="364"/>
      <c r="T30" s="364"/>
      <c r="U30" s="364"/>
      <c r="V30" s="364"/>
      <c r="W30" s="374">
        <v>0</v>
      </c>
      <c r="X30" s="348">
        <v>0</v>
      </c>
      <c r="Y30" s="361">
        <f t="shared" si="0"/>
        <v>0</v>
      </c>
    </row>
    <row r="31" spans="1:25" ht="25.5" x14ac:dyDescent="0.2">
      <c r="A31" s="367" t="s">
        <v>288</v>
      </c>
      <c r="B31" s="368" t="s">
        <v>1063</v>
      </c>
      <c r="C31" s="369">
        <v>0</v>
      </c>
      <c r="D31" s="370">
        <v>0</v>
      </c>
      <c r="E31" s="370">
        <v>0</v>
      </c>
      <c r="F31" s="370">
        <v>0</v>
      </c>
      <c r="G31" s="379">
        <v>0</v>
      </c>
      <c r="H31" s="371"/>
      <c r="I31" s="343">
        <v>0</v>
      </c>
      <c r="J31" s="344"/>
      <c r="K31" s="343">
        <v>0</v>
      </c>
      <c r="L31" s="370">
        <v>0</v>
      </c>
      <c r="M31" s="370">
        <v>0</v>
      </c>
      <c r="N31" s="370">
        <v>0</v>
      </c>
      <c r="O31" s="370">
        <v>0</v>
      </c>
      <c r="P31" s="370">
        <v>0</v>
      </c>
      <c r="Q31" s="371"/>
      <c r="R31" s="343">
        <v>0</v>
      </c>
      <c r="S31" s="369"/>
      <c r="T31" s="369"/>
      <c r="U31" s="369"/>
      <c r="V31" s="369"/>
      <c r="W31" s="375">
        <v>0</v>
      </c>
      <c r="X31" s="347">
        <v>0</v>
      </c>
      <c r="Y31" s="361">
        <f t="shared" si="0"/>
        <v>0</v>
      </c>
    </row>
    <row r="32" spans="1:25" x14ac:dyDescent="0.2">
      <c r="A32" s="367" t="s">
        <v>291</v>
      </c>
      <c r="B32" s="368" t="s">
        <v>1064</v>
      </c>
      <c r="C32" s="369">
        <f>C27+C31</f>
        <v>65798754</v>
      </c>
      <c r="D32" s="369">
        <f t="shared" ref="D32:X32" si="5">D27+D31</f>
        <v>648136</v>
      </c>
      <c r="E32" s="369">
        <f t="shared" si="5"/>
        <v>26447</v>
      </c>
      <c r="F32" s="369">
        <f t="shared" si="5"/>
        <v>602263</v>
      </c>
      <c r="G32" s="369">
        <f t="shared" si="5"/>
        <v>1284836</v>
      </c>
      <c r="H32" s="344">
        <f t="shared" si="5"/>
        <v>78379</v>
      </c>
      <c r="I32" s="343">
        <f t="shared" si="5"/>
        <v>545362361</v>
      </c>
      <c r="J32" s="344">
        <f t="shared" si="5"/>
        <v>348104230</v>
      </c>
      <c r="K32" s="343">
        <f t="shared" si="5"/>
        <v>208244940</v>
      </c>
      <c r="L32" s="369">
        <f t="shared" si="5"/>
        <v>12982786</v>
      </c>
      <c r="M32" s="369">
        <f t="shared" si="5"/>
        <v>6082919</v>
      </c>
      <c r="N32" s="369">
        <f t="shared" si="5"/>
        <v>14103334</v>
      </c>
      <c r="O32" s="369">
        <f t="shared" si="5"/>
        <v>15639743</v>
      </c>
      <c r="P32" s="369">
        <f t="shared" si="5"/>
        <v>496270219</v>
      </c>
      <c r="Q32" s="344">
        <f t="shared" si="5"/>
        <v>2305628</v>
      </c>
      <c r="R32" s="343">
        <f t="shared" si="5"/>
        <v>0</v>
      </c>
      <c r="S32" s="369">
        <f t="shared" si="5"/>
        <v>0</v>
      </c>
      <c r="T32" s="369">
        <f t="shared" si="5"/>
        <v>0</v>
      </c>
      <c r="U32" s="369">
        <f t="shared" si="5"/>
        <v>0</v>
      </c>
      <c r="V32" s="369">
        <f t="shared" si="5"/>
        <v>0</v>
      </c>
      <c r="W32" s="344">
        <f t="shared" si="5"/>
        <v>0</v>
      </c>
      <c r="X32" s="347">
        <f t="shared" si="5"/>
        <v>525463974</v>
      </c>
      <c r="Y32" s="361">
        <f t="shared" si="0"/>
        <v>2242998949</v>
      </c>
    </row>
    <row r="33" spans="1:25" x14ac:dyDescent="0.2">
      <c r="A33" s="367" t="s">
        <v>293</v>
      </c>
      <c r="B33" s="368" t="s">
        <v>1065</v>
      </c>
      <c r="C33" s="369">
        <f>C23-C32</f>
        <v>5355970</v>
      </c>
      <c r="D33" s="369">
        <f t="shared" ref="D33:X33" si="6">D23-D32</f>
        <v>1058877</v>
      </c>
      <c r="E33" s="369">
        <f t="shared" si="6"/>
        <v>65953</v>
      </c>
      <c r="F33" s="369">
        <f t="shared" si="6"/>
        <v>67967</v>
      </c>
      <c r="G33" s="369">
        <f t="shared" si="6"/>
        <v>10164</v>
      </c>
      <c r="H33" s="344">
        <f t="shared" si="6"/>
        <v>363348</v>
      </c>
      <c r="I33" s="343">
        <f t="shared" si="6"/>
        <v>2523602603</v>
      </c>
      <c r="J33" s="344">
        <f t="shared" si="6"/>
        <v>3915624530</v>
      </c>
      <c r="K33" s="343">
        <f t="shared" si="6"/>
        <v>42844302</v>
      </c>
      <c r="L33" s="369">
        <f t="shared" si="6"/>
        <v>1139498</v>
      </c>
      <c r="M33" s="369">
        <f t="shared" si="6"/>
        <v>3653766</v>
      </c>
      <c r="N33" s="369">
        <f t="shared" si="6"/>
        <v>1467377</v>
      </c>
      <c r="O33" s="369">
        <f t="shared" si="6"/>
        <v>2465079</v>
      </c>
      <c r="P33" s="369">
        <f t="shared" si="6"/>
        <v>211484444</v>
      </c>
      <c r="Q33" s="344">
        <f t="shared" si="6"/>
        <v>0</v>
      </c>
      <c r="R33" s="343">
        <f t="shared" si="6"/>
        <v>106278217</v>
      </c>
      <c r="S33" s="369">
        <f t="shared" si="6"/>
        <v>0</v>
      </c>
      <c r="T33" s="369">
        <f t="shared" si="6"/>
        <v>0</v>
      </c>
      <c r="U33" s="369">
        <f t="shared" si="6"/>
        <v>0</v>
      </c>
      <c r="V33" s="369">
        <f t="shared" si="6"/>
        <v>0</v>
      </c>
      <c r="W33" s="344">
        <f t="shared" si="6"/>
        <v>0</v>
      </c>
      <c r="X33" s="347">
        <f t="shared" si="6"/>
        <v>848701150</v>
      </c>
      <c r="Y33" s="361">
        <f t="shared" si="0"/>
        <v>7664183245</v>
      </c>
    </row>
    <row r="34" spans="1:25" x14ac:dyDescent="0.2">
      <c r="A34" s="362" t="s">
        <v>296</v>
      </c>
      <c r="B34" s="363" t="s">
        <v>1066</v>
      </c>
      <c r="C34" s="364">
        <v>22717057</v>
      </c>
      <c r="D34" s="365">
        <v>267834</v>
      </c>
      <c r="E34" s="365"/>
      <c r="F34" s="365">
        <v>578930</v>
      </c>
      <c r="G34" s="378">
        <v>1275000</v>
      </c>
      <c r="H34" s="366"/>
      <c r="I34" s="341">
        <v>2278000</v>
      </c>
      <c r="J34" s="342">
        <v>0</v>
      </c>
      <c r="K34" s="341">
        <v>195578502</v>
      </c>
      <c r="L34" s="365">
        <v>11750381</v>
      </c>
      <c r="M34" s="365">
        <v>5102827</v>
      </c>
      <c r="N34" s="365">
        <v>12100941</v>
      </c>
      <c r="O34" s="365">
        <v>9266633</v>
      </c>
      <c r="P34" s="365">
        <v>145617620</v>
      </c>
      <c r="Q34" s="366">
        <v>2305628</v>
      </c>
      <c r="R34" s="341">
        <v>0</v>
      </c>
      <c r="S34" s="364"/>
      <c r="T34" s="364"/>
      <c r="U34" s="364"/>
      <c r="V34" s="364"/>
      <c r="W34" s="374">
        <v>0</v>
      </c>
      <c r="X34" s="348">
        <v>2471000</v>
      </c>
      <c r="Y34" s="361">
        <f t="shared" si="0"/>
        <v>411310353</v>
      </c>
    </row>
  </sheetData>
  <mergeCells count="8">
    <mergeCell ref="R7:W7"/>
    <mergeCell ref="R1:Y1"/>
    <mergeCell ref="A3:Y4"/>
    <mergeCell ref="A7:B8"/>
    <mergeCell ref="Y7:Y8"/>
    <mergeCell ref="C7:H7"/>
    <mergeCell ref="I7:J7"/>
    <mergeCell ref="K7:Q7"/>
  </mergeCells>
  <printOptions horizontalCentered="1"/>
  <pageMargins left="0.70866141732283472" right="0.70866141732283472" top="0.94488188976377963" bottom="0.74803149606299213" header="0.31496062992125984" footer="0.31496062992125984"/>
  <pageSetup paperSize="8" scale="56" orientation="landscape" r:id="rId1"/>
  <colBreaks count="1" manualBreakCount="1">
    <brk id="25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N53"/>
  <sheetViews>
    <sheetView view="pageBreakPreview" zoomScaleNormal="100" zoomScaleSheetLayoutView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G1" sqref="G1"/>
    </sheetView>
  </sheetViews>
  <sheetFormatPr defaultRowHeight="12.75" x14ac:dyDescent="0.2"/>
  <cols>
    <col min="1" max="1" width="8.140625" style="333" customWidth="1"/>
    <col min="2" max="2" width="41" style="333" customWidth="1"/>
    <col min="3" max="10" width="15" style="333" customWidth="1"/>
    <col min="11" max="16384" width="9.140625" style="333"/>
  </cols>
  <sheetData>
    <row r="1" spans="1:14" ht="15" x14ac:dyDescent="0.2">
      <c r="G1" s="420" t="s">
        <v>1521</v>
      </c>
      <c r="H1" s="420"/>
      <c r="I1" s="420"/>
      <c r="J1" s="420"/>
      <c r="K1" s="420"/>
      <c r="L1" s="420"/>
      <c r="M1" s="420"/>
      <c r="N1" s="420"/>
    </row>
    <row r="2" spans="1:14" x14ac:dyDescent="0.2">
      <c r="H2" s="283"/>
      <c r="I2" s="283"/>
      <c r="J2" s="283"/>
      <c r="K2" s="283"/>
    </row>
    <row r="3" spans="1:14" ht="15.75" x14ac:dyDescent="0.25">
      <c r="A3" s="1006" t="s">
        <v>1386</v>
      </c>
      <c r="B3" s="1006"/>
      <c r="C3" s="1006"/>
      <c r="D3" s="1006"/>
      <c r="E3" s="1006"/>
      <c r="F3" s="1006"/>
      <c r="G3" s="1006"/>
      <c r="H3" s="1006"/>
      <c r="I3" s="1006"/>
      <c r="J3" s="1006"/>
    </row>
    <row r="5" spans="1:14" ht="13.5" thickBot="1" x14ac:dyDescent="0.25">
      <c r="J5" s="333" t="s">
        <v>1035</v>
      </c>
    </row>
    <row r="6" spans="1:14" ht="30" customHeight="1" thickBot="1" x14ac:dyDescent="0.25">
      <c r="A6" s="1007" t="s">
        <v>1</v>
      </c>
      <c r="B6" s="1008"/>
      <c r="C6" s="483" t="s">
        <v>1040</v>
      </c>
      <c r="D6" s="484" t="s">
        <v>80</v>
      </c>
      <c r="E6" s="484" t="s">
        <v>64</v>
      </c>
      <c r="F6" s="484" t="s">
        <v>75</v>
      </c>
      <c r="G6" s="484" t="s">
        <v>165</v>
      </c>
      <c r="H6" s="484" t="s">
        <v>153</v>
      </c>
      <c r="I6" s="484" t="s">
        <v>1030</v>
      </c>
      <c r="J6" s="485" t="s">
        <v>42</v>
      </c>
    </row>
    <row r="7" spans="1:14" x14ac:dyDescent="0.2">
      <c r="A7" s="486" t="s">
        <v>241</v>
      </c>
      <c r="B7" s="384" t="s">
        <v>1068</v>
      </c>
      <c r="C7" s="385">
        <v>311324084</v>
      </c>
      <c r="D7" s="386">
        <v>0</v>
      </c>
      <c r="E7" s="386">
        <v>0</v>
      </c>
      <c r="F7" s="386">
        <v>0</v>
      </c>
      <c r="G7" s="386">
        <v>0</v>
      </c>
      <c r="H7" s="386">
        <v>0</v>
      </c>
      <c r="I7" s="386">
        <v>0</v>
      </c>
      <c r="J7" s="487">
        <f>SUM(C7:I7)</f>
        <v>311324084</v>
      </c>
    </row>
    <row r="8" spans="1:14" ht="25.5" x14ac:dyDescent="0.2">
      <c r="A8" s="488" t="s">
        <v>244</v>
      </c>
      <c r="B8" s="363" t="s">
        <v>1069</v>
      </c>
      <c r="C8" s="364">
        <v>29755120</v>
      </c>
      <c r="D8" s="365">
        <v>18179077</v>
      </c>
      <c r="E8" s="365">
        <v>12162291</v>
      </c>
      <c r="F8" s="365">
        <v>26190720</v>
      </c>
      <c r="G8" s="365">
        <v>1699643</v>
      </c>
      <c r="H8" s="365">
        <v>120000</v>
      </c>
      <c r="I8" s="365">
        <v>0</v>
      </c>
      <c r="J8" s="487">
        <f>SUM(C8:I8)</f>
        <v>88106851</v>
      </c>
    </row>
    <row r="9" spans="1:14" ht="25.5" x14ac:dyDescent="0.2">
      <c r="A9" s="488" t="s">
        <v>245</v>
      </c>
      <c r="B9" s="363" t="s">
        <v>1070</v>
      </c>
      <c r="C9" s="364">
        <v>0</v>
      </c>
      <c r="D9" s="365">
        <v>0</v>
      </c>
      <c r="E9" s="365">
        <v>0</v>
      </c>
      <c r="F9" s="365">
        <v>0</v>
      </c>
      <c r="G9" s="365">
        <v>0</v>
      </c>
      <c r="H9" s="365">
        <v>0</v>
      </c>
      <c r="I9" s="365">
        <v>0</v>
      </c>
      <c r="J9" s="487">
        <f>SUM(C9:I9)</f>
        <v>0</v>
      </c>
    </row>
    <row r="10" spans="1:14" ht="25.5" x14ac:dyDescent="0.2">
      <c r="A10" s="489" t="s">
        <v>246</v>
      </c>
      <c r="B10" s="368" t="s">
        <v>1071</v>
      </c>
      <c r="C10" s="369">
        <f>SUM(C7:C9)</f>
        <v>341079204</v>
      </c>
      <c r="D10" s="369">
        <f t="shared" ref="D10:I10" si="0">SUM(D7:D9)</f>
        <v>18179077</v>
      </c>
      <c r="E10" s="369">
        <f t="shared" si="0"/>
        <v>12162291</v>
      </c>
      <c r="F10" s="369">
        <f t="shared" si="0"/>
        <v>26190720</v>
      </c>
      <c r="G10" s="369">
        <f t="shared" si="0"/>
        <v>1699643</v>
      </c>
      <c r="H10" s="369">
        <f t="shared" si="0"/>
        <v>120000</v>
      </c>
      <c r="I10" s="369">
        <f t="shared" si="0"/>
        <v>0</v>
      </c>
      <c r="J10" s="371">
        <f>SUM(C10:I10)</f>
        <v>399430935</v>
      </c>
    </row>
    <row r="11" spans="1:14" ht="25.5" x14ac:dyDescent="0.2">
      <c r="A11" s="488" t="s">
        <v>247</v>
      </c>
      <c r="B11" s="363" t="s">
        <v>1072</v>
      </c>
      <c r="C11" s="364">
        <v>0</v>
      </c>
      <c r="D11" s="365">
        <v>0</v>
      </c>
      <c r="E11" s="365">
        <v>0</v>
      </c>
      <c r="F11" s="365">
        <v>0</v>
      </c>
      <c r="G11" s="365">
        <v>0</v>
      </c>
      <c r="H11" s="365">
        <v>0</v>
      </c>
      <c r="I11" s="365">
        <v>0</v>
      </c>
      <c r="J11" s="366">
        <f>SUM(C11:I11)</f>
        <v>0</v>
      </c>
    </row>
    <row r="12" spans="1:14" x14ac:dyDescent="0.2">
      <c r="A12" s="488" t="s">
        <v>248</v>
      </c>
      <c r="B12" s="363" t="s">
        <v>1073</v>
      </c>
      <c r="C12" s="364">
        <v>0</v>
      </c>
      <c r="D12" s="365">
        <v>0</v>
      </c>
      <c r="E12" s="365">
        <v>0</v>
      </c>
      <c r="F12" s="365">
        <v>0</v>
      </c>
      <c r="G12" s="365">
        <v>0</v>
      </c>
      <c r="H12" s="365">
        <v>0</v>
      </c>
      <c r="I12" s="365">
        <v>0</v>
      </c>
      <c r="J12" s="366">
        <f t="shared" ref="J12:J17" si="1">SUM(C12:I12)</f>
        <v>0</v>
      </c>
    </row>
    <row r="13" spans="1:14" ht="25.5" x14ac:dyDescent="0.2">
      <c r="A13" s="489" t="s">
        <v>251</v>
      </c>
      <c r="B13" s="368" t="s">
        <v>1074</v>
      </c>
      <c r="C13" s="369">
        <v>0</v>
      </c>
      <c r="D13" s="370">
        <v>0</v>
      </c>
      <c r="E13" s="370">
        <v>0</v>
      </c>
      <c r="F13" s="370">
        <v>0</v>
      </c>
      <c r="G13" s="370">
        <v>0</v>
      </c>
      <c r="H13" s="370">
        <v>0</v>
      </c>
      <c r="I13" s="370">
        <v>0</v>
      </c>
      <c r="J13" s="366">
        <f t="shared" si="1"/>
        <v>0</v>
      </c>
    </row>
    <row r="14" spans="1:14" ht="25.5" x14ac:dyDescent="0.2">
      <c r="A14" s="488" t="s">
        <v>254</v>
      </c>
      <c r="B14" s="363" t="s">
        <v>1075</v>
      </c>
      <c r="C14" s="364">
        <v>632991511</v>
      </c>
      <c r="D14" s="365">
        <v>187765012</v>
      </c>
      <c r="E14" s="365">
        <v>149961871</v>
      </c>
      <c r="F14" s="365">
        <v>72856422</v>
      </c>
      <c r="G14" s="365">
        <v>207307000</v>
      </c>
      <c r="H14" s="365">
        <v>0</v>
      </c>
      <c r="I14" s="365">
        <v>0</v>
      </c>
      <c r="J14" s="366">
        <f t="shared" si="1"/>
        <v>1250881816</v>
      </c>
    </row>
    <row r="15" spans="1:14" ht="25.5" x14ac:dyDescent="0.2">
      <c r="A15" s="488" t="s">
        <v>255</v>
      </c>
      <c r="B15" s="363" t="s">
        <v>1076</v>
      </c>
      <c r="C15" s="364">
        <v>52010275</v>
      </c>
      <c r="D15" s="365">
        <v>6148167</v>
      </c>
      <c r="E15" s="365">
        <v>6364896</v>
      </c>
      <c r="F15" s="365">
        <v>11778207</v>
      </c>
      <c r="G15" s="365">
        <v>1727028</v>
      </c>
      <c r="H15" s="365">
        <v>0</v>
      </c>
      <c r="I15" s="365">
        <v>78056230</v>
      </c>
      <c r="J15" s="366">
        <f t="shared" si="1"/>
        <v>156084803</v>
      </c>
    </row>
    <row r="16" spans="1:14" ht="25.5" x14ac:dyDescent="0.2">
      <c r="A16" s="488" t="s">
        <v>258</v>
      </c>
      <c r="B16" s="363" t="s">
        <v>1077</v>
      </c>
      <c r="C16" s="364">
        <v>219496272</v>
      </c>
      <c r="D16" s="365">
        <v>0</v>
      </c>
      <c r="E16" s="365">
        <v>0</v>
      </c>
      <c r="F16" s="365">
        <v>0</v>
      </c>
      <c r="G16" s="365">
        <v>0</v>
      </c>
      <c r="H16" s="365">
        <v>0</v>
      </c>
      <c r="I16" s="365">
        <v>0</v>
      </c>
      <c r="J16" s="366">
        <f t="shared" si="1"/>
        <v>219496272</v>
      </c>
    </row>
    <row r="17" spans="1:10" ht="25.5" x14ac:dyDescent="0.2">
      <c r="A17" s="488" t="s">
        <v>259</v>
      </c>
      <c r="B17" s="363" t="s">
        <v>1078</v>
      </c>
      <c r="C17" s="364">
        <v>44896397</v>
      </c>
      <c r="D17" s="365">
        <v>6527132</v>
      </c>
      <c r="E17" s="365">
        <v>131220</v>
      </c>
      <c r="F17" s="365">
        <v>4655993</v>
      </c>
      <c r="G17" s="365">
        <v>0</v>
      </c>
      <c r="H17" s="365">
        <v>2644000</v>
      </c>
      <c r="I17" s="365">
        <v>139730</v>
      </c>
      <c r="J17" s="366">
        <f t="shared" si="1"/>
        <v>58994472</v>
      </c>
    </row>
    <row r="18" spans="1:10" ht="25.5" x14ac:dyDescent="0.2">
      <c r="A18" s="489" t="s">
        <v>260</v>
      </c>
      <c r="B18" s="368" t="s">
        <v>1079</v>
      </c>
      <c r="C18" s="369">
        <f>SUM(C14:C17)</f>
        <v>949394455</v>
      </c>
      <c r="D18" s="369">
        <f t="shared" ref="D18:I18" si="2">SUM(D14:D17)</f>
        <v>200440311</v>
      </c>
      <c r="E18" s="369">
        <f t="shared" si="2"/>
        <v>156457987</v>
      </c>
      <c r="F18" s="369">
        <f t="shared" si="2"/>
        <v>89290622</v>
      </c>
      <c r="G18" s="369">
        <f t="shared" si="2"/>
        <v>209034028</v>
      </c>
      <c r="H18" s="369">
        <f t="shared" si="2"/>
        <v>2644000</v>
      </c>
      <c r="I18" s="369">
        <f t="shared" si="2"/>
        <v>78195960</v>
      </c>
      <c r="J18" s="371">
        <f t="shared" ref="J18:J31" si="3">SUM(C18:I18)</f>
        <v>1685457363</v>
      </c>
    </row>
    <row r="19" spans="1:10" x14ac:dyDescent="0.2">
      <c r="A19" s="488" t="s">
        <v>261</v>
      </c>
      <c r="B19" s="363" t="s">
        <v>1080</v>
      </c>
      <c r="C19" s="364">
        <v>25642430</v>
      </c>
      <c r="D19" s="365">
        <v>6772521</v>
      </c>
      <c r="E19" s="365">
        <v>7187868</v>
      </c>
      <c r="F19" s="365">
        <v>7421115</v>
      </c>
      <c r="G19" s="365">
        <v>2604630</v>
      </c>
      <c r="H19" s="365">
        <v>0</v>
      </c>
      <c r="I19" s="365">
        <v>3626595</v>
      </c>
      <c r="J19" s="366">
        <f t="shared" si="3"/>
        <v>53255159</v>
      </c>
    </row>
    <row r="20" spans="1:10" x14ac:dyDescent="0.2">
      <c r="A20" s="488" t="s">
        <v>264</v>
      </c>
      <c r="B20" s="363" t="s">
        <v>1081</v>
      </c>
      <c r="C20" s="364">
        <v>133603943</v>
      </c>
      <c r="D20" s="365">
        <v>26594818</v>
      </c>
      <c r="E20" s="365">
        <v>23804910</v>
      </c>
      <c r="F20" s="365">
        <v>25485988</v>
      </c>
      <c r="G20" s="365">
        <v>39691738</v>
      </c>
      <c r="H20" s="365">
        <v>1652687</v>
      </c>
      <c r="I20" s="365">
        <v>41026011</v>
      </c>
      <c r="J20" s="366">
        <f t="shared" si="3"/>
        <v>291860095</v>
      </c>
    </row>
    <row r="21" spans="1:10" x14ac:dyDescent="0.2">
      <c r="A21" s="488" t="s">
        <v>266</v>
      </c>
      <c r="B21" s="363" t="s">
        <v>1082</v>
      </c>
      <c r="C21" s="364">
        <v>0</v>
      </c>
      <c r="D21" s="365">
        <v>0</v>
      </c>
      <c r="E21" s="365">
        <v>5695</v>
      </c>
      <c r="F21" s="365">
        <v>19232003</v>
      </c>
      <c r="G21" s="365">
        <v>0</v>
      </c>
      <c r="H21" s="365">
        <v>0</v>
      </c>
      <c r="I21" s="365">
        <v>0</v>
      </c>
      <c r="J21" s="366">
        <f t="shared" si="3"/>
        <v>19237698</v>
      </c>
    </row>
    <row r="22" spans="1:10" x14ac:dyDescent="0.2">
      <c r="A22" s="488" t="s">
        <v>269</v>
      </c>
      <c r="B22" s="363" t="s">
        <v>1083</v>
      </c>
      <c r="C22" s="364">
        <v>1194755</v>
      </c>
      <c r="D22" s="365">
        <v>4969173</v>
      </c>
      <c r="E22" s="365">
        <v>0</v>
      </c>
      <c r="F22" s="365">
        <v>0</v>
      </c>
      <c r="G22" s="365">
        <v>0</v>
      </c>
      <c r="H22" s="365">
        <v>0</v>
      </c>
      <c r="I22" s="365">
        <v>0</v>
      </c>
      <c r="J22" s="366">
        <f t="shared" si="3"/>
        <v>6163928</v>
      </c>
    </row>
    <row r="23" spans="1:10" ht="25.5" x14ac:dyDescent="0.2">
      <c r="A23" s="489" t="s">
        <v>272</v>
      </c>
      <c r="B23" s="368" t="s">
        <v>1084</v>
      </c>
      <c r="C23" s="369">
        <f>SUM(C19:C22)</f>
        <v>160441128</v>
      </c>
      <c r="D23" s="369">
        <f t="shared" ref="D23:I23" si="4">SUM(D19:D22)</f>
        <v>38336512</v>
      </c>
      <c r="E23" s="369">
        <f t="shared" si="4"/>
        <v>30998473</v>
      </c>
      <c r="F23" s="369">
        <f t="shared" si="4"/>
        <v>52139106</v>
      </c>
      <c r="G23" s="369">
        <f t="shared" si="4"/>
        <v>42296368</v>
      </c>
      <c r="H23" s="369">
        <f t="shared" si="4"/>
        <v>1652687</v>
      </c>
      <c r="I23" s="369">
        <f t="shared" si="4"/>
        <v>44652606</v>
      </c>
      <c r="J23" s="371">
        <f t="shared" si="3"/>
        <v>370516880</v>
      </c>
    </row>
    <row r="24" spans="1:10" x14ac:dyDescent="0.2">
      <c r="A24" s="488" t="s">
        <v>275</v>
      </c>
      <c r="B24" s="363" t="s">
        <v>1085</v>
      </c>
      <c r="C24" s="364">
        <v>16656126</v>
      </c>
      <c r="D24" s="365">
        <v>124286175</v>
      </c>
      <c r="E24" s="365">
        <v>101719714</v>
      </c>
      <c r="F24" s="365">
        <v>45024505</v>
      </c>
      <c r="G24" s="365">
        <v>121969779</v>
      </c>
      <c r="H24" s="365">
        <v>0</v>
      </c>
      <c r="I24" s="365">
        <v>24191675</v>
      </c>
      <c r="J24" s="366">
        <f t="shared" si="3"/>
        <v>433847974</v>
      </c>
    </row>
    <row r="25" spans="1:10" x14ac:dyDescent="0.2">
      <c r="A25" s="488" t="s">
        <v>277</v>
      </c>
      <c r="B25" s="363" t="s">
        <v>1086</v>
      </c>
      <c r="C25" s="364">
        <v>26699877</v>
      </c>
      <c r="D25" s="365">
        <v>17989079</v>
      </c>
      <c r="E25" s="365">
        <v>10951753</v>
      </c>
      <c r="F25" s="365">
        <v>7307933</v>
      </c>
      <c r="G25" s="365">
        <v>9286863</v>
      </c>
      <c r="H25" s="365">
        <v>0</v>
      </c>
      <c r="I25" s="365">
        <v>974974</v>
      </c>
      <c r="J25" s="366">
        <f t="shared" si="3"/>
        <v>73210479</v>
      </c>
    </row>
    <row r="26" spans="1:10" x14ac:dyDescent="0.2">
      <c r="A26" s="488" t="s">
        <v>279</v>
      </c>
      <c r="B26" s="363" t="s">
        <v>1087</v>
      </c>
      <c r="C26" s="364">
        <v>7809890</v>
      </c>
      <c r="D26" s="365">
        <v>28464716</v>
      </c>
      <c r="E26" s="365">
        <v>22284345</v>
      </c>
      <c r="F26" s="365">
        <v>9480346</v>
      </c>
      <c r="G26" s="365">
        <v>28199232</v>
      </c>
      <c r="H26" s="365">
        <v>0</v>
      </c>
      <c r="I26" s="365">
        <v>4666894</v>
      </c>
      <c r="J26" s="366">
        <f t="shared" si="3"/>
        <v>100905423</v>
      </c>
    </row>
    <row r="27" spans="1:10" ht="25.5" x14ac:dyDescent="0.2">
      <c r="A27" s="489" t="s">
        <v>282</v>
      </c>
      <c r="B27" s="368" t="s">
        <v>1088</v>
      </c>
      <c r="C27" s="369">
        <f>SUM(C24:C26)</f>
        <v>51165893</v>
      </c>
      <c r="D27" s="369">
        <f t="shared" ref="D27:I27" si="5">SUM(D24:D26)</f>
        <v>170739970</v>
      </c>
      <c r="E27" s="369">
        <f t="shared" si="5"/>
        <v>134955812</v>
      </c>
      <c r="F27" s="369">
        <f t="shared" si="5"/>
        <v>61812784</v>
      </c>
      <c r="G27" s="369">
        <f t="shared" si="5"/>
        <v>159455874</v>
      </c>
      <c r="H27" s="369">
        <f t="shared" si="5"/>
        <v>0</v>
      </c>
      <c r="I27" s="369">
        <f t="shared" si="5"/>
        <v>29833543</v>
      </c>
      <c r="J27" s="371">
        <f t="shared" si="3"/>
        <v>607963876</v>
      </c>
    </row>
    <row r="28" spans="1:10" x14ac:dyDescent="0.2">
      <c r="A28" s="489" t="s">
        <v>285</v>
      </c>
      <c r="B28" s="368" t="s">
        <v>1089</v>
      </c>
      <c r="C28" s="369">
        <v>109410064</v>
      </c>
      <c r="D28" s="370">
        <v>2576162</v>
      </c>
      <c r="E28" s="370">
        <v>1047482</v>
      </c>
      <c r="F28" s="370">
        <v>1892152</v>
      </c>
      <c r="G28" s="370">
        <v>1677410</v>
      </c>
      <c r="H28" s="370">
        <v>170069925</v>
      </c>
      <c r="I28" s="370">
        <v>265117</v>
      </c>
      <c r="J28" s="371">
        <f t="shared" si="3"/>
        <v>286938312</v>
      </c>
    </row>
    <row r="29" spans="1:10" x14ac:dyDescent="0.2">
      <c r="A29" s="489" t="s">
        <v>288</v>
      </c>
      <c r="B29" s="368" t="s">
        <v>1090</v>
      </c>
      <c r="C29" s="369">
        <v>861030944</v>
      </c>
      <c r="D29" s="370">
        <v>8202533</v>
      </c>
      <c r="E29" s="370">
        <v>4319652</v>
      </c>
      <c r="F29" s="370">
        <v>23091948</v>
      </c>
      <c r="G29" s="370">
        <v>10774778</v>
      </c>
      <c r="H29" s="370">
        <v>667750</v>
      </c>
      <c r="I29" s="370">
        <v>2634036</v>
      </c>
      <c r="J29" s="371">
        <f t="shared" si="3"/>
        <v>910721641</v>
      </c>
    </row>
    <row r="30" spans="1:10" ht="25.5" x14ac:dyDescent="0.2">
      <c r="A30" s="489" t="s">
        <v>291</v>
      </c>
      <c r="B30" s="368" t="s">
        <v>1091</v>
      </c>
      <c r="C30" s="369">
        <f>C10+C18-C23-C27-C28-C29</f>
        <v>108425630</v>
      </c>
      <c r="D30" s="369">
        <f t="shared" ref="D30:I30" si="6">D10+D18-D23-D27-D28-D29</f>
        <v>-1235789</v>
      </c>
      <c r="E30" s="369">
        <f t="shared" si="6"/>
        <v>-2701141</v>
      </c>
      <c r="F30" s="369">
        <f t="shared" si="6"/>
        <v>-23454648</v>
      </c>
      <c r="G30" s="369">
        <f t="shared" si="6"/>
        <v>-3470759</v>
      </c>
      <c r="H30" s="369">
        <f t="shared" si="6"/>
        <v>-169626362</v>
      </c>
      <c r="I30" s="369">
        <f t="shared" si="6"/>
        <v>810658</v>
      </c>
      <c r="J30" s="371">
        <f t="shared" si="3"/>
        <v>-91252411</v>
      </c>
    </row>
    <row r="31" spans="1:10" x14ac:dyDescent="0.2">
      <c r="A31" s="488" t="s">
        <v>293</v>
      </c>
      <c r="B31" s="363" t="s">
        <v>1092</v>
      </c>
      <c r="C31" s="364">
        <v>0</v>
      </c>
      <c r="D31" s="365">
        <v>0</v>
      </c>
      <c r="E31" s="365">
        <v>0</v>
      </c>
      <c r="F31" s="365">
        <v>0</v>
      </c>
      <c r="G31" s="365">
        <v>0</v>
      </c>
      <c r="H31" s="365">
        <v>0</v>
      </c>
      <c r="I31" s="365">
        <v>0</v>
      </c>
      <c r="J31" s="366">
        <f t="shared" si="3"/>
        <v>0</v>
      </c>
    </row>
    <row r="32" spans="1:10" ht="38.25" x14ac:dyDescent="0.2">
      <c r="A32" s="488" t="s">
        <v>296</v>
      </c>
      <c r="B32" s="363" t="s">
        <v>1093</v>
      </c>
      <c r="C32" s="364">
        <v>0</v>
      </c>
      <c r="D32" s="365">
        <v>0</v>
      </c>
      <c r="E32" s="365">
        <v>0</v>
      </c>
      <c r="F32" s="365">
        <v>0</v>
      </c>
      <c r="G32" s="365">
        <v>0</v>
      </c>
      <c r="H32" s="365">
        <v>0</v>
      </c>
      <c r="I32" s="365">
        <v>0</v>
      </c>
      <c r="J32" s="366">
        <f t="shared" ref="J32:J37" si="7">SUM(C32:I32)</f>
        <v>0</v>
      </c>
    </row>
    <row r="33" spans="1:10" ht="38.25" x14ac:dyDescent="0.2">
      <c r="A33" s="488" t="s">
        <v>299</v>
      </c>
      <c r="B33" s="363" t="s">
        <v>1094</v>
      </c>
      <c r="C33" s="364">
        <v>0</v>
      </c>
      <c r="D33" s="365">
        <v>0</v>
      </c>
      <c r="E33" s="365">
        <v>0</v>
      </c>
      <c r="F33" s="365">
        <v>0</v>
      </c>
      <c r="G33" s="365">
        <v>0</v>
      </c>
      <c r="H33" s="365">
        <v>0</v>
      </c>
      <c r="I33" s="365">
        <v>0</v>
      </c>
      <c r="J33" s="366">
        <f t="shared" si="7"/>
        <v>0</v>
      </c>
    </row>
    <row r="34" spans="1:10" ht="25.5" x14ac:dyDescent="0.2">
      <c r="A34" s="488" t="s">
        <v>301</v>
      </c>
      <c r="B34" s="363" t="s">
        <v>1095</v>
      </c>
      <c r="C34" s="364">
        <v>99453</v>
      </c>
      <c r="D34" s="365">
        <v>2044</v>
      </c>
      <c r="E34" s="365">
        <v>1747</v>
      </c>
      <c r="F34" s="365">
        <v>8416</v>
      </c>
      <c r="G34" s="365">
        <v>1294</v>
      </c>
      <c r="H34" s="365">
        <v>0</v>
      </c>
      <c r="I34" s="365">
        <v>0</v>
      </c>
      <c r="J34" s="366">
        <f t="shared" si="7"/>
        <v>112954</v>
      </c>
    </row>
    <row r="35" spans="1:10" ht="25.5" x14ac:dyDescent="0.2">
      <c r="A35" s="488" t="s">
        <v>304</v>
      </c>
      <c r="B35" s="363" t="s">
        <v>1096</v>
      </c>
      <c r="C35" s="364">
        <v>479142</v>
      </c>
      <c r="D35" s="365" t="s">
        <v>1112</v>
      </c>
      <c r="E35" s="365">
        <v>0</v>
      </c>
      <c r="F35" s="365">
        <v>0</v>
      </c>
      <c r="G35" s="365">
        <v>0</v>
      </c>
      <c r="H35" s="365">
        <v>0</v>
      </c>
      <c r="I35" s="365">
        <v>0</v>
      </c>
      <c r="J35" s="366">
        <f t="shared" si="7"/>
        <v>479142</v>
      </c>
    </row>
    <row r="36" spans="1:10" ht="38.25" x14ac:dyDescent="0.2">
      <c r="A36" s="488" t="s">
        <v>307</v>
      </c>
      <c r="B36" s="363" t="s">
        <v>1097</v>
      </c>
      <c r="C36" s="364">
        <v>0</v>
      </c>
      <c r="D36" s="365">
        <v>0</v>
      </c>
      <c r="E36" s="365">
        <v>0</v>
      </c>
      <c r="F36" s="365">
        <v>0</v>
      </c>
      <c r="G36" s="365">
        <v>0</v>
      </c>
      <c r="H36" s="365">
        <v>0</v>
      </c>
      <c r="I36" s="365">
        <v>0</v>
      </c>
      <c r="J36" s="366">
        <f t="shared" si="7"/>
        <v>0</v>
      </c>
    </row>
    <row r="37" spans="1:10" ht="51" x14ac:dyDescent="0.2">
      <c r="A37" s="488" t="s">
        <v>310</v>
      </c>
      <c r="B37" s="363" t="s">
        <v>1098</v>
      </c>
      <c r="C37" s="364">
        <v>0</v>
      </c>
      <c r="D37" s="365">
        <v>0</v>
      </c>
      <c r="E37" s="365">
        <v>0</v>
      </c>
      <c r="F37" s="365">
        <v>0</v>
      </c>
      <c r="G37" s="365">
        <v>0</v>
      </c>
      <c r="H37" s="365">
        <v>0</v>
      </c>
      <c r="I37" s="365">
        <v>0</v>
      </c>
      <c r="J37" s="366">
        <f t="shared" si="7"/>
        <v>0</v>
      </c>
    </row>
    <row r="38" spans="1:10" ht="38.25" x14ac:dyDescent="0.2">
      <c r="A38" s="489" t="s">
        <v>313</v>
      </c>
      <c r="B38" s="368" t="s">
        <v>1099</v>
      </c>
      <c r="C38" s="369">
        <f>SUM(C31:C37)</f>
        <v>578595</v>
      </c>
      <c r="D38" s="369">
        <f t="shared" ref="D38:I38" si="8">SUM(D31:D37)</f>
        <v>2044</v>
      </c>
      <c r="E38" s="369">
        <f t="shared" si="8"/>
        <v>1747</v>
      </c>
      <c r="F38" s="369">
        <f t="shared" si="8"/>
        <v>8416</v>
      </c>
      <c r="G38" s="369">
        <f t="shared" si="8"/>
        <v>1294</v>
      </c>
      <c r="H38" s="369">
        <f t="shared" si="8"/>
        <v>0</v>
      </c>
      <c r="I38" s="369">
        <f t="shared" si="8"/>
        <v>0</v>
      </c>
      <c r="J38" s="371">
        <f>SUM(C38:I38)</f>
        <v>592096</v>
      </c>
    </row>
    <row r="39" spans="1:10" ht="25.5" x14ac:dyDescent="0.2">
      <c r="A39" s="488" t="s">
        <v>316</v>
      </c>
      <c r="B39" s="363" t="s">
        <v>1100</v>
      </c>
      <c r="C39" s="364">
        <v>0</v>
      </c>
      <c r="D39" s="365">
        <v>0</v>
      </c>
      <c r="E39" s="365">
        <v>0</v>
      </c>
      <c r="F39" s="365">
        <v>0</v>
      </c>
      <c r="G39" s="365">
        <v>0</v>
      </c>
      <c r="H39" s="365">
        <v>0</v>
      </c>
      <c r="I39" s="365">
        <v>0</v>
      </c>
      <c r="J39" s="366">
        <f>SUM(C39:I39)</f>
        <v>0</v>
      </c>
    </row>
    <row r="40" spans="1:10" ht="38.25" x14ac:dyDescent="0.2">
      <c r="A40" s="488" t="s">
        <v>319</v>
      </c>
      <c r="B40" s="363" t="s">
        <v>1101</v>
      </c>
      <c r="C40" s="364">
        <v>0</v>
      </c>
      <c r="D40" s="365">
        <v>0</v>
      </c>
      <c r="E40" s="365">
        <v>0</v>
      </c>
      <c r="F40" s="365">
        <v>0</v>
      </c>
      <c r="G40" s="365">
        <v>0</v>
      </c>
      <c r="H40" s="365">
        <v>0</v>
      </c>
      <c r="I40" s="365">
        <v>0</v>
      </c>
      <c r="J40" s="366">
        <f t="shared" ref="J40:J47" si="9">SUM(C40:I40)</f>
        <v>0</v>
      </c>
    </row>
    <row r="41" spans="1:10" ht="25.5" x14ac:dyDescent="0.2">
      <c r="A41" s="488" t="s">
        <v>322</v>
      </c>
      <c r="B41" s="363" t="s">
        <v>1102</v>
      </c>
      <c r="C41" s="364">
        <v>330750</v>
      </c>
      <c r="D41" s="365">
        <v>0</v>
      </c>
      <c r="E41" s="365">
        <v>0</v>
      </c>
      <c r="F41" s="365">
        <v>0</v>
      </c>
      <c r="G41" s="365">
        <v>0</v>
      </c>
      <c r="H41" s="365">
        <v>0</v>
      </c>
      <c r="I41" s="365">
        <v>0</v>
      </c>
      <c r="J41" s="366">
        <f t="shared" si="9"/>
        <v>330750</v>
      </c>
    </row>
    <row r="42" spans="1:10" ht="25.5" x14ac:dyDescent="0.2">
      <c r="A42" s="488" t="s">
        <v>324</v>
      </c>
      <c r="B42" s="363" t="s">
        <v>1103</v>
      </c>
      <c r="C42" s="364">
        <v>0</v>
      </c>
      <c r="D42" s="365">
        <v>0</v>
      </c>
      <c r="E42" s="365">
        <v>0</v>
      </c>
      <c r="F42" s="365">
        <v>0</v>
      </c>
      <c r="G42" s="365">
        <v>0</v>
      </c>
      <c r="H42" s="365">
        <v>0</v>
      </c>
      <c r="I42" s="365">
        <v>0</v>
      </c>
      <c r="J42" s="366">
        <f t="shared" si="9"/>
        <v>0</v>
      </c>
    </row>
    <row r="43" spans="1:10" ht="25.5" x14ac:dyDescent="0.2">
      <c r="A43" s="488" t="s">
        <v>327</v>
      </c>
      <c r="B43" s="363" t="s">
        <v>1104</v>
      </c>
      <c r="C43" s="364">
        <v>0</v>
      </c>
      <c r="D43" s="365">
        <v>0</v>
      </c>
      <c r="E43" s="365">
        <v>0</v>
      </c>
      <c r="F43" s="365">
        <v>0</v>
      </c>
      <c r="G43" s="365">
        <v>0</v>
      </c>
      <c r="H43" s="365">
        <v>0</v>
      </c>
      <c r="I43" s="365">
        <v>0</v>
      </c>
      <c r="J43" s="366">
        <f t="shared" si="9"/>
        <v>0</v>
      </c>
    </row>
    <row r="44" spans="1:10" ht="25.5" x14ac:dyDescent="0.2">
      <c r="A44" s="488" t="s">
        <v>330</v>
      </c>
      <c r="B44" s="363" t="s">
        <v>1105</v>
      </c>
      <c r="C44" s="364">
        <v>0</v>
      </c>
      <c r="D44" s="365">
        <v>0</v>
      </c>
      <c r="E44" s="365">
        <v>0</v>
      </c>
      <c r="F44" s="365">
        <v>0</v>
      </c>
      <c r="G44" s="365">
        <v>0</v>
      </c>
      <c r="H44" s="365">
        <v>0</v>
      </c>
      <c r="I44" s="365">
        <v>0</v>
      </c>
      <c r="J44" s="366">
        <f t="shared" si="9"/>
        <v>0</v>
      </c>
    </row>
    <row r="45" spans="1:10" ht="25.5" x14ac:dyDescent="0.2">
      <c r="A45" s="488" t="s">
        <v>332</v>
      </c>
      <c r="B45" s="363" t="s">
        <v>1106</v>
      </c>
      <c r="C45" s="364">
        <v>78</v>
      </c>
      <c r="D45" s="365">
        <v>0</v>
      </c>
      <c r="E45" s="365">
        <v>0</v>
      </c>
      <c r="F45" s="365">
        <v>0</v>
      </c>
      <c r="G45" s="365">
        <v>0</v>
      </c>
      <c r="H45" s="365">
        <v>0</v>
      </c>
      <c r="I45" s="365">
        <v>0</v>
      </c>
      <c r="J45" s="366">
        <f t="shared" si="9"/>
        <v>78</v>
      </c>
    </row>
    <row r="46" spans="1:10" ht="51" x14ac:dyDescent="0.2">
      <c r="A46" s="488" t="s">
        <v>335</v>
      </c>
      <c r="B46" s="363" t="s">
        <v>1107</v>
      </c>
      <c r="C46" s="364">
        <v>0</v>
      </c>
      <c r="D46" s="365">
        <v>0</v>
      </c>
      <c r="E46" s="365">
        <v>0</v>
      </c>
      <c r="F46" s="365">
        <v>0</v>
      </c>
      <c r="G46" s="365">
        <v>0</v>
      </c>
      <c r="H46" s="365">
        <v>0</v>
      </c>
      <c r="I46" s="365">
        <v>0</v>
      </c>
      <c r="J46" s="366">
        <f t="shared" si="9"/>
        <v>0</v>
      </c>
    </row>
    <row r="47" spans="1:10" ht="51" x14ac:dyDescent="0.2">
      <c r="A47" s="488" t="s">
        <v>338</v>
      </c>
      <c r="B47" s="363" t="s">
        <v>1108</v>
      </c>
      <c r="C47" s="364">
        <v>0</v>
      </c>
      <c r="D47" s="365">
        <v>0</v>
      </c>
      <c r="E47" s="365">
        <v>0</v>
      </c>
      <c r="F47" s="365">
        <v>0</v>
      </c>
      <c r="G47" s="365">
        <v>0</v>
      </c>
      <c r="H47" s="365">
        <v>0</v>
      </c>
      <c r="I47" s="365">
        <v>0</v>
      </c>
      <c r="J47" s="366">
        <f t="shared" si="9"/>
        <v>0</v>
      </c>
    </row>
    <row r="48" spans="1:10" ht="25.5" x14ac:dyDescent="0.2">
      <c r="A48" s="489" t="s">
        <v>341</v>
      </c>
      <c r="B48" s="368" t="s">
        <v>1109</v>
      </c>
      <c r="C48" s="369">
        <f>SUM(C39:C47)</f>
        <v>330828</v>
      </c>
      <c r="D48" s="369">
        <f t="shared" ref="D48:I48" si="10">SUM(D39:D47)</f>
        <v>0</v>
      </c>
      <c r="E48" s="369">
        <f t="shared" si="10"/>
        <v>0</v>
      </c>
      <c r="F48" s="369">
        <f t="shared" si="10"/>
        <v>0</v>
      </c>
      <c r="G48" s="369">
        <f t="shared" si="10"/>
        <v>0</v>
      </c>
      <c r="H48" s="369">
        <f t="shared" si="10"/>
        <v>0</v>
      </c>
      <c r="I48" s="369">
        <f t="shared" si="10"/>
        <v>0</v>
      </c>
      <c r="J48" s="371">
        <f>SUM(C48:I48)</f>
        <v>330828</v>
      </c>
    </row>
    <row r="49" spans="1:10" ht="25.5" x14ac:dyDescent="0.2">
      <c r="A49" s="489" t="s">
        <v>344</v>
      </c>
      <c r="B49" s="368" t="s">
        <v>1110</v>
      </c>
      <c r="C49" s="369">
        <f>C38-C48</f>
        <v>247767</v>
      </c>
      <c r="D49" s="369">
        <f t="shared" ref="D49:I49" si="11">D38-D48</f>
        <v>2044</v>
      </c>
      <c r="E49" s="369">
        <f t="shared" si="11"/>
        <v>1747</v>
      </c>
      <c r="F49" s="369">
        <f t="shared" si="11"/>
        <v>8416</v>
      </c>
      <c r="G49" s="369">
        <f t="shared" si="11"/>
        <v>1294</v>
      </c>
      <c r="H49" s="369">
        <f t="shared" si="11"/>
        <v>0</v>
      </c>
      <c r="I49" s="369">
        <f t="shared" si="11"/>
        <v>0</v>
      </c>
      <c r="J49" s="371">
        <f>SUM(C49:I49)</f>
        <v>261268</v>
      </c>
    </row>
    <row r="50" spans="1:10" ht="13.5" thickBot="1" x14ac:dyDescent="0.25">
      <c r="A50" s="490" t="s">
        <v>347</v>
      </c>
      <c r="B50" s="491" t="s">
        <v>1111</v>
      </c>
      <c r="C50" s="492">
        <f>C49+C30</f>
        <v>108673397</v>
      </c>
      <c r="D50" s="492">
        <f t="shared" ref="D50:I50" si="12">D49+D30</f>
        <v>-1233745</v>
      </c>
      <c r="E50" s="492">
        <f t="shared" si="12"/>
        <v>-2699394</v>
      </c>
      <c r="F50" s="492">
        <f t="shared" si="12"/>
        <v>-23446232</v>
      </c>
      <c r="G50" s="492">
        <f t="shared" si="12"/>
        <v>-3469465</v>
      </c>
      <c r="H50" s="492">
        <f t="shared" si="12"/>
        <v>-169626362</v>
      </c>
      <c r="I50" s="492">
        <f t="shared" si="12"/>
        <v>810658</v>
      </c>
      <c r="J50" s="371">
        <f>SUM(C50:I50)</f>
        <v>-90991143</v>
      </c>
    </row>
    <row r="53" spans="1:10" x14ac:dyDescent="0.2">
      <c r="E53" s="422"/>
      <c r="J53" s="422"/>
    </row>
  </sheetData>
  <mergeCells count="2">
    <mergeCell ref="A3:J3"/>
    <mergeCell ref="A6:B6"/>
  </mergeCells>
  <printOptions horizontalCentered="1"/>
  <pageMargins left="0.70866141732283472" right="0.70866141732283472" top="0.94488188976377963" bottom="0.74803149606299213" header="0.31496062992125984" footer="0.31496062992125984"/>
  <pageSetup paperSize="8" scale="7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J28"/>
  <sheetViews>
    <sheetView view="pageBreakPreview" zoomScaleNormal="100" zoomScaleSheetLayoutView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1" sqref="C1:J1"/>
    </sheetView>
  </sheetViews>
  <sheetFormatPr defaultRowHeight="12.75" x14ac:dyDescent="0.2"/>
  <cols>
    <col min="1" max="1" width="8.140625" style="333" customWidth="1"/>
    <col min="2" max="2" width="41" style="333" customWidth="1"/>
    <col min="3" max="10" width="15.7109375" style="333" customWidth="1"/>
    <col min="11" max="16384" width="9.140625" style="333"/>
  </cols>
  <sheetData>
    <row r="1" spans="1:10" x14ac:dyDescent="0.2">
      <c r="C1" s="943" t="s">
        <v>1522</v>
      </c>
      <c r="D1" s="943"/>
      <c r="E1" s="943"/>
      <c r="F1" s="943"/>
      <c r="G1" s="943"/>
      <c r="H1" s="943"/>
      <c r="I1" s="943"/>
      <c r="J1" s="943"/>
    </row>
    <row r="2" spans="1:10" ht="18" x14ac:dyDescent="0.25">
      <c r="A2" s="1009" t="s">
        <v>1113</v>
      </c>
      <c r="B2" s="1009"/>
      <c r="C2" s="1009"/>
      <c r="D2" s="1009"/>
      <c r="E2" s="1009"/>
      <c r="F2" s="1009"/>
      <c r="G2" s="1009"/>
      <c r="H2" s="1009"/>
      <c r="I2" s="1009"/>
      <c r="J2" s="1009"/>
    </row>
    <row r="3" spans="1:10" ht="18" x14ac:dyDescent="0.25">
      <c r="A3" s="1010" t="s">
        <v>1387</v>
      </c>
      <c r="B3" s="1010"/>
      <c r="C3" s="1010"/>
      <c r="D3" s="1010"/>
      <c r="E3" s="1010"/>
      <c r="F3" s="1010"/>
      <c r="G3" s="1010"/>
      <c r="H3" s="1010"/>
      <c r="I3" s="1010"/>
      <c r="J3" s="1010"/>
    </row>
    <row r="4" spans="1:10" x14ac:dyDescent="0.2">
      <c r="J4" s="387" t="s">
        <v>1035</v>
      </c>
    </row>
    <row r="5" spans="1:10" s="388" customFormat="1" ht="39" thickBot="1" x14ac:dyDescent="0.25">
      <c r="A5" s="335"/>
      <c r="B5" s="335" t="s">
        <v>1</v>
      </c>
      <c r="C5" s="335" t="s">
        <v>1040</v>
      </c>
      <c r="D5" s="382" t="s">
        <v>80</v>
      </c>
      <c r="E5" s="382" t="s">
        <v>64</v>
      </c>
      <c r="F5" s="382" t="s">
        <v>75</v>
      </c>
      <c r="G5" s="382" t="s">
        <v>165</v>
      </c>
      <c r="H5" s="382" t="s">
        <v>1114</v>
      </c>
      <c r="I5" s="382" t="s">
        <v>1115</v>
      </c>
      <c r="J5" s="382" t="s">
        <v>42</v>
      </c>
    </row>
    <row r="6" spans="1:10" ht="25.5" customHeight="1" x14ac:dyDescent="0.2">
      <c r="A6" s="383">
        <v>1</v>
      </c>
      <c r="B6" s="384" t="s">
        <v>1116</v>
      </c>
      <c r="C6" s="389">
        <v>1148177544</v>
      </c>
      <c r="D6" s="390">
        <v>29970051</v>
      </c>
      <c r="E6" s="390">
        <v>21807993</v>
      </c>
      <c r="F6" s="390">
        <v>15688883</v>
      </c>
      <c r="G6" s="390">
        <v>3886872</v>
      </c>
      <c r="H6" s="390">
        <v>2796400</v>
      </c>
      <c r="I6" s="390">
        <v>78195960</v>
      </c>
      <c r="J6" s="391">
        <f t="shared" ref="J6:J24" si="0">SUM(C6:I6)</f>
        <v>1300523703</v>
      </c>
    </row>
    <row r="7" spans="1:10" ht="25.5" customHeight="1" x14ac:dyDescent="0.2">
      <c r="A7" s="362">
        <v>2</v>
      </c>
      <c r="B7" s="363" t="s">
        <v>1117</v>
      </c>
      <c r="C7" s="392">
        <v>624807256</v>
      </c>
      <c r="D7" s="393">
        <v>218990537</v>
      </c>
      <c r="E7" s="393">
        <v>173104218</v>
      </c>
      <c r="F7" s="393">
        <v>104339368</v>
      </c>
      <c r="G7" s="393">
        <v>215793919</v>
      </c>
      <c r="H7" s="393">
        <v>2237837</v>
      </c>
      <c r="I7" s="393">
        <v>69112909</v>
      </c>
      <c r="J7" s="391">
        <f t="shared" si="0"/>
        <v>1408386044</v>
      </c>
    </row>
    <row r="8" spans="1:10" ht="25.5" customHeight="1" x14ac:dyDescent="0.2">
      <c r="A8" s="367">
        <v>3</v>
      </c>
      <c r="B8" s="368" t="s">
        <v>1118</v>
      </c>
      <c r="C8" s="395">
        <f>C6-C7</f>
        <v>523370288</v>
      </c>
      <c r="D8" s="395">
        <f t="shared" ref="D8:I8" si="1">D6-D7</f>
        <v>-189020486</v>
      </c>
      <c r="E8" s="395">
        <f t="shared" si="1"/>
        <v>-151296225</v>
      </c>
      <c r="F8" s="395">
        <f t="shared" si="1"/>
        <v>-88650485</v>
      </c>
      <c r="G8" s="395">
        <f t="shared" si="1"/>
        <v>-211907047</v>
      </c>
      <c r="H8" s="395">
        <f t="shared" si="1"/>
        <v>558563</v>
      </c>
      <c r="I8" s="395">
        <f t="shared" si="1"/>
        <v>9083051</v>
      </c>
      <c r="J8" s="397">
        <f t="shared" si="0"/>
        <v>-107862341</v>
      </c>
    </row>
    <row r="9" spans="1:10" ht="25.5" customHeight="1" x14ac:dyDescent="0.2">
      <c r="A9" s="362">
        <v>4</v>
      </c>
      <c r="B9" s="363" t="s">
        <v>1119</v>
      </c>
      <c r="C9" s="392">
        <v>1287966916</v>
      </c>
      <c r="D9" s="393">
        <v>187765012</v>
      </c>
      <c r="E9" s="393">
        <v>150101833</v>
      </c>
      <c r="F9" s="393">
        <v>94070593</v>
      </c>
      <c r="G9" s="393">
        <v>212174853</v>
      </c>
      <c r="H9" s="393">
        <v>60572500</v>
      </c>
      <c r="I9" s="393">
        <v>35505263</v>
      </c>
      <c r="J9" s="394">
        <f t="shared" si="0"/>
        <v>2028156970</v>
      </c>
    </row>
    <row r="10" spans="1:10" ht="25.5" x14ac:dyDescent="0.2">
      <c r="A10" s="362">
        <v>5</v>
      </c>
      <c r="B10" s="363" t="s">
        <v>1120</v>
      </c>
      <c r="C10" s="392">
        <v>638591690</v>
      </c>
      <c r="D10" s="393">
        <v>0</v>
      </c>
      <c r="E10" s="393">
        <v>0</v>
      </c>
      <c r="F10" s="393">
        <v>0</v>
      </c>
      <c r="G10" s="393">
        <v>0</v>
      </c>
      <c r="H10" s="393">
        <v>0</v>
      </c>
      <c r="I10" s="393">
        <v>0</v>
      </c>
      <c r="J10" s="394">
        <f t="shared" si="0"/>
        <v>638591690</v>
      </c>
    </row>
    <row r="11" spans="1:10" ht="25.5" x14ac:dyDescent="0.2">
      <c r="A11" s="367">
        <v>6</v>
      </c>
      <c r="B11" s="368" t="s">
        <v>1121</v>
      </c>
      <c r="C11" s="395">
        <f>C9-C10</f>
        <v>649375226</v>
      </c>
      <c r="D11" s="395">
        <f t="shared" ref="D11:I11" si="2">D9-D10</f>
        <v>187765012</v>
      </c>
      <c r="E11" s="395">
        <f t="shared" si="2"/>
        <v>150101833</v>
      </c>
      <c r="F11" s="395">
        <f t="shared" si="2"/>
        <v>94070593</v>
      </c>
      <c r="G11" s="395">
        <f t="shared" si="2"/>
        <v>212174853</v>
      </c>
      <c r="H11" s="395">
        <f t="shared" si="2"/>
        <v>60572500</v>
      </c>
      <c r="I11" s="395">
        <f t="shared" si="2"/>
        <v>35505263</v>
      </c>
      <c r="J11" s="397">
        <f t="shared" si="0"/>
        <v>1389565280</v>
      </c>
    </row>
    <row r="12" spans="1:10" ht="25.5" x14ac:dyDescent="0.2">
      <c r="A12" s="367">
        <v>7</v>
      </c>
      <c r="B12" s="368" t="s">
        <v>1122</v>
      </c>
      <c r="C12" s="395">
        <f>C8+C11</f>
        <v>1172745514</v>
      </c>
      <c r="D12" s="395">
        <f t="shared" ref="D12:I12" si="3">D8+D11</f>
        <v>-1255474</v>
      </c>
      <c r="E12" s="395">
        <f t="shared" si="3"/>
        <v>-1194392</v>
      </c>
      <c r="F12" s="395">
        <f t="shared" si="3"/>
        <v>5420108</v>
      </c>
      <c r="G12" s="395">
        <f t="shared" si="3"/>
        <v>267806</v>
      </c>
      <c r="H12" s="395">
        <f t="shared" si="3"/>
        <v>61131063</v>
      </c>
      <c r="I12" s="395">
        <f t="shared" si="3"/>
        <v>44588314</v>
      </c>
      <c r="J12" s="397">
        <f t="shared" si="0"/>
        <v>1281702939</v>
      </c>
    </row>
    <row r="13" spans="1:10" ht="25.5" x14ac:dyDescent="0.2">
      <c r="A13" s="362">
        <v>8</v>
      </c>
      <c r="B13" s="363" t="s">
        <v>1123</v>
      </c>
      <c r="C13" s="392">
        <v>0</v>
      </c>
      <c r="D13" s="393">
        <v>0</v>
      </c>
      <c r="E13" s="393">
        <v>0</v>
      </c>
      <c r="F13" s="393">
        <v>31154901</v>
      </c>
      <c r="G13" s="393">
        <v>0</v>
      </c>
      <c r="H13" s="393">
        <v>0</v>
      </c>
      <c r="I13" s="393">
        <v>0</v>
      </c>
      <c r="J13" s="394">
        <f t="shared" si="0"/>
        <v>31154901</v>
      </c>
    </row>
    <row r="14" spans="1:10" ht="25.5" x14ac:dyDescent="0.2">
      <c r="A14" s="362">
        <v>9</v>
      </c>
      <c r="B14" s="363" t="s">
        <v>1124</v>
      </c>
      <c r="C14" s="392">
        <v>0</v>
      </c>
      <c r="D14" s="393">
        <v>0</v>
      </c>
      <c r="E14" s="393">
        <v>0</v>
      </c>
      <c r="F14" s="393">
        <v>34048850</v>
      </c>
      <c r="G14" s="393">
        <v>0</v>
      </c>
      <c r="H14" s="393">
        <v>0</v>
      </c>
      <c r="I14" s="393">
        <v>0</v>
      </c>
      <c r="J14" s="394">
        <f t="shared" si="0"/>
        <v>34048850</v>
      </c>
    </row>
    <row r="15" spans="1:10" ht="25.5" x14ac:dyDescent="0.2">
      <c r="A15" s="367">
        <v>10</v>
      </c>
      <c r="B15" s="368" t="s">
        <v>1125</v>
      </c>
      <c r="C15" s="395">
        <f>C13-C14</f>
        <v>0</v>
      </c>
      <c r="D15" s="395">
        <f t="shared" ref="D15:I15" si="4">D13-D14</f>
        <v>0</v>
      </c>
      <c r="E15" s="395">
        <f t="shared" si="4"/>
        <v>0</v>
      </c>
      <c r="F15" s="395">
        <f t="shared" si="4"/>
        <v>-2893949</v>
      </c>
      <c r="G15" s="395">
        <f t="shared" si="4"/>
        <v>0</v>
      </c>
      <c r="H15" s="395">
        <f t="shared" si="4"/>
        <v>0</v>
      </c>
      <c r="I15" s="395">
        <f t="shared" si="4"/>
        <v>0</v>
      </c>
      <c r="J15" s="397">
        <f t="shared" si="0"/>
        <v>-2893949</v>
      </c>
    </row>
    <row r="16" spans="1:10" ht="25.5" x14ac:dyDescent="0.2">
      <c r="A16" s="362">
        <v>11</v>
      </c>
      <c r="B16" s="363" t="s">
        <v>1126</v>
      </c>
      <c r="C16" s="392">
        <v>0</v>
      </c>
      <c r="D16" s="393">
        <v>0</v>
      </c>
      <c r="E16" s="393">
        <v>0</v>
      </c>
      <c r="F16" s="393">
        <v>3033077</v>
      </c>
      <c r="G16" s="393">
        <v>0</v>
      </c>
      <c r="H16" s="393">
        <v>0</v>
      </c>
      <c r="I16" s="393">
        <v>0</v>
      </c>
      <c r="J16" s="394">
        <f t="shared" si="0"/>
        <v>3033077</v>
      </c>
    </row>
    <row r="17" spans="1:10" ht="25.5" x14ac:dyDescent="0.2">
      <c r="A17" s="362">
        <v>12</v>
      </c>
      <c r="B17" s="363" t="s">
        <v>1127</v>
      </c>
      <c r="C17" s="392">
        <v>0</v>
      </c>
      <c r="D17" s="393">
        <v>0</v>
      </c>
      <c r="E17" s="393">
        <v>0</v>
      </c>
      <c r="F17" s="393">
        <v>0</v>
      </c>
      <c r="G17" s="393">
        <v>0</v>
      </c>
      <c r="H17" s="393">
        <v>0</v>
      </c>
      <c r="I17" s="393">
        <v>0</v>
      </c>
      <c r="J17" s="394">
        <f t="shared" si="0"/>
        <v>0</v>
      </c>
    </row>
    <row r="18" spans="1:10" ht="25.5" x14ac:dyDescent="0.2">
      <c r="A18" s="367">
        <v>13</v>
      </c>
      <c r="B18" s="368" t="s">
        <v>1128</v>
      </c>
      <c r="C18" s="395">
        <f>C16-C17</f>
        <v>0</v>
      </c>
      <c r="D18" s="395">
        <f t="shared" ref="D18:I18" si="5">D16-D17</f>
        <v>0</v>
      </c>
      <c r="E18" s="395">
        <f t="shared" si="5"/>
        <v>0</v>
      </c>
      <c r="F18" s="395">
        <f t="shared" si="5"/>
        <v>3033077</v>
      </c>
      <c r="G18" s="395">
        <f t="shared" si="5"/>
        <v>0</v>
      </c>
      <c r="H18" s="395">
        <f t="shared" si="5"/>
        <v>0</v>
      </c>
      <c r="I18" s="395">
        <f t="shared" si="5"/>
        <v>0</v>
      </c>
      <c r="J18" s="394">
        <f t="shared" si="0"/>
        <v>3033077</v>
      </c>
    </row>
    <row r="19" spans="1:10" ht="25.5" x14ac:dyDescent="0.2">
      <c r="A19" s="367">
        <v>14</v>
      </c>
      <c r="B19" s="368" t="s">
        <v>1129</v>
      </c>
      <c r="C19" s="395">
        <f>C15+C18</f>
        <v>0</v>
      </c>
      <c r="D19" s="395">
        <f t="shared" ref="D19:I19" si="6">D15+D18</f>
        <v>0</v>
      </c>
      <c r="E19" s="395">
        <f t="shared" si="6"/>
        <v>0</v>
      </c>
      <c r="F19" s="395">
        <f t="shared" si="6"/>
        <v>139128</v>
      </c>
      <c r="G19" s="395">
        <f t="shared" si="6"/>
        <v>0</v>
      </c>
      <c r="H19" s="395">
        <f t="shared" si="6"/>
        <v>0</v>
      </c>
      <c r="I19" s="395">
        <f t="shared" si="6"/>
        <v>0</v>
      </c>
      <c r="J19" s="397">
        <f t="shared" si="0"/>
        <v>139128</v>
      </c>
    </row>
    <row r="20" spans="1:10" ht="26.25" customHeight="1" x14ac:dyDescent="0.2">
      <c r="A20" s="367">
        <v>15</v>
      </c>
      <c r="B20" s="368" t="s">
        <v>1130</v>
      </c>
      <c r="C20" s="395">
        <f>C12+C19</f>
        <v>1172745514</v>
      </c>
      <c r="D20" s="395">
        <f t="shared" ref="D20:I20" si="7">D12+D19</f>
        <v>-1255474</v>
      </c>
      <c r="E20" s="395">
        <f t="shared" si="7"/>
        <v>-1194392</v>
      </c>
      <c r="F20" s="395">
        <f t="shared" si="7"/>
        <v>5559236</v>
      </c>
      <c r="G20" s="395">
        <f t="shared" si="7"/>
        <v>267806</v>
      </c>
      <c r="H20" s="395">
        <f t="shared" si="7"/>
        <v>61131063</v>
      </c>
      <c r="I20" s="395">
        <f t="shared" si="7"/>
        <v>44588314</v>
      </c>
      <c r="J20" s="397">
        <f t="shared" si="0"/>
        <v>1281842067</v>
      </c>
    </row>
    <row r="21" spans="1:10" ht="38.25" x14ac:dyDescent="0.2">
      <c r="A21" s="367">
        <v>16</v>
      </c>
      <c r="B21" s="368" t="s">
        <v>1131</v>
      </c>
      <c r="C21" s="395">
        <v>0</v>
      </c>
      <c r="D21" s="396">
        <v>0</v>
      </c>
      <c r="E21" s="396">
        <v>0</v>
      </c>
      <c r="F21" s="396">
        <v>0</v>
      </c>
      <c r="G21" s="396">
        <v>0</v>
      </c>
      <c r="H21" s="396">
        <v>0</v>
      </c>
      <c r="I21" s="396">
        <v>0</v>
      </c>
      <c r="J21" s="397">
        <f t="shared" si="0"/>
        <v>0</v>
      </c>
    </row>
    <row r="22" spans="1:10" ht="25.5" x14ac:dyDescent="0.2">
      <c r="A22" s="367">
        <v>17</v>
      </c>
      <c r="B22" s="368" t="s">
        <v>1132</v>
      </c>
      <c r="C22" s="395">
        <f t="shared" ref="C22:I22" si="8">C12-C21</f>
        <v>1172745514</v>
      </c>
      <c r="D22" s="395">
        <f t="shared" si="8"/>
        <v>-1255474</v>
      </c>
      <c r="E22" s="395">
        <f t="shared" si="8"/>
        <v>-1194392</v>
      </c>
      <c r="F22" s="395">
        <f t="shared" si="8"/>
        <v>5420108</v>
      </c>
      <c r="G22" s="395">
        <f t="shared" si="8"/>
        <v>267806</v>
      </c>
      <c r="H22" s="395">
        <f t="shared" si="8"/>
        <v>61131063</v>
      </c>
      <c r="I22" s="395">
        <f t="shared" si="8"/>
        <v>44588314</v>
      </c>
      <c r="J22" s="397">
        <f t="shared" si="0"/>
        <v>1281702939</v>
      </c>
    </row>
    <row r="23" spans="1:10" ht="25.5" x14ac:dyDescent="0.2">
      <c r="A23" s="367">
        <v>18</v>
      </c>
      <c r="B23" s="368" t="s">
        <v>1133</v>
      </c>
      <c r="C23" s="395">
        <v>0</v>
      </c>
      <c r="D23" s="396">
        <v>0</v>
      </c>
      <c r="E23" s="396">
        <v>0</v>
      </c>
      <c r="F23" s="396">
        <v>12522</v>
      </c>
      <c r="G23" s="396">
        <v>0</v>
      </c>
      <c r="H23" s="396">
        <v>0</v>
      </c>
      <c r="I23" s="396">
        <v>0</v>
      </c>
      <c r="J23" s="397">
        <f t="shared" si="0"/>
        <v>12522</v>
      </c>
    </row>
    <row r="24" spans="1:10" ht="25.5" x14ac:dyDescent="0.2">
      <c r="A24" s="367">
        <v>19</v>
      </c>
      <c r="B24" s="368" t="s">
        <v>1134</v>
      </c>
      <c r="C24" s="395">
        <v>0</v>
      </c>
      <c r="D24" s="396">
        <v>0</v>
      </c>
      <c r="E24" s="396">
        <v>0</v>
      </c>
      <c r="F24" s="396">
        <f>F19-F23</f>
        <v>126606</v>
      </c>
      <c r="G24" s="396">
        <v>0</v>
      </c>
      <c r="H24" s="396">
        <v>0</v>
      </c>
      <c r="I24" s="396">
        <v>0</v>
      </c>
      <c r="J24" s="397">
        <f t="shared" si="0"/>
        <v>126606</v>
      </c>
    </row>
    <row r="28" spans="1:10" x14ac:dyDescent="0.2">
      <c r="H28" s="422"/>
    </row>
  </sheetData>
  <mergeCells count="3">
    <mergeCell ref="C1:J1"/>
    <mergeCell ref="A2:J2"/>
    <mergeCell ref="A3:J3"/>
  </mergeCells>
  <printOptions horizontalCentered="1"/>
  <pageMargins left="0.70866141732283472" right="0.70866141732283472" top="0.94488188976377963" bottom="0.74803149606299213" header="0.31496062992125984" footer="0.31496062992125984"/>
  <pageSetup paperSize="9" scale="76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22"/>
  <sheetViews>
    <sheetView tabSelected="1" view="pageBreakPreview" topLeftCell="C1" zoomScaleNormal="100" zoomScaleSheetLayoutView="100" workbookViewId="0">
      <selection activeCell="H1" sqref="H1:K1"/>
    </sheetView>
  </sheetViews>
  <sheetFormatPr defaultColWidth="8.7109375" defaultRowHeight="12.75" customHeight="1" x14ac:dyDescent="0.2"/>
  <cols>
    <col min="1" max="1" width="12" style="1" customWidth="1"/>
    <col min="2" max="2" width="29.7109375" style="1" customWidth="1"/>
    <col min="3" max="3" width="35" style="1" customWidth="1"/>
    <col min="4" max="4" width="16.42578125" style="1" customWidth="1"/>
    <col min="5" max="5" width="15.28515625" style="1" customWidth="1"/>
    <col min="6" max="6" width="13.5703125" style="1" customWidth="1"/>
    <col min="7" max="7" width="12.140625" style="1" customWidth="1"/>
    <col min="8" max="9" width="13.42578125" style="1" customWidth="1"/>
    <col min="10" max="10" width="15.42578125" style="1" customWidth="1"/>
    <col min="11" max="12" width="16.140625" style="1" customWidth="1"/>
    <col min="13" max="16384" width="8.7109375" style="1"/>
  </cols>
  <sheetData>
    <row r="1" spans="1:12" ht="12.75" customHeight="1" x14ac:dyDescent="0.2">
      <c r="A1" s="517"/>
      <c r="B1" s="518"/>
      <c r="C1" s="517"/>
      <c r="D1" s="517"/>
      <c r="E1" s="517"/>
      <c r="F1" s="517"/>
      <c r="G1" s="517"/>
      <c r="H1" s="1011" t="s">
        <v>1510</v>
      </c>
      <c r="I1" s="1012"/>
      <c r="J1" s="1012"/>
      <c r="K1" s="1012"/>
    </row>
    <row r="2" spans="1:12" ht="13.5" customHeight="1" x14ac:dyDescent="0.2">
      <c r="A2" s="517"/>
      <c r="B2" s="518"/>
      <c r="C2" s="517"/>
      <c r="D2" s="517"/>
      <c r="E2" s="517"/>
      <c r="F2" s="517"/>
      <c r="G2" s="517"/>
      <c r="H2" s="517"/>
      <c r="I2" s="517"/>
      <c r="J2" s="519"/>
      <c r="K2" s="520"/>
      <c r="L2" s="520"/>
    </row>
    <row r="3" spans="1:12" ht="12.75" customHeight="1" x14ac:dyDescent="0.2">
      <c r="A3" s="517"/>
      <c r="B3" s="518"/>
      <c r="C3" s="517"/>
      <c r="D3" s="517"/>
      <c r="E3" s="517"/>
      <c r="F3" s="517"/>
      <c r="G3" s="517"/>
      <c r="H3" s="517"/>
      <c r="I3" s="517"/>
      <c r="J3" s="521"/>
      <c r="K3" s="515"/>
      <c r="L3" s="515"/>
    </row>
    <row r="4" spans="1:12" ht="12.75" customHeight="1" x14ac:dyDescent="0.2">
      <c r="A4" s="1013" t="s">
        <v>1394</v>
      </c>
      <c r="B4" s="1013"/>
      <c r="C4" s="1013"/>
      <c r="D4" s="1013"/>
      <c r="E4" s="1013"/>
      <c r="F4" s="1013"/>
      <c r="G4" s="1013"/>
      <c r="H4" s="1013"/>
      <c r="I4" s="1013"/>
      <c r="J4" s="1013"/>
      <c r="K4" s="1013"/>
      <c r="L4" s="1013"/>
    </row>
    <row r="5" spans="1:12" ht="18.600000000000001" customHeight="1" thickBot="1" x14ac:dyDescent="0.25">
      <c r="A5" s="1014" t="s">
        <v>191</v>
      </c>
      <c r="B5" s="1014"/>
      <c r="C5" s="1014"/>
      <c r="D5" s="1014"/>
      <c r="E5" s="1014"/>
      <c r="F5" s="1014"/>
      <c r="G5" s="1014"/>
      <c r="H5" s="1014"/>
      <c r="I5" s="1014"/>
      <c r="J5" s="1014"/>
      <c r="K5" s="522" t="s">
        <v>0</v>
      </c>
      <c r="L5" s="522"/>
    </row>
    <row r="6" spans="1:12" ht="51.75" customHeight="1" x14ac:dyDescent="0.2">
      <c r="A6" s="523" t="s">
        <v>192</v>
      </c>
      <c r="B6" s="524" t="s">
        <v>193</v>
      </c>
      <c r="C6" s="525" t="s">
        <v>194</v>
      </c>
      <c r="D6" s="526" t="s">
        <v>195</v>
      </c>
      <c r="E6" s="526" t="s">
        <v>196</v>
      </c>
      <c r="F6" s="526" t="s">
        <v>197</v>
      </c>
      <c r="G6" s="526" t="s">
        <v>198</v>
      </c>
      <c r="H6" s="526" t="s">
        <v>1395</v>
      </c>
      <c r="I6" s="526" t="s">
        <v>1396</v>
      </c>
      <c r="J6" s="526" t="s">
        <v>1397</v>
      </c>
      <c r="K6" s="526" t="s">
        <v>1398</v>
      </c>
      <c r="L6" s="527" t="s">
        <v>1399</v>
      </c>
    </row>
    <row r="7" spans="1:12" ht="25.15" customHeight="1" x14ac:dyDescent="0.2">
      <c r="A7" s="528" t="s">
        <v>221</v>
      </c>
      <c r="B7" s="499" t="s">
        <v>215</v>
      </c>
      <c r="C7" s="501" t="s">
        <v>216</v>
      </c>
      <c r="D7" s="143">
        <v>300000</v>
      </c>
      <c r="E7" s="529"/>
      <c r="F7" s="529"/>
      <c r="G7" s="143">
        <v>300000</v>
      </c>
      <c r="H7" s="144">
        <v>300000</v>
      </c>
      <c r="I7" s="145">
        <v>15710</v>
      </c>
      <c r="J7" s="145"/>
      <c r="K7" s="145">
        <v>284290</v>
      </c>
      <c r="L7" s="495">
        <v>4934</v>
      </c>
    </row>
    <row r="8" spans="1:12" ht="27.6" customHeight="1" x14ac:dyDescent="0.2">
      <c r="A8" s="528" t="s">
        <v>221</v>
      </c>
      <c r="B8" s="499" t="s">
        <v>218</v>
      </c>
      <c r="C8" s="501" t="s">
        <v>219</v>
      </c>
      <c r="D8" s="143">
        <v>99985</v>
      </c>
      <c r="E8" s="530"/>
      <c r="F8" s="144"/>
      <c r="G8" s="143">
        <v>99985</v>
      </c>
      <c r="H8" s="145">
        <v>99985</v>
      </c>
      <c r="I8" s="145">
        <v>86252</v>
      </c>
      <c r="J8" s="145"/>
      <c r="K8" s="145">
        <v>13733</v>
      </c>
      <c r="L8" s="495">
        <v>13733</v>
      </c>
    </row>
    <row r="9" spans="1:12" ht="51" customHeight="1" x14ac:dyDescent="0.2">
      <c r="A9" s="147" t="s">
        <v>221</v>
      </c>
      <c r="B9" s="499" t="s">
        <v>231</v>
      </c>
      <c r="C9" s="502" t="s">
        <v>895</v>
      </c>
      <c r="D9" s="143">
        <v>553189</v>
      </c>
      <c r="E9" s="146">
        <v>553189</v>
      </c>
      <c r="F9" s="146"/>
      <c r="G9" s="143">
        <v>553189</v>
      </c>
      <c r="H9" s="143">
        <v>553189</v>
      </c>
      <c r="I9" s="143">
        <v>597</v>
      </c>
      <c r="J9" s="143"/>
      <c r="K9" s="143">
        <v>552592</v>
      </c>
      <c r="L9" s="496">
        <v>123024</v>
      </c>
    </row>
    <row r="10" spans="1:12" ht="27" customHeight="1" x14ac:dyDescent="0.2">
      <c r="A10" s="147" t="s">
        <v>222</v>
      </c>
      <c r="B10" s="499" t="s">
        <v>223</v>
      </c>
      <c r="C10" s="501" t="s">
        <v>220</v>
      </c>
      <c r="D10" s="143">
        <v>148000</v>
      </c>
      <c r="E10" s="146">
        <v>188000</v>
      </c>
      <c r="F10" s="146"/>
      <c r="G10" s="143">
        <v>148000</v>
      </c>
      <c r="H10" s="144">
        <v>148000</v>
      </c>
      <c r="I10" s="144">
        <v>3699</v>
      </c>
      <c r="J10" s="143"/>
      <c r="K10" s="143">
        <v>149678</v>
      </c>
      <c r="L10" s="496">
        <v>7451</v>
      </c>
    </row>
    <row r="11" spans="1:12" ht="55.5" customHeight="1" x14ac:dyDescent="0.2">
      <c r="A11" s="147" t="s">
        <v>222</v>
      </c>
      <c r="B11" s="499" t="s">
        <v>224</v>
      </c>
      <c r="C11" s="501" t="s">
        <v>217</v>
      </c>
      <c r="D11" s="143">
        <v>200000</v>
      </c>
      <c r="E11" s="146">
        <v>254000</v>
      </c>
      <c r="F11" s="146"/>
      <c r="G11" s="143">
        <v>200000</v>
      </c>
      <c r="H11" s="144">
        <v>200000</v>
      </c>
      <c r="I11" s="144">
        <v>6616</v>
      </c>
      <c r="J11" s="145"/>
      <c r="K11" s="145">
        <v>193384</v>
      </c>
      <c r="L11" s="495">
        <v>38034</v>
      </c>
    </row>
    <row r="12" spans="1:12" ht="37.15" customHeight="1" x14ac:dyDescent="0.2">
      <c r="A12" s="147" t="s">
        <v>227</v>
      </c>
      <c r="B12" s="499" t="s">
        <v>225</v>
      </c>
      <c r="C12" s="501" t="s">
        <v>226</v>
      </c>
      <c r="D12" s="143">
        <v>14260</v>
      </c>
      <c r="E12" s="146"/>
      <c r="F12" s="146"/>
      <c r="G12" s="143">
        <v>14260</v>
      </c>
      <c r="H12" s="144">
        <v>14260</v>
      </c>
      <c r="I12" s="144">
        <v>330</v>
      </c>
      <c r="J12" s="145"/>
      <c r="K12" s="145">
        <v>13990</v>
      </c>
      <c r="L12" s="495">
        <v>7132</v>
      </c>
    </row>
    <row r="13" spans="1:12" ht="46.15" customHeight="1" x14ac:dyDescent="0.2">
      <c r="A13" s="147" t="s">
        <v>222</v>
      </c>
      <c r="B13" s="499" t="s">
        <v>771</v>
      </c>
      <c r="C13" s="501" t="s">
        <v>772</v>
      </c>
      <c r="D13" s="143">
        <v>98740</v>
      </c>
      <c r="E13" s="146"/>
      <c r="F13" s="146">
        <v>5113</v>
      </c>
      <c r="G13" s="143">
        <v>93627</v>
      </c>
      <c r="H13" s="144">
        <v>93627</v>
      </c>
      <c r="I13" s="144">
        <v>25558</v>
      </c>
      <c r="J13" s="145"/>
      <c r="K13" s="145">
        <v>73182</v>
      </c>
      <c r="L13" s="495">
        <v>17968</v>
      </c>
    </row>
    <row r="14" spans="1:12" ht="61.15" customHeight="1" x14ac:dyDescent="0.2">
      <c r="A14" s="147" t="s">
        <v>222</v>
      </c>
      <c r="B14" s="499" t="s">
        <v>773</v>
      </c>
      <c r="C14" s="501" t="s">
        <v>774</v>
      </c>
      <c r="D14" s="143">
        <v>9952</v>
      </c>
      <c r="E14" s="146"/>
      <c r="F14" s="146"/>
      <c r="G14" s="143">
        <v>9952</v>
      </c>
      <c r="H14" s="144">
        <v>9952</v>
      </c>
      <c r="I14" s="144">
        <v>746</v>
      </c>
      <c r="J14" s="145"/>
      <c r="K14" s="145">
        <v>9206</v>
      </c>
      <c r="L14" s="495">
        <v>4824</v>
      </c>
    </row>
    <row r="15" spans="1:12" ht="47.45" customHeight="1" x14ac:dyDescent="0.2">
      <c r="A15" s="531" t="s">
        <v>222</v>
      </c>
      <c r="B15" s="532" t="s">
        <v>775</v>
      </c>
      <c r="C15" s="501" t="s">
        <v>776</v>
      </c>
      <c r="D15" s="143">
        <v>19997</v>
      </c>
      <c r="E15" s="146"/>
      <c r="F15" s="146"/>
      <c r="G15" s="143">
        <v>19997</v>
      </c>
      <c r="H15" s="144">
        <v>19997</v>
      </c>
      <c r="I15" s="144">
        <v>8137</v>
      </c>
      <c r="J15" s="145"/>
      <c r="K15" s="145">
        <v>11860</v>
      </c>
      <c r="L15" s="495">
        <v>11578</v>
      </c>
    </row>
    <row r="16" spans="1:12" s="469" customFormat="1" ht="22.15" customHeight="1" x14ac:dyDescent="0.2">
      <c r="A16" s="533">
        <v>2017</v>
      </c>
      <c r="B16" s="534" t="s">
        <v>1136</v>
      </c>
      <c r="C16" s="503" t="s">
        <v>1137</v>
      </c>
      <c r="D16" s="493">
        <v>23829</v>
      </c>
      <c r="E16" s="493">
        <v>23829</v>
      </c>
      <c r="F16" s="493">
        <v>3830</v>
      </c>
      <c r="G16" s="493">
        <v>19999</v>
      </c>
      <c r="H16" s="493"/>
      <c r="I16" s="494"/>
      <c r="J16" s="494">
        <v>19999</v>
      </c>
      <c r="K16" s="498">
        <v>23829</v>
      </c>
      <c r="L16" s="497">
        <v>23829</v>
      </c>
    </row>
    <row r="17" spans="1:12" s="469" customFormat="1" ht="25.9" customHeight="1" thickBot="1" x14ac:dyDescent="0.25">
      <c r="A17" s="533" t="s">
        <v>1138</v>
      </c>
      <c r="B17" s="500" t="s">
        <v>1139</v>
      </c>
      <c r="C17" s="504" t="s">
        <v>1140</v>
      </c>
      <c r="D17" s="505">
        <v>11508</v>
      </c>
      <c r="E17" s="505">
        <v>9600</v>
      </c>
      <c r="F17" s="505">
        <v>1908</v>
      </c>
      <c r="G17" s="505">
        <v>9600</v>
      </c>
      <c r="H17" s="505">
        <v>7200</v>
      </c>
      <c r="I17" s="506">
        <v>2000</v>
      </c>
      <c r="J17" s="506">
        <v>2400</v>
      </c>
      <c r="K17" s="506">
        <v>9508</v>
      </c>
      <c r="L17" s="507">
        <v>6272</v>
      </c>
    </row>
    <row r="18" spans="1:12" s="469" customFormat="1" ht="27" customHeight="1" x14ac:dyDescent="0.2">
      <c r="A18" s="533" t="s">
        <v>1138</v>
      </c>
      <c r="B18" s="500" t="s">
        <v>1400</v>
      </c>
      <c r="C18" s="759" t="s">
        <v>1401</v>
      </c>
      <c r="D18" s="535">
        <v>3329</v>
      </c>
      <c r="E18" s="535">
        <v>2497</v>
      </c>
      <c r="F18" s="535">
        <f>D18-E18</f>
        <v>832</v>
      </c>
      <c r="G18" s="535"/>
      <c r="H18" s="535">
        <v>0</v>
      </c>
      <c r="I18" s="536">
        <v>0</v>
      </c>
      <c r="J18" s="536">
        <v>2497</v>
      </c>
      <c r="K18" s="536">
        <v>2497</v>
      </c>
      <c r="L18" s="537">
        <v>1247</v>
      </c>
    </row>
    <row r="19" spans="1:12" s="469" customFormat="1" ht="27" customHeight="1" x14ac:dyDescent="0.2">
      <c r="A19" s="533" t="s">
        <v>1138</v>
      </c>
      <c r="B19" s="500" t="s">
        <v>1402</v>
      </c>
      <c r="C19" s="502" t="s">
        <v>1403</v>
      </c>
      <c r="D19" s="535">
        <v>7917</v>
      </c>
      <c r="E19" s="535">
        <v>5938</v>
      </c>
      <c r="F19" s="535">
        <f>D19-E19</f>
        <v>1979</v>
      </c>
      <c r="G19" s="535"/>
      <c r="H19" s="535">
        <v>0</v>
      </c>
      <c r="I19" s="536">
        <v>0</v>
      </c>
      <c r="J19" s="536">
        <v>5938</v>
      </c>
      <c r="K19" s="536">
        <v>7917</v>
      </c>
      <c r="L19" s="537">
        <v>7813</v>
      </c>
    </row>
    <row r="20" spans="1:12" s="469" customFormat="1" ht="27" customHeight="1" x14ac:dyDescent="0.2">
      <c r="A20" s="533" t="s">
        <v>1404</v>
      </c>
      <c r="B20" s="500" t="s">
        <v>1405</v>
      </c>
      <c r="C20" s="502" t="s">
        <v>1406</v>
      </c>
      <c r="D20" s="535">
        <v>10653</v>
      </c>
      <c r="E20" s="535">
        <v>10653</v>
      </c>
      <c r="F20" s="535">
        <v>2663</v>
      </c>
      <c r="G20" s="535"/>
      <c r="H20" s="535">
        <v>0</v>
      </c>
      <c r="I20" s="536">
        <v>0</v>
      </c>
      <c r="J20" s="536">
        <v>10653</v>
      </c>
      <c r="K20" s="536">
        <v>10653</v>
      </c>
      <c r="L20" s="537">
        <v>0</v>
      </c>
    </row>
    <row r="21" spans="1:12" ht="27" customHeight="1" thickBot="1" x14ac:dyDescent="0.25">
      <c r="A21" s="147" t="s">
        <v>1407</v>
      </c>
      <c r="B21" s="500" t="s">
        <v>1408</v>
      </c>
      <c r="C21" s="504" t="s">
        <v>1409</v>
      </c>
      <c r="D21" s="143">
        <v>316000</v>
      </c>
      <c r="E21" s="143">
        <v>316000</v>
      </c>
      <c r="F21" s="143">
        <v>0</v>
      </c>
      <c r="G21" s="143">
        <v>0</v>
      </c>
      <c r="H21" s="143">
        <v>0</v>
      </c>
      <c r="I21" s="145">
        <v>0</v>
      </c>
      <c r="J21" s="145">
        <v>316000</v>
      </c>
      <c r="K21" s="145">
        <v>316000</v>
      </c>
      <c r="L21" s="538">
        <v>9506</v>
      </c>
    </row>
    <row r="22" spans="1:12" ht="27" customHeight="1" x14ac:dyDescent="0.2"/>
  </sheetData>
  <sheetProtection selectLockedCells="1" selectUnlockedCells="1"/>
  <mergeCells count="3">
    <mergeCell ref="H1:K1"/>
    <mergeCell ref="A4:L4"/>
    <mergeCell ref="A5:J5"/>
  </mergeCells>
  <printOptions horizontalCentered="1"/>
  <pageMargins left="0.19685039370078741" right="0.19685039370078741" top="0.98425196850393704" bottom="0.19685039370078741" header="0" footer="0"/>
  <pageSetup paperSize="9" scale="67" firstPageNumber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H121"/>
  <sheetViews>
    <sheetView view="pageBreakPreview" zoomScaleNormal="100" zoomScaleSheetLayoutView="100" workbookViewId="0">
      <selection sqref="A1:E1"/>
    </sheetView>
  </sheetViews>
  <sheetFormatPr defaultColWidth="8.7109375" defaultRowHeight="12.75" customHeight="1" x14ac:dyDescent="0.2"/>
  <cols>
    <col min="1" max="1" width="3.5703125" style="1" customWidth="1"/>
    <col min="2" max="2" width="48.28515625" style="1" customWidth="1"/>
    <col min="3" max="5" width="14.5703125" style="1" customWidth="1"/>
    <col min="6" max="6" width="10.140625" style="1" bestFit="1" customWidth="1"/>
    <col min="7" max="16384" width="8.7109375" style="1"/>
  </cols>
  <sheetData>
    <row r="1" spans="1:12" ht="12.75" customHeight="1" x14ac:dyDescent="0.2">
      <c r="A1" s="767" t="s">
        <v>1512</v>
      </c>
      <c r="B1" s="767"/>
      <c r="C1" s="767"/>
      <c r="D1" s="767"/>
      <c r="E1" s="767"/>
    </row>
    <row r="2" spans="1:12" ht="12.75" customHeight="1" x14ac:dyDescent="0.2">
      <c r="A2" s="762" t="s">
        <v>1374</v>
      </c>
      <c r="B2" s="762"/>
      <c r="C2" s="762"/>
      <c r="D2" s="762"/>
      <c r="E2" s="762"/>
    </row>
    <row r="3" spans="1:12" ht="12.75" customHeight="1" x14ac:dyDescent="0.2">
      <c r="A3" s="762"/>
      <c r="B3" s="762"/>
      <c r="C3" s="762"/>
      <c r="D3" s="762"/>
      <c r="E3" s="762"/>
      <c r="F3" s="267"/>
      <c r="G3" s="267"/>
      <c r="H3" s="267"/>
      <c r="I3" s="267"/>
      <c r="J3" s="267"/>
      <c r="K3" s="267"/>
      <c r="L3" s="267"/>
    </row>
    <row r="4" spans="1:12" ht="15.75" customHeight="1" x14ac:dyDescent="0.2">
      <c r="A4" s="299"/>
      <c r="B4" s="299"/>
      <c r="C4" s="299"/>
      <c r="D4" s="299"/>
      <c r="E4" s="9" t="s">
        <v>1035</v>
      </c>
      <c r="F4" s="267"/>
      <c r="G4" s="267"/>
      <c r="H4" s="267"/>
      <c r="I4" s="267"/>
      <c r="J4" s="267"/>
      <c r="K4" s="267"/>
      <c r="L4" s="267"/>
    </row>
    <row r="5" spans="1:12" ht="12.75" customHeight="1" x14ac:dyDescent="0.2">
      <c r="A5" s="79" t="s">
        <v>3</v>
      </c>
      <c r="B5" s="765" t="s">
        <v>1</v>
      </c>
      <c r="C5" s="300" t="s">
        <v>4</v>
      </c>
      <c r="D5" s="286" t="s">
        <v>1414</v>
      </c>
      <c r="E5" s="286" t="s">
        <v>900</v>
      </c>
    </row>
    <row r="6" spans="1:12" ht="13.5" customHeight="1" x14ac:dyDescent="0.2">
      <c r="A6" s="80"/>
      <c r="B6" s="766"/>
      <c r="C6" s="301" t="s">
        <v>1375</v>
      </c>
      <c r="D6" s="287" t="s">
        <v>1375</v>
      </c>
      <c r="E6" s="287" t="s">
        <v>1375</v>
      </c>
    </row>
    <row r="7" spans="1:12" ht="12.75" customHeight="1" x14ac:dyDescent="0.2">
      <c r="A7" s="763" t="s">
        <v>67</v>
      </c>
      <c r="B7" s="764"/>
      <c r="C7" s="63"/>
      <c r="D7" s="288"/>
      <c r="E7" s="288"/>
    </row>
    <row r="8" spans="1:12" ht="12.75" customHeight="1" x14ac:dyDescent="0.2">
      <c r="A8" s="57">
        <v>1</v>
      </c>
      <c r="B8" s="66" t="s">
        <v>68</v>
      </c>
      <c r="C8" s="559">
        <v>112942800</v>
      </c>
      <c r="D8" s="560">
        <v>112942800</v>
      </c>
      <c r="E8" s="560">
        <v>112942800</v>
      </c>
      <c r="G8" s="8"/>
    </row>
    <row r="9" spans="1:12" ht="12.75" customHeight="1" x14ac:dyDescent="0.2">
      <c r="A9" s="57">
        <v>2</v>
      </c>
      <c r="B9" s="58" t="s">
        <v>69</v>
      </c>
      <c r="C9" s="559">
        <v>10563510</v>
      </c>
      <c r="D9" s="560">
        <v>10563510</v>
      </c>
      <c r="E9" s="560">
        <v>10563510</v>
      </c>
    </row>
    <row r="10" spans="1:12" ht="12.75" customHeight="1" x14ac:dyDescent="0.2">
      <c r="A10" s="57">
        <v>3</v>
      </c>
      <c r="B10" s="58" t="s">
        <v>46</v>
      </c>
      <c r="C10" s="559">
        <v>25408000</v>
      </c>
      <c r="D10" s="560">
        <v>25408000</v>
      </c>
      <c r="E10" s="560">
        <v>25408000</v>
      </c>
    </row>
    <row r="11" spans="1:12" ht="12.75" customHeight="1" x14ac:dyDescent="0.2">
      <c r="A11" s="57">
        <v>4</v>
      </c>
      <c r="B11" s="58" t="s">
        <v>70</v>
      </c>
      <c r="C11" s="559">
        <v>450000</v>
      </c>
      <c r="D11" s="560">
        <v>450000</v>
      </c>
      <c r="E11" s="560">
        <v>450000</v>
      </c>
    </row>
    <row r="12" spans="1:12" ht="12.75" customHeight="1" x14ac:dyDescent="0.2">
      <c r="A12" s="57">
        <v>5</v>
      </c>
      <c r="B12" s="58" t="s">
        <v>71</v>
      </c>
      <c r="C12" s="559">
        <v>10369360</v>
      </c>
      <c r="D12" s="560">
        <v>10369360</v>
      </c>
      <c r="E12" s="560">
        <v>10369360</v>
      </c>
    </row>
    <row r="13" spans="1:12" ht="12.75" customHeight="1" x14ac:dyDescent="0.2">
      <c r="A13" s="57">
        <v>6</v>
      </c>
      <c r="B13" s="58" t="s">
        <v>73</v>
      </c>
      <c r="C13" s="559">
        <v>22377600</v>
      </c>
      <c r="D13" s="560">
        <v>22377600</v>
      </c>
      <c r="E13" s="560">
        <v>22377600</v>
      </c>
    </row>
    <row r="14" spans="1:12" ht="12.75" customHeight="1" x14ac:dyDescent="0.2">
      <c r="A14" s="57">
        <v>7</v>
      </c>
      <c r="B14" s="58" t="s">
        <v>5</v>
      </c>
      <c r="C14" s="559">
        <v>2034900</v>
      </c>
      <c r="D14" s="560">
        <v>2034900</v>
      </c>
      <c r="E14" s="560">
        <v>2034900</v>
      </c>
    </row>
    <row r="15" spans="1:12" ht="24" customHeight="1" x14ac:dyDescent="0.2">
      <c r="A15" s="57">
        <v>8</v>
      </c>
      <c r="B15" s="103" t="s">
        <v>1416</v>
      </c>
      <c r="C15" s="559">
        <v>40937063</v>
      </c>
      <c r="D15" s="560">
        <v>75016058</v>
      </c>
      <c r="E15" s="560">
        <v>75016058</v>
      </c>
    </row>
    <row r="16" spans="1:12" s="469" customFormat="1" ht="12.75" customHeight="1" x14ac:dyDescent="0.2">
      <c r="A16" s="57">
        <v>9</v>
      </c>
      <c r="B16" s="558" t="s">
        <v>228</v>
      </c>
      <c r="C16" s="559">
        <v>1681600</v>
      </c>
      <c r="D16" s="560">
        <v>1681600</v>
      </c>
      <c r="E16" s="560">
        <v>1681600</v>
      </c>
    </row>
    <row r="17" spans="1:5" ht="30.75" customHeight="1" x14ac:dyDescent="0.2">
      <c r="A17" s="82" t="s">
        <v>8</v>
      </c>
      <c r="B17" s="81" t="s">
        <v>85</v>
      </c>
      <c r="C17" s="563">
        <f>SUM(C8:C16)</f>
        <v>226764833</v>
      </c>
      <c r="D17" s="564">
        <f>SUM(D8:D16)</f>
        <v>260843828</v>
      </c>
      <c r="E17" s="564">
        <f>SUM(E8:E16)</f>
        <v>260843828</v>
      </c>
    </row>
    <row r="18" spans="1:5" ht="15.75" customHeight="1" x14ac:dyDescent="0.2">
      <c r="A18" s="174" t="s">
        <v>93</v>
      </c>
      <c r="B18" s="175"/>
      <c r="C18" s="563"/>
      <c r="D18" s="564"/>
      <c r="E18" s="564"/>
    </row>
    <row r="19" spans="1:5" ht="15.75" customHeight="1" x14ac:dyDescent="0.2">
      <c r="A19" s="84">
        <v>10</v>
      </c>
      <c r="B19" s="123" t="s">
        <v>199</v>
      </c>
      <c r="C19" s="559">
        <v>68195400</v>
      </c>
      <c r="D19" s="560">
        <v>68195400</v>
      </c>
      <c r="E19" s="560">
        <v>68195400</v>
      </c>
    </row>
    <row r="20" spans="1:5" ht="30" customHeight="1" x14ac:dyDescent="0.2">
      <c r="A20" s="84">
        <v>11</v>
      </c>
      <c r="B20" s="103" t="s">
        <v>200</v>
      </c>
      <c r="C20" s="559">
        <v>19110000</v>
      </c>
      <c r="D20" s="560">
        <v>19110000</v>
      </c>
      <c r="E20" s="560">
        <v>19110000</v>
      </c>
    </row>
    <row r="21" spans="1:5" ht="28.5" customHeight="1" x14ac:dyDescent="0.2">
      <c r="A21" s="84">
        <v>12</v>
      </c>
      <c r="B21" s="103" t="s">
        <v>201</v>
      </c>
      <c r="C21" s="559">
        <v>0</v>
      </c>
      <c r="D21" s="560">
        <v>0</v>
      </c>
      <c r="E21" s="560"/>
    </row>
    <row r="22" spans="1:5" ht="15.75" customHeight="1" x14ac:dyDescent="0.2">
      <c r="A22" s="84">
        <v>13</v>
      </c>
      <c r="B22" s="123" t="s">
        <v>202</v>
      </c>
      <c r="C22" s="559">
        <v>34097700</v>
      </c>
      <c r="D22" s="560">
        <v>34826283</v>
      </c>
      <c r="E22" s="560">
        <v>34826283</v>
      </c>
    </row>
    <row r="23" spans="1:5" ht="24.75" customHeight="1" x14ac:dyDescent="0.2">
      <c r="A23" s="84">
        <v>14</v>
      </c>
      <c r="B23" s="103" t="s">
        <v>203</v>
      </c>
      <c r="C23" s="559">
        <v>9555000</v>
      </c>
      <c r="D23" s="560">
        <v>11025000</v>
      </c>
      <c r="E23" s="560">
        <v>11025000</v>
      </c>
    </row>
    <row r="24" spans="1:5" ht="15.75" customHeight="1" x14ac:dyDescent="0.2">
      <c r="A24" s="84">
        <v>15</v>
      </c>
      <c r="B24" s="103" t="s">
        <v>204</v>
      </c>
      <c r="C24" s="560">
        <v>17207333</v>
      </c>
      <c r="D24" s="560">
        <v>17207333</v>
      </c>
      <c r="E24" s="560">
        <v>17207333</v>
      </c>
    </row>
    <row r="25" spans="1:5" ht="11.25" customHeight="1" x14ac:dyDescent="0.2">
      <c r="A25" s="84">
        <v>16</v>
      </c>
      <c r="B25" s="103" t="s">
        <v>205</v>
      </c>
      <c r="C25" s="565">
        <v>8603667</v>
      </c>
      <c r="D25" s="566">
        <v>8766000</v>
      </c>
      <c r="E25" s="566">
        <v>8766000</v>
      </c>
    </row>
    <row r="26" spans="1:5" ht="27.75" customHeight="1" x14ac:dyDescent="0.2">
      <c r="A26" s="84">
        <v>17</v>
      </c>
      <c r="B26" s="103" t="s">
        <v>206</v>
      </c>
      <c r="C26" s="559">
        <v>1190100</v>
      </c>
      <c r="D26" s="560">
        <v>1190100</v>
      </c>
      <c r="E26" s="560">
        <v>1190100</v>
      </c>
    </row>
    <row r="27" spans="1:5" ht="27.75" customHeight="1" x14ac:dyDescent="0.2">
      <c r="A27" s="82" t="s">
        <v>9</v>
      </c>
      <c r="B27" s="81" t="s">
        <v>94</v>
      </c>
      <c r="C27" s="563">
        <f>SUM(C19:C26)</f>
        <v>157959200</v>
      </c>
      <c r="D27" s="564">
        <f>SUM(D19:D26)</f>
        <v>160320116</v>
      </c>
      <c r="E27" s="564">
        <f>SUM(E19:E26)</f>
        <v>160320116</v>
      </c>
    </row>
    <row r="28" spans="1:5" ht="18.75" customHeight="1" x14ac:dyDescent="0.2">
      <c r="A28" s="174" t="s">
        <v>92</v>
      </c>
      <c r="B28" s="175"/>
      <c r="C28" s="563"/>
      <c r="D28" s="564"/>
      <c r="E28" s="564"/>
    </row>
    <row r="29" spans="1:5" ht="12.75" customHeight="1" x14ac:dyDescent="0.2">
      <c r="A29" s="57">
        <v>18</v>
      </c>
      <c r="B29" s="58" t="s">
        <v>86</v>
      </c>
      <c r="C29" s="561">
        <v>31064184</v>
      </c>
      <c r="D29" s="562">
        <v>31064184</v>
      </c>
      <c r="E29" s="562">
        <v>31064184</v>
      </c>
    </row>
    <row r="30" spans="1:5" ht="12.75" customHeight="1" x14ac:dyDescent="0.2">
      <c r="A30" s="57">
        <v>19</v>
      </c>
      <c r="B30" s="102" t="s">
        <v>148</v>
      </c>
      <c r="C30" s="561">
        <v>6120000</v>
      </c>
      <c r="D30" s="562">
        <v>6120000</v>
      </c>
      <c r="E30" s="562">
        <v>6120000</v>
      </c>
    </row>
    <row r="31" spans="1:5" ht="12.75" customHeight="1" x14ac:dyDescent="0.2">
      <c r="A31" s="57">
        <v>20</v>
      </c>
      <c r="B31" s="56" t="s">
        <v>6</v>
      </c>
      <c r="C31" s="561">
        <v>6255680</v>
      </c>
      <c r="D31" s="562">
        <v>6034240</v>
      </c>
      <c r="E31" s="562">
        <v>6034240</v>
      </c>
    </row>
    <row r="32" spans="1:5" ht="12.75" customHeight="1" x14ac:dyDescent="0.2">
      <c r="A32" s="57">
        <v>21</v>
      </c>
      <c r="B32" s="60" t="s">
        <v>207</v>
      </c>
      <c r="C32" s="561">
        <v>50000</v>
      </c>
      <c r="D32" s="562">
        <v>0</v>
      </c>
      <c r="E32" s="562">
        <v>0</v>
      </c>
    </row>
    <row r="33" spans="1:5" ht="12.75" customHeight="1" x14ac:dyDescent="0.2">
      <c r="A33" s="57">
        <v>22</v>
      </c>
      <c r="B33" s="60" t="s">
        <v>208</v>
      </c>
      <c r="C33" s="567">
        <v>8250000</v>
      </c>
      <c r="D33" s="568">
        <v>9570000</v>
      </c>
      <c r="E33" s="568">
        <v>9570000</v>
      </c>
    </row>
    <row r="34" spans="1:5" ht="12.75" customHeight="1" x14ac:dyDescent="0.2">
      <c r="A34" s="57">
        <v>23</v>
      </c>
      <c r="B34" s="60" t="s">
        <v>41</v>
      </c>
      <c r="C34" s="561">
        <v>9300000</v>
      </c>
      <c r="D34" s="562">
        <v>12750000</v>
      </c>
      <c r="E34" s="562">
        <v>12750000</v>
      </c>
    </row>
    <row r="35" spans="1:5" ht="12.75" customHeight="1" x14ac:dyDescent="0.2">
      <c r="A35" s="57">
        <v>24</v>
      </c>
      <c r="B35" s="60" t="s">
        <v>72</v>
      </c>
      <c r="C35" s="561">
        <v>2834000</v>
      </c>
      <c r="D35" s="562">
        <v>2834000</v>
      </c>
      <c r="E35" s="562">
        <v>2834000</v>
      </c>
    </row>
    <row r="36" spans="1:5" ht="12.75" customHeight="1" x14ac:dyDescent="0.2">
      <c r="A36" s="57">
        <v>25</v>
      </c>
      <c r="B36" s="56" t="s">
        <v>229</v>
      </c>
      <c r="C36" s="561">
        <v>28134200</v>
      </c>
      <c r="D36" s="562">
        <v>28134200</v>
      </c>
      <c r="E36" s="562">
        <v>28134200</v>
      </c>
    </row>
    <row r="37" spans="1:5" ht="12.75" customHeight="1" x14ac:dyDescent="0.2">
      <c r="A37" s="57">
        <v>26</v>
      </c>
      <c r="B37" s="56" t="s">
        <v>230</v>
      </c>
      <c r="C37" s="561">
        <v>7975000</v>
      </c>
      <c r="D37" s="562">
        <v>7975000</v>
      </c>
      <c r="E37" s="562">
        <v>7975000</v>
      </c>
    </row>
    <row r="38" spans="1:5" ht="12.75" customHeight="1" x14ac:dyDescent="0.2">
      <c r="A38" s="57">
        <v>27</v>
      </c>
      <c r="B38" s="58" t="s">
        <v>82</v>
      </c>
      <c r="C38" s="561">
        <v>24472000</v>
      </c>
      <c r="D38" s="562">
        <v>25213000</v>
      </c>
      <c r="E38" s="562">
        <v>25213000</v>
      </c>
    </row>
    <row r="39" spans="1:5" ht="12.75" customHeight="1" x14ac:dyDescent="0.2">
      <c r="A39" s="57">
        <v>28</v>
      </c>
      <c r="B39" s="58" t="s">
        <v>83</v>
      </c>
      <c r="C39" s="561">
        <v>49892557</v>
      </c>
      <c r="D39" s="562">
        <v>51660919</v>
      </c>
      <c r="E39" s="562">
        <v>51660919</v>
      </c>
    </row>
    <row r="40" spans="1:5" ht="12.75" customHeight="1" x14ac:dyDescent="0.2">
      <c r="A40" s="57">
        <v>29</v>
      </c>
      <c r="B40" s="58" t="s">
        <v>151</v>
      </c>
      <c r="C40" s="561"/>
      <c r="D40" s="562">
        <v>10378751</v>
      </c>
      <c r="E40" s="562">
        <v>10378751</v>
      </c>
    </row>
    <row r="41" spans="1:5" ht="12.75" customHeight="1" x14ac:dyDescent="0.2">
      <c r="A41" s="57">
        <v>30</v>
      </c>
      <c r="B41" s="58" t="s">
        <v>149</v>
      </c>
      <c r="C41" s="561">
        <v>1881000</v>
      </c>
      <c r="D41" s="562">
        <v>1727670</v>
      </c>
      <c r="E41" s="562">
        <v>1727670</v>
      </c>
    </row>
    <row r="42" spans="1:5" ht="27.75" customHeight="1" x14ac:dyDescent="0.2">
      <c r="A42" s="82" t="s">
        <v>88</v>
      </c>
      <c r="B42" s="83" t="s">
        <v>87</v>
      </c>
      <c r="C42" s="563">
        <f>SUM(C29:C41)</f>
        <v>176228621</v>
      </c>
      <c r="D42" s="564">
        <f>SUM(D29:D41)</f>
        <v>193461964</v>
      </c>
      <c r="E42" s="564">
        <f>SUM(E29:E41)</f>
        <v>193461964</v>
      </c>
    </row>
    <row r="43" spans="1:5" ht="12.75" customHeight="1" x14ac:dyDescent="0.2">
      <c r="A43" s="176" t="s">
        <v>90</v>
      </c>
      <c r="B43" s="177"/>
      <c r="C43" s="559"/>
      <c r="D43" s="560"/>
      <c r="E43" s="560"/>
    </row>
    <row r="44" spans="1:5" ht="25.5" customHeight="1" x14ac:dyDescent="0.2">
      <c r="A44" s="57">
        <v>31</v>
      </c>
      <c r="B44" s="103" t="s">
        <v>150</v>
      </c>
      <c r="C44" s="559">
        <v>10028480</v>
      </c>
      <c r="D44" s="560">
        <v>10028480</v>
      </c>
      <c r="E44" s="560">
        <v>10028480</v>
      </c>
    </row>
    <row r="45" spans="1:5" ht="25.5" customHeight="1" x14ac:dyDescent="0.2">
      <c r="A45" s="226">
        <v>32</v>
      </c>
      <c r="B45" s="227" t="s">
        <v>1415</v>
      </c>
      <c r="C45" s="559"/>
      <c r="D45" s="560">
        <v>333000</v>
      </c>
      <c r="E45" s="560">
        <v>333000</v>
      </c>
    </row>
    <row r="46" spans="1:5" ht="25.5" customHeight="1" x14ac:dyDescent="0.2">
      <c r="A46" s="226">
        <v>33</v>
      </c>
      <c r="B46" s="227" t="s">
        <v>1135</v>
      </c>
      <c r="C46" s="559"/>
      <c r="D46" s="560">
        <v>536000</v>
      </c>
      <c r="E46" s="560">
        <v>536000</v>
      </c>
    </row>
    <row r="47" spans="1:5" ht="20.25" customHeight="1" x14ac:dyDescent="0.2">
      <c r="A47" s="226">
        <v>34</v>
      </c>
      <c r="B47" s="569" t="s">
        <v>893</v>
      </c>
      <c r="C47" s="559"/>
      <c r="D47" s="560">
        <v>2400358</v>
      </c>
      <c r="E47" s="560">
        <v>2400358</v>
      </c>
    </row>
    <row r="48" spans="1:5" ht="29.25" customHeight="1" x14ac:dyDescent="0.2">
      <c r="A48" s="228" t="s">
        <v>91</v>
      </c>
      <c r="B48" s="224" t="s">
        <v>89</v>
      </c>
      <c r="C48" s="563">
        <f>SUM(C44:C47)</f>
        <v>10028480</v>
      </c>
      <c r="D48" s="563">
        <f>SUM(D44:D47)</f>
        <v>13297838</v>
      </c>
      <c r="E48" s="564">
        <f>SUM(E44:E47)</f>
        <v>13297838</v>
      </c>
    </row>
    <row r="49" spans="1:34" ht="18.75" customHeight="1" x14ac:dyDescent="0.2">
      <c r="A49" s="609">
        <v>35</v>
      </c>
      <c r="B49" s="569" t="s">
        <v>896</v>
      </c>
      <c r="C49" s="563"/>
      <c r="D49" s="560">
        <v>5603765</v>
      </c>
      <c r="E49" s="560">
        <v>5603765</v>
      </c>
    </row>
    <row r="50" spans="1:34" ht="17.25" customHeight="1" x14ac:dyDescent="0.2">
      <c r="A50" s="609">
        <v>36</v>
      </c>
      <c r="B50" s="569" t="s">
        <v>898</v>
      </c>
      <c r="C50" s="563"/>
      <c r="D50" s="560">
        <v>2441000</v>
      </c>
      <c r="E50" s="560">
        <v>2441000</v>
      </c>
    </row>
    <row r="51" spans="1:34" ht="12.75" customHeight="1" x14ac:dyDescent="0.2">
      <c r="A51" s="61"/>
      <c r="B51" s="59" t="s">
        <v>74</v>
      </c>
      <c r="C51" s="563">
        <f>SUM(C17,C27,C42,C48,C49:C50)</f>
        <v>570981134</v>
      </c>
      <c r="D51" s="563">
        <f>SUM(D17,D27,D42,D48,D49:D50)</f>
        <v>635968511</v>
      </c>
      <c r="E51" s="564">
        <f>SUM(E17,E27,E42,E48,E49:E50)</f>
        <v>635968511</v>
      </c>
    </row>
    <row r="52" spans="1:34" ht="12.75" customHeight="1" x14ac:dyDescent="0.2">
      <c r="A52" s="148"/>
      <c r="B52" s="149"/>
      <c r="C52" s="8"/>
      <c r="D52" s="8"/>
    </row>
    <row r="53" spans="1:34" ht="12.75" customHeight="1" x14ac:dyDescent="0.2">
      <c r="A53" s="148"/>
      <c r="B53" s="150"/>
      <c r="C53" s="41"/>
      <c r="D53" s="41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</row>
    <row r="54" spans="1:34" ht="12.75" customHeight="1" x14ac:dyDescent="0.2">
      <c r="A54" s="148"/>
      <c r="B54" s="151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</row>
    <row r="55" spans="1:34" ht="12.75" customHeight="1" x14ac:dyDescent="0.2">
      <c r="A55" s="14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</row>
    <row r="56" spans="1:34" ht="13.5" customHeight="1" x14ac:dyDescent="0.2">
      <c r="A56" s="148"/>
      <c r="B56" s="149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</row>
    <row r="57" spans="1:34" ht="13.5" customHeight="1" x14ac:dyDescent="0.2">
      <c r="A57" s="148"/>
      <c r="B57" s="149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</row>
    <row r="58" spans="1:34" ht="12.75" customHeight="1" x14ac:dyDescent="0.2">
      <c r="A58" s="8"/>
      <c r="B58" s="8"/>
      <c r="C58" s="41"/>
      <c r="D58" s="41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</row>
    <row r="59" spans="1:34" ht="12.75" customHeight="1" x14ac:dyDescent="0.2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</row>
    <row r="60" spans="1:34" ht="12.75" customHeight="1" x14ac:dyDescent="0.2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</row>
    <row r="61" spans="1:34" ht="12.75" customHeight="1" x14ac:dyDescent="0.2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</row>
    <row r="62" spans="1:34" ht="12.75" customHeight="1" x14ac:dyDescent="0.2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</row>
    <row r="63" spans="1:34" ht="12.75" customHeight="1" x14ac:dyDescent="0.2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</row>
    <row r="64" spans="1:34" ht="12.75" customHeight="1" x14ac:dyDescent="0.2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</row>
    <row r="65" spans="1:34" ht="12.75" customHeight="1" x14ac:dyDescent="0.2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</row>
    <row r="66" spans="1:34" ht="12.75" customHeight="1" x14ac:dyDescent="0.2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</row>
    <row r="67" spans="1:34" ht="12.75" customHeight="1" x14ac:dyDescent="0.2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</row>
    <row r="68" spans="1:34" ht="12.75" customHeight="1" x14ac:dyDescent="0.2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</row>
    <row r="69" spans="1:34" ht="12.75" customHeight="1" x14ac:dyDescent="0.2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</row>
    <row r="70" spans="1:34" ht="12.75" customHeight="1" x14ac:dyDescent="0.2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</row>
    <row r="71" spans="1:34" ht="12.75" customHeight="1" x14ac:dyDescent="0.2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</row>
    <row r="72" spans="1:34" ht="12.75" customHeight="1" x14ac:dyDescent="0.2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</row>
    <row r="73" spans="1:34" ht="12.75" customHeight="1" x14ac:dyDescent="0.2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</row>
    <row r="74" spans="1:34" ht="12.75" customHeight="1" x14ac:dyDescent="0.2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</row>
    <row r="75" spans="1:34" ht="12.75" customHeight="1" x14ac:dyDescent="0.2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</row>
    <row r="76" spans="1:34" ht="12.75" customHeight="1" x14ac:dyDescent="0.2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</row>
    <row r="77" spans="1:34" ht="12.75" customHeight="1" x14ac:dyDescent="0.2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</row>
    <row r="78" spans="1:34" ht="12.75" customHeight="1" x14ac:dyDescent="0.2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</row>
    <row r="79" spans="1:34" ht="12.75" customHeight="1" x14ac:dyDescent="0.2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</row>
    <row r="80" spans="1:34" ht="12.75" customHeight="1" x14ac:dyDescent="0.2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</row>
    <row r="81" spans="1:34" ht="12.75" customHeight="1" x14ac:dyDescent="0.2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</row>
    <row r="82" spans="1:34" ht="12.75" customHeight="1" x14ac:dyDescent="0.2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  <c r="AH82" s="8"/>
    </row>
    <row r="83" spans="1:34" ht="12.75" customHeight="1" x14ac:dyDescent="0.2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8"/>
    </row>
    <row r="84" spans="1:34" ht="12.75" customHeight="1" x14ac:dyDescent="0.2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</row>
    <row r="85" spans="1:34" ht="12.75" customHeight="1" x14ac:dyDescent="0.2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  <c r="AF85" s="8"/>
      <c r="AG85" s="8"/>
      <c r="AH85" s="8"/>
    </row>
    <row r="86" spans="1:34" ht="12.75" customHeight="1" x14ac:dyDescent="0.2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1:34" ht="12.75" customHeight="1" x14ac:dyDescent="0.2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8"/>
      <c r="AG87" s="8"/>
      <c r="AH87" s="8"/>
    </row>
    <row r="88" spans="1:34" ht="12.75" customHeight="1" x14ac:dyDescent="0.2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1:34" ht="12.75" customHeight="1" x14ac:dyDescent="0.2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  <c r="AE89" s="8"/>
      <c r="AF89" s="8"/>
      <c r="AG89" s="8"/>
      <c r="AH89" s="8"/>
    </row>
    <row r="90" spans="1:34" ht="12.75" customHeight="1" x14ac:dyDescent="0.2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  <c r="AD90" s="8"/>
      <c r="AE90" s="8"/>
      <c r="AF90" s="8"/>
      <c r="AG90" s="8"/>
      <c r="AH90" s="8"/>
    </row>
    <row r="91" spans="1:34" ht="12.75" customHeight="1" x14ac:dyDescent="0.2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  <c r="AB91" s="8"/>
      <c r="AC91" s="8"/>
      <c r="AD91" s="8"/>
      <c r="AE91" s="8"/>
      <c r="AF91" s="8"/>
      <c r="AG91" s="8"/>
      <c r="AH91" s="8"/>
    </row>
    <row r="92" spans="1:34" ht="12.75" customHeight="1" x14ac:dyDescent="0.2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  <c r="AB92" s="8"/>
      <c r="AC92" s="8"/>
      <c r="AD92" s="8"/>
      <c r="AE92" s="8"/>
      <c r="AF92" s="8"/>
      <c r="AG92" s="8"/>
      <c r="AH92" s="8"/>
    </row>
    <row r="93" spans="1:34" ht="12.75" customHeight="1" x14ac:dyDescent="0.2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  <c r="AB93" s="8"/>
      <c r="AC93" s="8"/>
      <c r="AD93" s="8"/>
      <c r="AE93" s="8"/>
      <c r="AF93" s="8"/>
      <c r="AG93" s="8"/>
      <c r="AH93" s="8"/>
    </row>
    <row r="94" spans="1:34" ht="12.75" customHeight="1" x14ac:dyDescent="0.2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  <c r="AB94" s="8"/>
      <c r="AC94" s="8"/>
      <c r="AD94" s="8"/>
      <c r="AE94" s="8"/>
      <c r="AF94" s="8"/>
      <c r="AG94" s="8"/>
      <c r="AH94" s="8"/>
    </row>
    <row r="95" spans="1:34" ht="12.75" customHeight="1" x14ac:dyDescent="0.2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  <c r="AA95" s="8"/>
      <c r="AB95" s="8"/>
      <c r="AC95" s="8"/>
      <c r="AD95" s="8"/>
      <c r="AE95" s="8"/>
      <c r="AF95" s="8"/>
      <c r="AG95" s="8"/>
      <c r="AH95" s="8"/>
    </row>
    <row r="96" spans="1:34" ht="12.75" customHeight="1" x14ac:dyDescent="0.2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  <c r="AA96" s="8"/>
      <c r="AB96" s="8"/>
      <c r="AC96" s="8"/>
      <c r="AD96" s="8"/>
      <c r="AE96" s="8"/>
      <c r="AF96" s="8"/>
      <c r="AG96" s="8"/>
      <c r="AH96" s="8"/>
    </row>
    <row r="97" spans="1:34" ht="12.75" customHeight="1" x14ac:dyDescent="0.2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  <c r="AA97" s="8"/>
      <c r="AB97" s="8"/>
      <c r="AC97" s="8"/>
      <c r="AD97" s="8"/>
      <c r="AE97" s="8"/>
      <c r="AF97" s="8"/>
      <c r="AG97" s="8"/>
      <c r="AH97" s="8"/>
    </row>
    <row r="98" spans="1:34" ht="12.75" customHeight="1" x14ac:dyDescent="0.2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  <c r="AA98" s="8"/>
      <c r="AB98" s="8"/>
      <c r="AC98" s="8"/>
      <c r="AD98" s="8"/>
      <c r="AE98" s="8"/>
      <c r="AF98" s="8"/>
      <c r="AG98" s="8"/>
      <c r="AH98" s="8"/>
    </row>
    <row r="99" spans="1:34" ht="12.75" customHeight="1" x14ac:dyDescent="0.2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  <c r="AA99" s="8"/>
      <c r="AB99" s="8"/>
      <c r="AC99" s="8"/>
      <c r="AD99" s="8"/>
      <c r="AE99" s="8"/>
      <c r="AF99" s="8"/>
      <c r="AG99" s="8"/>
      <c r="AH99" s="8"/>
    </row>
    <row r="100" spans="1:34" ht="12.75" customHeight="1" x14ac:dyDescent="0.2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  <c r="AB100" s="8"/>
      <c r="AC100" s="8"/>
      <c r="AD100" s="8"/>
      <c r="AE100" s="8"/>
      <c r="AF100" s="8"/>
      <c r="AG100" s="8"/>
      <c r="AH100" s="8"/>
    </row>
    <row r="101" spans="1:34" ht="12.75" customHeight="1" x14ac:dyDescent="0.2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  <c r="AB101" s="8"/>
      <c r="AC101" s="8"/>
      <c r="AD101" s="8"/>
      <c r="AE101" s="8"/>
      <c r="AF101" s="8"/>
      <c r="AG101" s="8"/>
      <c r="AH101" s="8"/>
    </row>
    <row r="102" spans="1:34" ht="12.75" customHeight="1" x14ac:dyDescent="0.2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8"/>
      <c r="AB102" s="8"/>
      <c r="AC102" s="8"/>
      <c r="AD102" s="8"/>
      <c r="AE102" s="8"/>
      <c r="AF102" s="8"/>
      <c r="AG102" s="8"/>
      <c r="AH102" s="8"/>
    </row>
    <row r="103" spans="1:34" ht="12.75" customHeight="1" x14ac:dyDescent="0.2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  <c r="AB103" s="8"/>
      <c r="AC103" s="8"/>
      <c r="AD103" s="8"/>
      <c r="AE103" s="8"/>
      <c r="AF103" s="8"/>
      <c r="AG103" s="8"/>
      <c r="AH103" s="8"/>
    </row>
    <row r="104" spans="1:34" ht="12.75" customHeight="1" x14ac:dyDescent="0.2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/>
      <c r="AE104" s="8"/>
      <c r="AF104" s="8"/>
      <c r="AG104" s="8"/>
      <c r="AH104" s="8"/>
    </row>
    <row r="105" spans="1:34" ht="12.75" customHeight="1" x14ac:dyDescent="0.2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8"/>
      <c r="AC105" s="8"/>
      <c r="AD105" s="8"/>
      <c r="AE105" s="8"/>
      <c r="AF105" s="8"/>
      <c r="AG105" s="8"/>
      <c r="AH105" s="8"/>
    </row>
    <row r="106" spans="1:34" ht="12.75" customHeight="1" x14ac:dyDescent="0.2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  <c r="AB106" s="8"/>
      <c r="AC106" s="8"/>
      <c r="AD106" s="8"/>
      <c r="AE106" s="8"/>
      <c r="AF106" s="8"/>
      <c r="AG106" s="8"/>
      <c r="AH106" s="8"/>
    </row>
    <row r="107" spans="1:34" ht="12.75" customHeight="1" x14ac:dyDescent="0.2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  <c r="AB107" s="8"/>
      <c r="AC107" s="8"/>
      <c r="AD107" s="8"/>
      <c r="AE107" s="8"/>
      <c r="AF107" s="8"/>
      <c r="AG107" s="8"/>
      <c r="AH107" s="8"/>
    </row>
    <row r="108" spans="1:34" ht="12.75" customHeight="1" x14ac:dyDescent="0.2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  <c r="AB108" s="8"/>
      <c r="AC108" s="8"/>
      <c r="AD108" s="8"/>
      <c r="AE108" s="8"/>
      <c r="AF108" s="8"/>
      <c r="AG108" s="8"/>
      <c r="AH108" s="8"/>
    </row>
    <row r="109" spans="1:34" ht="12.75" customHeight="1" x14ac:dyDescent="0.2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  <c r="AB109" s="8"/>
      <c r="AC109" s="8"/>
      <c r="AD109" s="8"/>
      <c r="AE109" s="8"/>
      <c r="AF109" s="8"/>
      <c r="AG109" s="8"/>
      <c r="AH109" s="8"/>
    </row>
    <row r="110" spans="1:34" ht="12.75" customHeight="1" x14ac:dyDescent="0.2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  <c r="AF110" s="8"/>
      <c r="AG110" s="8"/>
      <c r="AH110" s="8"/>
    </row>
    <row r="111" spans="1:34" ht="12.75" customHeight="1" x14ac:dyDescent="0.2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  <c r="AC111" s="8"/>
      <c r="AD111" s="8"/>
      <c r="AE111" s="8"/>
      <c r="AF111" s="8"/>
      <c r="AG111" s="8"/>
      <c r="AH111" s="8"/>
    </row>
    <row r="112" spans="1:34" ht="12.75" customHeight="1" x14ac:dyDescent="0.2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  <c r="AC112" s="8"/>
      <c r="AD112" s="8"/>
      <c r="AE112" s="8"/>
      <c r="AF112" s="8"/>
      <c r="AG112" s="8"/>
      <c r="AH112" s="8"/>
    </row>
    <row r="113" spans="1:34" ht="12.75" customHeight="1" x14ac:dyDescent="0.2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  <c r="AC113" s="8"/>
      <c r="AD113" s="8"/>
      <c r="AE113" s="8"/>
      <c r="AF113" s="8"/>
      <c r="AG113" s="8"/>
      <c r="AH113" s="8"/>
    </row>
    <row r="114" spans="1:34" ht="12.75" customHeight="1" x14ac:dyDescent="0.2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  <c r="AC114" s="8"/>
      <c r="AD114" s="8"/>
      <c r="AE114" s="8"/>
      <c r="AF114" s="8"/>
      <c r="AG114" s="8"/>
      <c r="AH114" s="8"/>
    </row>
    <row r="115" spans="1:34" ht="12.75" customHeight="1" x14ac:dyDescent="0.2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  <c r="AD115" s="8"/>
      <c r="AE115" s="8"/>
      <c r="AF115" s="8"/>
      <c r="AG115" s="8"/>
      <c r="AH115" s="8"/>
    </row>
    <row r="116" spans="1:34" ht="12.75" customHeight="1" x14ac:dyDescent="0.2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  <c r="AF116" s="8"/>
      <c r="AG116" s="8"/>
      <c r="AH116" s="8"/>
    </row>
    <row r="117" spans="1:34" ht="12.75" customHeight="1" x14ac:dyDescent="0.2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8"/>
      <c r="AG117" s="8"/>
      <c r="AH117" s="8"/>
    </row>
    <row r="118" spans="1:34" ht="12.75" customHeight="1" x14ac:dyDescent="0.2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8"/>
      <c r="AG118" s="8"/>
      <c r="AH118" s="8"/>
    </row>
    <row r="119" spans="1:34" ht="12.75" customHeight="1" x14ac:dyDescent="0.2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</row>
    <row r="120" spans="1:34" ht="12.75" customHeight="1" x14ac:dyDescent="0.2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</row>
    <row r="121" spans="1:34" ht="12.75" customHeight="1" x14ac:dyDescent="0.2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</row>
  </sheetData>
  <sheetProtection selectLockedCells="1" selectUnlockedCells="1"/>
  <mergeCells count="4">
    <mergeCell ref="A2:E3"/>
    <mergeCell ref="A7:B7"/>
    <mergeCell ref="B5:B6"/>
    <mergeCell ref="A1:E1"/>
  </mergeCells>
  <printOptions horizontalCentered="1"/>
  <pageMargins left="0.98425196850393704" right="0.59055118110236227" top="0.59055118110236227" bottom="0.19685039370078741" header="0" footer="0"/>
  <pageSetup paperSize="9" scale="85" firstPageNumber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27"/>
  <sheetViews>
    <sheetView view="pageBreakPreview" zoomScaleNormal="100" zoomScaleSheetLayoutView="100" workbookViewId="0">
      <selection activeCell="I1" sqref="I1:R1"/>
    </sheetView>
  </sheetViews>
  <sheetFormatPr defaultColWidth="8.7109375" defaultRowHeight="12.75" customHeight="1" x14ac:dyDescent="0.2"/>
  <cols>
    <col min="1" max="1" width="2.7109375" style="1" customWidth="1"/>
    <col min="2" max="2" width="25.28515625" style="1" customWidth="1"/>
    <col min="3" max="3" width="11.7109375" style="1" customWidth="1"/>
    <col min="4" max="4" width="10.28515625" style="1" customWidth="1"/>
    <col min="5" max="5" width="11" style="1" customWidth="1"/>
    <col min="6" max="6" width="10.28515625" style="1" customWidth="1"/>
    <col min="7" max="7" width="10" style="1" customWidth="1"/>
    <col min="8" max="8" width="11.42578125" style="1" customWidth="1"/>
    <col min="9" max="9" width="8.7109375" style="1" customWidth="1"/>
    <col min="10" max="10" width="10" style="1" customWidth="1"/>
    <col min="11" max="11" width="11.28515625" style="1" customWidth="1"/>
    <col min="12" max="12" width="10" style="1" customWidth="1"/>
    <col min="13" max="13" width="13" style="1" customWidth="1"/>
    <col min="14" max="14" width="12.7109375" style="1" customWidth="1"/>
    <col min="15" max="17" width="8.7109375" style="1" customWidth="1"/>
    <col min="18" max="18" width="10.5703125" style="1" customWidth="1"/>
    <col min="19" max="20" width="10.28515625" style="1" customWidth="1"/>
    <col min="21" max="16384" width="8.7109375" style="1"/>
  </cols>
  <sheetData>
    <row r="1" spans="1:20" ht="12.75" customHeight="1" x14ac:dyDescent="0.2">
      <c r="I1" s="768" t="s">
        <v>1513</v>
      </c>
      <c r="J1" s="768"/>
      <c r="K1" s="768"/>
      <c r="L1" s="768"/>
      <c r="M1" s="768"/>
      <c r="N1" s="768"/>
      <c r="O1" s="768"/>
      <c r="P1" s="768"/>
      <c r="Q1" s="768"/>
      <c r="R1" s="768"/>
    </row>
    <row r="4" spans="1:20" ht="12.75" customHeight="1" x14ac:dyDescent="0.2">
      <c r="A4" s="778" t="s">
        <v>154</v>
      </c>
      <c r="B4" s="778"/>
      <c r="C4" s="778"/>
      <c r="D4" s="778"/>
      <c r="E4" s="778"/>
      <c r="F4" s="778"/>
      <c r="G4" s="778"/>
      <c r="H4" s="778"/>
      <c r="I4" s="778"/>
      <c r="J4" s="778"/>
      <c r="K4" s="778"/>
      <c r="L4" s="778"/>
      <c r="M4" s="778"/>
      <c r="N4" s="778"/>
      <c r="O4" s="778"/>
      <c r="P4" s="778"/>
      <c r="Q4" s="778"/>
      <c r="R4" s="778"/>
      <c r="S4" s="778"/>
      <c r="T4" s="778"/>
    </row>
    <row r="5" spans="1:20" ht="12.75" customHeight="1" x14ac:dyDescent="0.2">
      <c r="A5" s="779" t="s">
        <v>1376</v>
      </c>
      <c r="B5" s="779"/>
      <c r="C5" s="779"/>
      <c r="D5" s="779"/>
      <c r="E5" s="779"/>
      <c r="F5" s="779"/>
      <c r="G5" s="779"/>
      <c r="H5" s="779"/>
      <c r="I5" s="779"/>
      <c r="J5" s="779"/>
      <c r="K5" s="779"/>
      <c r="L5" s="779"/>
      <c r="M5" s="779"/>
      <c r="N5" s="779"/>
      <c r="O5" s="779"/>
      <c r="P5" s="779"/>
      <c r="Q5" s="779"/>
      <c r="R5" s="779"/>
      <c r="S5" s="779"/>
      <c r="T5" s="779"/>
    </row>
    <row r="6" spans="1:20" ht="12.75" customHeight="1" thickBot="1" x14ac:dyDescent="0.25">
      <c r="R6" s="302"/>
      <c r="S6" s="302"/>
    </row>
    <row r="7" spans="1:20" ht="12.75" customHeight="1" thickBot="1" x14ac:dyDescent="0.25">
      <c r="A7" s="108" t="s">
        <v>155</v>
      </c>
      <c r="B7" s="109" t="s">
        <v>156</v>
      </c>
      <c r="C7" s="770" t="s">
        <v>2</v>
      </c>
      <c r="D7" s="771"/>
      <c r="E7" s="776"/>
      <c r="F7" s="770" t="s">
        <v>157</v>
      </c>
      <c r="G7" s="771"/>
      <c r="H7" s="776"/>
      <c r="I7" s="770" t="s">
        <v>158</v>
      </c>
      <c r="J7" s="771"/>
      <c r="K7" s="776"/>
      <c r="L7" s="771" t="s">
        <v>152</v>
      </c>
      <c r="M7" s="771"/>
      <c r="N7" s="776"/>
      <c r="O7" s="770" t="s">
        <v>159</v>
      </c>
      <c r="P7" s="771"/>
      <c r="Q7" s="772"/>
      <c r="R7" s="769" t="s">
        <v>160</v>
      </c>
      <c r="S7" s="769"/>
      <c r="T7" s="769"/>
    </row>
    <row r="8" spans="1:20" ht="13.5" customHeight="1" thickBot="1" x14ac:dyDescent="0.25">
      <c r="A8" s="110" t="s">
        <v>161</v>
      </c>
      <c r="B8" s="111"/>
      <c r="C8" s="773" t="s">
        <v>162</v>
      </c>
      <c r="D8" s="774"/>
      <c r="E8" s="777"/>
      <c r="F8" s="773" t="s">
        <v>163</v>
      </c>
      <c r="G8" s="774"/>
      <c r="H8" s="777"/>
      <c r="I8" s="773" t="s">
        <v>162</v>
      </c>
      <c r="J8" s="774"/>
      <c r="K8" s="777"/>
      <c r="L8" s="774" t="s">
        <v>162</v>
      </c>
      <c r="M8" s="774"/>
      <c r="N8" s="777"/>
      <c r="O8" s="773" t="s">
        <v>164</v>
      </c>
      <c r="P8" s="774"/>
      <c r="Q8" s="775"/>
      <c r="R8" s="769"/>
      <c r="S8" s="769"/>
      <c r="T8" s="769"/>
    </row>
    <row r="9" spans="1:20" ht="27.75" customHeight="1" thickBot="1" x14ac:dyDescent="0.25">
      <c r="A9" s="133"/>
      <c r="B9" s="112"/>
      <c r="C9" s="134" t="s">
        <v>1377</v>
      </c>
      <c r="D9" s="570" t="s">
        <v>1378</v>
      </c>
      <c r="E9" s="570" t="s">
        <v>1379</v>
      </c>
      <c r="F9" s="134" t="s">
        <v>1377</v>
      </c>
      <c r="G9" s="570" t="s">
        <v>1378</v>
      </c>
      <c r="H9" s="570" t="s">
        <v>1379</v>
      </c>
      <c r="I9" s="134" t="s">
        <v>1377</v>
      </c>
      <c r="J9" s="570" t="s">
        <v>1378</v>
      </c>
      <c r="K9" s="570" t="s">
        <v>1379</v>
      </c>
      <c r="L9" s="134" t="s">
        <v>1377</v>
      </c>
      <c r="M9" s="570" t="s">
        <v>1378</v>
      </c>
      <c r="N9" s="570" t="s">
        <v>1379</v>
      </c>
      <c r="O9" s="134" t="s">
        <v>1377</v>
      </c>
      <c r="P9" s="291" t="s">
        <v>1378</v>
      </c>
      <c r="Q9" s="290" t="s">
        <v>1379</v>
      </c>
      <c r="R9" s="573" t="s">
        <v>1377</v>
      </c>
      <c r="S9" s="573" t="s">
        <v>1378</v>
      </c>
      <c r="T9" s="573" t="s">
        <v>1379</v>
      </c>
    </row>
    <row r="10" spans="1:20" ht="24.95" customHeight="1" thickBot="1" x14ac:dyDescent="0.25">
      <c r="A10" s="136" t="s">
        <v>13</v>
      </c>
      <c r="B10" s="137" t="s">
        <v>214</v>
      </c>
      <c r="C10" s="138">
        <v>217330743</v>
      </c>
      <c r="D10" s="571">
        <v>221489111</v>
      </c>
      <c r="E10" s="571">
        <v>215793919</v>
      </c>
      <c r="F10" s="138">
        <v>186823867</v>
      </c>
      <c r="G10" s="571">
        <v>195509487</v>
      </c>
      <c r="H10" s="571">
        <v>195509487</v>
      </c>
      <c r="I10" s="138">
        <v>2095500</v>
      </c>
      <c r="J10" s="571">
        <v>3740198</v>
      </c>
      <c r="K10" s="571">
        <v>3886872</v>
      </c>
      <c r="L10" s="138">
        <f>F10+I10</f>
        <v>188919367</v>
      </c>
      <c r="M10" s="571">
        <f>G10+J10</f>
        <v>199249685</v>
      </c>
      <c r="N10" s="571">
        <f>H10+K10</f>
        <v>199396359</v>
      </c>
      <c r="O10" s="139">
        <f>L10/C10</f>
        <v>0.8692712516976947</v>
      </c>
      <c r="P10" s="292">
        <f>M10/D10</f>
        <v>0.89959133476317943</v>
      </c>
      <c r="Q10" s="292">
        <f>N10/E10</f>
        <v>0.92401287267042964</v>
      </c>
      <c r="R10" s="574">
        <f>C10-L10</f>
        <v>28411376</v>
      </c>
      <c r="S10" s="574">
        <f>D10-M10</f>
        <v>22239426</v>
      </c>
      <c r="T10" s="574">
        <f>E10-N10</f>
        <v>16397560</v>
      </c>
    </row>
    <row r="11" spans="1:20" ht="24.95" customHeight="1" thickBot="1" x14ac:dyDescent="0.25">
      <c r="A11" s="140" t="s">
        <v>16</v>
      </c>
      <c r="B11" s="141"/>
      <c r="C11" s="135"/>
      <c r="D11" s="572"/>
      <c r="E11" s="572"/>
      <c r="F11" s="135"/>
      <c r="G11" s="572"/>
      <c r="H11" s="572"/>
      <c r="I11" s="135"/>
      <c r="J11" s="572"/>
      <c r="K11" s="572"/>
      <c r="L11" s="135"/>
      <c r="M11" s="572"/>
      <c r="N11" s="572"/>
      <c r="O11" s="142"/>
      <c r="P11" s="293"/>
      <c r="Q11" s="303"/>
      <c r="R11" s="574"/>
      <c r="S11" s="574"/>
      <c r="T11" s="574"/>
    </row>
    <row r="12" spans="1:20" ht="24.95" customHeight="1" thickBot="1" x14ac:dyDescent="0.25">
      <c r="A12" s="575" t="s">
        <v>17</v>
      </c>
      <c r="B12" s="576" t="s">
        <v>7</v>
      </c>
      <c r="C12" s="577">
        <v>50383541</v>
      </c>
      <c r="D12" s="577">
        <v>49824957</v>
      </c>
      <c r="E12" s="577">
        <v>49824957</v>
      </c>
      <c r="F12" s="578">
        <v>45801945</v>
      </c>
      <c r="G12" s="578">
        <v>44877532</v>
      </c>
      <c r="H12" s="578">
        <v>44877532</v>
      </c>
      <c r="I12" s="578">
        <v>3942000</v>
      </c>
      <c r="J12" s="578">
        <v>3942000</v>
      </c>
      <c r="K12" s="578">
        <v>2628390</v>
      </c>
      <c r="L12" s="578">
        <f t="shared" ref="L12:N19" si="0">F12+I12</f>
        <v>49743945</v>
      </c>
      <c r="M12" s="578">
        <f t="shared" si="0"/>
        <v>48819532</v>
      </c>
      <c r="N12" s="578">
        <f t="shared" si="0"/>
        <v>47505922</v>
      </c>
      <c r="O12" s="579">
        <f t="shared" ref="O12:O20" si="1">L12/C12*100%</f>
        <v>0.98730545755011545</v>
      </c>
      <c r="P12" s="580">
        <f t="shared" ref="P12:Q20" si="2">M12/D12*100%</f>
        <v>0.97982085564067822</v>
      </c>
      <c r="Q12" s="580">
        <f t="shared" si="2"/>
        <v>0.9534563572227468</v>
      </c>
      <c r="R12" s="581">
        <f t="shared" ref="R12:R20" si="3">C12-L12</f>
        <v>639596</v>
      </c>
      <c r="S12" s="581">
        <f t="shared" ref="S12:T20" si="4">D12-M12</f>
        <v>1005425</v>
      </c>
      <c r="T12" s="581">
        <f t="shared" si="4"/>
        <v>2319035</v>
      </c>
    </row>
    <row r="13" spans="1:20" ht="24.95" customHeight="1" thickBot="1" x14ac:dyDescent="0.25">
      <c r="A13" s="131" t="s">
        <v>18</v>
      </c>
      <c r="B13" s="582" t="s">
        <v>166</v>
      </c>
      <c r="C13" s="583">
        <v>15961832</v>
      </c>
      <c r="D13" s="583">
        <v>15961832</v>
      </c>
      <c r="E13" s="583">
        <v>15361390</v>
      </c>
      <c r="F13" s="584">
        <v>4015464</v>
      </c>
      <c r="G13" s="584">
        <v>4015464</v>
      </c>
      <c r="H13" s="584">
        <v>4015464</v>
      </c>
      <c r="I13" s="584">
        <v>1077000</v>
      </c>
      <c r="J13" s="584">
        <v>1077000</v>
      </c>
      <c r="K13" s="584">
        <v>1171333</v>
      </c>
      <c r="L13" s="584">
        <f t="shared" si="0"/>
        <v>5092464</v>
      </c>
      <c r="M13" s="584">
        <f t="shared" si="0"/>
        <v>5092464</v>
      </c>
      <c r="N13" s="584">
        <f t="shared" si="0"/>
        <v>5186797</v>
      </c>
      <c r="O13" s="585">
        <f t="shared" si="1"/>
        <v>0.31904007008719298</v>
      </c>
      <c r="P13" s="586">
        <f t="shared" si="2"/>
        <v>0.31904007008719298</v>
      </c>
      <c r="Q13" s="586">
        <f t="shared" si="2"/>
        <v>0.33765154064833974</v>
      </c>
      <c r="R13" s="581">
        <f t="shared" si="3"/>
        <v>10869368</v>
      </c>
      <c r="S13" s="581">
        <f t="shared" si="4"/>
        <v>10869368</v>
      </c>
      <c r="T13" s="581">
        <f t="shared" si="4"/>
        <v>10174593</v>
      </c>
    </row>
    <row r="14" spans="1:20" ht="24.95" customHeight="1" thickBot="1" x14ac:dyDescent="0.25">
      <c r="A14" s="131" t="s">
        <v>19</v>
      </c>
      <c r="B14" s="587" t="s">
        <v>6</v>
      </c>
      <c r="C14" s="583">
        <v>26753409</v>
      </c>
      <c r="D14" s="583">
        <v>26753409</v>
      </c>
      <c r="E14" s="583">
        <v>26725677</v>
      </c>
      <c r="F14" s="584">
        <v>7437144</v>
      </c>
      <c r="G14" s="584">
        <v>7437144</v>
      </c>
      <c r="H14" s="584">
        <v>7437144</v>
      </c>
      <c r="I14" s="584">
        <v>9574500</v>
      </c>
      <c r="J14" s="584">
        <v>9574500</v>
      </c>
      <c r="K14" s="584">
        <v>9770446</v>
      </c>
      <c r="L14" s="584">
        <f t="shared" si="0"/>
        <v>17011644</v>
      </c>
      <c r="M14" s="584">
        <f t="shared" si="0"/>
        <v>17011644</v>
      </c>
      <c r="N14" s="584">
        <f t="shared" si="0"/>
        <v>17207590</v>
      </c>
      <c r="O14" s="585">
        <f t="shared" si="1"/>
        <v>0.63586827383381306</v>
      </c>
      <c r="P14" s="586">
        <f t="shared" si="2"/>
        <v>0.63586827383381306</v>
      </c>
      <c r="Q14" s="586">
        <f t="shared" si="2"/>
        <v>0.64385983561800886</v>
      </c>
      <c r="R14" s="581">
        <f t="shared" si="3"/>
        <v>9741765</v>
      </c>
      <c r="S14" s="581">
        <f t="shared" si="4"/>
        <v>9741765</v>
      </c>
      <c r="T14" s="581">
        <f t="shared" si="4"/>
        <v>9518087</v>
      </c>
    </row>
    <row r="15" spans="1:20" ht="24.95" customHeight="1" thickBot="1" x14ac:dyDescent="0.25">
      <c r="A15" s="131" t="s">
        <v>20</v>
      </c>
      <c r="B15" s="587" t="s">
        <v>167</v>
      </c>
      <c r="C15" s="584">
        <v>16322198</v>
      </c>
      <c r="D15" s="584">
        <v>16369244</v>
      </c>
      <c r="E15" s="584">
        <v>16369244</v>
      </c>
      <c r="F15" s="584">
        <v>9481464</v>
      </c>
      <c r="G15" s="584">
        <v>9570000</v>
      </c>
      <c r="H15" s="584">
        <v>9570000</v>
      </c>
      <c r="I15" s="584">
        <v>1402000</v>
      </c>
      <c r="J15" s="584">
        <v>1402000</v>
      </c>
      <c r="K15" s="584">
        <v>1483763</v>
      </c>
      <c r="L15" s="584">
        <f t="shared" si="0"/>
        <v>10883464</v>
      </c>
      <c r="M15" s="584">
        <f t="shared" si="0"/>
        <v>10972000</v>
      </c>
      <c r="N15" s="584">
        <f t="shared" si="0"/>
        <v>11053763</v>
      </c>
      <c r="O15" s="585">
        <f t="shared" si="1"/>
        <v>0.66678911749508252</v>
      </c>
      <c r="P15" s="586">
        <f t="shared" si="2"/>
        <v>0.67028141311840672</v>
      </c>
      <c r="Q15" s="586">
        <f t="shared" si="2"/>
        <v>0.67527632919394442</v>
      </c>
      <c r="R15" s="581">
        <f t="shared" si="3"/>
        <v>5438734</v>
      </c>
      <c r="S15" s="581">
        <f t="shared" si="4"/>
        <v>5397244</v>
      </c>
      <c r="T15" s="581">
        <f t="shared" si="4"/>
        <v>5315481</v>
      </c>
    </row>
    <row r="16" spans="1:20" ht="24.95" customHeight="1" thickBot="1" x14ac:dyDescent="0.25">
      <c r="A16" s="131" t="s">
        <v>21</v>
      </c>
      <c r="B16" s="587" t="s">
        <v>172</v>
      </c>
      <c r="C16" s="584">
        <v>19571134</v>
      </c>
      <c r="D16" s="584">
        <v>20119184</v>
      </c>
      <c r="E16" s="584">
        <v>20119184</v>
      </c>
      <c r="F16" s="583">
        <v>7301464</v>
      </c>
      <c r="G16" s="583">
        <v>7301464</v>
      </c>
      <c r="H16" s="583">
        <v>7301646</v>
      </c>
      <c r="I16" s="584"/>
      <c r="J16" s="584"/>
      <c r="K16" s="584"/>
      <c r="L16" s="584">
        <f t="shared" si="0"/>
        <v>7301464</v>
      </c>
      <c r="M16" s="584">
        <f t="shared" si="0"/>
        <v>7301464</v>
      </c>
      <c r="N16" s="584">
        <f t="shared" si="0"/>
        <v>7301646</v>
      </c>
      <c r="O16" s="585">
        <f t="shared" si="1"/>
        <v>0.37307311880854732</v>
      </c>
      <c r="P16" s="586">
        <f t="shared" si="2"/>
        <v>0.3629105434892389</v>
      </c>
      <c r="Q16" s="586">
        <f t="shared" si="2"/>
        <v>0.36291958958176435</v>
      </c>
      <c r="R16" s="581">
        <f t="shared" si="3"/>
        <v>12269670</v>
      </c>
      <c r="S16" s="581">
        <f t="shared" si="4"/>
        <v>12817720</v>
      </c>
      <c r="T16" s="581">
        <f t="shared" si="4"/>
        <v>12817538</v>
      </c>
    </row>
    <row r="17" spans="1:20" ht="24.95" customHeight="1" thickBot="1" x14ac:dyDescent="0.25">
      <c r="A17" s="131" t="s">
        <v>22</v>
      </c>
      <c r="B17" s="588" t="s">
        <v>168</v>
      </c>
      <c r="C17" s="584">
        <v>18148226</v>
      </c>
      <c r="D17" s="584">
        <v>20930281</v>
      </c>
      <c r="E17" s="584">
        <v>20930281</v>
      </c>
      <c r="F17" s="584">
        <v>17377700</v>
      </c>
      <c r="G17" s="584">
        <v>17705700</v>
      </c>
      <c r="H17" s="584">
        <v>17705700</v>
      </c>
      <c r="I17" s="584"/>
      <c r="J17" s="584"/>
      <c r="K17" s="584"/>
      <c r="L17" s="584">
        <f t="shared" si="0"/>
        <v>17377700</v>
      </c>
      <c r="M17" s="584">
        <f t="shared" si="0"/>
        <v>17705700</v>
      </c>
      <c r="N17" s="584">
        <f t="shared" si="0"/>
        <v>17705700</v>
      </c>
      <c r="O17" s="585">
        <f t="shared" si="1"/>
        <v>0.95754262703142445</v>
      </c>
      <c r="P17" s="586">
        <f t="shared" si="2"/>
        <v>0.84593704212571252</v>
      </c>
      <c r="Q17" s="586">
        <f t="shared" si="2"/>
        <v>0.84593704212571252</v>
      </c>
      <c r="R17" s="581">
        <f t="shared" si="3"/>
        <v>770526</v>
      </c>
      <c r="S17" s="581">
        <f t="shared" si="4"/>
        <v>3224581</v>
      </c>
      <c r="T17" s="581">
        <f t="shared" si="4"/>
        <v>3224581</v>
      </c>
    </row>
    <row r="18" spans="1:20" ht="24.95" customHeight="1" thickBot="1" x14ac:dyDescent="0.25">
      <c r="A18" s="131" t="s">
        <v>23</v>
      </c>
      <c r="B18" s="587" t="s">
        <v>41</v>
      </c>
      <c r="C18" s="584">
        <v>15490119</v>
      </c>
      <c r="D18" s="584">
        <v>16177055</v>
      </c>
      <c r="E18" s="584">
        <v>16177055</v>
      </c>
      <c r="F18" s="584">
        <v>10481464</v>
      </c>
      <c r="G18" s="584">
        <v>12750000</v>
      </c>
      <c r="H18" s="584">
        <v>12750000</v>
      </c>
      <c r="I18" s="584"/>
      <c r="J18" s="584"/>
      <c r="K18" s="584"/>
      <c r="L18" s="584">
        <f t="shared" si="0"/>
        <v>10481464</v>
      </c>
      <c r="M18" s="584">
        <f t="shared" si="0"/>
        <v>12750000</v>
      </c>
      <c r="N18" s="584">
        <f t="shared" si="0"/>
        <v>12750000</v>
      </c>
      <c r="O18" s="585">
        <f t="shared" si="1"/>
        <v>0.67665484041794643</v>
      </c>
      <c r="P18" s="586">
        <f t="shared" si="2"/>
        <v>0.78815334435099593</v>
      </c>
      <c r="Q18" s="586">
        <f t="shared" si="2"/>
        <v>0.78815334435099593</v>
      </c>
      <c r="R18" s="581">
        <f t="shared" si="3"/>
        <v>5008655</v>
      </c>
      <c r="S18" s="581">
        <f t="shared" si="4"/>
        <v>3427055</v>
      </c>
      <c r="T18" s="581">
        <f t="shared" si="4"/>
        <v>3427055</v>
      </c>
    </row>
    <row r="19" spans="1:20" ht="24.95" customHeight="1" thickBot="1" x14ac:dyDescent="0.25">
      <c r="A19" s="131" t="s">
        <v>24</v>
      </c>
      <c r="B19" s="589" t="s">
        <v>79</v>
      </c>
      <c r="C19" s="590">
        <v>2028874</v>
      </c>
      <c r="D19" s="590">
        <v>7032616</v>
      </c>
      <c r="E19" s="590">
        <v>7032616</v>
      </c>
      <c r="F19" s="590"/>
      <c r="G19" s="590">
        <v>6364896</v>
      </c>
      <c r="H19" s="590">
        <v>6364896</v>
      </c>
      <c r="I19" s="590"/>
      <c r="J19" s="590"/>
      <c r="K19" s="590"/>
      <c r="L19" s="590">
        <f t="shared" si="0"/>
        <v>0</v>
      </c>
      <c r="M19" s="590">
        <f t="shared" si="0"/>
        <v>6364896</v>
      </c>
      <c r="N19" s="590">
        <f t="shared" si="0"/>
        <v>6364896</v>
      </c>
      <c r="O19" s="591">
        <f t="shared" si="1"/>
        <v>0</v>
      </c>
      <c r="P19" s="592">
        <f t="shared" si="2"/>
        <v>0.90505382349896535</v>
      </c>
      <c r="Q19" s="592">
        <f t="shared" si="2"/>
        <v>0.90505382349896535</v>
      </c>
      <c r="R19" s="581">
        <f t="shared" si="3"/>
        <v>2028874</v>
      </c>
      <c r="S19" s="581">
        <f t="shared" si="4"/>
        <v>667720</v>
      </c>
      <c r="T19" s="581">
        <f t="shared" si="4"/>
        <v>667720</v>
      </c>
    </row>
    <row r="20" spans="1:20" ht="24.95" customHeight="1" thickBot="1" x14ac:dyDescent="0.25">
      <c r="A20" s="130" t="s">
        <v>47</v>
      </c>
      <c r="B20" s="593" t="s">
        <v>169</v>
      </c>
      <c r="C20" s="594">
        <f t="shared" ref="C20:N20" si="5">SUM(C12:C19)</f>
        <v>164659333</v>
      </c>
      <c r="D20" s="594">
        <f t="shared" si="5"/>
        <v>173168578</v>
      </c>
      <c r="E20" s="594">
        <f t="shared" si="5"/>
        <v>172540404</v>
      </c>
      <c r="F20" s="594">
        <f t="shared" si="5"/>
        <v>101896645</v>
      </c>
      <c r="G20" s="594">
        <f t="shared" si="5"/>
        <v>110022200</v>
      </c>
      <c r="H20" s="594">
        <f t="shared" si="5"/>
        <v>110022382</v>
      </c>
      <c r="I20" s="594">
        <f t="shared" si="5"/>
        <v>15995500</v>
      </c>
      <c r="J20" s="594">
        <f t="shared" si="5"/>
        <v>15995500</v>
      </c>
      <c r="K20" s="594">
        <f t="shared" si="5"/>
        <v>15053932</v>
      </c>
      <c r="L20" s="594">
        <f t="shared" si="5"/>
        <v>117892145</v>
      </c>
      <c r="M20" s="594">
        <f t="shared" si="5"/>
        <v>126017700</v>
      </c>
      <c r="N20" s="594">
        <f t="shared" si="5"/>
        <v>125076314</v>
      </c>
      <c r="O20" s="595">
        <f t="shared" si="1"/>
        <v>0.71597608742894636</v>
      </c>
      <c r="P20" s="596">
        <f t="shared" si="2"/>
        <v>0.72771689561370656</v>
      </c>
      <c r="Q20" s="596">
        <f t="shared" si="2"/>
        <v>0.72491028825920678</v>
      </c>
      <c r="R20" s="574">
        <f t="shared" si="3"/>
        <v>46767188</v>
      </c>
      <c r="S20" s="574">
        <f t="shared" si="4"/>
        <v>47150878</v>
      </c>
      <c r="T20" s="574">
        <f t="shared" si="4"/>
        <v>47464090</v>
      </c>
    </row>
    <row r="21" spans="1:20" ht="24.95" customHeight="1" thickBot="1" x14ac:dyDescent="0.25">
      <c r="A21" s="132" t="s">
        <v>25</v>
      </c>
      <c r="B21" s="597"/>
      <c r="C21" s="598"/>
      <c r="D21" s="598"/>
      <c r="E21" s="598"/>
      <c r="F21" s="598"/>
      <c r="G21" s="598"/>
      <c r="H21" s="598"/>
      <c r="I21" s="598"/>
      <c r="J21" s="598"/>
      <c r="K21" s="598"/>
      <c r="L21" s="598"/>
      <c r="M21" s="598"/>
      <c r="N21" s="598"/>
      <c r="O21" s="599"/>
      <c r="P21" s="600"/>
      <c r="Q21" s="601"/>
      <c r="R21" s="602"/>
      <c r="S21" s="602"/>
      <c r="T21" s="602"/>
    </row>
    <row r="22" spans="1:20" ht="24.95" customHeight="1" thickBot="1" x14ac:dyDescent="0.25">
      <c r="A22" s="130" t="s">
        <v>26</v>
      </c>
      <c r="B22" s="593" t="s">
        <v>170</v>
      </c>
      <c r="C22" s="594">
        <v>118201432</v>
      </c>
      <c r="D22" s="594">
        <v>145907907</v>
      </c>
      <c r="E22" s="594">
        <v>138388218</v>
      </c>
      <c r="F22" s="594">
        <v>10028480</v>
      </c>
      <c r="G22" s="594">
        <v>13297838</v>
      </c>
      <c r="H22" s="594">
        <v>13297838</v>
      </c>
      <c r="I22" s="594">
        <v>61457210</v>
      </c>
      <c r="J22" s="594">
        <v>72530837</v>
      </c>
      <c r="K22" s="594">
        <v>71091032</v>
      </c>
      <c r="L22" s="594">
        <f>F22+I22</f>
        <v>71485690</v>
      </c>
      <c r="M22" s="594">
        <f>G22+J22</f>
        <v>85828675</v>
      </c>
      <c r="N22" s="594">
        <f>H22+K22</f>
        <v>84388870</v>
      </c>
      <c r="O22" s="595">
        <f>L22/C22</f>
        <v>0.60477854447651702</v>
      </c>
      <c r="P22" s="596">
        <f>M22/D22</f>
        <v>0.58823868263698686</v>
      </c>
      <c r="Q22" s="596">
        <f>N22/E22</f>
        <v>0.60979808266625701</v>
      </c>
      <c r="R22" s="574">
        <f>C22-L22</f>
        <v>46715742</v>
      </c>
      <c r="S22" s="574">
        <f>D22-M22</f>
        <v>60079232</v>
      </c>
      <c r="T22" s="574">
        <f>E22-N22</f>
        <v>53999348</v>
      </c>
    </row>
    <row r="23" spans="1:20" ht="24.95" customHeight="1" thickBot="1" x14ac:dyDescent="0.25">
      <c r="A23" s="130" t="s">
        <v>27</v>
      </c>
      <c r="B23" s="603"/>
      <c r="C23" s="604"/>
      <c r="D23" s="604"/>
      <c r="E23" s="604"/>
      <c r="F23" s="604"/>
      <c r="G23" s="604"/>
      <c r="H23" s="604"/>
      <c r="I23" s="604"/>
      <c r="J23" s="604"/>
      <c r="K23" s="604"/>
      <c r="L23" s="604"/>
      <c r="M23" s="604"/>
      <c r="N23" s="604"/>
      <c r="O23" s="599"/>
      <c r="P23" s="600"/>
      <c r="Q23" s="601"/>
      <c r="R23" s="602"/>
      <c r="S23" s="602"/>
      <c r="T23" s="602"/>
    </row>
    <row r="24" spans="1:20" ht="24.95" customHeight="1" thickBot="1" x14ac:dyDescent="0.25">
      <c r="A24" s="130" t="s">
        <v>29</v>
      </c>
      <c r="B24" s="593" t="s">
        <v>769</v>
      </c>
      <c r="C24" s="594">
        <v>57739280</v>
      </c>
      <c r="D24" s="594">
        <v>57739280</v>
      </c>
      <c r="E24" s="594">
        <v>55924329</v>
      </c>
      <c r="F24" s="594">
        <v>39659745</v>
      </c>
      <c r="G24" s="594">
        <v>39659745</v>
      </c>
      <c r="H24" s="594">
        <v>32916216</v>
      </c>
      <c r="I24" s="594">
        <v>17598107</v>
      </c>
      <c r="J24" s="594">
        <v>17598107</v>
      </c>
      <c r="K24" s="594">
        <v>21570175</v>
      </c>
      <c r="L24" s="594">
        <f>SUM(F24,I24)</f>
        <v>57257852</v>
      </c>
      <c r="M24" s="594">
        <f>SUM(G24,J24)</f>
        <v>57257852</v>
      </c>
      <c r="N24" s="594">
        <f>SUM(H24,K24)</f>
        <v>54486391</v>
      </c>
      <c r="O24" s="595">
        <f>L24/C24</f>
        <v>0.99166203665857977</v>
      </c>
      <c r="P24" s="596">
        <f>M24/D24</f>
        <v>0.99166203665857977</v>
      </c>
      <c r="Q24" s="596">
        <f>N24/E24</f>
        <v>0.97428779163358403</v>
      </c>
      <c r="R24" s="574">
        <f>C24-L24</f>
        <v>481428</v>
      </c>
      <c r="S24" s="574">
        <f>D24-M24</f>
        <v>481428</v>
      </c>
      <c r="T24" s="574">
        <f>E24-N24</f>
        <v>1437938</v>
      </c>
    </row>
    <row r="25" spans="1:20" ht="24.95" customHeight="1" thickBot="1" x14ac:dyDescent="0.25">
      <c r="A25" s="130" t="s">
        <v>32</v>
      </c>
      <c r="B25" s="597"/>
      <c r="C25" s="598"/>
      <c r="D25" s="598"/>
      <c r="E25" s="598"/>
      <c r="F25" s="598"/>
      <c r="G25" s="598"/>
      <c r="H25" s="598"/>
      <c r="I25" s="598"/>
      <c r="J25" s="598"/>
      <c r="K25" s="598"/>
      <c r="L25" s="598"/>
      <c r="M25" s="598"/>
      <c r="N25" s="598"/>
      <c r="O25" s="605"/>
      <c r="P25" s="606"/>
      <c r="Q25" s="607"/>
      <c r="R25" s="602"/>
      <c r="S25" s="602"/>
      <c r="T25" s="602"/>
    </row>
    <row r="26" spans="1:20" ht="24.95" customHeight="1" thickBot="1" x14ac:dyDescent="0.25">
      <c r="A26" s="130" t="s">
        <v>116</v>
      </c>
      <c r="B26" s="593" t="s">
        <v>171</v>
      </c>
      <c r="C26" s="594">
        <f t="shared" ref="C26:N26" si="6">C10+C20+C22+C24</f>
        <v>557930788</v>
      </c>
      <c r="D26" s="594">
        <f t="shared" si="6"/>
        <v>598304876</v>
      </c>
      <c r="E26" s="594">
        <f t="shared" si="6"/>
        <v>582646870</v>
      </c>
      <c r="F26" s="594">
        <f t="shared" si="6"/>
        <v>338408737</v>
      </c>
      <c r="G26" s="594">
        <f t="shared" si="6"/>
        <v>358489270</v>
      </c>
      <c r="H26" s="594">
        <f t="shared" si="6"/>
        <v>351745923</v>
      </c>
      <c r="I26" s="594">
        <f t="shared" si="6"/>
        <v>97146317</v>
      </c>
      <c r="J26" s="594">
        <f t="shared" si="6"/>
        <v>109864642</v>
      </c>
      <c r="K26" s="594">
        <f t="shared" si="6"/>
        <v>111602011</v>
      </c>
      <c r="L26" s="594">
        <f t="shared" si="6"/>
        <v>435555054</v>
      </c>
      <c r="M26" s="594">
        <f t="shared" si="6"/>
        <v>468353912</v>
      </c>
      <c r="N26" s="594">
        <f t="shared" si="6"/>
        <v>463347934</v>
      </c>
      <c r="O26" s="595">
        <f>L26/C26</f>
        <v>0.78066144290284267</v>
      </c>
      <c r="P26" s="596">
        <f>M26/D26</f>
        <v>0.78280142914964312</v>
      </c>
      <c r="Q26" s="596">
        <f>N26/E26</f>
        <v>0.79524658563771222</v>
      </c>
      <c r="R26" s="608">
        <f>R10+R20+R22+R24</f>
        <v>122375734</v>
      </c>
      <c r="S26" s="608">
        <f>S10+S20+S22+S24</f>
        <v>129950964</v>
      </c>
      <c r="T26" s="608">
        <f>T10+T20+T22+T24</f>
        <v>119298936</v>
      </c>
    </row>
    <row r="27" spans="1:20" ht="12.75" customHeight="1" x14ac:dyDescent="0.2">
      <c r="R27" s="55"/>
      <c r="S27" s="55"/>
    </row>
  </sheetData>
  <sheetProtection selectLockedCells="1" selectUnlockedCells="1"/>
  <mergeCells count="14">
    <mergeCell ref="F7:H7"/>
    <mergeCell ref="F8:H8"/>
    <mergeCell ref="C7:E7"/>
    <mergeCell ref="C8:E8"/>
    <mergeCell ref="A4:T4"/>
    <mergeCell ref="A5:T5"/>
    <mergeCell ref="I1:R1"/>
    <mergeCell ref="R7:T8"/>
    <mergeCell ref="O7:Q7"/>
    <mergeCell ref="O8:Q8"/>
    <mergeCell ref="L7:N7"/>
    <mergeCell ref="L8:N8"/>
    <mergeCell ref="I7:K7"/>
    <mergeCell ref="I8:K8"/>
  </mergeCells>
  <phoneticPr fontId="3" type="noConversion"/>
  <printOptions horizontalCentered="1"/>
  <pageMargins left="0.19685039370078741" right="0.19685039370078741" top="1.1811023622047245" bottom="0.19685039370078741" header="0" footer="0"/>
  <pageSetup paperSize="8" scale="97" firstPageNumber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H110"/>
  <sheetViews>
    <sheetView view="pageBreakPreview" zoomScale="75" zoomScaleNormal="100" zoomScaleSheetLayoutView="75" workbookViewId="0">
      <pane xSplit="31" ySplit="1" topLeftCell="AM2" activePane="bottomRight" state="frozen"/>
      <selection pane="topRight" activeCell="AF1" sqref="AF1"/>
      <selection pane="bottomLeft" activeCell="A2" sqref="A2"/>
      <selection pane="bottomRight" sqref="A1:BB1"/>
    </sheetView>
  </sheetViews>
  <sheetFormatPr defaultRowHeight="12.75" x14ac:dyDescent="0.2"/>
  <cols>
    <col min="1" max="28" width="2.7109375" style="153" customWidth="1"/>
    <col min="29" max="29" width="2.7109375" style="160" customWidth="1"/>
    <col min="30" max="32" width="2.7109375" style="153" customWidth="1"/>
    <col min="33" max="34" width="15.28515625" style="153" customWidth="1"/>
    <col min="35" max="35" width="18.42578125" style="153" customWidth="1"/>
    <col min="36" max="38" width="15.42578125" style="153" customWidth="1"/>
    <col min="39" max="44" width="16.42578125" style="153" customWidth="1"/>
    <col min="45" max="47" width="14.42578125" style="153" customWidth="1"/>
    <col min="48" max="50" width="15.28515625" style="153" customWidth="1"/>
    <col min="51" max="53" width="16" style="153" customWidth="1"/>
    <col min="54" max="55" width="14.5703125" style="153" customWidth="1"/>
    <col min="56" max="56" width="14.7109375" style="153" customWidth="1"/>
    <col min="57" max="57" width="2.7109375" style="153" customWidth="1"/>
    <col min="58" max="58" width="15.42578125" style="153" customWidth="1"/>
    <col min="59" max="59" width="2.7109375" style="153" customWidth="1"/>
    <col min="60" max="16384" width="9.140625" style="153"/>
  </cols>
  <sheetData>
    <row r="1" spans="1:60" ht="12.75" customHeight="1" x14ac:dyDescent="0.25">
      <c r="A1" s="780" t="s">
        <v>1514</v>
      </c>
      <c r="B1" s="780"/>
      <c r="C1" s="780"/>
      <c r="D1" s="780"/>
      <c r="E1" s="780"/>
      <c r="F1" s="780"/>
      <c r="G1" s="780"/>
      <c r="H1" s="780"/>
      <c r="I1" s="780"/>
      <c r="J1" s="780"/>
      <c r="K1" s="780"/>
      <c r="L1" s="780"/>
      <c r="M1" s="780"/>
      <c r="N1" s="780"/>
      <c r="O1" s="780"/>
      <c r="P1" s="780"/>
      <c r="Q1" s="780"/>
      <c r="R1" s="780"/>
      <c r="S1" s="780"/>
      <c r="T1" s="780"/>
      <c r="U1" s="780"/>
      <c r="V1" s="780"/>
      <c r="W1" s="780"/>
      <c r="X1" s="780"/>
      <c r="Y1" s="780"/>
      <c r="Z1" s="780"/>
      <c r="AA1" s="780"/>
      <c r="AB1" s="780"/>
      <c r="AC1" s="780"/>
      <c r="AD1" s="780"/>
      <c r="AE1" s="780"/>
      <c r="AF1" s="780"/>
      <c r="AG1" s="780"/>
      <c r="AH1" s="780"/>
      <c r="AI1" s="780"/>
      <c r="AJ1" s="780"/>
      <c r="AK1" s="780"/>
      <c r="AL1" s="780"/>
      <c r="AM1" s="780"/>
      <c r="AN1" s="780"/>
      <c r="AO1" s="780"/>
      <c r="AP1" s="780"/>
      <c r="AQ1" s="780"/>
      <c r="AR1" s="780"/>
      <c r="AS1" s="780"/>
      <c r="AT1" s="780"/>
      <c r="AU1" s="780"/>
      <c r="AV1" s="780"/>
      <c r="AW1" s="780"/>
      <c r="AX1" s="780"/>
      <c r="AY1" s="780"/>
      <c r="AZ1" s="780"/>
      <c r="BA1" s="780"/>
      <c r="BB1" s="780"/>
    </row>
    <row r="3" spans="1:60" ht="39" customHeight="1" x14ac:dyDescent="0.2">
      <c r="A3" s="809" t="s">
        <v>1363</v>
      </c>
      <c r="B3" s="809"/>
      <c r="C3" s="809"/>
      <c r="D3" s="809"/>
      <c r="E3" s="809"/>
      <c r="F3" s="809"/>
      <c r="G3" s="809"/>
      <c r="H3" s="809"/>
      <c r="I3" s="809"/>
      <c r="J3" s="809"/>
      <c r="K3" s="809"/>
      <c r="L3" s="809"/>
      <c r="M3" s="809"/>
      <c r="N3" s="809"/>
      <c r="O3" s="809"/>
      <c r="P3" s="809"/>
      <c r="Q3" s="809"/>
      <c r="R3" s="809"/>
      <c r="S3" s="809"/>
      <c r="T3" s="809"/>
      <c r="U3" s="809"/>
      <c r="V3" s="809"/>
      <c r="W3" s="809"/>
      <c r="X3" s="809"/>
      <c r="Y3" s="809"/>
      <c r="Z3" s="809"/>
      <c r="AA3" s="809"/>
      <c r="AB3" s="809"/>
      <c r="AC3" s="809"/>
      <c r="AD3" s="809"/>
      <c r="AE3" s="809"/>
      <c r="AF3" s="809"/>
      <c r="AG3" s="809"/>
      <c r="AH3" s="809"/>
      <c r="AI3" s="809"/>
      <c r="AJ3" s="809"/>
      <c r="AK3" s="809"/>
      <c r="AL3" s="809"/>
      <c r="AM3" s="809"/>
      <c r="AN3" s="809"/>
      <c r="AO3" s="809"/>
      <c r="AP3" s="809"/>
      <c r="AQ3" s="809"/>
      <c r="AR3" s="809"/>
      <c r="AS3" s="809"/>
      <c r="AT3" s="809"/>
      <c r="AU3" s="809"/>
      <c r="AV3" s="809"/>
      <c r="AW3" s="809"/>
      <c r="AX3" s="809"/>
      <c r="AY3" s="809"/>
      <c r="AZ3" s="809"/>
      <c r="BA3" s="809"/>
      <c r="BB3" s="809"/>
    </row>
    <row r="4" spans="1:60" ht="15.75" customHeight="1" x14ac:dyDescent="0.2">
      <c r="A4" s="810" t="s">
        <v>508</v>
      </c>
      <c r="B4" s="810"/>
      <c r="C4" s="810"/>
      <c r="D4" s="810"/>
      <c r="E4" s="810"/>
      <c r="F4" s="810"/>
      <c r="G4" s="810"/>
      <c r="H4" s="810"/>
      <c r="I4" s="810"/>
      <c r="J4" s="810"/>
      <c r="K4" s="810"/>
      <c r="L4" s="810"/>
      <c r="M4" s="810"/>
      <c r="N4" s="810"/>
      <c r="O4" s="810"/>
      <c r="P4" s="810"/>
      <c r="Q4" s="810"/>
      <c r="R4" s="810"/>
      <c r="S4" s="810"/>
      <c r="T4" s="810"/>
      <c r="U4" s="810"/>
      <c r="V4" s="810"/>
      <c r="W4" s="810"/>
      <c r="X4" s="810"/>
      <c r="Y4" s="810"/>
      <c r="Z4" s="810"/>
      <c r="AA4" s="810"/>
      <c r="AB4" s="810"/>
      <c r="AC4" s="810"/>
      <c r="AD4" s="810"/>
      <c r="AE4" s="810"/>
      <c r="AF4" s="810"/>
      <c r="AG4" s="810"/>
      <c r="AH4" s="810"/>
      <c r="AI4" s="810"/>
      <c r="AJ4" s="810"/>
      <c r="AK4" s="810"/>
      <c r="AL4" s="810"/>
      <c r="AM4" s="810"/>
      <c r="AN4" s="810"/>
      <c r="AO4" s="810"/>
      <c r="AP4" s="810"/>
      <c r="AQ4" s="810"/>
      <c r="AR4" s="810"/>
      <c r="AS4" s="810"/>
      <c r="AT4" s="810"/>
      <c r="AU4" s="810"/>
      <c r="AV4" s="810"/>
      <c r="AW4" s="810"/>
      <c r="AX4" s="810"/>
      <c r="AY4" s="810"/>
      <c r="AZ4" s="810"/>
      <c r="BA4" s="810"/>
      <c r="BB4" s="810"/>
    </row>
    <row r="5" spans="1:60" ht="50.1" customHeight="1" x14ac:dyDescent="0.2">
      <c r="A5" s="811" t="s">
        <v>236</v>
      </c>
      <c r="B5" s="812"/>
      <c r="C5" s="813" t="s">
        <v>237</v>
      </c>
      <c r="D5" s="814"/>
      <c r="E5" s="814"/>
      <c r="F5" s="814"/>
      <c r="G5" s="814"/>
      <c r="H5" s="814"/>
      <c r="I5" s="814"/>
      <c r="J5" s="814"/>
      <c r="K5" s="814"/>
      <c r="L5" s="814"/>
      <c r="M5" s="814"/>
      <c r="N5" s="814"/>
      <c r="O5" s="814"/>
      <c r="P5" s="814"/>
      <c r="Q5" s="814"/>
      <c r="R5" s="814"/>
      <c r="S5" s="814"/>
      <c r="T5" s="814"/>
      <c r="U5" s="814"/>
      <c r="V5" s="814"/>
      <c r="W5" s="814"/>
      <c r="X5" s="814"/>
      <c r="Y5" s="814"/>
      <c r="Z5" s="814"/>
      <c r="AA5" s="814"/>
      <c r="AB5" s="814"/>
      <c r="AC5" s="815" t="s">
        <v>238</v>
      </c>
      <c r="AD5" s="814"/>
      <c r="AE5" s="814"/>
      <c r="AF5" s="816"/>
      <c r="AG5" s="819" t="s">
        <v>42</v>
      </c>
      <c r="AH5" s="820"/>
      <c r="AI5" s="821"/>
      <c r="AJ5" s="806" t="s">
        <v>84</v>
      </c>
      <c r="AK5" s="807"/>
      <c r="AL5" s="808"/>
      <c r="AM5" s="806" t="s">
        <v>80</v>
      </c>
      <c r="AN5" s="807"/>
      <c r="AO5" s="808"/>
      <c r="AP5" s="806" t="s">
        <v>64</v>
      </c>
      <c r="AQ5" s="807"/>
      <c r="AR5" s="808"/>
      <c r="AS5" s="806" t="s">
        <v>239</v>
      </c>
      <c r="AT5" s="807"/>
      <c r="AU5" s="808"/>
      <c r="AV5" s="806" t="s">
        <v>165</v>
      </c>
      <c r="AW5" s="807"/>
      <c r="AX5" s="808"/>
      <c r="AY5" s="806" t="s">
        <v>78</v>
      </c>
      <c r="AZ5" s="807"/>
      <c r="BA5" s="808"/>
      <c r="BB5" s="806" t="s">
        <v>240</v>
      </c>
      <c r="BC5" s="807"/>
      <c r="BD5" s="808"/>
    </row>
    <row r="6" spans="1:60" ht="20.100000000000001" customHeight="1" thickBot="1" x14ac:dyDescent="0.25">
      <c r="A6" s="822"/>
      <c r="B6" s="823"/>
      <c r="C6" s="824"/>
      <c r="D6" s="824"/>
      <c r="E6" s="824"/>
      <c r="F6" s="824"/>
      <c r="G6" s="824"/>
      <c r="H6" s="824"/>
      <c r="I6" s="824"/>
      <c r="J6" s="824"/>
      <c r="K6" s="824"/>
      <c r="L6" s="824"/>
      <c r="M6" s="824"/>
      <c r="N6" s="824"/>
      <c r="O6" s="824"/>
      <c r="P6" s="824"/>
      <c r="Q6" s="824"/>
      <c r="R6" s="824"/>
      <c r="S6" s="824"/>
      <c r="T6" s="824"/>
      <c r="U6" s="824"/>
      <c r="V6" s="824"/>
      <c r="W6" s="824"/>
      <c r="X6" s="824"/>
      <c r="Y6" s="824"/>
      <c r="Z6" s="824"/>
      <c r="AA6" s="824"/>
      <c r="AB6" s="824"/>
      <c r="AC6" s="824"/>
      <c r="AD6" s="824"/>
      <c r="AE6" s="824"/>
      <c r="AF6" s="824"/>
      <c r="AG6" s="262" t="s">
        <v>1364</v>
      </c>
      <c r="AH6" s="262" t="s">
        <v>1365</v>
      </c>
      <c r="AI6" s="304" t="s">
        <v>1366</v>
      </c>
      <c r="AJ6" s="261" t="s">
        <v>1364</v>
      </c>
      <c r="AK6" s="435" t="s">
        <v>1365</v>
      </c>
      <c r="AL6" s="305" t="s">
        <v>1366</v>
      </c>
      <c r="AM6" s="261" t="s">
        <v>1364</v>
      </c>
      <c r="AN6" s="435" t="s">
        <v>1365</v>
      </c>
      <c r="AO6" s="305" t="s">
        <v>1366</v>
      </c>
      <c r="AP6" s="261" t="s">
        <v>1364</v>
      </c>
      <c r="AQ6" s="435" t="s">
        <v>1365</v>
      </c>
      <c r="AR6" s="305" t="s">
        <v>1366</v>
      </c>
      <c r="AS6" s="261" t="s">
        <v>1364</v>
      </c>
      <c r="AT6" s="435" t="s">
        <v>1365</v>
      </c>
      <c r="AU6" s="305" t="s">
        <v>1366</v>
      </c>
      <c r="AV6" s="261" t="s">
        <v>1364</v>
      </c>
      <c r="AW6" s="435" t="s">
        <v>1365</v>
      </c>
      <c r="AX6" s="305" t="s">
        <v>1366</v>
      </c>
      <c r="AY6" s="261" t="s">
        <v>1364</v>
      </c>
      <c r="AZ6" s="435" t="s">
        <v>1365</v>
      </c>
      <c r="BA6" s="305" t="s">
        <v>1366</v>
      </c>
      <c r="BB6" s="261" t="s">
        <v>1364</v>
      </c>
      <c r="BC6" s="435" t="s">
        <v>1365</v>
      </c>
      <c r="BD6" s="305" t="s">
        <v>1366</v>
      </c>
    </row>
    <row r="7" spans="1:60" s="158" customFormat="1" ht="26.1" customHeight="1" x14ac:dyDescent="0.2">
      <c r="A7" s="825" t="s">
        <v>241</v>
      </c>
      <c r="B7" s="826"/>
      <c r="C7" s="827" t="s">
        <v>509</v>
      </c>
      <c r="D7" s="827"/>
      <c r="E7" s="827"/>
      <c r="F7" s="827"/>
      <c r="G7" s="827"/>
      <c r="H7" s="827"/>
      <c r="I7" s="827"/>
      <c r="J7" s="827"/>
      <c r="K7" s="827"/>
      <c r="L7" s="827"/>
      <c r="M7" s="827"/>
      <c r="N7" s="827"/>
      <c r="O7" s="827"/>
      <c r="P7" s="827"/>
      <c r="Q7" s="827"/>
      <c r="R7" s="827"/>
      <c r="S7" s="827"/>
      <c r="T7" s="827"/>
      <c r="U7" s="827"/>
      <c r="V7" s="827"/>
      <c r="W7" s="827"/>
      <c r="X7" s="827"/>
      <c r="Y7" s="827"/>
      <c r="Z7" s="827"/>
      <c r="AA7" s="827"/>
      <c r="AB7" s="827"/>
      <c r="AC7" s="817" t="s">
        <v>510</v>
      </c>
      <c r="AD7" s="817"/>
      <c r="AE7" s="817"/>
      <c r="AF7" s="818"/>
      <c r="AG7" s="173">
        <f t="shared" ref="AG7:AG12" si="0">SUM(AJ7,AM7,AP7,AS7,AV7,AY7,BB7)</f>
        <v>226764833</v>
      </c>
      <c r="AH7" s="173">
        <f t="shared" ref="AH7:AI12" si="1">SUM(AK7,AN7,AQ7,AT7,AW7,AZ7,BC7)</f>
        <v>231744828</v>
      </c>
      <c r="AI7" s="173">
        <f t="shared" si="1"/>
        <v>231744828</v>
      </c>
      <c r="AJ7" s="245">
        <v>226764833</v>
      </c>
      <c r="AK7" s="306">
        <v>231744828</v>
      </c>
      <c r="AL7" s="252">
        <v>231744828</v>
      </c>
      <c r="AM7" s="424"/>
      <c r="AN7" s="427"/>
      <c r="AO7" s="240"/>
      <c r="AP7" s="424"/>
      <c r="AQ7" s="427"/>
      <c r="AR7" s="240"/>
      <c r="AS7" s="424"/>
      <c r="AT7" s="427"/>
      <c r="AU7" s="240"/>
      <c r="AV7" s="431"/>
      <c r="AW7" s="433"/>
      <c r="AX7" s="432"/>
      <c r="AY7" s="431"/>
      <c r="AZ7" s="433"/>
      <c r="BA7" s="432"/>
      <c r="BB7" s="431"/>
      <c r="BC7" s="433"/>
      <c r="BD7" s="432"/>
      <c r="BF7" s="421"/>
      <c r="BH7" s="421"/>
    </row>
    <row r="8" spans="1:60" s="158" customFormat="1" ht="26.1" customHeight="1" x14ac:dyDescent="0.2">
      <c r="A8" s="781" t="s">
        <v>244</v>
      </c>
      <c r="B8" s="782"/>
      <c r="C8" s="784" t="s">
        <v>511</v>
      </c>
      <c r="D8" s="784"/>
      <c r="E8" s="784"/>
      <c r="F8" s="784"/>
      <c r="G8" s="784"/>
      <c r="H8" s="784"/>
      <c r="I8" s="784"/>
      <c r="J8" s="784"/>
      <c r="K8" s="784"/>
      <c r="L8" s="784"/>
      <c r="M8" s="784"/>
      <c r="N8" s="784"/>
      <c r="O8" s="784"/>
      <c r="P8" s="784"/>
      <c r="Q8" s="784"/>
      <c r="R8" s="784"/>
      <c r="S8" s="784"/>
      <c r="T8" s="784"/>
      <c r="U8" s="784"/>
      <c r="V8" s="784"/>
      <c r="W8" s="784"/>
      <c r="X8" s="784"/>
      <c r="Y8" s="784"/>
      <c r="Z8" s="784"/>
      <c r="AA8" s="784"/>
      <c r="AB8" s="784"/>
      <c r="AC8" s="801" t="s">
        <v>512</v>
      </c>
      <c r="AD8" s="801"/>
      <c r="AE8" s="801"/>
      <c r="AF8" s="802"/>
      <c r="AG8" s="173">
        <f t="shared" si="0"/>
        <v>157959200</v>
      </c>
      <c r="AH8" s="173">
        <f t="shared" si="1"/>
        <v>162855116</v>
      </c>
      <c r="AI8" s="173">
        <f t="shared" si="1"/>
        <v>162855116</v>
      </c>
      <c r="AJ8" s="246">
        <v>157959200</v>
      </c>
      <c r="AK8" s="307">
        <v>162855116</v>
      </c>
      <c r="AL8" s="253">
        <v>162855116</v>
      </c>
      <c r="AM8" s="258"/>
      <c r="AN8" s="423"/>
      <c r="AO8" s="241"/>
      <c r="AP8" s="258"/>
      <c r="AQ8" s="423"/>
      <c r="AR8" s="241"/>
      <c r="AS8" s="258"/>
      <c r="AT8" s="423"/>
      <c r="AU8" s="241"/>
      <c r="AV8" s="429"/>
      <c r="AW8" s="430"/>
      <c r="AX8" s="243"/>
      <c r="AY8" s="429"/>
      <c r="AZ8" s="430"/>
      <c r="BA8" s="243"/>
      <c r="BB8" s="429"/>
      <c r="BC8" s="430"/>
      <c r="BD8" s="243"/>
      <c r="BF8" s="421"/>
      <c r="BH8" s="421"/>
    </row>
    <row r="9" spans="1:60" s="158" customFormat="1" ht="26.1" customHeight="1" x14ac:dyDescent="0.2">
      <c r="A9" s="781" t="s">
        <v>245</v>
      </c>
      <c r="B9" s="782"/>
      <c r="C9" s="784" t="s">
        <v>513</v>
      </c>
      <c r="D9" s="784"/>
      <c r="E9" s="784"/>
      <c r="F9" s="784"/>
      <c r="G9" s="784"/>
      <c r="H9" s="784"/>
      <c r="I9" s="784"/>
      <c r="J9" s="784"/>
      <c r="K9" s="784"/>
      <c r="L9" s="784"/>
      <c r="M9" s="784"/>
      <c r="N9" s="784"/>
      <c r="O9" s="784"/>
      <c r="P9" s="784"/>
      <c r="Q9" s="784"/>
      <c r="R9" s="784"/>
      <c r="S9" s="784"/>
      <c r="T9" s="784"/>
      <c r="U9" s="784"/>
      <c r="V9" s="784"/>
      <c r="W9" s="784"/>
      <c r="X9" s="784"/>
      <c r="Y9" s="784"/>
      <c r="Z9" s="784"/>
      <c r="AA9" s="784"/>
      <c r="AB9" s="784"/>
      <c r="AC9" s="801" t="s">
        <v>514</v>
      </c>
      <c r="AD9" s="801"/>
      <c r="AE9" s="801"/>
      <c r="AF9" s="802"/>
      <c r="AG9" s="173">
        <f t="shared" si="0"/>
        <v>176228621</v>
      </c>
      <c r="AH9" s="173">
        <f t="shared" si="1"/>
        <v>199957964</v>
      </c>
      <c r="AI9" s="173">
        <f t="shared" si="1"/>
        <v>199957964</v>
      </c>
      <c r="AJ9" s="246">
        <v>176228621</v>
      </c>
      <c r="AK9" s="307">
        <v>199957964</v>
      </c>
      <c r="AL9" s="253">
        <v>199957964</v>
      </c>
      <c r="AM9" s="258"/>
      <c r="AN9" s="423"/>
      <c r="AO9" s="241"/>
      <c r="AP9" s="258"/>
      <c r="AQ9" s="423"/>
      <c r="AR9" s="241"/>
      <c r="AS9" s="258"/>
      <c r="AT9" s="423"/>
      <c r="AU9" s="241"/>
      <c r="AV9" s="429"/>
      <c r="AW9" s="430"/>
      <c r="AX9" s="243"/>
      <c r="AY9" s="429"/>
      <c r="AZ9" s="430"/>
      <c r="BA9" s="243"/>
      <c r="BB9" s="429"/>
      <c r="BC9" s="430"/>
      <c r="BD9" s="243"/>
      <c r="BF9" s="421"/>
      <c r="BH9" s="421"/>
    </row>
    <row r="10" spans="1:60" ht="26.1" customHeight="1" x14ac:dyDescent="0.2">
      <c r="A10" s="781" t="s">
        <v>246</v>
      </c>
      <c r="B10" s="782"/>
      <c r="C10" s="784" t="s">
        <v>515</v>
      </c>
      <c r="D10" s="784"/>
      <c r="E10" s="784"/>
      <c r="F10" s="784"/>
      <c r="G10" s="784"/>
      <c r="H10" s="784"/>
      <c r="I10" s="784"/>
      <c r="J10" s="784"/>
      <c r="K10" s="784"/>
      <c r="L10" s="784"/>
      <c r="M10" s="784"/>
      <c r="N10" s="784"/>
      <c r="O10" s="784"/>
      <c r="P10" s="784"/>
      <c r="Q10" s="784"/>
      <c r="R10" s="784"/>
      <c r="S10" s="784"/>
      <c r="T10" s="784"/>
      <c r="U10" s="784"/>
      <c r="V10" s="784"/>
      <c r="W10" s="784"/>
      <c r="X10" s="784"/>
      <c r="Y10" s="784"/>
      <c r="Z10" s="784"/>
      <c r="AA10" s="784"/>
      <c r="AB10" s="784"/>
      <c r="AC10" s="801" t="s">
        <v>516</v>
      </c>
      <c r="AD10" s="801"/>
      <c r="AE10" s="801"/>
      <c r="AF10" s="802"/>
      <c r="AG10" s="173">
        <f t="shared" si="0"/>
        <v>10028480</v>
      </c>
      <c r="AH10" s="173">
        <f t="shared" si="1"/>
        <v>13101838</v>
      </c>
      <c r="AI10" s="173">
        <f t="shared" si="1"/>
        <v>13101838</v>
      </c>
      <c r="AJ10" s="246">
        <v>10028480</v>
      </c>
      <c r="AK10" s="307">
        <v>13101838</v>
      </c>
      <c r="AL10" s="253">
        <v>13101838</v>
      </c>
      <c r="AM10" s="258"/>
      <c r="AN10" s="423"/>
      <c r="AO10" s="241"/>
      <c r="AP10" s="258"/>
      <c r="AQ10" s="423"/>
      <c r="AR10" s="241"/>
      <c r="AS10" s="258"/>
      <c r="AT10" s="423"/>
      <c r="AU10" s="241"/>
      <c r="AV10" s="258"/>
      <c r="AW10" s="423"/>
      <c r="AX10" s="241"/>
      <c r="AY10" s="258"/>
      <c r="AZ10" s="423"/>
      <c r="BA10" s="241"/>
      <c r="BB10" s="258"/>
      <c r="BC10" s="423"/>
      <c r="BD10" s="241"/>
      <c r="BF10" s="421"/>
      <c r="BH10" s="421"/>
    </row>
    <row r="11" spans="1:60" s="157" customFormat="1" ht="26.1" customHeight="1" x14ac:dyDescent="0.2">
      <c r="A11" s="781" t="s">
        <v>247</v>
      </c>
      <c r="B11" s="782"/>
      <c r="C11" s="784" t="s">
        <v>517</v>
      </c>
      <c r="D11" s="784"/>
      <c r="E11" s="784"/>
      <c r="F11" s="784"/>
      <c r="G11" s="784"/>
      <c r="H11" s="784"/>
      <c r="I11" s="784"/>
      <c r="J11" s="784"/>
      <c r="K11" s="784"/>
      <c r="L11" s="784"/>
      <c r="M11" s="784"/>
      <c r="N11" s="784"/>
      <c r="O11" s="784"/>
      <c r="P11" s="784"/>
      <c r="Q11" s="784"/>
      <c r="R11" s="784"/>
      <c r="S11" s="784"/>
      <c r="T11" s="784"/>
      <c r="U11" s="784"/>
      <c r="V11" s="784"/>
      <c r="W11" s="784"/>
      <c r="X11" s="784"/>
      <c r="Y11" s="784"/>
      <c r="Z11" s="784"/>
      <c r="AA11" s="784"/>
      <c r="AB11" s="784"/>
      <c r="AC11" s="801" t="s">
        <v>518</v>
      </c>
      <c r="AD11" s="801"/>
      <c r="AE11" s="801"/>
      <c r="AF11" s="802"/>
      <c r="AG11" s="173">
        <f t="shared" si="0"/>
        <v>0</v>
      </c>
      <c r="AH11" s="173">
        <f t="shared" si="1"/>
        <v>25331765</v>
      </c>
      <c r="AI11" s="173">
        <f t="shared" si="1"/>
        <v>25331765</v>
      </c>
      <c r="AJ11" s="263"/>
      <c r="AK11" s="308">
        <v>25331765</v>
      </c>
      <c r="AL11" s="264">
        <v>25331765</v>
      </c>
      <c r="AM11" s="425"/>
      <c r="AN11" s="428"/>
      <c r="AO11" s="426"/>
      <c r="AP11" s="425"/>
      <c r="AQ11" s="428"/>
      <c r="AR11" s="426"/>
      <c r="AS11" s="258"/>
      <c r="AT11" s="423"/>
      <c r="AU11" s="241"/>
      <c r="AV11" s="258"/>
      <c r="AW11" s="423"/>
      <c r="AX11" s="241"/>
      <c r="AY11" s="258"/>
      <c r="AZ11" s="423"/>
      <c r="BA11" s="241"/>
      <c r="BB11" s="258"/>
      <c r="BC11" s="423"/>
      <c r="BD11" s="241"/>
      <c r="BF11" s="421"/>
      <c r="BH11" s="421"/>
    </row>
    <row r="12" spans="1:60" s="157" customFormat="1" ht="26.1" customHeight="1" x14ac:dyDescent="0.2">
      <c r="A12" s="781" t="s">
        <v>248</v>
      </c>
      <c r="B12" s="782"/>
      <c r="C12" s="784" t="s">
        <v>519</v>
      </c>
      <c r="D12" s="784"/>
      <c r="E12" s="784"/>
      <c r="F12" s="784"/>
      <c r="G12" s="784"/>
      <c r="H12" s="784"/>
      <c r="I12" s="784"/>
      <c r="J12" s="784"/>
      <c r="K12" s="784"/>
      <c r="L12" s="784"/>
      <c r="M12" s="784"/>
      <c r="N12" s="784"/>
      <c r="O12" s="784"/>
      <c r="P12" s="784"/>
      <c r="Q12" s="784"/>
      <c r="R12" s="784"/>
      <c r="S12" s="784"/>
      <c r="T12" s="784"/>
      <c r="U12" s="784"/>
      <c r="V12" s="784"/>
      <c r="W12" s="784"/>
      <c r="X12" s="784"/>
      <c r="Y12" s="784"/>
      <c r="Z12" s="784"/>
      <c r="AA12" s="784"/>
      <c r="AB12" s="784"/>
      <c r="AC12" s="801" t="s">
        <v>520</v>
      </c>
      <c r="AD12" s="801"/>
      <c r="AE12" s="801"/>
      <c r="AF12" s="802"/>
      <c r="AG12" s="173">
        <f t="shared" si="0"/>
        <v>0</v>
      </c>
      <c r="AH12" s="173">
        <f t="shared" si="1"/>
        <v>0</v>
      </c>
      <c r="AI12" s="173">
        <f t="shared" si="1"/>
        <v>0</v>
      </c>
      <c r="AJ12" s="263"/>
      <c r="AK12" s="308"/>
      <c r="AL12" s="264"/>
      <c r="AM12" s="425"/>
      <c r="AN12" s="428"/>
      <c r="AO12" s="426"/>
      <c r="AP12" s="425"/>
      <c r="AQ12" s="428"/>
      <c r="AR12" s="426"/>
      <c r="AS12" s="258"/>
      <c r="AT12" s="423"/>
      <c r="AU12" s="241"/>
      <c r="AV12" s="258"/>
      <c r="AW12" s="423"/>
      <c r="AX12" s="241"/>
      <c r="AY12" s="258"/>
      <c r="AZ12" s="423"/>
      <c r="BA12" s="241"/>
      <c r="BB12" s="258"/>
      <c r="BC12" s="423"/>
      <c r="BD12" s="241"/>
      <c r="BF12" s="421"/>
      <c r="BH12" s="421"/>
    </row>
    <row r="13" spans="1:60" s="162" customFormat="1" ht="26.1" customHeight="1" x14ac:dyDescent="0.2">
      <c r="A13" s="792" t="s">
        <v>251</v>
      </c>
      <c r="B13" s="793"/>
      <c r="C13" s="795" t="s">
        <v>743</v>
      </c>
      <c r="D13" s="795"/>
      <c r="E13" s="795"/>
      <c r="F13" s="795"/>
      <c r="G13" s="795"/>
      <c r="H13" s="795"/>
      <c r="I13" s="795"/>
      <c r="J13" s="795"/>
      <c r="K13" s="795"/>
      <c r="L13" s="795"/>
      <c r="M13" s="795"/>
      <c r="N13" s="795"/>
      <c r="O13" s="795"/>
      <c r="P13" s="795"/>
      <c r="Q13" s="795"/>
      <c r="R13" s="795"/>
      <c r="S13" s="795"/>
      <c r="T13" s="795"/>
      <c r="U13" s="795"/>
      <c r="V13" s="795"/>
      <c r="W13" s="795"/>
      <c r="X13" s="795"/>
      <c r="Y13" s="795"/>
      <c r="Z13" s="795"/>
      <c r="AA13" s="795"/>
      <c r="AB13" s="795"/>
      <c r="AC13" s="804" t="s">
        <v>521</v>
      </c>
      <c r="AD13" s="804"/>
      <c r="AE13" s="804"/>
      <c r="AF13" s="805"/>
      <c r="AG13" s="165">
        <f>SUM(AG7:AG12)</f>
        <v>570981134</v>
      </c>
      <c r="AH13" s="165">
        <f>SUM(AH7:AH12)</f>
        <v>632991511</v>
      </c>
      <c r="AI13" s="165">
        <f>SUM(AI7:AI12)</f>
        <v>632991511</v>
      </c>
      <c r="AJ13" s="247">
        <f t="shared" ref="AJ13:BD13" si="2">SUM(AJ7:AJ12)</f>
        <v>570981134</v>
      </c>
      <c r="AK13" s="313">
        <f t="shared" si="2"/>
        <v>632991511</v>
      </c>
      <c r="AL13" s="309">
        <f>SUM(AL7:AL12)</f>
        <v>632991511</v>
      </c>
      <c r="AM13" s="259">
        <f t="shared" si="2"/>
        <v>0</v>
      </c>
      <c r="AN13" s="313">
        <f t="shared" si="2"/>
        <v>0</v>
      </c>
      <c r="AO13" s="166">
        <f t="shared" si="2"/>
        <v>0</v>
      </c>
      <c r="AP13" s="259">
        <f t="shared" si="2"/>
        <v>0</v>
      </c>
      <c r="AQ13" s="313">
        <f t="shared" si="2"/>
        <v>0</v>
      </c>
      <c r="AR13" s="166">
        <f t="shared" si="2"/>
        <v>0</v>
      </c>
      <c r="AS13" s="259">
        <f t="shared" si="2"/>
        <v>0</v>
      </c>
      <c r="AT13" s="313">
        <f t="shared" si="2"/>
        <v>0</v>
      </c>
      <c r="AU13" s="166">
        <f t="shared" si="2"/>
        <v>0</v>
      </c>
      <c r="AV13" s="259">
        <f t="shared" si="2"/>
        <v>0</v>
      </c>
      <c r="AW13" s="313">
        <f t="shared" si="2"/>
        <v>0</v>
      </c>
      <c r="AX13" s="166">
        <f t="shared" si="2"/>
        <v>0</v>
      </c>
      <c r="AY13" s="259">
        <f t="shared" si="2"/>
        <v>0</v>
      </c>
      <c r="AZ13" s="313">
        <f t="shared" si="2"/>
        <v>0</v>
      </c>
      <c r="BA13" s="166">
        <f t="shared" si="2"/>
        <v>0</v>
      </c>
      <c r="BB13" s="259">
        <f t="shared" si="2"/>
        <v>0</v>
      </c>
      <c r="BC13" s="313">
        <f t="shared" si="2"/>
        <v>0</v>
      </c>
      <c r="BD13" s="166">
        <f t="shared" si="2"/>
        <v>0</v>
      </c>
      <c r="BF13" s="421"/>
      <c r="BH13" s="421"/>
    </row>
    <row r="14" spans="1:60" ht="26.1" customHeight="1" x14ac:dyDescent="0.2">
      <c r="A14" s="781" t="s">
        <v>254</v>
      </c>
      <c r="B14" s="782"/>
      <c r="C14" s="784" t="s">
        <v>522</v>
      </c>
      <c r="D14" s="784"/>
      <c r="E14" s="784"/>
      <c r="F14" s="784"/>
      <c r="G14" s="784"/>
      <c r="H14" s="784"/>
      <c r="I14" s="784"/>
      <c r="J14" s="784"/>
      <c r="K14" s="784"/>
      <c r="L14" s="784"/>
      <c r="M14" s="784"/>
      <c r="N14" s="784"/>
      <c r="O14" s="784"/>
      <c r="P14" s="784"/>
      <c r="Q14" s="784"/>
      <c r="R14" s="784"/>
      <c r="S14" s="784"/>
      <c r="T14" s="784"/>
      <c r="U14" s="784"/>
      <c r="V14" s="784"/>
      <c r="W14" s="784"/>
      <c r="X14" s="784"/>
      <c r="Y14" s="784"/>
      <c r="Z14" s="784"/>
      <c r="AA14" s="784"/>
      <c r="AB14" s="784"/>
      <c r="AC14" s="801" t="s">
        <v>523</v>
      </c>
      <c r="AD14" s="801"/>
      <c r="AE14" s="801"/>
      <c r="AF14" s="802"/>
      <c r="AG14" s="164">
        <f>SUM(AJ14,AM14,AP14,AS14,AV14,AY14,BB14)</f>
        <v>0</v>
      </c>
      <c r="AH14" s="164">
        <f t="shared" ref="AH14:AI18" si="3">SUM(AK14,AN14,AQ14,AT14,AW14,AZ14,BC14)</f>
        <v>0</v>
      </c>
      <c r="AI14" s="164">
        <f t="shared" si="3"/>
        <v>0</v>
      </c>
      <c r="AJ14" s="246"/>
      <c r="AK14" s="307"/>
      <c r="AL14" s="253"/>
      <c r="AM14" s="258"/>
      <c r="AN14" s="423"/>
      <c r="AO14" s="241"/>
      <c r="AP14" s="258"/>
      <c r="AQ14" s="423"/>
      <c r="AR14" s="241"/>
      <c r="AS14" s="258"/>
      <c r="AT14" s="423"/>
      <c r="AU14" s="241"/>
      <c r="AV14" s="258"/>
      <c r="AW14" s="423"/>
      <c r="AX14" s="241"/>
      <c r="AY14" s="258"/>
      <c r="AZ14" s="423"/>
      <c r="BA14" s="241"/>
      <c r="BB14" s="258"/>
      <c r="BC14" s="423"/>
      <c r="BD14" s="241"/>
      <c r="BF14" s="421"/>
      <c r="BH14" s="421"/>
    </row>
    <row r="15" spans="1:60" ht="26.1" customHeight="1" x14ac:dyDescent="0.2">
      <c r="A15" s="781" t="s">
        <v>255</v>
      </c>
      <c r="B15" s="782"/>
      <c r="C15" s="784" t="s">
        <v>524</v>
      </c>
      <c r="D15" s="784"/>
      <c r="E15" s="784"/>
      <c r="F15" s="784"/>
      <c r="G15" s="784"/>
      <c r="H15" s="784"/>
      <c r="I15" s="784"/>
      <c r="J15" s="784"/>
      <c r="K15" s="784"/>
      <c r="L15" s="784"/>
      <c r="M15" s="784"/>
      <c r="N15" s="784"/>
      <c r="O15" s="784"/>
      <c r="P15" s="784"/>
      <c r="Q15" s="784"/>
      <c r="R15" s="784"/>
      <c r="S15" s="784"/>
      <c r="T15" s="784"/>
      <c r="U15" s="784"/>
      <c r="V15" s="784"/>
      <c r="W15" s="784"/>
      <c r="X15" s="784"/>
      <c r="Y15" s="784"/>
      <c r="Z15" s="784"/>
      <c r="AA15" s="784"/>
      <c r="AB15" s="784"/>
      <c r="AC15" s="801" t="s">
        <v>525</v>
      </c>
      <c r="AD15" s="801"/>
      <c r="AE15" s="801"/>
      <c r="AF15" s="802"/>
      <c r="AG15" s="164">
        <f>SUM(AJ15,AM15,AP15,AS15,AV15,AY15,BB15)</f>
        <v>0</v>
      </c>
      <c r="AH15" s="164">
        <f t="shared" si="3"/>
        <v>0</v>
      </c>
      <c r="AI15" s="164">
        <f t="shared" si="3"/>
        <v>0</v>
      </c>
      <c r="AJ15" s="246"/>
      <c r="AK15" s="307"/>
      <c r="AL15" s="253"/>
      <c r="AM15" s="258"/>
      <c r="AN15" s="423"/>
      <c r="AO15" s="241"/>
      <c r="AP15" s="258"/>
      <c r="AQ15" s="423"/>
      <c r="AR15" s="241"/>
      <c r="AS15" s="258"/>
      <c r="AT15" s="423"/>
      <c r="AU15" s="241"/>
      <c r="AV15" s="258"/>
      <c r="AW15" s="423"/>
      <c r="AX15" s="241"/>
      <c r="AY15" s="258"/>
      <c r="AZ15" s="423"/>
      <c r="BA15" s="241"/>
      <c r="BB15" s="258"/>
      <c r="BC15" s="423"/>
      <c r="BD15" s="241"/>
      <c r="BF15" s="421"/>
      <c r="BH15" s="421"/>
    </row>
    <row r="16" spans="1:60" ht="26.1" customHeight="1" x14ac:dyDescent="0.2">
      <c r="A16" s="781" t="s">
        <v>258</v>
      </c>
      <c r="B16" s="782"/>
      <c r="C16" s="784" t="s">
        <v>526</v>
      </c>
      <c r="D16" s="784"/>
      <c r="E16" s="784"/>
      <c r="F16" s="784"/>
      <c r="G16" s="784"/>
      <c r="H16" s="784"/>
      <c r="I16" s="784"/>
      <c r="J16" s="784"/>
      <c r="K16" s="784"/>
      <c r="L16" s="784"/>
      <c r="M16" s="784"/>
      <c r="N16" s="784"/>
      <c r="O16" s="784"/>
      <c r="P16" s="784"/>
      <c r="Q16" s="784"/>
      <c r="R16" s="784"/>
      <c r="S16" s="784"/>
      <c r="T16" s="784"/>
      <c r="U16" s="784"/>
      <c r="V16" s="784"/>
      <c r="W16" s="784"/>
      <c r="X16" s="784"/>
      <c r="Y16" s="784"/>
      <c r="Z16" s="784"/>
      <c r="AA16" s="784"/>
      <c r="AB16" s="784"/>
      <c r="AC16" s="801" t="s">
        <v>527</v>
      </c>
      <c r="AD16" s="801"/>
      <c r="AE16" s="801"/>
      <c r="AF16" s="802"/>
      <c r="AG16" s="164">
        <f>SUM(AJ16,AM16,AP16,AS16,AV16,AY16,BB16)</f>
        <v>0</v>
      </c>
      <c r="AH16" s="164">
        <f t="shared" si="3"/>
        <v>0</v>
      </c>
      <c r="AI16" s="164">
        <f t="shared" si="3"/>
        <v>0</v>
      </c>
      <c r="AJ16" s="246"/>
      <c r="AK16" s="307"/>
      <c r="AL16" s="253"/>
      <c r="AM16" s="258"/>
      <c r="AN16" s="423"/>
      <c r="AO16" s="241"/>
      <c r="AP16" s="258"/>
      <c r="AQ16" s="423"/>
      <c r="AR16" s="241"/>
      <c r="AS16" s="258"/>
      <c r="AT16" s="423"/>
      <c r="AU16" s="241"/>
      <c r="AV16" s="258"/>
      <c r="AW16" s="423"/>
      <c r="AX16" s="241"/>
      <c r="AY16" s="258"/>
      <c r="AZ16" s="423"/>
      <c r="BA16" s="241"/>
      <c r="BB16" s="258"/>
      <c r="BC16" s="423"/>
      <c r="BD16" s="241"/>
      <c r="BF16" s="421"/>
      <c r="BH16" s="421"/>
    </row>
    <row r="17" spans="1:60" ht="26.1" customHeight="1" x14ac:dyDescent="0.2">
      <c r="A17" s="781" t="s">
        <v>259</v>
      </c>
      <c r="B17" s="782"/>
      <c r="C17" s="784" t="s">
        <v>528</v>
      </c>
      <c r="D17" s="784"/>
      <c r="E17" s="784"/>
      <c r="F17" s="784"/>
      <c r="G17" s="784"/>
      <c r="H17" s="784"/>
      <c r="I17" s="784"/>
      <c r="J17" s="784"/>
      <c r="K17" s="784"/>
      <c r="L17" s="784"/>
      <c r="M17" s="784"/>
      <c r="N17" s="784"/>
      <c r="O17" s="784"/>
      <c r="P17" s="784"/>
      <c r="Q17" s="784"/>
      <c r="R17" s="784"/>
      <c r="S17" s="784"/>
      <c r="T17" s="784"/>
      <c r="U17" s="784"/>
      <c r="V17" s="784"/>
      <c r="W17" s="784"/>
      <c r="X17" s="784"/>
      <c r="Y17" s="784"/>
      <c r="Z17" s="784"/>
      <c r="AA17" s="784"/>
      <c r="AB17" s="784"/>
      <c r="AC17" s="801" t="s">
        <v>529</v>
      </c>
      <c r="AD17" s="801"/>
      <c r="AE17" s="801"/>
      <c r="AF17" s="802"/>
      <c r="AG17" s="164">
        <f>SUM(AJ17,AM17,AP17,AS17,AV17,AY17,BB17)</f>
        <v>0</v>
      </c>
      <c r="AH17" s="164">
        <f t="shared" si="3"/>
        <v>0</v>
      </c>
      <c r="AI17" s="164">
        <f t="shared" si="3"/>
        <v>0</v>
      </c>
      <c r="AJ17" s="246"/>
      <c r="AK17" s="307"/>
      <c r="AL17" s="253"/>
      <c r="AM17" s="258"/>
      <c r="AN17" s="423"/>
      <c r="AO17" s="241"/>
      <c r="AP17" s="258"/>
      <c r="AQ17" s="423"/>
      <c r="AR17" s="241"/>
      <c r="AS17" s="258"/>
      <c r="AT17" s="423"/>
      <c r="AU17" s="241"/>
      <c r="AV17" s="258"/>
      <c r="AW17" s="423"/>
      <c r="AX17" s="241"/>
      <c r="AY17" s="258"/>
      <c r="AZ17" s="423"/>
      <c r="BA17" s="241"/>
      <c r="BB17" s="258"/>
      <c r="BC17" s="423"/>
      <c r="BD17" s="241"/>
      <c r="BF17" s="421"/>
      <c r="BH17" s="421"/>
    </row>
    <row r="18" spans="1:60" ht="26.1" customHeight="1" x14ac:dyDescent="0.2">
      <c r="A18" s="781" t="s">
        <v>260</v>
      </c>
      <c r="B18" s="782"/>
      <c r="C18" s="784" t="s">
        <v>530</v>
      </c>
      <c r="D18" s="784"/>
      <c r="E18" s="784"/>
      <c r="F18" s="784"/>
      <c r="G18" s="784"/>
      <c r="H18" s="784"/>
      <c r="I18" s="784"/>
      <c r="J18" s="784"/>
      <c r="K18" s="784"/>
      <c r="L18" s="784"/>
      <c r="M18" s="784"/>
      <c r="N18" s="784"/>
      <c r="O18" s="784"/>
      <c r="P18" s="784"/>
      <c r="Q18" s="784"/>
      <c r="R18" s="784"/>
      <c r="S18" s="784"/>
      <c r="T18" s="784"/>
      <c r="U18" s="784"/>
      <c r="V18" s="784"/>
      <c r="W18" s="784"/>
      <c r="X18" s="784"/>
      <c r="Y18" s="784"/>
      <c r="Z18" s="784"/>
      <c r="AA18" s="784"/>
      <c r="AB18" s="784"/>
      <c r="AC18" s="801" t="s">
        <v>531</v>
      </c>
      <c r="AD18" s="801"/>
      <c r="AE18" s="801"/>
      <c r="AF18" s="802"/>
      <c r="AG18" s="164">
        <f>SUM(AJ18,AM18,AP18,AS18,AV18,AY18,BB18)</f>
        <v>145554460</v>
      </c>
      <c r="AH18" s="164">
        <f t="shared" si="3"/>
        <v>221522763</v>
      </c>
      <c r="AI18" s="164">
        <f>SUM(AL18,AO18,AR18,AU18,AX18,BA18,BD18)</f>
        <v>152844596</v>
      </c>
      <c r="AJ18" s="246">
        <v>76127560</v>
      </c>
      <c r="AK18" s="307">
        <v>123286639</v>
      </c>
      <c r="AL18" s="253">
        <v>48899998</v>
      </c>
      <c r="AM18" s="258">
        <v>17986626</v>
      </c>
      <c r="AN18" s="423">
        <v>19898043</v>
      </c>
      <c r="AO18" s="241">
        <v>6148167</v>
      </c>
      <c r="AP18" s="258"/>
      <c r="AQ18" s="423">
        <v>6521989</v>
      </c>
      <c r="AR18" s="241">
        <v>6364896</v>
      </c>
      <c r="AS18" s="258"/>
      <c r="AT18" s="423">
        <v>5631120</v>
      </c>
      <c r="AU18" s="241">
        <v>11648277</v>
      </c>
      <c r="AV18" s="258"/>
      <c r="AW18" s="423">
        <v>1644698</v>
      </c>
      <c r="AX18" s="241">
        <v>1727028</v>
      </c>
      <c r="AY18" s="258">
        <v>2644000</v>
      </c>
      <c r="AZ18" s="423">
        <v>2644000</v>
      </c>
      <c r="BA18" s="241">
        <v>0</v>
      </c>
      <c r="BB18" s="258">
        <v>48796274</v>
      </c>
      <c r="BC18" s="423">
        <v>61896274</v>
      </c>
      <c r="BD18" s="241">
        <v>78056230</v>
      </c>
      <c r="BF18" s="421"/>
      <c r="BH18" s="421"/>
    </row>
    <row r="19" spans="1:60" s="158" customFormat="1" ht="26.1" customHeight="1" x14ac:dyDescent="0.2">
      <c r="A19" s="786" t="s">
        <v>261</v>
      </c>
      <c r="B19" s="787"/>
      <c r="C19" s="789" t="s">
        <v>742</v>
      </c>
      <c r="D19" s="789"/>
      <c r="E19" s="789"/>
      <c r="F19" s="789"/>
      <c r="G19" s="789"/>
      <c r="H19" s="789"/>
      <c r="I19" s="789"/>
      <c r="J19" s="789"/>
      <c r="K19" s="789"/>
      <c r="L19" s="789"/>
      <c r="M19" s="789"/>
      <c r="N19" s="789"/>
      <c r="O19" s="789"/>
      <c r="P19" s="789"/>
      <c r="Q19" s="789"/>
      <c r="R19" s="789"/>
      <c r="S19" s="789"/>
      <c r="T19" s="789"/>
      <c r="U19" s="789"/>
      <c r="V19" s="789"/>
      <c r="W19" s="789"/>
      <c r="X19" s="789"/>
      <c r="Y19" s="789"/>
      <c r="Z19" s="789"/>
      <c r="AA19" s="789"/>
      <c r="AB19" s="789"/>
      <c r="AC19" s="799" t="s">
        <v>532</v>
      </c>
      <c r="AD19" s="799"/>
      <c r="AE19" s="799"/>
      <c r="AF19" s="800"/>
      <c r="AG19" s="169">
        <f t="shared" ref="AG19:AL19" si="4">SUM(AG13,AG14:AG18)</f>
        <v>716535594</v>
      </c>
      <c r="AH19" s="169">
        <f t="shared" si="4"/>
        <v>854514274</v>
      </c>
      <c r="AI19" s="169">
        <f>SUM(AI13,AI14:AI18)</f>
        <v>785836107</v>
      </c>
      <c r="AJ19" s="311">
        <f t="shared" si="4"/>
        <v>647108694</v>
      </c>
      <c r="AK19" s="315">
        <f t="shared" si="4"/>
        <v>756278150</v>
      </c>
      <c r="AL19" s="171">
        <f t="shared" si="4"/>
        <v>681891509</v>
      </c>
      <c r="AM19" s="311">
        <f t="shared" ref="AM19:BD19" si="5">SUM(AM13,AM14:AM18)</f>
        <v>17986626</v>
      </c>
      <c r="AN19" s="315">
        <f t="shared" si="5"/>
        <v>19898043</v>
      </c>
      <c r="AO19" s="171">
        <f t="shared" si="5"/>
        <v>6148167</v>
      </c>
      <c r="AP19" s="311">
        <f t="shared" si="5"/>
        <v>0</v>
      </c>
      <c r="AQ19" s="315">
        <f t="shared" si="5"/>
        <v>6521989</v>
      </c>
      <c r="AR19" s="312">
        <f t="shared" si="5"/>
        <v>6364896</v>
      </c>
      <c r="AS19" s="311">
        <f t="shared" si="5"/>
        <v>0</v>
      </c>
      <c r="AT19" s="314">
        <f t="shared" si="5"/>
        <v>5631120</v>
      </c>
      <c r="AU19" s="310">
        <f t="shared" si="5"/>
        <v>11648277</v>
      </c>
      <c r="AV19" s="311">
        <f t="shared" si="5"/>
        <v>0</v>
      </c>
      <c r="AW19" s="315">
        <f t="shared" si="5"/>
        <v>1644698</v>
      </c>
      <c r="AX19" s="312">
        <f t="shared" si="5"/>
        <v>1727028</v>
      </c>
      <c r="AY19" s="311">
        <f t="shared" si="5"/>
        <v>2644000</v>
      </c>
      <c r="AZ19" s="314">
        <f t="shared" si="5"/>
        <v>2644000</v>
      </c>
      <c r="BA19" s="310">
        <f t="shared" si="5"/>
        <v>0</v>
      </c>
      <c r="BB19" s="311">
        <f t="shared" si="5"/>
        <v>48796274</v>
      </c>
      <c r="BC19" s="314">
        <f t="shared" si="5"/>
        <v>61896274</v>
      </c>
      <c r="BD19" s="434">
        <f t="shared" si="5"/>
        <v>78056230</v>
      </c>
      <c r="BE19" s="446"/>
      <c r="BF19" s="421"/>
      <c r="BG19" s="446"/>
      <c r="BH19" s="421"/>
    </row>
    <row r="20" spans="1:60" ht="26.1" customHeight="1" x14ac:dyDescent="0.2">
      <c r="A20" s="781" t="s">
        <v>264</v>
      </c>
      <c r="B20" s="782"/>
      <c r="C20" s="784" t="s">
        <v>533</v>
      </c>
      <c r="D20" s="784"/>
      <c r="E20" s="784"/>
      <c r="F20" s="784"/>
      <c r="G20" s="784"/>
      <c r="H20" s="784"/>
      <c r="I20" s="784"/>
      <c r="J20" s="784"/>
      <c r="K20" s="784"/>
      <c r="L20" s="784"/>
      <c r="M20" s="784"/>
      <c r="N20" s="784"/>
      <c r="O20" s="784"/>
      <c r="P20" s="784"/>
      <c r="Q20" s="784"/>
      <c r="R20" s="784"/>
      <c r="S20" s="784"/>
      <c r="T20" s="784"/>
      <c r="U20" s="784"/>
      <c r="V20" s="784"/>
      <c r="W20" s="784"/>
      <c r="X20" s="784"/>
      <c r="Y20" s="784"/>
      <c r="Z20" s="784"/>
      <c r="AA20" s="784"/>
      <c r="AB20" s="784"/>
      <c r="AC20" s="801" t="s">
        <v>534</v>
      </c>
      <c r="AD20" s="801"/>
      <c r="AE20" s="801"/>
      <c r="AF20" s="802"/>
      <c r="AG20" s="164">
        <f>SUM(AJ20,AM20,AP20,AS20,AV20,AY20,BB20)</f>
        <v>0</v>
      </c>
      <c r="AH20" s="164">
        <f t="shared" ref="AH20:AI24" si="6">SUM(AK20,AN20,AQ20,AT20,AW20,AZ20,BC20)</f>
        <v>556000</v>
      </c>
      <c r="AI20" s="164">
        <f t="shared" si="6"/>
        <v>556000</v>
      </c>
      <c r="AJ20" s="246"/>
      <c r="AK20" s="307">
        <v>556000</v>
      </c>
      <c r="AL20" s="253">
        <v>556000</v>
      </c>
      <c r="AM20" s="258"/>
      <c r="AN20" s="423"/>
      <c r="AO20" s="241"/>
      <c r="AP20" s="258"/>
      <c r="AQ20" s="423"/>
      <c r="AR20" s="241"/>
      <c r="AS20" s="258"/>
      <c r="AT20" s="423"/>
      <c r="AU20" s="241"/>
      <c r="AV20" s="258"/>
      <c r="AW20" s="423"/>
      <c r="AX20" s="241"/>
      <c r="AY20" s="258"/>
      <c r="AZ20" s="423"/>
      <c r="BA20" s="241"/>
      <c r="BB20" s="258"/>
      <c r="BC20" s="423"/>
      <c r="BD20" s="241"/>
      <c r="BF20" s="421"/>
      <c r="BH20" s="421"/>
    </row>
    <row r="21" spans="1:60" ht="26.1" customHeight="1" x14ac:dyDescent="0.2">
      <c r="A21" s="781" t="s">
        <v>266</v>
      </c>
      <c r="B21" s="782"/>
      <c r="C21" s="784" t="s">
        <v>535</v>
      </c>
      <c r="D21" s="784"/>
      <c r="E21" s="784"/>
      <c r="F21" s="784"/>
      <c r="G21" s="784"/>
      <c r="H21" s="784"/>
      <c r="I21" s="784"/>
      <c r="J21" s="784"/>
      <c r="K21" s="784"/>
      <c r="L21" s="784"/>
      <c r="M21" s="784"/>
      <c r="N21" s="784"/>
      <c r="O21" s="784"/>
      <c r="P21" s="784"/>
      <c r="Q21" s="784"/>
      <c r="R21" s="784"/>
      <c r="S21" s="784"/>
      <c r="T21" s="784"/>
      <c r="U21" s="784"/>
      <c r="V21" s="784"/>
      <c r="W21" s="784"/>
      <c r="X21" s="784"/>
      <c r="Y21" s="784"/>
      <c r="Z21" s="784"/>
      <c r="AA21" s="784"/>
      <c r="AB21" s="784"/>
      <c r="AC21" s="801" t="s">
        <v>536</v>
      </c>
      <c r="AD21" s="801"/>
      <c r="AE21" s="801"/>
      <c r="AF21" s="802"/>
      <c r="AG21" s="164">
        <f>SUM(AJ21,AM21,AP21,AS21,AV21,AY21,BB21)</f>
        <v>0</v>
      </c>
      <c r="AH21" s="164">
        <f t="shared" si="6"/>
        <v>0</v>
      </c>
      <c r="AI21" s="164">
        <f t="shared" si="6"/>
        <v>0</v>
      </c>
      <c r="AJ21" s="246"/>
      <c r="AK21" s="307"/>
      <c r="AL21" s="253"/>
      <c r="AM21" s="258"/>
      <c r="AN21" s="423"/>
      <c r="AO21" s="241"/>
      <c r="AP21" s="258"/>
      <c r="AQ21" s="423"/>
      <c r="AR21" s="241"/>
      <c r="AS21" s="258"/>
      <c r="AT21" s="423"/>
      <c r="AU21" s="241"/>
      <c r="AV21" s="258"/>
      <c r="AW21" s="423"/>
      <c r="AX21" s="241"/>
      <c r="AY21" s="258"/>
      <c r="AZ21" s="423"/>
      <c r="BA21" s="241"/>
      <c r="BB21" s="258"/>
      <c r="BC21" s="423"/>
      <c r="BD21" s="241"/>
      <c r="BF21" s="421"/>
      <c r="BH21" s="421"/>
    </row>
    <row r="22" spans="1:60" ht="26.1" customHeight="1" x14ac:dyDescent="0.2">
      <c r="A22" s="781" t="s">
        <v>269</v>
      </c>
      <c r="B22" s="782"/>
      <c r="C22" s="784" t="s">
        <v>537</v>
      </c>
      <c r="D22" s="784"/>
      <c r="E22" s="784"/>
      <c r="F22" s="784"/>
      <c r="G22" s="784"/>
      <c r="H22" s="784"/>
      <c r="I22" s="784"/>
      <c r="J22" s="784"/>
      <c r="K22" s="784"/>
      <c r="L22" s="784"/>
      <c r="M22" s="784"/>
      <c r="N22" s="784"/>
      <c r="O22" s="784"/>
      <c r="P22" s="784"/>
      <c r="Q22" s="784"/>
      <c r="R22" s="784"/>
      <c r="S22" s="784"/>
      <c r="T22" s="784"/>
      <c r="U22" s="784"/>
      <c r="V22" s="784"/>
      <c r="W22" s="784"/>
      <c r="X22" s="784"/>
      <c r="Y22" s="784"/>
      <c r="Z22" s="784"/>
      <c r="AA22" s="784"/>
      <c r="AB22" s="784"/>
      <c r="AC22" s="801" t="s">
        <v>538</v>
      </c>
      <c r="AD22" s="801"/>
      <c r="AE22" s="801"/>
      <c r="AF22" s="802"/>
      <c r="AG22" s="164">
        <f>SUM(AJ22,AM22,AP22,AS22,AV22,AY22,BB22)</f>
        <v>0</v>
      </c>
      <c r="AH22" s="164">
        <f t="shared" si="6"/>
        <v>0</v>
      </c>
      <c r="AI22" s="164">
        <f t="shared" si="6"/>
        <v>0</v>
      </c>
      <c r="AJ22" s="246"/>
      <c r="AK22" s="307"/>
      <c r="AL22" s="253"/>
      <c r="AM22" s="258"/>
      <c r="AN22" s="423"/>
      <c r="AO22" s="241"/>
      <c r="AP22" s="258"/>
      <c r="AQ22" s="423"/>
      <c r="AR22" s="241"/>
      <c r="AS22" s="258"/>
      <c r="AT22" s="423"/>
      <c r="AU22" s="241"/>
      <c r="AV22" s="258"/>
      <c r="AW22" s="423"/>
      <c r="AX22" s="241"/>
      <c r="AY22" s="258"/>
      <c r="AZ22" s="423"/>
      <c r="BA22" s="241"/>
      <c r="BB22" s="258"/>
      <c r="BC22" s="423"/>
      <c r="BD22" s="241"/>
      <c r="BF22" s="421"/>
      <c r="BH22" s="421"/>
    </row>
    <row r="23" spans="1:60" ht="26.1" customHeight="1" x14ac:dyDescent="0.2">
      <c r="A23" s="781" t="s">
        <v>272</v>
      </c>
      <c r="B23" s="782"/>
      <c r="C23" s="784" t="s">
        <v>539</v>
      </c>
      <c r="D23" s="784"/>
      <c r="E23" s="784"/>
      <c r="F23" s="784"/>
      <c r="G23" s="784"/>
      <c r="H23" s="784"/>
      <c r="I23" s="784"/>
      <c r="J23" s="784"/>
      <c r="K23" s="784"/>
      <c r="L23" s="784"/>
      <c r="M23" s="784"/>
      <c r="N23" s="784"/>
      <c r="O23" s="784"/>
      <c r="P23" s="784"/>
      <c r="Q23" s="784"/>
      <c r="R23" s="784"/>
      <c r="S23" s="784"/>
      <c r="T23" s="784"/>
      <c r="U23" s="784"/>
      <c r="V23" s="784"/>
      <c r="W23" s="784"/>
      <c r="X23" s="784"/>
      <c r="Y23" s="784"/>
      <c r="Z23" s="784"/>
      <c r="AA23" s="784"/>
      <c r="AB23" s="784"/>
      <c r="AC23" s="801" t="s">
        <v>540</v>
      </c>
      <c r="AD23" s="801"/>
      <c r="AE23" s="801"/>
      <c r="AF23" s="802"/>
      <c r="AG23" s="164">
        <f>SUM(AJ23,AM23,AP23,AS23,AV23,AY23,BB23)</f>
        <v>0</v>
      </c>
      <c r="AH23" s="164">
        <f t="shared" si="6"/>
        <v>0</v>
      </c>
      <c r="AI23" s="164">
        <f t="shared" si="6"/>
        <v>0</v>
      </c>
      <c r="AJ23" s="246"/>
      <c r="AK23" s="307"/>
      <c r="AL23" s="253"/>
      <c r="AM23" s="258"/>
      <c r="AN23" s="423"/>
      <c r="AO23" s="241"/>
      <c r="AP23" s="258"/>
      <c r="AQ23" s="423"/>
      <c r="AR23" s="241"/>
      <c r="AS23" s="258"/>
      <c r="AT23" s="423"/>
      <c r="AU23" s="241"/>
      <c r="AV23" s="258"/>
      <c r="AW23" s="423"/>
      <c r="AX23" s="241"/>
      <c r="AY23" s="258"/>
      <c r="AZ23" s="423"/>
      <c r="BA23" s="241"/>
      <c r="BB23" s="258"/>
      <c r="BC23" s="423"/>
      <c r="BD23" s="241"/>
      <c r="BF23" s="421"/>
      <c r="BH23" s="421"/>
    </row>
    <row r="24" spans="1:60" ht="26.1" customHeight="1" x14ac:dyDescent="0.2">
      <c r="A24" s="781" t="s">
        <v>275</v>
      </c>
      <c r="B24" s="782"/>
      <c r="C24" s="784" t="s">
        <v>541</v>
      </c>
      <c r="D24" s="784"/>
      <c r="E24" s="784"/>
      <c r="F24" s="784"/>
      <c r="G24" s="784"/>
      <c r="H24" s="784"/>
      <c r="I24" s="784"/>
      <c r="J24" s="784"/>
      <c r="K24" s="784"/>
      <c r="L24" s="784"/>
      <c r="M24" s="784"/>
      <c r="N24" s="784"/>
      <c r="O24" s="784"/>
      <c r="P24" s="784"/>
      <c r="Q24" s="784"/>
      <c r="R24" s="784"/>
      <c r="S24" s="784"/>
      <c r="T24" s="784"/>
      <c r="U24" s="784"/>
      <c r="V24" s="784"/>
      <c r="W24" s="784"/>
      <c r="X24" s="784"/>
      <c r="Y24" s="784"/>
      <c r="Z24" s="784"/>
      <c r="AA24" s="784"/>
      <c r="AB24" s="784"/>
      <c r="AC24" s="801" t="s">
        <v>542</v>
      </c>
      <c r="AD24" s="801"/>
      <c r="AE24" s="801"/>
      <c r="AF24" s="802"/>
      <c r="AG24" s="164">
        <f>SUM(AJ24,AM24,AP24,AS24,AV24,AY24,BB24)</f>
        <v>21015520</v>
      </c>
      <c r="AH24" s="164">
        <f t="shared" si="6"/>
        <v>213618263</v>
      </c>
      <c r="AI24" s="164">
        <f t="shared" si="6"/>
        <v>192602743</v>
      </c>
      <c r="AJ24" s="246">
        <v>21015520</v>
      </c>
      <c r="AK24" s="307">
        <v>213618263</v>
      </c>
      <c r="AL24" s="253">
        <v>192602743</v>
      </c>
      <c r="AM24" s="258"/>
      <c r="AN24" s="423"/>
      <c r="AO24" s="241"/>
      <c r="AP24" s="258"/>
      <c r="AQ24" s="423"/>
      <c r="AR24" s="241"/>
      <c r="AS24" s="258"/>
      <c r="AT24" s="423"/>
      <c r="AU24" s="241"/>
      <c r="AV24" s="258"/>
      <c r="AW24" s="423"/>
      <c r="AX24" s="241"/>
      <c r="AY24" s="258"/>
      <c r="AZ24" s="423"/>
      <c r="BA24" s="241"/>
      <c r="BB24" s="258"/>
      <c r="BC24" s="423"/>
      <c r="BD24" s="241"/>
      <c r="BF24" s="421"/>
      <c r="BH24" s="421"/>
    </row>
    <row r="25" spans="1:60" s="158" customFormat="1" ht="26.1" customHeight="1" x14ac:dyDescent="0.2">
      <c r="A25" s="786" t="s">
        <v>277</v>
      </c>
      <c r="B25" s="787"/>
      <c r="C25" s="789" t="s">
        <v>741</v>
      </c>
      <c r="D25" s="789"/>
      <c r="E25" s="789"/>
      <c r="F25" s="789"/>
      <c r="G25" s="789"/>
      <c r="H25" s="789"/>
      <c r="I25" s="789"/>
      <c r="J25" s="789"/>
      <c r="K25" s="789"/>
      <c r="L25" s="789"/>
      <c r="M25" s="789"/>
      <c r="N25" s="789"/>
      <c r="O25" s="789"/>
      <c r="P25" s="789"/>
      <c r="Q25" s="789"/>
      <c r="R25" s="789"/>
      <c r="S25" s="789"/>
      <c r="T25" s="789"/>
      <c r="U25" s="789"/>
      <c r="V25" s="789"/>
      <c r="W25" s="789"/>
      <c r="X25" s="789"/>
      <c r="Y25" s="789"/>
      <c r="Z25" s="789"/>
      <c r="AA25" s="789"/>
      <c r="AB25" s="789"/>
      <c r="AC25" s="799" t="s">
        <v>543</v>
      </c>
      <c r="AD25" s="799"/>
      <c r="AE25" s="799"/>
      <c r="AF25" s="800"/>
      <c r="AG25" s="169">
        <f>SUM(AG20:AG24)</f>
        <v>21015520</v>
      </c>
      <c r="AH25" s="169">
        <f>SUM(AH20:AH24)</f>
        <v>214174263</v>
      </c>
      <c r="AI25" s="169">
        <f>SUM(AI20:AI24)</f>
        <v>193158743</v>
      </c>
      <c r="AJ25" s="311">
        <f t="shared" ref="AJ25:BC25" si="7">SUM(AJ20:AJ24)</f>
        <v>21015520</v>
      </c>
      <c r="AK25" s="315">
        <f t="shared" si="7"/>
        <v>214174263</v>
      </c>
      <c r="AL25" s="312">
        <f t="shared" si="7"/>
        <v>193158743</v>
      </c>
      <c r="AM25" s="311">
        <f t="shared" si="7"/>
        <v>0</v>
      </c>
      <c r="AN25" s="315">
        <f t="shared" si="7"/>
        <v>0</v>
      </c>
      <c r="AO25" s="171">
        <f t="shared" si="7"/>
        <v>0</v>
      </c>
      <c r="AP25" s="311">
        <f t="shared" si="7"/>
        <v>0</v>
      </c>
      <c r="AQ25" s="315">
        <f t="shared" si="7"/>
        <v>0</v>
      </c>
      <c r="AR25" s="171">
        <f t="shared" si="7"/>
        <v>0</v>
      </c>
      <c r="AS25" s="311">
        <f t="shared" si="7"/>
        <v>0</v>
      </c>
      <c r="AT25" s="315">
        <f t="shared" si="7"/>
        <v>0</v>
      </c>
      <c r="AU25" s="171">
        <f>SUM(AU20:AU24)</f>
        <v>0</v>
      </c>
      <c r="AV25" s="311">
        <f t="shared" si="7"/>
        <v>0</v>
      </c>
      <c r="AW25" s="315">
        <f t="shared" si="7"/>
        <v>0</v>
      </c>
      <c r="AX25" s="171">
        <f>SUM(AX20:AX24)</f>
        <v>0</v>
      </c>
      <c r="AY25" s="311">
        <f t="shared" si="7"/>
        <v>0</v>
      </c>
      <c r="AZ25" s="315">
        <f t="shared" si="7"/>
        <v>0</v>
      </c>
      <c r="BA25" s="171">
        <f>SUM(BA20:BA24)</f>
        <v>0</v>
      </c>
      <c r="BB25" s="311">
        <f t="shared" si="7"/>
        <v>0</v>
      </c>
      <c r="BC25" s="315">
        <f t="shared" si="7"/>
        <v>0</v>
      </c>
      <c r="BD25" s="171">
        <f>SUM(BD20:BD24)</f>
        <v>0</v>
      </c>
      <c r="BF25" s="421"/>
      <c r="BH25" s="421"/>
    </row>
    <row r="26" spans="1:60" ht="26.1" customHeight="1" x14ac:dyDescent="0.2">
      <c r="A26" s="781" t="s">
        <v>279</v>
      </c>
      <c r="B26" s="782"/>
      <c r="C26" s="784" t="s">
        <v>544</v>
      </c>
      <c r="D26" s="784"/>
      <c r="E26" s="784"/>
      <c r="F26" s="784"/>
      <c r="G26" s="784"/>
      <c r="H26" s="784"/>
      <c r="I26" s="784"/>
      <c r="J26" s="784"/>
      <c r="K26" s="784"/>
      <c r="L26" s="784"/>
      <c r="M26" s="784"/>
      <c r="N26" s="784"/>
      <c r="O26" s="784"/>
      <c r="P26" s="784"/>
      <c r="Q26" s="784"/>
      <c r="R26" s="784"/>
      <c r="S26" s="784"/>
      <c r="T26" s="784"/>
      <c r="U26" s="784"/>
      <c r="V26" s="784"/>
      <c r="W26" s="784"/>
      <c r="X26" s="784"/>
      <c r="Y26" s="784"/>
      <c r="Z26" s="784"/>
      <c r="AA26" s="784"/>
      <c r="AB26" s="784"/>
      <c r="AC26" s="801" t="s">
        <v>545</v>
      </c>
      <c r="AD26" s="801"/>
      <c r="AE26" s="801"/>
      <c r="AF26" s="802"/>
      <c r="AG26" s="164">
        <f t="shared" ref="AG26:AI27" si="8">SUM(AJ26,AM26,AP26,AS26,AV26,AY26,BB26)</f>
        <v>0</v>
      </c>
      <c r="AH26" s="164">
        <f t="shared" si="8"/>
        <v>0</v>
      </c>
      <c r="AI26" s="164">
        <f t="shared" si="8"/>
        <v>0</v>
      </c>
      <c r="AJ26" s="246"/>
      <c r="AK26" s="307"/>
      <c r="AL26" s="253"/>
      <c r="AM26" s="258"/>
      <c r="AN26" s="423"/>
      <c r="AO26" s="241"/>
      <c r="AP26" s="258"/>
      <c r="AQ26" s="423"/>
      <c r="AR26" s="241"/>
      <c r="AS26" s="429"/>
      <c r="AT26" s="430"/>
      <c r="AU26" s="243"/>
      <c r="AV26" s="258"/>
      <c r="AW26" s="423"/>
      <c r="AX26" s="241"/>
      <c r="AY26" s="258"/>
      <c r="AZ26" s="423"/>
      <c r="BA26" s="241"/>
      <c r="BB26" s="258"/>
      <c r="BC26" s="423"/>
      <c r="BD26" s="241"/>
      <c r="BF26" s="421"/>
      <c r="BH26" s="421"/>
    </row>
    <row r="27" spans="1:60" ht="26.1" customHeight="1" x14ac:dyDescent="0.2">
      <c r="A27" s="781" t="s">
        <v>282</v>
      </c>
      <c r="B27" s="782"/>
      <c r="C27" s="784" t="s">
        <v>546</v>
      </c>
      <c r="D27" s="784"/>
      <c r="E27" s="784"/>
      <c r="F27" s="784"/>
      <c r="G27" s="784"/>
      <c r="H27" s="784"/>
      <c r="I27" s="784"/>
      <c r="J27" s="784"/>
      <c r="K27" s="784"/>
      <c r="L27" s="784"/>
      <c r="M27" s="784"/>
      <c r="N27" s="784"/>
      <c r="O27" s="784"/>
      <c r="P27" s="784"/>
      <c r="Q27" s="784"/>
      <c r="R27" s="784"/>
      <c r="S27" s="784"/>
      <c r="T27" s="784"/>
      <c r="U27" s="784"/>
      <c r="V27" s="784"/>
      <c r="W27" s="784"/>
      <c r="X27" s="784"/>
      <c r="Y27" s="784"/>
      <c r="Z27" s="784"/>
      <c r="AA27" s="784"/>
      <c r="AB27" s="784"/>
      <c r="AC27" s="801" t="s">
        <v>547</v>
      </c>
      <c r="AD27" s="801"/>
      <c r="AE27" s="801"/>
      <c r="AF27" s="802"/>
      <c r="AG27" s="164">
        <f t="shared" si="8"/>
        <v>0</v>
      </c>
      <c r="AH27" s="164">
        <f t="shared" si="8"/>
        <v>0</v>
      </c>
      <c r="AI27" s="164">
        <f t="shared" si="8"/>
        <v>0</v>
      </c>
      <c r="AJ27" s="246"/>
      <c r="AK27" s="307"/>
      <c r="AL27" s="253"/>
      <c r="AM27" s="258"/>
      <c r="AN27" s="423"/>
      <c r="AO27" s="241"/>
      <c r="AP27" s="258"/>
      <c r="AQ27" s="423"/>
      <c r="AR27" s="241"/>
      <c r="AS27" s="258"/>
      <c r="AT27" s="423"/>
      <c r="AU27" s="241"/>
      <c r="AV27" s="258"/>
      <c r="AW27" s="423"/>
      <c r="AX27" s="241"/>
      <c r="AY27" s="258"/>
      <c r="AZ27" s="423"/>
      <c r="BA27" s="241"/>
      <c r="BB27" s="258"/>
      <c r="BC27" s="423"/>
      <c r="BD27" s="241"/>
      <c r="BF27" s="421"/>
      <c r="BH27" s="421"/>
    </row>
    <row r="28" spans="1:60" s="182" customFormat="1" ht="26.1" customHeight="1" x14ac:dyDescent="0.2">
      <c r="A28" s="792" t="s">
        <v>285</v>
      </c>
      <c r="B28" s="793"/>
      <c r="C28" s="795" t="s">
        <v>740</v>
      </c>
      <c r="D28" s="795"/>
      <c r="E28" s="795"/>
      <c r="F28" s="795"/>
      <c r="G28" s="795"/>
      <c r="H28" s="795"/>
      <c r="I28" s="795"/>
      <c r="J28" s="795"/>
      <c r="K28" s="795"/>
      <c r="L28" s="795"/>
      <c r="M28" s="795"/>
      <c r="N28" s="795"/>
      <c r="O28" s="795"/>
      <c r="P28" s="795"/>
      <c r="Q28" s="795"/>
      <c r="R28" s="795"/>
      <c r="S28" s="795"/>
      <c r="T28" s="795"/>
      <c r="U28" s="795"/>
      <c r="V28" s="795"/>
      <c r="W28" s="795"/>
      <c r="X28" s="795"/>
      <c r="Y28" s="795"/>
      <c r="Z28" s="795"/>
      <c r="AA28" s="795"/>
      <c r="AB28" s="795"/>
      <c r="AC28" s="804" t="s">
        <v>548</v>
      </c>
      <c r="AD28" s="804"/>
      <c r="AE28" s="804"/>
      <c r="AF28" s="805"/>
      <c r="AG28" s="165">
        <f>SUM(AG26:AG27)</f>
        <v>0</v>
      </c>
      <c r="AH28" s="165">
        <f>SUM(AH26:AH27)</f>
        <v>0</v>
      </c>
      <c r="AI28" s="165">
        <f>SUM(AI26:AI27)</f>
        <v>0</v>
      </c>
      <c r="AJ28" s="259">
        <f t="shared" ref="AJ28:BC28" si="9">SUM(AJ26:AJ27)</f>
        <v>0</v>
      </c>
      <c r="AK28" s="313">
        <f t="shared" si="9"/>
        <v>0</v>
      </c>
      <c r="AL28" s="254"/>
      <c r="AM28" s="259">
        <f t="shared" si="9"/>
        <v>0</v>
      </c>
      <c r="AN28" s="313">
        <f t="shared" si="9"/>
        <v>0</v>
      </c>
      <c r="AO28" s="166">
        <f t="shared" si="9"/>
        <v>0</v>
      </c>
      <c r="AP28" s="259">
        <f t="shared" si="9"/>
        <v>0</v>
      </c>
      <c r="AQ28" s="313">
        <f t="shared" si="9"/>
        <v>0</v>
      </c>
      <c r="AR28" s="166">
        <f t="shared" si="9"/>
        <v>0</v>
      </c>
      <c r="AS28" s="259">
        <f t="shared" si="9"/>
        <v>0</v>
      </c>
      <c r="AT28" s="313">
        <f t="shared" si="9"/>
        <v>0</v>
      </c>
      <c r="AU28" s="166">
        <f>SUM(AU26:AU27)</f>
        <v>0</v>
      </c>
      <c r="AV28" s="259">
        <f t="shared" si="9"/>
        <v>0</v>
      </c>
      <c r="AW28" s="313">
        <f t="shared" si="9"/>
        <v>0</v>
      </c>
      <c r="AX28" s="166">
        <f>SUM(AX26:AX27)</f>
        <v>0</v>
      </c>
      <c r="AY28" s="259">
        <f t="shared" si="9"/>
        <v>0</v>
      </c>
      <c r="AZ28" s="313">
        <f t="shared" si="9"/>
        <v>0</v>
      </c>
      <c r="BA28" s="166">
        <f>SUM(BA26:BA27)</f>
        <v>0</v>
      </c>
      <c r="BB28" s="259">
        <f t="shared" si="9"/>
        <v>0</v>
      </c>
      <c r="BC28" s="313">
        <f t="shared" si="9"/>
        <v>0</v>
      </c>
      <c r="BD28" s="166">
        <f>SUM(BD26:BD27)</f>
        <v>0</v>
      </c>
      <c r="BF28" s="421"/>
      <c r="BH28" s="421"/>
    </row>
    <row r="29" spans="1:60" ht="26.1" customHeight="1" x14ac:dyDescent="0.2">
      <c r="A29" s="781" t="s">
        <v>288</v>
      </c>
      <c r="B29" s="782"/>
      <c r="C29" s="784" t="s">
        <v>549</v>
      </c>
      <c r="D29" s="784"/>
      <c r="E29" s="784"/>
      <c r="F29" s="784"/>
      <c r="G29" s="784"/>
      <c r="H29" s="784"/>
      <c r="I29" s="784"/>
      <c r="J29" s="784"/>
      <c r="K29" s="784"/>
      <c r="L29" s="784"/>
      <c r="M29" s="784"/>
      <c r="N29" s="784"/>
      <c r="O29" s="784"/>
      <c r="P29" s="784"/>
      <c r="Q29" s="784"/>
      <c r="R29" s="784"/>
      <c r="S29" s="784"/>
      <c r="T29" s="784"/>
      <c r="U29" s="784"/>
      <c r="V29" s="784"/>
      <c r="W29" s="784"/>
      <c r="X29" s="784"/>
      <c r="Y29" s="784"/>
      <c r="Z29" s="784"/>
      <c r="AA29" s="784"/>
      <c r="AB29" s="784"/>
      <c r="AC29" s="801" t="s">
        <v>550</v>
      </c>
      <c r="AD29" s="801"/>
      <c r="AE29" s="801"/>
      <c r="AF29" s="802"/>
      <c r="AG29" s="164">
        <f>SUM(AJ29,AM29,AP29,AS29,AV29,AY29,BB29)</f>
        <v>0</v>
      </c>
      <c r="AH29" s="164">
        <f t="shared" ref="AH29:AI36" si="10">SUM(AK29,AN29,AQ29,AT29,AW29,AZ29,BC29)</f>
        <v>0</v>
      </c>
      <c r="AI29" s="164">
        <f t="shared" si="10"/>
        <v>0</v>
      </c>
      <c r="AJ29" s="246"/>
      <c r="AK29" s="307"/>
      <c r="AL29" s="253"/>
      <c r="AM29" s="258"/>
      <c r="AN29" s="423"/>
      <c r="AO29" s="241"/>
      <c r="AP29" s="258"/>
      <c r="AQ29" s="423"/>
      <c r="AR29" s="241"/>
      <c r="AS29" s="258"/>
      <c r="AT29" s="423"/>
      <c r="AU29" s="241"/>
      <c r="AV29" s="258"/>
      <c r="AW29" s="423"/>
      <c r="AX29" s="241"/>
      <c r="AY29" s="258"/>
      <c r="AZ29" s="423"/>
      <c r="BA29" s="241"/>
      <c r="BB29" s="258"/>
      <c r="BC29" s="423"/>
      <c r="BD29" s="241"/>
      <c r="BF29" s="421"/>
      <c r="BH29" s="421"/>
    </row>
    <row r="30" spans="1:60" ht="26.1" customHeight="1" x14ac:dyDescent="0.2">
      <c r="A30" s="781" t="s">
        <v>291</v>
      </c>
      <c r="B30" s="782"/>
      <c r="C30" s="784" t="s">
        <v>551</v>
      </c>
      <c r="D30" s="784"/>
      <c r="E30" s="784"/>
      <c r="F30" s="784"/>
      <c r="G30" s="784"/>
      <c r="H30" s="784"/>
      <c r="I30" s="784"/>
      <c r="J30" s="784"/>
      <c r="K30" s="784"/>
      <c r="L30" s="784"/>
      <c r="M30" s="784"/>
      <c r="N30" s="784"/>
      <c r="O30" s="784"/>
      <c r="P30" s="784"/>
      <c r="Q30" s="784"/>
      <c r="R30" s="784"/>
      <c r="S30" s="784"/>
      <c r="T30" s="784"/>
      <c r="U30" s="784"/>
      <c r="V30" s="784"/>
      <c r="W30" s="784"/>
      <c r="X30" s="784"/>
      <c r="Y30" s="784"/>
      <c r="Z30" s="784"/>
      <c r="AA30" s="784"/>
      <c r="AB30" s="784"/>
      <c r="AC30" s="801" t="s">
        <v>552</v>
      </c>
      <c r="AD30" s="801"/>
      <c r="AE30" s="801"/>
      <c r="AF30" s="802"/>
      <c r="AG30" s="164">
        <f t="shared" ref="AG30:AG36" si="11">SUM(AJ30,AM30,AP30,AS30,AV30,AY30,BB30)</f>
        <v>0</v>
      </c>
      <c r="AH30" s="164">
        <f t="shared" si="10"/>
        <v>0</v>
      </c>
      <c r="AI30" s="164">
        <f t="shared" si="10"/>
        <v>0</v>
      </c>
      <c r="AJ30" s="246"/>
      <c r="AK30" s="307"/>
      <c r="AL30" s="253"/>
      <c r="AM30" s="258"/>
      <c r="AN30" s="423"/>
      <c r="AO30" s="241"/>
      <c r="AP30" s="258"/>
      <c r="AQ30" s="423"/>
      <c r="AR30" s="241"/>
      <c r="AS30" s="258"/>
      <c r="AT30" s="423"/>
      <c r="AU30" s="241"/>
      <c r="AV30" s="258"/>
      <c r="AW30" s="423"/>
      <c r="AX30" s="241"/>
      <c r="AY30" s="258"/>
      <c r="AZ30" s="423"/>
      <c r="BA30" s="241"/>
      <c r="BB30" s="258"/>
      <c r="BC30" s="423"/>
      <c r="BD30" s="241"/>
      <c r="BF30" s="421"/>
      <c r="BH30" s="421"/>
    </row>
    <row r="31" spans="1:60" ht="26.1" customHeight="1" x14ac:dyDescent="0.2">
      <c r="A31" s="781" t="s">
        <v>293</v>
      </c>
      <c r="B31" s="782"/>
      <c r="C31" s="784" t="s">
        <v>553</v>
      </c>
      <c r="D31" s="784"/>
      <c r="E31" s="784"/>
      <c r="F31" s="784"/>
      <c r="G31" s="784"/>
      <c r="H31" s="784"/>
      <c r="I31" s="784"/>
      <c r="J31" s="784"/>
      <c r="K31" s="784"/>
      <c r="L31" s="784"/>
      <c r="M31" s="784"/>
      <c r="N31" s="784"/>
      <c r="O31" s="784"/>
      <c r="P31" s="784"/>
      <c r="Q31" s="784"/>
      <c r="R31" s="784"/>
      <c r="S31" s="784"/>
      <c r="T31" s="784"/>
      <c r="U31" s="784"/>
      <c r="V31" s="784"/>
      <c r="W31" s="784"/>
      <c r="X31" s="784"/>
      <c r="Y31" s="784"/>
      <c r="Z31" s="784"/>
      <c r="AA31" s="784"/>
      <c r="AB31" s="784"/>
      <c r="AC31" s="801" t="s">
        <v>554</v>
      </c>
      <c r="AD31" s="801"/>
      <c r="AE31" s="801"/>
      <c r="AF31" s="802"/>
      <c r="AG31" s="164">
        <f t="shared" si="11"/>
        <v>36510000</v>
      </c>
      <c r="AH31" s="164">
        <f t="shared" si="10"/>
        <v>36510000</v>
      </c>
      <c r="AI31" s="164">
        <f t="shared" si="10"/>
        <v>34817543</v>
      </c>
      <c r="AJ31" s="246">
        <v>36510000</v>
      </c>
      <c r="AK31" s="307">
        <v>36510000</v>
      </c>
      <c r="AL31" s="253">
        <v>34817543</v>
      </c>
      <c r="AM31" s="258"/>
      <c r="AN31" s="423"/>
      <c r="AO31" s="241"/>
      <c r="AP31" s="258"/>
      <c r="AQ31" s="423"/>
      <c r="AR31" s="241"/>
      <c r="AS31" s="258"/>
      <c r="AT31" s="423"/>
      <c r="AU31" s="241"/>
      <c r="AV31" s="258"/>
      <c r="AW31" s="423"/>
      <c r="AX31" s="241"/>
      <c r="AY31" s="258"/>
      <c r="AZ31" s="423"/>
      <c r="BA31" s="241"/>
      <c r="BB31" s="258"/>
      <c r="BC31" s="423"/>
      <c r="BD31" s="241"/>
      <c r="BF31" s="421"/>
      <c r="BH31" s="421"/>
    </row>
    <row r="32" spans="1:60" ht="26.1" customHeight="1" x14ac:dyDescent="0.2">
      <c r="A32" s="781" t="s">
        <v>296</v>
      </c>
      <c r="B32" s="782"/>
      <c r="C32" s="784" t="s">
        <v>555</v>
      </c>
      <c r="D32" s="784"/>
      <c r="E32" s="784"/>
      <c r="F32" s="784"/>
      <c r="G32" s="784"/>
      <c r="H32" s="784"/>
      <c r="I32" s="784"/>
      <c r="J32" s="784"/>
      <c r="K32" s="784"/>
      <c r="L32" s="784"/>
      <c r="M32" s="784"/>
      <c r="N32" s="784"/>
      <c r="O32" s="784"/>
      <c r="P32" s="784"/>
      <c r="Q32" s="784"/>
      <c r="R32" s="784"/>
      <c r="S32" s="784"/>
      <c r="T32" s="784"/>
      <c r="U32" s="784"/>
      <c r="V32" s="784"/>
      <c r="W32" s="784"/>
      <c r="X32" s="784"/>
      <c r="Y32" s="784"/>
      <c r="Z32" s="784"/>
      <c r="AA32" s="784"/>
      <c r="AB32" s="784"/>
      <c r="AC32" s="801" t="s">
        <v>556</v>
      </c>
      <c r="AD32" s="801"/>
      <c r="AE32" s="801"/>
      <c r="AF32" s="802"/>
      <c r="AG32" s="164">
        <f t="shared" si="11"/>
        <v>120000000</v>
      </c>
      <c r="AH32" s="164">
        <f t="shared" si="10"/>
        <v>120000000</v>
      </c>
      <c r="AI32" s="164">
        <f t="shared" si="10"/>
        <v>137653310</v>
      </c>
      <c r="AJ32" s="246">
        <v>120000000</v>
      </c>
      <c r="AK32" s="307">
        <v>120000000</v>
      </c>
      <c r="AL32" s="253">
        <v>137653310</v>
      </c>
      <c r="AM32" s="258"/>
      <c r="AN32" s="423"/>
      <c r="AO32" s="241"/>
      <c r="AP32" s="258"/>
      <c r="AQ32" s="423"/>
      <c r="AR32" s="241"/>
      <c r="AS32" s="258"/>
      <c r="AT32" s="423"/>
      <c r="AU32" s="241"/>
      <c r="AV32" s="258"/>
      <c r="AW32" s="423"/>
      <c r="AX32" s="241"/>
      <c r="AY32" s="258"/>
      <c r="AZ32" s="423"/>
      <c r="BA32" s="241"/>
      <c r="BB32" s="258"/>
      <c r="BC32" s="423"/>
      <c r="BD32" s="241"/>
      <c r="BF32" s="421"/>
      <c r="BH32" s="421"/>
    </row>
    <row r="33" spans="1:60" ht="26.1" customHeight="1" x14ac:dyDescent="0.2">
      <c r="A33" s="781" t="s">
        <v>299</v>
      </c>
      <c r="B33" s="782"/>
      <c r="C33" s="784" t="s">
        <v>557</v>
      </c>
      <c r="D33" s="784"/>
      <c r="E33" s="784"/>
      <c r="F33" s="784"/>
      <c r="G33" s="784"/>
      <c r="H33" s="784"/>
      <c r="I33" s="784"/>
      <c r="J33" s="784"/>
      <c r="K33" s="784"/>
      <c r="L33" s="784"/>
      <c r="M33" s="784"/>
      <c r="N33" s="784"/>
      <c r="O33" s="784"/>
      <c r="P33" s="784"/>
      <c r="Q33" s="784"/>
      <c r="R33" s="784"/>
      <c r="S33" s="784"/>
      <c r="T33" s="784"/>
      <c r="U33" s="784"/>
      <c r="V33" s="784"/>
      <c r="W33" s="784"/>
      <c r="X33" s="784"/>
      <c r="Y33" s="784"/>
      <c r="Z33" s="784"/>
      <c r="AA33" s="784"/>
      <c r="AB33" s="784"/>
      <c r="AC33" s="801" t="s">
        <v>558</v>
      </c>
      <c r="AD33" s="801"/>
      <c r="AE33" s="801"/>
      <c r="AF33" s="802"/>
      <c r="AG33" s="164">
        <f t="shared" si="11"/>
        <v>0</v>
      </c>
      <c r="AH33" s="164">
        <f t="shared" si="10"/>
        <v>0</v>
      </c>
      <c r="AI33" s="164">
        <f t="shared" si="10"/>
        <v>0</v>
      </c>
      <c r="AJ33" s="246"/>
      <c r="AK33" s="307"/>
      <c r="AL33" s="253"/>
      <c r="AM33" s="258"/>
      <c r="AN33" s="423"/>
      <c r="AO33" s="241"/>
      <c r="AP33" s="258"/>
      <c r="AQ33" s="423"/>
      <c r="AR33" s="241"/>
      <c r="AS33" s="258"/>
      <c r="AT33" s="423"/>
      <c r="AU33" s="241"/>
      <c r="AV33" s="258"/>
      <c r="AW33" s="423"/>
      <c r="AX33" s="241"/>
      <c r="AY33" s="258"/>
      <c r="AZ33" s="423"/>
      <c r="BA33" s="241"/>
      <c r="BB33" s="258"/>
      <c r="BC33" s="423"/>
      <c r="BD33" s="241"/>
      <c r="BF33" s="421"/>
      <c r="BH33" s="421"/>
    </row>
    <row r="34" spans="1:60" ht="26.1" customHeight="1" x14ac:dyDescent="0.2">
      <c r="A34" s="781" t="s">
        <v>301</v>
      </c>
      <c r="B34" s="782"/>
      <c r="C34" s="784" t="s">
        <v>559</v>
      </c>
      <c r="D34" s="784"/>
      <c r="E34" s="784"/>
      <c r="F34" s="784"/>
      <c r="G34" s="784"/>
      <c r="H34" s="784"/>
      <c r="I34" s="784"/>
      <c r="J34" s="784"/>
      <c r="K34" s="784"/>
      <c r="L34" s="784"/>
      <c r="M34" s="784"/>
      <c r="N34" s="784"/>
      <c r="O34" s="784"/>
      <c r="P34" s="784"/>
      <c r="Q34" s="784"/>
      <c r="R34" s="784"/>
      <c r="S34" s="784"/>
      <c r="T34" s="784"/>
      <c r="U34" s="784"/>
      <c r="V34" s="784"/>
      <c r="W34" s="784"/>
      <c r="X34" s="784"/>
      <c r="Y34" s="784"/>
      <c r="Z34" s="784"/>
      <c r="AA34" s="784"/>
      <c r="AB34" s="784"/>
      <c r="AC34" s="801" t="s">
        <v>560</v>
      </c>
      <c r="AD34" s="801"/>
      <c r="AE34" s="801"/>
      <c r="AF34" s="802"/>
      <c r="AG34" s="164">
        <f t="shared" si="11"/>
        <v>0</v>
      </c>
      <c r="AH34" s="164">
        <f t="shared" si="10"/>
        <v>0</v>
      </c>
      <c r="AI34" s="164">
        <f t="shared" si="10"/>
        <v>0</v>
      </c>
      <c r="AJ34" s="246"/>
      <c r="AK34" s="307"/>
      <c r="AL34" s="253"/>
      <c r="AM34" s="258"/>
      <c r="AN34" s="423"/>
      <c r="AO34" s="241"/>
      <c r="AP34" s="258"/>
      <c r="AQ34" s="423"/>
      <c r="AR34" s="241"/>
      <c r="AS34" s="258"/>
      <c r="AT34" s="423"/>
      <c r="AU34" s="241"/>
      <c r="AV34" s="258"/>
      <c r="AW34" s="423"/>
      <c r="AX34" s="241"/>
      <c r="AY34" s="258"/>
      <c r="AZ34" s="423"/>
      <c r="BA34" s="241"/>
      <c r="BB34" s="258"/>
      <c r="BC34" s="423"/>
      <c r="BD34" s="241"/>
      <c r="BF34" s="421"/>
      <c r="BH34" s="421"/>
    </row>
    <row r="35" spans="1:60" ht="26.1" customHeight="1" x14ac:dyDescent="0.2">
      <c r="A35" s="781" t="s">
        <v>304</v>
      </c>
      <c r="B35" s="782"/>
      <c r="C35" s="784" t="s">
        <v>561</v>
      </c>
      <c r="D35" s="784"/>
      <c r="E35" s="784"/>
      <c r="F35" s="784"/>
      <c r="G35" s="784"/>
      <c r="H35" s="784"/>
      <c r="I35" s="784"/>
      <c r="J35" s="784"/>
      <c r="K35" s="784"/>
      <c r="L35" s="784"/>
      <c r="M35" s="784"/>
      <c r="N35" s="784"/>
      <c r="O35" s="784"/>
      <c r="P35" s="784"/>
      <c r="Q35" s="784"/>
      <c r="R35" s="784"/>
      <c r="S35" s="784"/>
      <c r="T35" s="784"/>
      <c r="U35" s="784"/>
      <c r="V35" s="784"/>
      <c r="W35" s="784"/>
      <c r="X35" s="784"/>
      <c r="Y35" s="784"/>
      <c r="Z35" s="784"/>
      <c r="AA35" s="784"/>
      <c r="AB35" s="784"/>
      <c r="AC35" s="801" t="s">
        <v>562</v>
      </c>
      <c r="AD35" s="801"/>
      <c r="AE35" s="801"/>
      <c r="AF35" s="802"/>
      <c r="AG35" s="164">
        <f t="shared" si="11"/>
        <v>27000000</v>
      </c>
      <c r="AH35" s="164">
        <f t="shared" si="10"/>
        <v>27000000</v>
      </c>
      <c r="AI35" s="164">
        <f t="shared" si="10"/>
        <v>27374635</v>
      </c>
      <c r="AJ35" s="246">
        <v>27000000</v>
      </c>
      <c r="AK35" s="307">
        <v>27000000</v>
      </c>
      <c r="AL35" s="253">
        <v>27374635</v>
      </c>
      <c r="AM35" s="258"/>
      <c r="AN35" s="423"/>
      <c r="AO35" s="241"/>
      <c r="AP35" s="258"/>
      <c r="AQ35" s="423"/>
      <c r="AR35" s="241"/>
      <c r="AS35" s="258"/>
      <c r="AT35" s="423"/>
      <c r="AU35" s="241"/>
      <c r="AV35" s="258"/>
      <c r="AW35" s="423"/>
      <c r="AX35" s="241"/>
      <c r="AY35" s="258"/>
      <c r="AZ35" s="423"/>
      <c r="BA35" s="241"/>
      <c r="BB35" s="258"/>
      <c r="BC35" s="423"/>
      <c r="BD35" s="241"/>
      <c r="BF35" s="421"/>
      <c r="BH35" s="421"/>
    </row>
    <row r="36" spans="1:60" ht="26.1" customHeight="1" x14ac:dyDescent="0.2">
      <c r="A36" s="781" t="s">
        <v>307</v>
      </c>
      <c r="B36" s="782"/>
      <c r="C36" s="784" t="s">
        <v>563</v>
      </c>
      <c r="D36" s="784"/>
      <c r="E36" s="784"/>
      <c r="F36" s="784"/>
      <c r="G36" s="784"/>
      <c r="H36" s="784"/>
      <c r="I36" s="784"/>
      <c r="J36" s="784"/>
      <c r="K36" s="784"/>
      <c r="L36" s="784"/>
      <c r="M36" s="784"/>
      <c r="N36" s="784"/>
      <c r="O36" s="784"/>
      <c r="P36" s="784"/>
      <c r="Q36" s="784"/>
      <c r="R36" s="784"/>
      <c r="S36" s="784"/>
      <c r="T36" s="784"/>
      <c r="U36" s="784"/>
      <c r="V36" s="784"/>
      <c r="W36" s="784"/>
      <c r="X36" s="784"/>
      <c r="Y36" s="784"/>
      <c r="Z36" s="784"/>
      <c r="AA36" s="784"/>
      <c r="AB36" s="784"/>
      <c r="AC36" s="801" t="s">
        <v>564</v>
      </c>
      <c r="AD36" s="801"/>
      <c r="AE36" s="801"/>
      <c r="AF36" s="802"/>
      <c r="AG36" s="164">
        <f t="shared" si="11"/>
        <v>2400000</v>
      </c>
      <c r="AH36" s="164">
        <f t="shared" si="10"/>
        <v>2400000</v>
      </c>
      <c r="AI36" s="164">
        <f t="shared" si="10"/>
        <v>441700</v>
      </c>
      <c r="AJ36" s="246">
        <v>2400000</v>
      </c>
      <c r="AK36" s="307">
        <v>2400000</v>
      </c>
      <c r="AL36" s="253">
        <v>441700</v>
      </c>
      <c r="AM36" s="258"/>
      <c r="AN36" s="423"/>
      <c r="AO36" s="241"/>
      <c r="AP36" s="258"/>
      <c r="AQ36" s="423"/>
      <c r="AR36" s="241"/>
      <c r="AS36" s="258"/>
      <c r="AT36" s="423"/>
      <c r="AU36" s="241"/>
      <c r="AV36" s="258"/>
      <c r="AW36" s="423"/>
      <c r="AX36" s="241"/>
      <c r="AY36" s="258"/>
      <c r="AZ36" s="423"/>
      <c r="BA36" s="241"/>
      <c r="BB36" s="258"/>
      <c r="BC36" s="423"/>
      <c r="BD36" s="241"/>
      <c r="BF36" s="421"/>
      <c r="BH36" s="421"/>
    </row>
    <row r="37" spans="1:60" s="162" customFormat="1" ht="26.1" customHeight="1" x14ac:dyDescent="0.2">
      <c r="A37" s="792" t="s">
        <v>310</v>
      </c>
      <c r="B37" s="793"/>
      <c r="C37" s="795" t="s">
        <v>739</v>
      </c>
      <c r="D37" s="795"/>
      <c r="E37" s="795"/>
      <c r="F37" s="795"/>
      <c r="G37" s="795"/>
      <c r="H37" s="795"/>
      <c r="I37" s="795"/>
      <c r="J37" s="795"/>
      <c r="K37" s="795"/>
      <c r="L37" s="795"/>
      <c r="M37" s="795"/>
      <c r="N37" s="795"/>
      <c r="O37" s="795"/>
      <c r="P37" s="795"/>
      <c r="Q37" s="795"/>
      <c r="R37" s="795"/>
      <c r="S37" s="795"/>
      <c r="T37" s="795"/>
      <c r="U37" s="795"/>
      <c r="V37" s="795"/>
      <c r="W37" s="795"/>
      <c r="X37" s="795"/>
      <c r="Y37" s="795"/>
      <c r="Z37" s="795"/>
      <c r="AA37" s="795"/>
      <c r="AB37" s="795"/>
      <c r="AC37" s="804" t="s">
        <v>565</v>
      </c>
      <c r="AD37" s="804"/>
      <c r="AE37" s="804"/>
      <c r="AF37" s="805"/>
      <c r="AG37" s="165">
        <f>SUM(AG32:AG36)</f>
        <v>149400000</v>
      </c>
      <c r="AH37" s="165">
        <f>SUM(AH32:AH36)</f>
        <v>149400000</v>
      </c>
      <c r="AI37" s="165">
        <f>SUM(AI32:AI36)</f>
        <v>165469645</v>
      </c>
      <c r="AJ37" s="259">
        <f t="shared" ref="AJ37:BC37" si="12">SUM(AJ32:AJ36)</f>
        <v>149400000</v>
      </c>
      <c r="AK37" s="313">
        <f t="shared" si="12"/>
        <v>149400000</v>
      </c>
      <c r="AL37" s="309">
        <f t="shared" si="12"/>
        <v>165469645</v>
      </c>
      <c r="AM37" s="259">
        <f t="shared" si="12"/>
        <v>0</v>
      </c>
      <c r="AN37" s="313">
        <f t="shared" si="12"/>
        <v>0</v>
      </c>
      <c r="AO37" s="166">
        <f t="shared" si="12"/>
        <v>0</v>
      </c>
      <c r="AP37" s="259">
        <f t="shared" si="12"/>
        <v>0</v>
      </c>
      <c r="AQ37" s="313">
        <f t="shared" si="12"/>
        <v>0</v>
      </c>
      <c r="AR37" s="166">
        <f t="shared" si="12"/>
        <v>0</v>
      </c>
      <c r="AS37" s="259">
        <f t="shared" si="12"/>
        <v>0</v>
      </c>
      <c r="AT37" s="313">
        <f t="shared" si="12"/>
        <v>0</v>
      </c>
      <c r="AU37" s="166">
        <f>SUM(AU32:AU36)</f>
        <v>0</v>
      </c>
      <c r="AV37" s="259">
        <f t="shared" si="12"/>
        <v>0</v>
      </c>
      <c r="AW37" s="313">
        <f t="shared" si="12"/>
        <v>0</v>
      </c>
      <c r="AX37" s="166">
        <f>SUM(AX32:AX36)</f>
        <v>0</v>
      </c>
      <c r="AY37" s="259">
        <f t="shared" si="12"/>
        <v>0</v>
      </c>
      <c r="AZ37" s="313">
        <f t="shared" si="12"/>
        <v>0</v>
      </c>
      <c r="BA37" s="166">
        <f>SUM(BA32:BA36)</f>
        <v>0</v>
      </c>
      <c r="BB37" s="259">
        <f t="shared" si="12"/>
        <v>0</v>
      </c>
      <c r="BC37" s="313">
        <f t="shared" si="12"/>
        <v>0</v>
      </c>
      <c r="BD37" s="166">
        <f>SUM(BD32:BD36)</f>
        <v>0</v>
      </c>
      <c r="BF37" s="421"/>
      <c r="BH37" s="421"/>
    </row>
    <row r="38" spans="1:60" ht="26.1" customHeight="1" x14ac:dyDescent="0.2">
      <c r="A38" s="781" t="s">
        <v>313</v>
      </c>
      <c r="B38" s="782"/>
      <c r="C38" s="784" t="s">
        <v>566</v>
      </c>
      <c r="D38" s="784"/>
      <c r="E38" s="784"/>
      <c r="F38" s="784"/>
      <c r="G38" s="784"/>
      <c r="H38" s="784"/>
      <c r="I38" s="784"/>
      <c r="J38" s="784"/>
      <c r="K38" s="784"/>
      <c r="L38" s="784"/>
      <c r="M38" s="784"/>
      <c r="N38" s="784"/>
      <c r="O38" s="784"/>
      <c r="P38" s="784"/>
      <c r="Q38" s="784"/>
      <c r="R38" s="784"/>
      <c r="S38" s="784"/>
      <c r="T38" s="784"/>
      <c r="U38" s="784"/>
      <c r="V38" s="784"/>
      <c r="W38" s="784"/>
      <c r="X38" s="784"/>
      <c r="Y38" s="784"/>
      <c r="Z38" s="784"/>
      <c r="AA38" s="784"/>
      <c r="AB38" s="784"/>
      <c r="AC38" s="801" t="s">
        <v>567</v>
      </c>
      <c r="AD38" s="801"/>
      <c r="AE38" s="801"/>
      <c r="AF38" s="802"/>
      <c r="AG38" s="164">
        <f>SUM(AJ38,AM38,AP38,AS38,AV38,AY38,BB38)</f>
        <v>2400000</v>
      </c>
      <c r="AH38" s="164">
        <f>SUM(AK38,AN38,AQ38,AT38,AW38,AZ38,BC38)</f>
        <v>2400000</v>
      </c>
      <c r="AI38" s="164">
        <f>SUM(AL38,AO38,AR38,AU38,AX38,BA38,BD38)</f>
        <v>3279705</v>
      </c>
      <c r="AJ38" s="258">
        <v>2400000</v>
      </c>
      <c r="AK38" s="423">
        <v>2400000</v>
      </c>
      <c r="AL38" s="241">
        <v>3279705</v>
      </c>
      <c r="AM38" s="258"/>
      <c r="AN38" s="423"/>
      <c r="AO38" s="241"/>
      <c r="AP38" s="258"/>
      <c r="AQ38" s="423"/>
      <c r="AR38" s="241"/>
      <c r="AS38" s="258"/>
      <c r="AT38" s="423"/>
      <c r="AU38" s="241"/>
      <c r="AV38" s="258"/>
      <c r="AW38" s="423"/>
      <c r="AX38" s="241"/>
      <c r="AY38" s="258"/>
      <c r="AZ38" s="423"/>
      <c r="BA38" s="241"/>
      <c r="BB38" s="258"/>
      <c r="BC38" s="423"/>
      <c r="BD38" s="241"/>
      <c r="BF38" s="421"/>
      <c r="BH38" s="421"/>
    </row>
    <row r="39" spans="1:60" s="158" customFormat="1" ht="26.1" customHeight="1" x14ac:dyDescent="0.2">
      <c r="A39" s="786" t="s">
        <v>316</v>
      </c>
      <c r="B39" s="787"/>
      <c r="C39" s="789" t="s">
        <v>738</v>
      </c>
      <c r="D39" s="789"/>
      <c r="E39" s="789"/>
      <c r="F39" s="789"/>
      <c r="G39" s="789"/>
      <c r="H39" s="789"/>
      <c r="I39" s="789"/>
      <c r="J39" s="789"/>
      <c r="K39" s="789"/>
      <c r="L39" s="789"/>
      <c r="M39" s="789"/>
      <c r="N39" s="789"/>
      <c r="O39" s="789"/>
      <c r="P39" s="789"/>
      <c r="Q39" s="789"/>
      <c r="R39" s="789"/>
      <c r="S39" s="789"/>
      <c r="T39" s="789"/>
      <c r="U39" s="789"/>
      <c r="V39" s="789"/>
      <c r="W39" s="789"/>
      <c r="X39" s="789"/>
      <c r="Y39" s="789"/>
      <c r="Z39" s="789"/>
      <c r="AA39" s="789"/>
      <c r="AB39" s="789"/>
      <c r="AC39" s="799" t="s">
        <v>568</v>
      </c>
      <c r="AD39" s="799"/>
      <c r="AE39" s="799"/>
      <c r="AF39" s="800"/>
      <c r="AG39" s="169">
        <f>SUM(AG28,AG29:AG31,AG37:AG38)</f>
        <v>188310000</v>
      </c>
      <c r="AH39" s="169">
        <f>SUM(AH28,AH29:AH31,AH37:AH38)</f>
        <v>188310000</v>
      </c>
      <c r="AI39" s="169">
        <f>SUM(AI28,AI29:AI31,AI37:AI38)</f>
        <v>203566893</v>
      </c>
      <c r="AJ39" s="311">
        <f t="shared" ref="AJ39:BD39" si="13">SUM(AJ28,AJ29:AJ31,AJ37:AJ38)</f>
        <v>188310000</v>
      </c>
      <c r="AK39" s="314">
        <f t="shared" si="13"/>
        <v>188310000</v>
      </c>
      <c r="AL39" s="310">
        <f t="shared" si="13"/>
        <v>203566893</v>
      </c>
      <c r="AM39" s="311">
        <f t="shared" si="13"/>
        <v>0</v>
      </c>
      <c r="AN39" s="315">
        <f t="shared" si="13"/>
        <v>0</v>
      </c>
      <c r="AO39" s="171">
        <f t="shared" si="13"/>
        <v>0</v>
      </c>
      <c r="AP39" s="311">
        <f t="shared" si="13"/>
        <v>0</v>
      </c>
      <c r="AQ39" s="315">
        <f t="shared" si="13"/>
        <v>0</v>
      </c>
      <c r="AR39" s="171">
        <f t="shared" si="13"/>
        <v>0</v>
      </c>
      <c r="AS39" s="311">
        <f t="shared" si="13"/>
        <v>0</v>
      </c>
      <c r="AT39" s="315">
        <f t="shared" si="13"/>
        <v>0</v>
      </c>
      <c r="AU39" s="171">
        <f t="shared" si="13"/>
        <v>0</v>
      </c>
      <c r="AV39" s="311">
        <f t="shared" si="13"/>
        <v>0</v>
      </c>
      <c r="AW39" s="315">
        <f t="shared" si="13"/>
        <v>0</v>
      </c>
      <c r="AX39" s="171">
        <f t="shared" si="13"/>
        <v>0</v>
      </c>
      <c r="AY39" s="311">
        <f t="shared" si="13"/>
        <v>0</v>
      </c>
      <c r="AZ39" s="315">
        <f t="shared" si="13"/>
        <v>0</v>
      </c>
      <c r="BA39" s="171">
        <f t="shared" si="13"/>
        <v>0</v>
      </c>
      <c r="BB39" s="311">
        <f t="shared" si="13"/>
        <v>0</v>
      </c>
      <c r="BC39" s="315">
        <f t="shared" si="13"/>
        <v>0</v>
      </c>
      <c r="BD39" s="171">
        <f t="shared" si="13"/>
        <v>0</v>
      </c>
      <c r="BF39" s="421"/>
      <c r="BH39" s="421"/>
    </row>
    <row r="40" spans="1:60" ht="26.1" customHeight="1" x14ac:dyDescent="0.2">
      <c r="A40" s="781" t="s">
        <v>319</v>
      </c>
      <c r="B40" s="782"/>
      <c r="C40" s="783" t="s">
        <v>569</v>
      </c>
      <c r="D40" s="783"/>
      <c r="E40" s="783"/>
      <c r="F40" s="783"/>
      <c r="G40" s="783"/>
      <c r="H40" s="783"/>
      <c r="I40" s="783"/>
      <c r="J40" s="783"/>
      <c r="K40" s="783"/>
      <c r="L40" s="783"/>
      <c r="M40" s="783"/>
      <c r="N40" s="783"/>
      <c r="O40" s="783"/>
      <c r="P40" s="783"/>
      <c r="Q40" s="783"/>
      <c r="R40" s="783"/>
      <c r="S40" s="783"/>
      <c r="T40" s="783"/>
      <c r="U40" s="783"/>
      <c r="V40" s="783"/>
      <c r="W40" s="783"/>
      <c r="X40" s="783"/>
      <c r="Y40" s="783"/>
      <c r="Z40" s="783"/>
      <c r="AA40" s="783"/>
      <c r="AB40" s="783"/>
      <c r="AC40" s="801" t="s">
        <v>570</v>
      </c>
      <c r="AD40" s="801"/>
      <c r="AE40" s="801"/>
      <c r="AF40" s="802"/>
      <c r="AG40" s="164">
        <f>SUM(AJ40,AM40,AP40,AS40,AV40,AY40,BB40)</f>
        <v>20500000</v>
      </c>
      <c r="AH40" s="164">
        <f t="shared" ref="AH40:AI48" si="14">SUM(AK40,AN40,AQ40,AT40,AW40,AZ40,BC40)</f>
        <v>24023278</v>
      </c>
      <c r="AI40" s="164">
        <f t="shared" si="14"/>
        <v>25056886</v>
      </c>
      <c r="AJ40" s="258"/>
      <c r="AK40" s="423"/>
      <c r="AL40" s="241"/>
      <c r="AM40" s="258"/>
      <c r="AN40" s="423"/>
      <c r="AO40" s="241"/>
      <c r="AP40" s="258"/>
      <c r="AQ40" s="423"/>
      <c r="AR40" s="241"/>
      <c r="AS40" s="258">
        <v>20500000</v>
      </c>
      <c r="AT40" s="423">
        <v>24023278</v>
      </c>
      <c r="AU40" s="241">
        <v>25056886</v>
      </c>
      <c r="AV40" s="258"/>
      <c r="AW40" s="423"/>
      <c r="AX40" s="241"/>
      <c r="AY40" s="258"/>
      <c r="AZ40" s="423"/>
      <c r="BA40" s="241"/>
      <c r="BB40" s="258"/>
      <c r="BC40" s="423"/>
      <c r="BD40" s="241"/>
      <c r="BF40" s="421"/>
      <c r="BH40" s="421"/>
    </row>
    <row r="41" spans="1:60" ht="26.1" customHeight="1" x14ac:dyDescent="0.2">
      <c r="A41" s="781" t="s">
        <v>322</v>
      </c>
      <c r="B41" s="782"/>
      <c r="C41" s="783" t="s">
        <v>103</v>
      </c>
      <c r="D41" s="783"/>
      <c r="E41" s="783"/>
      <c r="F41" s="783"/>
      <c r="G41" s="783"/>
      <c r="H41" s="783"/>
      <c r="I41" s="783"/>
      <c r="J41" s="783"/>
      <c r="K41" s="783"/>
      <c r="L41" s="783"/>
      <c r="M41" s="783"/>
      <c r="N41" s="783"/>
      <c r="O41" s="783"/>
      <c r="P41" s="783"/>
      <c r="Q41" s="783"/>
      <c r="R41" s="783"/>
      <c r="S41" s="783"/>
      <c r="T41" s="783"/>
      <c r="U41" s="783"/>
      <c r="V41" s="783"/>
      <c r="W41" s="783"/>
      <c r="X41" s="783"/>
      <c r="Y41" s="783"/>
      <c r="Z41" s="783"/>
      <c r="AA41" s="783"/>
      <c r="AB41" s="783"/>
      <c r="AC41" s="801" t="s">
        <v>571</v>
      </c>
      <c r="AD41" s="801"/>
      <c r="AE41" s="801"/>
      <c r="AF41" s="802"/>
      <c r="AG41" s="164">
        <f t="shared" ref="AG41:AG48" si="15">SUM(AJ41,AM41,AP41,AS41,AV41,AY41,BB41)</f>
        <v>21770910</v>
      </c>
      <c r="AH41" s="164">
        <f t="shared" si="14"/>
        <v>21938209</v>
      </c>
      <c r="AI41" s="164">
        <f t="shared" si="14"/>
        <v>21981289</v>
      </c>
      <c r="AJ41" s="258">
        <v>10400000</v>
      </c>
      <c r="AK41" s="423">
        <v>10400000</v>
      </c>
      <c r="AL41" s="241">
        <v>10083195</v>
      </c>
      <c r="AM41" s="258">
        <v>10423000</v>
      </c>
      <c r="AN41" s="423">
        <v>10423000</v>
      </c>
      <c r="AO41" s="241">
        <v>10809285</v>
      </c>
      <c r="AP41" s="258"/>
      <c r="AQ41" s="423"/>
      <c r="AR41" s="241"/>
      <c r="AS41" s="258">
        <v>827910</v>
      </c>
      <c r="AT41" s="423">
        <v>995209</v>
      </c>
      <c r="AU41" s="241">
        <v>968809</v>
      </c>
      <c r="AV41" s="258"/>
      <c r="AW41" s="423"/>
      <c r="AX41" s="241"/>
      <c r="AY41" s="258">
        <v>120000</v>
      </c>
      <c r="AZ41" s="423">
        <v>120000</v>
      </c>
      <c r="BA41" s="241">
        <v>120000</v>
      </c>
      <c r="BB41" s="258"/>
      <c r="BC41" s="423"/>
      <c r="BD41" s="241"/>
      <c r="BF41" s="421"/>
      <c r="BH41" s="421"/>
    </row>
    <row r="42" spans="1:60" ht="26.1" customHeight="1" x14ac:dyDescent="0.2">
      <c r="A42" s="781" t="s">
        <v>324</v>
      </c>
      <c r="B42" s="782"/>
      <c r="C42" s="783" t="s">
        <v>104</v>
      </c>
      <c r="D42" s="783"/>
      <c r="E42" s="783"/>
      <c r="F42" s="783"/>
      <c r="G42" s="783"/>
      <c r="H42" s="783"/>
      <c r="I42" s="783"/>
      <c r="J42" s="783"/>
      <c r="K42" s="783"/>
      <c r="L42" s="783"/>
      <c r="M42" s="783"/>
      <c r="N42" s="783"/>
      <c r="O42" s="783"/>
      <c r="P42" s="783"/>
      <c r="Q42" s="783"/>
      <c r="R42" s="783"/>
      <c r="S42" s="783"/>
      <c r="T42" s="783"/>
      <c r="U42" s="783"/>
      <c r="V42" s="783"/>
      <c r="W42" s="783"/>
      <c r="X42" s="783"/>
      <c r="Y42" s="783"/>
      <c r="Z42" s="783"/>
      <c r="AA42" s="783"/>
      <c r="AB42" s="783"/>
      <c r="AC42" s="801" t="s">
        <v>572</v>
      </c>
      <c r="AD42" s="801"/>
      <c r="AE42" s="801"/>
      <c r="AF42" s="802"/>
      <c r="AG42" s="164">
        <f t="shared" si="15"/>
        <v>7980000</v>
      </c>
      <c r="AH42" s="164">
        <f t="shared" si="14"/>
        <v>7980000</v>
      </c>
      <c r="AI42" s="164">
        <f t="shared" si="14"/>
        <v>8713304</v>
      </c>
      <c r="AJ42" s="258">
        <v>1300000</v>
      </c>
      <c r="AK42" s="423">
        <v>1300000</v>
      </c>
      <c r="AL42" s="241">
        <v>2137996</v>
      </c>
      <c r="AM42" s="258">
        <v>6680000</v>
      </c>
      <c r="AN42" s="423">
        <v>6680000</v>
      </c>
      <c r="AO42" s="241">
        <v>6575308</v>
      </c>
      <c r="AP42" s="258"/>
      <c r="AQ42" s="423"/>
      <c r="AR42" s="241"/>
      <c r="AS42" s="258"/>
      <c r="AT42" s="423"/>
      <c r="AU42" s="241"/>
      <c r="AV42" s="258"/>
      <c r="AW42" s="423"/>
      <c r="AX42" s="241"/>
      <c r="AY42" s="258"/>
      <c r="AZ42" s="423"/>
      <c r="BA42" s="241"/>
      <c r="BB42" s="258"/>
      <c r="BC42" s="423"/>
      <c r="BD42" s="241"/>
      <c r="BF42" s="421"/>
      <c r="BH42" s="421"/>
    </row>
    <row r="43" spans="1:60" ht="26.1" customHeight="1" x14ac:dyDescent="0.2">
      <c r="A43" s="781" t="s">
        <v>327</v>
      </c>
      <c r="B43" s="782"/>
      <c r="C43" s="783" t="s">
        <v>573</v>
      </c>
      <c r="D43" s="783"/>
      <c r="E43" s="783"/>
      <c r="F43" s="783"/>
      <c r="G43" s="783"/>
      <c r="H43" s="783"/>
      <c r="I43" s="783"/>
      <c r="J43" s="783"/>
      <c r="K43" s="783"/>
      <c r="L43" s="783"/>
      <c r="M43" s="783"/>
      <c r="N43" s="783"/>
      <c r="O43" s="783"/>
      <c r="P43" s="783"/>
      <c r="Q43" s="783"/>
      <c r="R43" s="783"/>
      <c r="S43" s="783"/>
      <c r="T43" s="783"/>
      <c r="U43" s="783"/>
      <c r="V43" s="783"/>
      <c r="W43" s="783"/>
      <c r="X43" s="783"/>
      <c r="Y43" s="783"/>
      <c r="Z43" s="783"/>
      <c r="AA43" s="783"/>
      <c r="AB43" s="783"/>
      <c r="AC43" s="801" t="s">
        <v>574</v>
      </c>
      <c r="AD43" s="801"/>
      <c r="AE43" s="801"/>
      <c r="AF43" s="802"/>
      <c r="AG43" s="164">
        <f t="shared" si="15"/>
        <v>0</v>
      </c>
      <c r="AH43" s="164">
        <f t="shared" si="14"/>
        <v>0</v>
      </c>
      <c r="AI43" s="164">
        <f t="shared" si="14"/>
        <v>0</v>
      </c>
      <c r="AJ43" s="258"/>
      <c r="AK43" s="423"/>
      <c r="AL43" s="241"/>
      <c r="AM43" s="258"/>
      <c r="AN43" s="423"/>
      <c r="AO43" s="241"/>
      <c r="AP43" s="258"/>
      <c r="AQ43" s="423"/>
      <c r="AR43" s="241"/>
      <c r="AS43" s="258"/>
      <c r="AT43" s="423"/>
      <c r="AU43" s="241"/>
      <c r="AV43" s="258"/>
      <c r="AW43" s="423"/>
      <c r="AX43" s="241"/>
      <c r="AY43" s="258"/>
      <c r="AZ43" s="423"/>
      <c r="BA43" s="241"/>
      <c r="BB43" s="258"/>
      <c r="BC43" s="423"/>
      <c r="BD43" s="241"/>
      <c r="BF43" s="421"/>
      <c r="BH43" s="421"/>
    </row>
    <row r="44" spans="1:60" ht="26.1" customHeight="1" x14ac:dyDescent="0.2">
      <c r="A44" s="781" t="s">
        <v>330</v>
      </c>
      <c r="B44" s="782"/>
      <c r="C44" s="783" t="s">
        <v>105</v>
      </c>
      <c r="D44" s="783"/>
      <c r="E44" s="783"/>
      <c r="F44" s="783"/>
      <c r="G44" s="783"/>
      <c r="H44" s="783"/>
      <c r="I44" s="783"/>
      <c r="J44" s="783"/>
      <c r="K44" s="783"/>
      <c r="L44" s="783"/>
      <c r="M44" s="783"/>
      <c r="N44" s="783"/>
      <c r="O44" s="783"/>
      <c r="P44" s="783"/>
      <c r="Q44" s="783"/>
      <c r="R44" s="783"/>
      <c r="S44" s="783"/>
      <c r="T44" s="783"/>
      <c r="U44" s="783"/>
      <c r="V44" s="783"/>
      <c r="W44" s="783"/>
      <c r="X44" s="783"/>
      <c r="Y44" s="783"/>
      <c r="Z44" s="783"/>
      <c r="AA44" s="783"/>
      <c r="AB44" s="783"/>
      <c r="AC44" s="801" t="s">
        <v>575</v>
      </c>
      <c r="AD44" s="801"/>
      <c r="AE44" s="801"/>
      <c r="AF44" s="802"/>
      <c r="AG44" s="164">
        <f t="shared" si="15"/>
        <v>29502277</v>
      </c>
      <c r="AH44" s="164">
        <f t="shared" si="14"/>
        <v>30052277</v>
      </c>
      <c r="AI44" s="164">
        <f t="shared" si="14"/>
        <v>30848277</v>
      </c>
      <c r="AJ44" s="258">
        <v>13856777</v>
      </c>
      <c r="AK44" s="423">
        <v>13856777</v>
      </c>
      <c r="AL44" s="241">
        <v>16984393</v>
      </c>
      <c r="AM44" s="258"/>
      <c r="AN44" s="423"/>
      <c r="AO44" s="241"/>
      <c r="AP44" s="258">
        <v>13995500</v>
      </c>
      <c r="AQ44" s="423">
        <v>14545500</v>
      </c>
      <c r="AR44" s="241">
        <v>12164241</v>
      </c>
      <c r="AS44" s="258"/>
      <c r="AT44" s="423"/>
      <c r="AU44" s="241"/>
      <c r="AV44" s="258">
        <v>1650000</v>
      </c>
      <c r="AW44" s="423">
        <v>1650000</v>
      </c>
      <c r="AX44" s="241">
        <v>1699643</v>
      </c>
      <c r="AY44" s="258"/>
      <c r="AZ44" s="423"/>
      <c r="BA44" s="241"/>
      <c r="BB44" s="258"/>
      <c r="BC44" s="423"/>
      <c r="BD44" s="241"/>
      <c r="BF44" s="421"/>
      <c r="BH44" s="421"/>
    </row>
    <row r="45" spans="1:60" ht="26.1" customHeight="1" x14ac:dyDescent="0.2">
      <c r="A45" s="781" t="s">
        <v>332</v>
      </c>
      <c r="B45" s="782"/>
      <c r="C45" s="783" t="s">
        <v>106</v>
      </c>
      <c r="D45" s="783"/>
      <c r="E45" s="783"/>
      <c r="F45" s="783"/>
      <c r="G45" s="783"/>
      <c r="H45" s="783"/>
      <c r="I45" s="783"/>
      <c r="J45" s="783"/>
      <c r="K45" s="783"/>
      <c r="L45" s="783"/>
      <c r="M45" s="783"/>
      <c r="N45" s="783"/>
      <c r="O45" s="783"/>
      <c r="P45" s="783"/>
      <c r="Q45" s="783"/>
      <c r="R45" s="783"/>
      <c r="S45" s="783"/>
      <c r="T45" s="783"/>
      <c r="U45" s="783"/>
      <c r="V45" s="783"/>
      <c r="W45" s="783"/>
      <c r="X45" s="783"/>
      <c r="Y45" s="783"/>
      <c r="Z45" s="783"/>
      <c r="AA45" s="783"/>
      <c r="AB45" s="783"/>
      <c r="AC45" s="801" t="s">
        <v>576</v>
      </c>
      <c r="AD45" s="801"/>
      <c r="AE45" s="801"/>
      <c r="AF45" s="802"/>
      <c r="AG45" s="164">
        <f t="shared" si="15"/>
        <v>10405470</v>
      </c>
      <c r="AH45" s="164">
        <f t="shared" si="14"/>
        <v>10405470</v>
      </c>
      <c r="AI45" s="164">
        <f t="shared" si="14"/>
        <v>14294238</v>
      </c>
      <c r="AJ45" s="258">
        <v>4389330</v>
      </c>
      <c r="AK45" s="423">
        <v>4389330</v>
      </c>
      <c r="AL45" s="241">
        <v>6306828</v>
      </c>
      <c r="AM45" s="258"/>
      <c r="AN45" s="423"/>
      <c r="AO45" s="241"/>
      <c r="AP45" s="258">
        <v>0</v>
      </c>
      <c r="AQ45" s="423">
        <v>0</v>
      </c>
      <c r="AR45" s="241">
        <v>2883734</v>
      </c>
      <c r="AS45" s="258">
        <v>5538240</v>
      </c>
      <c r="AT45" s="423">
        <v>5538240</v>
      </c>
      <c r="AU45" s="241">
        <v>4612369</v>
      </c>
      <c r="AV45" s="258">
        <v>445500</v>
      </c>
      <c r="AW45" s="423">
        <v>445500</v>
      </c>
      <c r="AX45" s="241">
        <v>458907</v>
      </c>
      <c r="AY45" s="258">
        <v>32400</v>
      </c>
      <c r="AZ45" s="423">
        <v>32400</v>
      </c>
      <c r="BA45" s="241">
        <v>32400</v>
      </c>
      <c r="BB45" s="258"/>
      <c r="BC45" s="423"/>
      <c r="BD45" s="241"/>
      <c r="BF45" s="421"/>
      <c r="BH45" s="421"/>
    </row>
    <row r="46" spans="1:60" ht="26.1" customHeight="1" x14ac:dyDescent="0.2">
      <c r="A46" s="781" t="s">
        <v>335</v>
      </c>
      <c r="B46" s="782"/>
      <c r="C46" s="783" t="s">
        <v>577</v>
      </c>
      <c r="D46" s="783"/>
      <c r="E46" s="783"/>
      <c r="F46" s="783"/>
      <c r="G46" s="783"/>
      <c r="H46" s="783"/>
      <c r="I46" s="783"/>
      <c r="J46" s="783"/>
      <c r="K46" s="783"/>
      <c r="L46" s="783"/>
      <c r="M46" s="783"/>
      <c r="N46" s="783"/>
      <c r="O46" s="783"/>
      <c r="P46" s="783"/>
      <c r="Q46" s="783"/>
      <c r="R46" s="783"/>
      <c r="S46" s="783"/>
      <c r="T46" s="783"/>
      <c r="U46" s="783"/>
      <c r="V46" s="783"/>
      <c r="W46" s="783"/>
      <c r="X46" s="783"/>
      <c r="Y46" s="783"/>
      <c r="Z46" s="783"/>
      <c r="AA46" s="783"/>
      <c r="AB46" s="783"/>
      <c r="AC46" s="801" t="s">
        <v>578</v>
      </c>
      <c r="AD46" s="801"/>
      <c r="AE46" s="801"/>
      <c r="AF46" s="802"/>
      <c r="AG46" s="164">
        <f t="shared" si="15"/>
        <v>7602213</v>
      </c>
      <c r="AH46" s="164">
        <f t="shared" si="14"/>
        <v>7602213</v>
      </c>
      <c r="AI46" s="164">
        <f t="shared" si="14"/>
        <v>2006000</v>
      </c>
      <c r="AJ46" s="258">
        <v>7572213</v>
      </c>
      <c r="AK46" s="423">
        <v>7572213</v>
      </c>
      <c r="AL46" s="241">
        <v>1743000</v>
      </c>
      <c r="AM46" s="258"/>
      <c r="AN46" s="423"/>
      <c r="AO46" s="241"/>
      <c r="AP46" s="258">
        <v>0</v>
      </c>
      <c r="AQ46" s="423">
        <v>0</v>
      </c>
      <c r="AR46" s="241">
        <v>263000</v>
      </c>
      <c r="AS46" s="258"/>
      <c r="AT46" s="423"/>
      <c r="AU46" s="241"/>
      <c r="AV46" s="258"/>
      <c r="AW46" s="423"/>
      <c r="AX46" s="241"/>
      <c r="AY46" s="258">
        <v>30000</v>
      </c>
      <c r="AZ46" s="423">
        <v>30000</v>
      </c>
      <c r="BA46" s="241"/>
      <c r="BB46" s="258"/>
      <c r="BC46" s="423"/>
      <c r="BD46" s="241"/>
      <c r="BF46" s="421"/>
      <c r="BH46" s="421"/>
    </row>
    <row r="47" spans="1:60" ht="26.1" customHeight="1" x14ac:dyDescent="0.2">
      <c r="A47" s="781" t="s">
        <v>338</v>
      </c>
      <c r="B47" s="782"/>
      <c r="C47" s="783" t="s">
        <v>579</v>
      </c>
      <c r="D47" s="783"/>
      <c r="E47" s="783"/>
      <c r="F47" s="783"/>
      <c r="G47" s="783"/>
      <c r="H47" s="783"/>
      <c r="I47" s="783"/>
      <c r="J47" s="783"/>
      <c r="K47" s="783"/>
      <c r="L47" s="783"/>
      <c r="M47" s="783"/>
      <c r="N47" s="783"/>
      <c r="O47" s="783"/>
      <c r="P47" s="783"/>
      <c r="Q47" s="783"/>
      <c r="R47" s="783"/>
      <c r="S47" s="783"/>
      <c r="T47" s="783"/>
      <c r="U47" s="783"/>
      <c r="V47" s="783"/>
      <c r="W47" s="783"/>
      <c r="X47" s="783"/>
      <c r="Y47" s="783"/>
      <c r="Z47" s="783"/>
      <c r="AA47" s="783"/>
      <c r="AB47" s="783"/>
      <c r="AC47" s="801" t="s">
        <v>580</v>
      </c>
      <c r="AD47" s="801"/>
      <c r="AE47" s="801"/>
      <c r="AF47" s="802"/>
      <c r="AG47" s="164">
        <f t="shared" si="15"/>
        <v>0</v>
      </c>
      <c r="AH47" s="164">
        <f t="shared" si="14"/>
        <v>0</v>
      </c>
      <c r="AI47" s="164">
        <f t="shared" si="14"/>
        <v>0</v>
      </c>
      <c r="AJ47" s="258"/>
      <c r="AK47" s="423"/>
      <c r="AL47" s="241"/>
      <c r="AM47" s="258"/>
      <c r="AN47" s="423"/>
      <c r="AO47" s="241"/>
      <c r="AP47" s="258"/>
      <c r="AQ47" s="423"/>
      <c r="AR47" s="241"/>
      <c r="AS47" s="258"/>
      <c r="AT47" s="423"/>
      <c r="AU47" s="241"/>
      <c r="AV47" s="258"/>
      <c r="AW47" s="423"/>
      <c r="AX47" s="241"/>
      <c r="AY47" s="258"/>
      <c r="AZ47" s="423"/>
      <c r="BA47" s="241"/>
      <c r="BB47" s="258"/>
      <c r="BC47" s="423"/>
      <c r="BD47" s="241"/>
      <c r="BF47" s="421"/>
      <c r="BH47" s="421"/>
    </row>
    <row r="48" spans="1:60" ht="26.1" customHeight="1" x14ac:dyDescent="0.2">
      <c r="A48" s="781" t="s">
        <v>341</v>
      </c>
      <c r="B48" s="782"/>
      <c r="C48" s="783" t="s">
        <v>581</v>
      </c>
      <c r="D48" s="783"/>
      <c r="E48" s="783"/>
      <c r="F48" s="783"/>
      <c r="G48" s="783"/>
      <c r="H48" s="783"/>
      <c r="I48" s="783"/>
      <c r="J48" s="783"/>
      <c r="K48" s="783"/>
      <c r="L48" s="783"/>
      <c r="M48" s="783"/>
      <c r="N48" s="783"/>
      <c r="O48" s="783"/>
      <c r="P48" s="783"/>
      <c r="Q48" s="783"/>
      <c r="R48" s="783"/>
      <c r="S48" s="783"/>
      <c r="T48" s="783"/>
      <c r="U48" s="783"/>
      <c r="V48" s="783"/>
      <c r="W48" s="783"/>
      <c r="X48" s="783"/>
      <c r="Y48" s="783"/>
      <c r="Z48" s="783"/>
      <c r="AA48" s="783"/>
      <c r="AB48" s="783"/>
      <c r="AC48" s="801" t="s">
        <v>582</v>
      </c>
      <c r="AD48" s="801"/>
      <c r="AE48" s="801"/>
      <c r="AF48" s="802"/>
      <c r="AG48" s="164">
        <f t="shared" si="15"/>
        <v>360000</v>
      </c>
      <c r="AH48" s="164">
        <f t="shared" si="14"/>
        <v>360000</v>
      </c>
      <c r="AI48" s="164">
        <f t="shared" si="14"/>
        <v>192854</v>
      </c>
      <c r="AJ48" s="258">
        <v>250000</v>
      </c>
      <c r="AK48" s="423">
        <v>250000</v>
      </c>
      <c r="AL48" s="241">
        <v>179353</v>
      </c>
      <c r="AM48" s="258">
        <v>100000</v>
      </c>
      <c r="AN48" s="423">
        <v>100000</v>
      </c>
      <c r="AO48" s="241">
        <v>2044</v>
      </c>
      <c r="AP48" s="258"/>
      <c r="AQ48" s="423"/>
      <c r="AR48" s="241">
        <v>1747</v>
      </c>
      <c r="AS48" s="258">
        <v>10000</v>
      </c>
      <c r="AT48" s="423">
        <v>10000</v>
      </c>
      <c r="AU48" s="241">
        <v>8416</v>
      </c>
      <c r="AV48" s="258"/>
      <c r="AW48" s="423"/>
      <c r="AX48" s="241">
        <v>1294</v>
      </c>
      <c r="AY48" s="258"/>
      <c r="AZ48" s="423"/>
      <c r="BA48" s="241"/>
      <c r="BB48" s="258"/>
      <c r="BC48" s="423"/>
      <c r="BD48" s="241"/>
      <c r="BF48" s="421"/>
      <c r="BH48" s="421"/>
    </row>
    <row r="49" spans="1:60" s="162" customFormat="1" ht="26.1" customHeight="1" x14ac:dyDescent="0.2">
      <c r="A49" s="792" t="s">
        <v>344</v>
      </c>
      <c r="B49" s="793"/>
      <c r="C49" s="797" t="s">
        <v>737</v>
      </c>
      <c r="D49" s="797"/>
      <c r="E49" s="797"/>
      <c r="F49" s="797"/>
      <c r="G49" s="797"/>
      <c r="H49" s="797"/>
      <c r="I49" s="797"/>
      <c r="J49" s="797"/>
      <c r="K49" s="797"/>
      <c r="L49" s="797"/>
      <c r="M49" s="797"/>
      <c r="N49" s="797"/>
      <c r="O49" s="797"/>
      <c r="P49" s="797"/>
      <c r="Q49" s="797"/>
      <c r="R49" s="797"/>
      <c r="S49" s="797"/>
      <c r="T49" s="797"/>
      <c r="U49" s="797"/>
      <c r="V49" s="797"/>
      <c r="W49" s="797"/>
      <c r="X49" s="797"/>
      <c r="Y49" s="797"/>
      <c r="Z49" s="797"/>
      <c r="AA49" s="797"/>
      <c r="AB49" s="797"/>
      <c r="AC49" s="804" t="s">
        <v>583</v>
      </c>
      <c r="AD49" s="804"/>
      <c r="AE49" s="804"/>
      <c r="AF49" s="805"/>
      <c r="AG49" s="165">
        <f>SUM(AG47:AG48)</f>
        <v>360000</v>
      </c>
      <c r="AH49" s="165">
        <f>SUM(AH47:AH48)</f>
        <v>360000</v>
      </c>
      <c r="AI49" s="165">
        <f>SUM(AL49,AO49,AR49,AU49,AX49,BA49,BD49)</f>
        <v>192854</v>
      </c>
      <c r="AJ49" s="259">
        <f t="shared" ref="AJ49:BC49" si="16">SUM(AJ47:AJ48)</f>
        <v>250000</v>
      </c>
      <c r="AK49" s="313">
        <f t="shared" si="16"/>
        <v>250000</v>
      </c>
      <c r="AL49" s="309">
        <f t="shared" si="16"/>
        <v>179353</v>
      </c>
      <c r="AM49" s="259">
        <f t="shared" si="16"/>
        <v>100000</v>
      </c>
      <c r="AN49" s="313">
        <f t="shared" si="16"/>
        <v>100000</v>
      </c>
      <c r="AO49" s="309">
        <f t="shared" si="16"/>
        <v>2044</v>
      </c>
      <c r="AP49" s="259">
        <f t="shared" si="16"/>
        <v>0</v>
      </c>
      <c r="AQ49" s="313">
        <f t="shared" si="16"/>
        <v>0</v>
      </c>
      <c r="AR49" s="309">
        <f t="shared" si="16"/>
        <v>1747</v>
      </c>
      <c r="AS49" s="259">
        <f t="shared" si="16"/>
        <v>10000</v>
      </c>
      <c r="AT49" s="313">
        <f t="shared" si="16"/>
        <v>10000</v>
      </c>
      <c r="AU49" s="309">
        <f>SUM(AU47:AU48)</f>
        <v>8416</v>
      </c>
      <c r="AV49" s="259">
        <f t="shared" si="16"/>
        <v>0</v>
      </c>
      <c r="AW49" s="313">
        <f t="shared" si="16"/>
        <v>0</v>
      </c>
      <c r="AX49" s="309">
        <f>SUM(AX47:AX48)</f>
        <v>1294</v>
      </c>
      <c r="AY49" s="259">
        <f t="shared" si="16"/>
        <v>0</v>
      </c>
      <c r="AZ49" s="313">
        <f t="shared" si="16"/>
        <v>0</v>
      </c>
      <c r="BA49" s="309">
        <f>SUM(BA47:BA48)</f>
        <v>0</v>
      </c>
      <c r="BB49" s="259">
        <f t="shared" si="16"/>
        <v>0</v>
      </c>
      <c r="BC49" s="313">
        <f t="shared" si="16"/>
        <v>0</v>
      </c>
      <c r="BD49" s="242">
        <f>SUM(BD47:BD48)</f>
        <v>0</v>
      </c>
      <c r="BF49" s="421"/>
      <c r="BH49" s="421"/>
    </row>
    <row r="50" spans="1:60" ht="26.1" customHeight="1" x14ac:dyDescent="0.2">
      <c r="A50" s="781" t="s">
        <v>347</v>
      </c>
      <c r="B50" s="782"/>
      <c r="C50" s="783" t="s">
        <v>584</v>
      </c>
      <c r="D50" s="783"/>
      <c r="E50" s="783"/>
      <c r="F50" s="783"/>
      <c r="G50" s="783"/>
      <c r="H50" s="783"/>
      <c r="I50" s="783"/>
      <c r="J50" s="783"/>
      <c r="K50" s="783"/>
      <c r="L50" s="783"/>
      <c r="M50" s="783"/>
      <c r="N50" s="783"/>
      <c r="O50" s="783"/>
      <c r="P50" s="783"/>
      <c r="Q50" s="783"/>
      <c r="R50" s="783"/>
      <c r="S50" s="783"/>
      <c r="T50" s="783"/>
      <c r="U50" s="783"/>
      <c r="V50" s="783"/>
      <c r="W50" s="783"/>
      <c r="X50" s="783"/>
      <c r="Y50" s="783"/>
      <c r="Z50" s="783"/>
      <c r="AA50" s="783"/>
      <c r="AB50" s="783"/>
      <c r="AC50" s="801" t="s">
        <v>585</v>
      </c>
      <c r="AD50" s="801"/>
      <c r="AE50" s="801"/>
      <c r="AF50" s="802"/>
      <c r="AG50" s="164">
        <f>SUM(AJ50,AM50,AP50,AS50,AV50,AY50,BB50)</f>
        <v>0</v>
      </c>
      <c r="AH50" s="164">
        <f>SUM(AK50,AN50,AQ50,AT50,AW50,AZ50,BC50)</f>
        <v>0</v>
      </c>
      <c r="AI50" s="164">
        <f>SUM(AL50,AO50,AR50,AU50,AX50,BA50,BD50)</f>
        <v>0</v>
      </c>
      <c r="AJ50" s="258"/>
      <c r="AK50" s="423"/>
      <c r="AL50" s="241"/>
      <c r="AM50" s="258"/>
      <c r="AN50" s="423"/>
      <c r="AO50" s="241"/>
      <c r="AP50" s="258"/>
      <c r="AQ50" s="423"/>
      <c r="AR50" s="241"/>
      <c r="AS50" s="258"/>
      <c r="AT50" s="423"/>
      <c r="AU50" s="241"/>
      <c r="AV50" s="258"/>
      <c r="AW50" s="423"/>
      <c r="AX50" s="241"/>
      <c r="AY50" s="258"/>
      <c r="AZ50" s="423"/>
      <c r="BA50" s="241"/>
      <c r="BB50" s="258"/>
      <c r="BC50" s="423"/>
      <c r="BD50" s="241"/>
      <c r="BF50" s="421"/>
      <c r="BH50" s="421"/>
    </row>
    <row r="51" spans="1:60" ht="26.1" customHeight="1" x14ac:dyDescent="0.2">
      <c r="A51" s="781" t="s">
        <v>349</v>
      </c>
      <c r="B51" s="782"/>
      <c r="C51" s="783" t="s">
        <v>586</v>
      </c>
      <c r="D51" s="783"/>
      <c r="E51" s="783"/>
      <c r="F51" s="783"/>
      <c r="G51" s="783"/>
      <c r="H51" s="783"/>
      <c r="I51" s="783"/>
      <c r="J51" s="783"/>
      <c r="K51" s="783"/>
      <c r="L51" s="783"/>
      <c r="M51" s="783"/>
      <c r="N51" s="783"/>
      <c r="O51" s="783"/>
      <c r="P51" s="783"/>
      <c r="Q51" s="783"/>
      <c r="R51" s="783"/>
      <c r="S51" s="783"/>
      <c r="T51" s="783"/>
      <c r="U51" s="783"/>
      <c r="V51" s="783"/>
      <c r="W51" s="783"/>
      <c r="X51" s="783"/>
      <c r="Y51" s="783"/>
      <c r="Z51" s="783"/>
      <c r="AA51" s="783"/>
      <c r="AB51" s="783"/>
      <c r="AC51" s="801" t="s">
        <v>587</v>
      </c>
      <c r="AD51" s="801"/>
      <c r="AE51" s="801"/>
      <c r="AF51" s="802"/>
      <c r="AG51" s="164">
        <f>SUM(AJ51,AM51,AP51,AS51,AV51,AY51,BB51)</f>
        <v>0</v>
      </c>
      <c r="AH51" s="164">
        <f>SUM(AK51,AN51,AQ51,AT51,AW51,AZ51,BC51)</f>
        <v>0</v>
      </c>
      <c r="AI51" s="164">
        <f>SUM(AL51,AO51,AR51,AU51,AX51,BA51,BD51)</f>
        <v>0</v>
      </c>
      <c r="AJ51" s="258"/>
      <c r="AK51" s="423"/>
      <c r="AL51" s="241"/>
      <c r="AM51" s="258"/>
      <c r="AN51" s="423"/>
      <c r="AO51" s="241"/>
      <c r="AP51" s="258"/>
      <c r="AQ51" s="423"/>
      <c r="AR51" s="241"/>
      <c r="AS51" s="258"/>
      <c r="AT51" s="423"/>
      <c r="AU51" s="241"/>
      <c r="AV51" s="258"/>
      <c r="AW51" s="423"/>
      <c r="AX51" s="241"/>
      <c r="AY51" s="258"/>
      <c r="AZ51" s="423"/>
      <c r="BA51" s="241"/>
      <c r="BB51" s="258"/>
      <c r="BC51" s="423"/>
      <c r="BD51" s="241"/>
      <c r="BF51" s="421"/>
      <c r="BH51" s="421"/>
    </row>
    <row r="52" spans="1:60" s="162" customFormat="1" ht="26.1" customHeight="1" x14ac:dyDescent="0.2">
      <c r="A52" s="792" t="s">
        <v>351</v>
      </c>
      <c r="B52" s="793"/>
      <c r="C52" s="797" t="s">
        <v>736</v>
      </c>
      <c r="D52" s="797"/>
      <c r="E52" s="797"/>
      <c r="F52" s="797"/>
      <c r="G52" s="797"/>
      <c r="H52" s="797"/>
      <c r="I52" s="797"/>
      <c r="J52" s="797"/>
      <c r="K52" s="797"/>
      <c r="L52" s="797"/>
      <c r="M52" s="797"/>
      <c r="N52" s="797"/>
      <c r="O52" s="797"/>
      <c r="P52" s="797"/>
      <c r="Q52" s="797"/>
      <c r="R52" s="797"/>
      <c r="S52" s="797"/>
      <c r="T52" s="797"/>
      <c r="U52" s="797"/>
      <c r="V52" s="797"/>
      <c r="W52" s="797"/>
      <c r="X52" s="797"/>
      <c r="Y52" s="797"/>
      <c r="Z52" s="797"/>
      <c r="AA52" s="797"/>
      <c r="AB52" s="797"/>
      <c r="AC52" s="804" t="s">
        <v>588</v>
      </c>
      <c r="AD52" s="804"/>
      <c r="AE52" s="804"/>
      <c r="AF52" s="805"/>
      <c r="AG52" s="165">
        <f>SUM(AG50:AG51)</f>
        <v>0</v>
      </c>
      <c r="AH52" s="165">
        <f>SUM(AH50:AH51)</f>
        <v>0</v>
      </c>
      <c r="AI52" s="165">
        <f>SUM(AI50:AI51)</f>
        <v>0</v>
      </c>
      <c r="AJ52" s="259">
        <f t="shared" ref="AJ52:BC52" si="17">SUM(AJ50:AJ51)</f>
        <v>0</v>
      </c>
      <c r="AK52" s="313">
        <f t="shared" si="17"/>
        <v>0</v>
      </c>
      <c r="AL52" s="166">
        <f t="shared" si="17"/>
        <v>0</v>
      </c>
      <c r="AM52" s="259">
        <f t="shared" si="17"/>
        <v>0</v>
      </c>
      <c r="AN52" s="313">
        <f t="shared" si="17"/>
        <v>0</v>
      </c>
      <c r="AO52" s="166">
        <f t="shared" si="17"/>
        <v>0</v>
      </c>
      <c r="AP52" s="259">
        <f t="shared" si="17"/>
        <v>0</v>
      </c>
      <c r="AQ52" s="313">
        <f t="shared" si="17"/>
        <v>0</v>
      </c>
      <c r="AR52" s="166">
        <f t="shared" si="17"/>
        <v>0</v>
      </c>
      <c r="AS52" s="259">
        <f t="shared" si="17"/>
        <v>0</v>
      </c>
      <c r="AT52" s="313">
        <f t="shared" si="17"/>
        <v>0</v>
      </c>
      <c r="AU52" s="166">
        <f>SUM(AU50:AU51)</f>
        <v>0</v>
      </c>
      <c r="AV52" s="259">
        <f t="shared" si="17"/>
        <v>0</v>
      </c>
      <c r="AW52" s="313">
        <f t="shared" si="17"/>
        <v>0</v>
      </c>
      <c r="AX52" s="166">
        <f>SUM(AX50:AX51)</f>
        <v>0</v>
      </c>
      <c r="AY52" s="259">
        <f t="shared" si="17"/>
        <v>0</v>
      </c>
      <c r="AZ52" s="313">
        <f t="shared" si="17"/>
        <v>0</v>
      </c>
      <c r="BA52" s="166">
        <f>SUM(BA50:BA51)</f>
        <v>0</v>
      </c>
      <c r="BB52" s="259">
        <f t="shared" si="17"/>
        <v>0</v>
      </c>
      <c r="BC52" s="313">
        <f t="shared" si="17"/>
        <v>0</v>
      </c>
      <c r="BD52" s="166">
        <f>SUM(BD50:BD51)</f>
        <v>0</v>
      </c>
      <c r="BF52" s="421"/>
      <c r="BH52" s="421"/>
    </row>
    <row r="53" spans="1:60" ht="26.1" customHeight="1" x14ac:dyDescent="0.2">
      <c r="A53" s="781" t="s">
        <v>354</v>
      </c>
      <c r="B53" s="782"/>
      <c r="C53" s="783" t="s">
        <v>589</v>
      </c>
      <c r="D53" s="783"/>
      <c r="E53" s="783"/>
      <c r="F53" s="783"/>
      <c r="G53" s="783"/>
      <c r="H53" s="783"/>
      <c r="I53" s="783"/>
      <c r="J53" s="783"/>
      <c r="K53" s="783"/>
      <c r="L53" s="783"/>
      <c r="M53" s="783"/>
      <c r="N53" s="783"/>
      <c r="O53" s="783"/>
      <c r="P53" s="783"/>
      <c r="Q53" s="783"/>
      <c r="R53" s="783"/>
      <c r="S53" s="783"/>
      <c r="T53" s="783"/>
      <c r="U53" s="783"/>
      <c r="V53" s="783"/>
      <c r="W53" s="783"/>
      <c r="X53" s="783"/>
      <c r="Y53" s="783"/>
      <c r="Z53" s="783"/>
      <c r="AA53" s="783"/>
      <c r="AB53" s="783"/>
      <c r="AC53" s="801" t="s">
        <v>590</v>
      </c>
      <c r="AD53" s="801"/>
      <c r="AE53" s="801"/>
      <c r="AF53" s="802"/>
      <c r="AG53" s="164">
        <f t="shared" ref="AG53:AI54" si="18">SUM(AJ53,AM53,AP53,AS53,AV53,AY53,BB53)</f>
        <v>0</v>
      </c>
      <c r="AH53" s="164">
        <f t="shared" si="18"/>
        <v>0</v>
      </c>
      <c r="AI53" s="164">
        <f t="shared" si="18"/>
        <v>77015</v>
      </c>
      <c r="AJ53" s="258"/>
      <c r="AK53" s="423"/>
      <c r="AL53" s="241">
        <v>77015</v>
      </c>
      <c r="AM53" s="258"/>
      <c r="AN53" s="423"/>
      <c r="AO53" s="241"/>
      <c r="AP53" s="258"/>
      <c r="AQ53" s="423"/>
      <c r="AR53" s="241"/>
      <c r="AS53" s="258"/>
      <c r="AT53" s="423"/>
      <c r="AU53" s="241"/>
      <c r="AV53" s="258"/>
      <c r="AW53" s="423"/>
      <c r="AX53" s="241"/>
      <c r="AY53" s="258"/>
      <c r="AZ53" s="423"/>
      <c r="BA53" s="241"/>
      <c r="BB53" s="258"/>
      <c r="BC53" s="423"/>
      <c r="BD53" s="241"/>
      <c r="BF53" s="421"/>
      <c r="BH53" s="421"/>
    </row>
    <row r="54" spans="1:60" ht="26.1" customHeight="1" x14ac:dyDescent="0.2">
      <c r="A54" s="781" t="s">
        <v>357</v>
      </c>
      <c r="B54" s="782"/>
      <c r="C54" s="783" t="s">
        <v>591</v>
      </c>
      <c r="D54" s="783"/>
      <c r="E54" s="783"/>
      <c r="F54" s="783"/>
      <c r="G54" s="783"/>
      <c r="H54" s="783"/>
      <c r="I54" s="783"/>
      <c r="J54" s="783"/>
      <c r="K54" s="783"/>
      <c r="L54" s="783"/>
      <c r="M54" s="783"/>
      <c r="N54" s="783"/>
      <c r="O54" s="783"/>
      <c r="P54" s="783"/>
      <c r="Q54" s="783"/>
      <c r="R54" s="783"/>
      <c r="S54" s="783"/>
      <c r="T54" s="783"/>
      <c r="U54" s="783"/>
      <c r="V54" s="783"/>
      <c r="W54" s="783"/>
      <c r="X54" s="783"/>
      <c r="Y54" s="783"/>
      <c r="Z54" s="783"/>
      <c r="AA54" s="783"/>
      <c r="AB54" s="783"/>
      <c r="AC54" s="801" t="s">
        <v>592</v>
      </c>
      <c r="AD54" s="801"/>
      <c r="AE54" s="801"/>
      <c r="AF54" s="802"/>
      <c r="AG54" s="164">
        <f t="shared" si="18"/>
        <v>30267000</v>
      </c>
      <c r="AH54" s="164">
        <f t="shared" si="18"/>
        <v>45367159</v>
      </c>
      <c r="AI54" s="164">
        <f>SUM(AL54,AO54,AR54,AU54,AX54,BA54,BD54)</f>
        <v>18433032</v>
      </c>
      <c r="AJ54" s="258">
        <v>7000000</v>
      </c>
      <c r="AK54" s="423">
        <v>7000000</v>
      </c>
      <c r="AL54" s="241">
        <v>4664583</v>
      </c>
      <c r="AM54" s="258">
        <v>6015000</v>
      </c>
      <c r="AN54" s="423">
        <v>10430148</v>
      </c>
      <c r="AO54" s="241">
        <v>6435247</v>
      </c>
      <c r="AP54" s="258">
        <v>12842000</v>
      </c>
      <c r="AQ54" s="423">
        <v>15981199</v>
      </c>
      <c r="AR54" s="241">
        <v>130375</v>
      </c>
      <c r="AS54" s="258">
        <v>4410000</v>
      </c>
      <c r="AT54" s="423">
        <v>11955812</v>
      </c>
      <c r="AU54" s="241">
        <v>4419097</v>
      </c>
      <c r="AV54" s="258"/>
      <c r="AW54" s="423"/>
      <c r="AX54" s="241"/>
      <c r="AY54" s="258"/>
      <c r="AZ54" s="423"/>
      <c r="BA54" s="241">
        <v>2644000</v>
      </c>
      <c r="BB54" s="258"/>
      <c r="BC54" s="423"/>
      <c r="BD54" s="241">
        <v>139730</v>
      </c>
      <c r="BF54" s="421"/>
      <c r="BH54" s="421"/>
    </row>
    <row r="55" spans="1:60" s="158" customFormat="1" ht="26.1" customHeight="1" x14ac:dyDescent="0.2">
      <c r="A55" s="786" t="s">
        <v>360</v>
      </c>
      <c r="B55" s="787"/>
      <c r="C55" s="803" t="s">
        <v>735</v>
      </c>
      <c r="D55" s="803"/>
      <c r="E55" s="803"/>
      <c r="F55" s="803"/>
      <c r="G55" s="803"/>
      <c r="H55" s="803"/>
      <c r="I55" s="803"/>
      <c r="J55" s="803"/>
      <c r="K55" s="803"/>
      <c r="L55" s="803"/>
      <c r="M55" s="803"/>
      <c r="N55" s="803"/>
      <c r="O55" s="803"/>
      <c r="P55" s="803"/>
      <c r="Q55" s="803"/>
      <c r="R55" s="803"/>
      <c r="S55" s="803"/>
      <c r="T55" s="803"/>
      <c r="U55" s="803"/>
      <c r="V55" s="803"/>
      <c r="W55" s="803"/>
      <c r="X55" s="803"/>
      <c r="Y55" s="803"/>
      <c r="Z55" s="803"/>
      <c r="AA55" s="803"/>
      <c r="AB55" s="803"/>
      <c r="AC55" s="799" t="s">
        <v>593</v>
      </c>
      <c r="AD55" s="799"/>
      <c r="AE55" s="799"/>
      <c r="AF55" s="800"/>
      <c r="AG55" s="169">
        <f>SUM(AG40:AG46,AG49,AG52,AG53,AG54)</f>
        <v>128387870</v>
      </c>
      <c r="AH55" s="169">
        <f>SUM(AH40:AH46,AH49,AH52,AH53,AH54)</f>
        <v>147728606</v>
      </c>
      <c r="AI55" s="169">
        <f>SUM(AI40:AI46,AI49,AI52,AI53,AI54)</f>
        <v>121602895</v>
      </c>
      <c r="AJ55" s="311">
        <f t="shared" ref="AJ55:BC55" si="19">SUM(AJ40:AJ46,AJ49,AJ52,AJ53,AJ54)</f>
        <v>44768320</v>
      </c>
      <c r="AK55" s="314">
        <f t="shared" si="19"/>
        <v>44768320</v>
      </c>
      <c r="AL55" s="310">
        <f t="shared" si="19"/>
        <v>42176363</v>
      </c>
      <c r="AM55" s="311">
        <f t="shared" si="19"/>
        <v>23218000</v>
      </c>
      <c r="AN55" s="314">
        <f t="shared" si="19"/>
        <v>27633148</v>
      </c>
      <c r="AO55" s="310">
        <f t="shared" si="19"/>
        <v>23821884</v>
      </c>
      <c r="AP55" s="315">
        <f t="shared" si="19"/>
        <v>26837500</v>
      </c>
      <c r="AQ55" s="315">
        <f t="shared" si="19"/>
        <v>30526699</v>
      </c>
      <c r="AR55" s="315">
        <f t="shared" si="19"/>
        <v>15443097</v>
      </c>
      <c r="AS55" s="312">
        <f t="shared" si="19"/>
        <v>31286150</v>
      </c>
      <c r="AT55" s="314">
        <f t="shared" si="19"/>
        <v>42522539</v>
      </c>
      <c r="AU55" s="310">
        <f t="shared" si="19"/>
        <v>35065577</v>
      </c>
      <c r="AV55" s="311">
        <f>SUM(AV40:AV46,AV49,AV52,AV53,AV54)</f>
        <v>2095500</v>
      </c>
      <c r="AW55" s="314">
        <f t="shared" si="19"/>
        <v>2095500</v>
      </c>
      <c r="AX55" s="310">
        <f t="shared" si="19"/>
        <v>2159844</v>
      </c>
      <c r="AY55" s="311">
        <f t="shared" si="19"/>
        <v>182400</v>
      </c>
      <c r="AZ55" s="314">
        <f>SUM(AZ40:AZ46,AZ49,AZ52,AZ53,AZ54)</f>
        <v>182400</v>
      </c>
      <c r="BA55" s="310">
        <f t="shared" si="19"/>
        <v>2796400</v>
      </c>
      <c r="BB55" s="311">
        <f t="shared" si="19"/>
        <v>0</v>
      </c>
      <c r="BC55" s="314">
        <f t="shared" si="19"/>
        <v>0</v>
      </c>
      <c r="BD55" s="434">
        <f>SUM(BD40:BD46,BD49,BD52,BD53,BD54)</f>
        <v>139730</v>
      </c>
      <c r="BF55" s="421"/>
      <c r="BH55" s="421"/>
    </row>
    <row r="56" spans="1:60" ht="26.1" customHeight="1" x14ac:dyDescent="0.2">
      <c r="A56" s="781" t="s">
        <v>363</v>
      </c>
      <c r="B56" s="782"/>
      <c r="C56" s="783" t="s">
        <v>594</v>
      </c>
      <c r="D56" s="783"/>
      <c r="E56" s="783"/>
      <c r="F56" s="783"/>
      <c r="G56" s="783"/>
      <c r="H56" s="783"/>
      <c r="I56" s="783"/>
      <c r="J56" s="783"/>
      <c r="K56" s="783"/>
      <c r="L56" s="783"/>
      <c r="M56" s="783"/>
      <c r="N56" s="783"/>
      <c r="O56" s="783"/>
      <c r="P56" s="783"/>
      <c r="Q56" s="783"/>
      <c r="R56" s="783"/>
      <c r="S56" s="783"/>
      <c r="T56" s="783"/>
      <c r="U56" s="783"/>
      <c r="V56" s="783"/>
      <c r="W56" s="783"/>
      <c r="X56" s="783"/>
      <c r="Y56" s="783"/>
      <c r="Z56" s="783"/>
      <c r="AA56" s="783"/>
      <c r="AB56" s="783"/>
      <c r="AC56" s="801" t="s">
        <v>595</v>
      </c>
      <c r="AD56" s="801"/>
      <c r="AE56" s="801"/>
      <c r="AF56" s="802"/>
      <c r="AG56" s="164">
        <f>SUM(AJ56,AM56,AP56,AS56,AV56,AY56,BB56)</f>
        <v>0</v>
      </c>
      <c r="AH56" s="164">
        <f t="shared" ref="AH56:AI60" si="20">SUM(AK56,AN56,AQ56,AT56,AW56,AZ56,BC56)</f>
        <v>0</v>
      </c>
      <c r="AI56" s="164">
        <f t="shared" si="20"/>
        <v>0</v>
      </c>
      <c r="AJ56" s="258"/>
      <c r="AK56" s="423"/>
      <c r="AL56" s="241"/>
      <c r="AM56" s="258"/>
      <c r="AN56" s="423"/>
      <c r="AO56" s="241"/>
      <c r="AP56" s="258"/>
      <c r="AQ56" s="423"/>
      <c r="AR56" s="241"/>
      <c r="AS56" s="258"/>
      <c r="AT56" s="423"/>
      <c r="AU56" s="241"/>
      <c r="AV56" s="258"/>
      <c r="AW56" s="423"/>
      <c r="AX56" s="241"/>
      <c r="AY56" s="258"/>
      <c r="AZ56" s="423"/>
      <c r="BA56" s="241"/>
      <c r="BB56" s="258"/>
      <c r="BC56" s="423"/>
      <c r="BD56" s="241"/>
      <c r="BF56" s="421"/>
      <c r="BH56" s="421"/>
    </row>
    <row r="57" spans="1:60" ht="26.1" customHeight="1" x14ac:dyDescent="0.2">
      <c r="A57" s="781" t="s">
        <v>366</v>
      </c>
      <c r="B57" s="782"/>
      <c r="C57" s="783" t="s">
        <v>596</v>
      </c>
      <c r="D57" s="783"/>
      <c r="E57" s="783"/>
      <c r="F57" s="783"/>
      <c r="G57" s="783"/>
      <c r="H57" s="783"/>
      <c r="I57" s="783"/>
      <c r="J57" s="783"/>
      <c r="K57" s="783"/>
      <c r="L57" s="783"/>
      <c r="M57" s="783"/>
      <c r="N57" s="783"/>
      <c r="O57" s="783"/>
      <c r="P57" s="783"/>
      <c r="Q57" s="783"/>
      <c r="R57" s="783"/>
      <c r="S57" s="783"/>
      <c r="T57" s="783"/>
      <c r="U57" s="783"/>
      <c r="V57" s="783"/>
      <c r="W57" s="783"/>
      <c r="X57" s="783"/>
      <c r="Y57" s="783"/>
      <c r="Z57" s="783"/>
      <c r="AA57" s="783"/>
      <c r="AB57" s="783"/>
      <c r="AC57" s="801" t="s">
        <v>597</v>
      </c>
      <c r="AD57" s="801"/>
      <c r="AE57" s="801"/>
      <c r="AF57" s="802"/>
      <c r="AG57" s="164">
        <f>SUM(AJ57,AM57,AP57,AS57,AV57,AY57,BB57)</f>
        <v>94000</v>
      </c>
      <c r="AH57" s="164">
        <f t="shared" si="20"/>
        <v>94000</v>
      </c>
      <c r="AI57" s="164">
        <f t="shared" si="20"/>
        <v>338956</v>
      </c>
      <c r="AJ57" s="258">
        <v>94000</v>
      </c>
      <c r="AK57" s="423">
        <v>94000</v>
      </c>
      <c r="AL57" s="241">
        <v>338956</v>
      </c>
      <c r="AM57" s="258"/>
      <c r="AN57" s="423"/>
      <c r="AO57" s="241"/>
      <c r="AP57" s="258"/>
      <c r="AQ57" s="423"/>
      <c r="AR57" s="241"/>
      <c r="AS57" s="258"/>
      <c r="AT57" s="423"/>
      <c r="AU57" s="241"/>
      <c r="AV57" s="258"/>
      <c r="AW57" s="423"/>
      <c r="AX57" s="241"/>
      <c r="AY57" s="258"/>
      <c r="AZ57" s="423"/>
      <c r="BA57" s="241"/>
      <c r="BB57" s="258"/>
      <c r="BC57" s="423"/>
      <c r="BD57" s="241"/>
      <c r="BF57" s="421"/>
      <c r="BH57" s="421"/>
    </row>
    <row r="58" spans="1:60" ht="26.1" customHeight="1" x14ac:dyDescent="0.2">
      <c r="A58" s="781" t="s">
        <v>369</v>
      </c>
      <c r="B58" s="782"/>
      <c r="C58" s="783" t="s">
        <v>598</v>
      </c>
      <c r="D58" s="783"/>
      <c r="E58" s="783"/>
      <c r="F58" s="783"/>
      <c r="G58" s="783"/>
      <c r="H58" s="783"/>
      <c r="I58" s="783"/>
      <c r="J58" s="783"/>
      <c r="K58" s="783"/>
      <c r="L58" s="783"/>
      <c r="M58" s="783"/>
      <c r="N58" s="783"/>
      <c r="O58" s="783"/>
      <c r="P58" s="783"/>
      <c r="Q58" s="783"/>
      <c r="R58" s="783"/>
      <c r="S58" s="783"/>
      <c r="T58" s="783"/>
      <c r="U58" s="783"/>
      <c r="V58" s="783"/>
      <c r="W58" s="783"/>
      <c r="X58" s="783"/>
      <c r="Y58" s="783"/>
      <c r="Z58" s="783"/>
      <c r="AA58" s="783"/>
      <c r="AB58" s="783"/>
      <c r="AC58" s="801" t="s">
        <v>599</v>
      </c>
      <c r="AD58" s="801"/>
      <c r="AE58" s="801"/>
      <c r="AF58" s="802"/>
      <c r="AG58" s="164">
        <f>SUM(AJ58,AM58,AP58,AS58,AV58,AY58,BB58)</f>
        <v>0</v>
      </c>
      <c r="AH58" s="164">
        <f t="shared" si="20"/>
        <v>0</v>
      </c>
      <c r="AI58" s="164">
        <f t="shared" si="20"/>
        <v>0</v>
      </c>
      <c r="AJ58" s="258"/>
      <c r="AK58" s="423"/>
      <c r="AL58" s="241"/>
      <c r="AM58" s="258"/>
      <c r="AN58" s="423"/>
      <c r="AO58" s="241"/>
      <c r="AP58" s="258"/>
      <c r="AQ58" s="423"/>
      <c r="AR58" s="241"/>
      <c r="AS58" s="258"/>
      <c r="AT58" s="423"/>
      <c r="AU58" s="241"/>
      <c r="AV58" s="258"/>
      <c r="AW58" s="423"/>
      <c r="AX58" s="241"/>
      <c r="AY58" s="258"/>
      <c r="AZ58" s="423"/>
      <c r="BA58" s="241"/>
      <c r="BB58" s="258"/>
      <c r="BC58" s="423"/>
      <c r="BD58" s="241"/>
      <c r="BF58" s="421"/>
      <c r="BH58" s="421"/>
    </row>
    <row r="59" spans="1:60" ht="26.1" customHeight="1" x14ac:dyDescent="0.2">
      <c r="A59" s="781" t="s">
        <v>372</v>
      </c>
      <c r="B59" s="782"/>
      <c r="C59" s="783" t="s">
        <v>600</v>
      </c>
      <c r="D59" s="783"/>
      <c r="E59" s="783"/>
      <c r="F59" s="783"/>
      <c r="G59" s="783"/>
      <c r="H59" s="783"/>
      <c r="I59" s="783"/>
      <c r="J59" s="783"/>
      <c r="K59" s="783"/>
      <c r="L59" s="783"/>
      <c r="M59" s="783"/>
      <c r="N59" s="783"/>
      <c r="O59" s="783"/>
      <c r="P59" s="783"/>
      <c r="Q59" s="783"/>
      <c r="R59" s="783"/>
      <c r="S59" s="783"/>
      <c r="T59" s="783"/>
      <c r="U59" s="783"/>
      <c r="V59" s="783"/>
      <c r="W59" s="783"/>
      <c r="X59" s="783"/>
      <c r="Y59" s="783"/>
      <c r="Z59" s="783"/>
      <c r="AA59" s="783"/>
      <c r="AB59" s="783"/>
      <c r="AC59" s="801" t="s">
        <v>601</v>
      </c>
      <c r="AD59" s="801"/>
      <c r="AE59" s="801"/>
      <c r="AF59" s="802"/>
      <c r="AG59" s="164">
        <f>SUM(AJ59,AM59,AP59,AS59,AV59,AY59,BB59)</f>
        <v>0</v>
      </c>
      <c r="AH59" s="164">
        <f t="shared" si="20"/>
        <v>0</v>
      </c>
      <c r="AI59" s="164">
        <f t="shared" si="20"/>
        <v>0</v>
      </c>
      <c r="AJ59" s="258"/>
      <c r="AK59" s="423"/>
      <c r="AL59" s="241"/>
      <c r="AM59" s="258"/>
      <c r="AN59" s="423"/>
      <c r="AO59" s="241"/>
      <c r="AP59" s="258"/>
      <c r="AQ59" s="423"/>
      <c r="AR59" s="241"/>
      <c r="AS59" s="258"/>
      <c r="AT59" s="423"/>
      <c r="AU59" s="241"/>
      <c r="AV59" s="258"/>
      <c r="AW59" s="423"/>
      <c r="AX59" s="241"/>
      <c r="AY59" s="258"/>
      <c r="AZ59" s="423"/>
      <c r="BA59" s="241"/>
      <c r="BB59" s="258"/>
      <c r="BC59" s="423"/>
      <c r="BD59" s="241"/>
      <c r="BF59" s="421"/>
      <c r="BH59" s="421"/>
    </row>
    <row r="60" spans="1:60" ht="26.1" customHeight="1" x14ac:dyDescent="0.2">
      <c r="A60" s="781" t="s">
        <v>375</v>
      </c>
      <c r="B60" s="782"/>
      <c r="C60" s="783" t="s">
        <v>602</v>
      </c>
      <c r="D60" s="783"/>
      <c r="E60" s="783"/>
      <c r="F60" s="783"/>
      <c r="G60" s="783"/>
      <c r="H60" s="783"/>
      <c r="I60" s="783"/>
      <c r="J60" s="783"/>
      <c r="K60" s="783"/>
      <c r="L60" s="783"/>
      <c r="M60" s="783"/>
      <c r="N60" s="783"/>
      <c r="O60" s="783"/>
      <c r="P60" s="783"/>
      <c r="Q60" s="783"/>
      <c r="R60" s="783"/>
      <c r="S60" s="783"/>
      <c r="T60" s="783"/>
      <c r="U60" s="783"/>
      <c r="V60" s="783"/>
      <c r="W60" s="783"/>
      <c r="X60" s="783"/>
      <c r="Y60" s="783"/>
      <c r="Z60" s="783"/>
      <c r="AA60" s="783"/>
      <c r="AB60" s="783"/>
      <c r="AC60" s="801" t="s">
        <v>603</v>
      </c>
      <c r="AD60" s="801"/>
      <c r="AE60" s="801"/>
      <c r="AF60" s="802"/>
      <c r="AG60" s="164">
        <f>SUM(AJ60,AM60,AP60,AS60,AV60,AY60,BB60)</f>
        <v>0</v>
      </c>
      <c r="AH60" s="164">
        <f t="shared" si="20"/>
        <v>0</v>
      </c>
      <c r="AI60" s="164">
        <f t="shared" si="20"/>
        <v>0</v>
      </c>
      <c r="AJ60" s="258"/>
      <c r="AK60" s="423"/>
      <c r="AL60" s="241"/>
      <c r="AM60" s="258"/>
      <c r="AN60" s="423"/>
      <c r="AO60" s="241"/>
      <c r="AP60" s="258"/>
      <c r="AQ60" s="423"/>
      <c r="AR60" s="241"/>
      <c r="AS60" s="258"/>
      <c r="AT60" s="423"/>
      <c r="AU60" s="241"/>
      <c r="AV60" s="258"/>
      <c r="AW60" s="423"/>
      <c r="AX60" s="241"/>
      <c r="AY60" s="258"/>
      <c r="AZ60" s="423"/>
      <c r="BA60" s="241"/>
      <c r="BB60" s="258"/>
      <c r="BC60" s="423"/>
      <c r="BD60" s="241"/>
      <c r="BF60" s="421"/>
      <c r="BH60" s="421"/>
    </row>
    <row r="61" spans="1:60" s="158" customFormat="1" ht="26.1" customHeight="1" x14ac:dyDescent="0.2">
      <c r="A61" s="786" t="s">
        <v>377</v>
      </c>
      <c r="B61" s="787"/>
      <c r="C61" s="789" t="s">
        <v>734</v>
      </c>
      <c r="D61" s="789"/>
      <c r="E61" s="789"/>
      <c r="F61" s="789"/>
      <c r="G61" s="789"/>
      <c r="H61" s="789"/>
      <c r="I61" s="789"/>
      <c r="J61" s="789"/>
      <c r="K61" s="789"/>
      <c r="L61" s="789"/>
      <c r="M61" s="789"/>
      <c r="N61" s="789"/>
      <c r="O61" s="789"/>
      <c r="P61" s="789"/>
      <c r="Q61" s="789"/>
      <c r="R61" s="789"/>
      <c r="S61" s="789"/>
      <c r="T61" s="789"/>
      <c r="U61" s="789"/>
      <c r="V61" s="789"/>
      <c r="W61" s="789"/>
      <c r="X61" s="789"/>
      <c r="Y61" s="789"/>
      <c r="Z61" s="789"/>
      <c r="AA61" s="789"/>
      <c r="AB61" s="789"/>
      <c r="AC61" s="799" t="s">
        <v>604</v>
      </c>
      <c r="AD61" s="799"/>
      <c r="AE61" s="799"/>
      <c r="AF61" s="800"/>
      <c r="AG61" s="169">
        <f>SUM(AG56:AG60)</f>
        <v>94000</v>
      </c>
      <c r="AH61" s="169">
        <f>SUM(AH56:AH60)</f>
        <v>94000</v>
      </c>
      <c r="AI61" s="169">
        <f>SUM(AI56:AI60)</f>
        <v>338956</v>
      </c>
      <c r="AJ61" s="311">
        <f t="shared" ref="AJ61:BC61" si="21">SUM(AJ56:AJ60)</f>
        <v>94000</v>
      </c>
      <c r="AK61" s="314">
        <f t="shared" si="21"/>
        <v>94000</v>
      </c>
      <c r="AL61" s="310">
        <f t="shared" si="21"/>
        <v>338956</v>
      </c>
      <c r="AM61" s="311">
        <f t="shared" si="21"/>
        <v>0</v>
      </c>
      <c r="AN61" s="315">
        <f t="shared" si="21"/>
        <v>0</v>
      </c>
      <c r="AO61" s="171">
        <f t="shared" si="21"/>
        <v>0</v>
      </c>
      <c r="AP61" s="311">
        <f t="shared" si="21"/>
        <v>0</v>
      </c>
      <c r="AQ61" s="315">
        <f t="shared" si="21"/>
        <v>0</v>
      </c>
      <c r="AR61" s="171">
        <f t="shared" si="21"/>
        <v>0</v>
      </c>
      <c r="AS61" s="311">
        <f t="shared" si="21"/>
        <v>0</v>
      </c>
      <c r="AT61" s="315">
        <f t="shared" si="21"/>
        <v>0</v>
      </c>
      <c r="AU61" s="171">
        <f>SUM(AU56:AU60)</f>
        <v>0</v>
      </c>
      <c r="AV61" s="311">
        <f t="shared" si="21"/>
        <v>0</v>
      </c>
      <c r="AW61" s="315">
        <f t="shared" si="21"/>
        <v>0</v>
      </c>
      <c r="AX61" s="171">
        <f>SUM(AX56:AX60)</f>
        <v>0</v>
      </c>
      <c r="AY61" s="311">
        <f t="shared" si="21"/>
        <v>0</v>
      </c>
      <c r="AZ61" s="315">
        <f t="shared" si="21"/>
        <v>0</v>
      </c>
      <c r="BA61" s="171">
        <f>SUM(BA56:BA60)</f>
        <v>0</v>
      </c>
      <c r="BB61" s="311">
        <f t="shared" si="21"/>
        <v>0</v>
      </c>
      <c r="BC61" s="315">
        <f t="shared" si="21"/>
        <v>0</v>
      </c>
      <c r="BD61" s="171">
        <f>SUM(BD56:BD60)</f>
        <v>0</v>
      </c>
      <c r="BF61" s="421"/>
      <c r="BH61" s="421"/>
    </row>
    <row r="62" spans="1:60" ht="26.1" customHeight="1" x14ac:dyDescent="0.2">
      <c r="A62" s="781" t="s">
        <v>605</v>
      </c>
      <c r="B62" s="782"/>
      <c r="C62" s="783" t="s">
        <v>606</v>
      </c>
      <c r="D62" s="783"/>
      <c r="E62" s="783"/>
      <c r="F62" s="783"/>
      <c r="G62" s="783"/>
      <c r="H62" s="783"/>
      <c r="I62" s="783"/>
      <c r="J62" s="783"/>
      <c r="K62" s="783"/>
      <c r="L62" s="783"/>
      <c r="M62" s="783"/>
      <c r="N62" s="783"/>
      <c r="O62" s="783"/>
      <c r="P62" s="783"/>
      <c r="Q62" s="783"/>
      <c r="R62" s="783"/>
      <c r="S62" s="783"/>
      <c r="T62" s="783"/>
      <c r="U62" s="783"/>
      <c r="V62" s="783"/>
      <c r="W62" s="783"/>
      <c r="X62" s="783"/>
      <c r="Y62" s="783"/>
      <c r="Z62" s="783"/>
      <c r="AA62" s="783"/>
      <c r="AB62" s="783"/>
      <c r="AC62" s="801" t="s">
        <v>607</v>
      </c>
      <c r="AD62" s="801"/>
      <c r="AE62" s="801"/>
      <c r="AF62" s="802"/>
      <c r="AG62" s="164">
        <f>SUM(AJ62,AM62,AP62,AS62,AV62,AY62,BB62)</f>
        <v>0</v>
      </c>
      <c r="AH62" s="164">
        <f t="shared" ref="AH62:AI66" si="22">SUM(AK62,AN62,AQ62,AT62,AW62,AZ62,BC62)</f>
        <v>0</v>
      </c>
      <c r="AI62" s="164">
        <f t="shared" si="22"/>
        <v>0</v>
      </c>
      <c r="AJ62" s="258"/>
      <c r="AK62" s="423"/>
      <c r="AL62" s="241"/>
      <c r="AM62" s="258"/>
      <c r="AN62" s="423"/>
      <c r="AO62" s="241"/>
      <c r="AP62" s="258"/>
      <c r="AQ62" s="423"/>
      <c r="AR62" s="241"/>
      <c r="AS62" s="258"/>
      <c r="AT62" s="423"/>
      <c r="AU62" s="241"/>
      <c r="AV62" s="258"/>
      <c r="AW62" s="423"/>
      <c r="AX62" s="241"/>
      <c r="AY62" s="258"/>
      <c r="AZ62" s="423"/>
      <c r="BA62" s="241"/>
      <c r="BB62" s="258"/>
      <c r="BC62" s="423"/>
      <c r="BD62" s="241"/>
      <c r="BF62" s="421"/>
      <c r="BH62" s="421"/>
    </row>
    <row r="63" spans="1:60" ht="26.1" customHeight="1" x14ac:dyDescent="0.2">
      <c r="A63" s="781" t="s">
        <v>608</v>
      </c>
      <c r="B63" s="782"/>
      <c r="C63" s="783" t="s">
        <v>609</v>
      </c>
      <c r="D63" s="783"/>
      <c r="E63" s="783"/>
      <c r="F63" s="783"/>
      <c r="G63" s="783"/>
      <c r="H63" s="783"/>
      <c r="I63" s="783"/>
      <c r="J63" s="783"/>
      <c r="K63" s="783"/>
      <c r="L63" s="783"/>
      <c r="M63" s="783"/>
      <c r="N63" s="783"/>
      <c r="O63" s="783"/>
      <c r="P63" s="783"/>
      <c r="Q63" s="783"/>
      <c r="R63" s="783"/>
      <c r="S63" s="783"/>
      <c r="T63" s="783"/>
      <c r="U63" s="783"/>
      <c r="V63" s="783"/>
      <c r="W63" s="783"/>
      <c r="X63" s="783"/>
      <c r="Y63" s="783"/>
      <c r="Z63" s="783"/>
      <c r="AA63" s="783"/>
      <c r="AB63" s="783"/>
      <c r="AC63" s="801" t="s">
        <v>610</v>
      </c>
      <c r="AD63" s="801"/>
      <c r="AE63" s="801"/>
      <c r="AF63" s="802"/>
      <c r="AG63" s="164">
        <f>SUM(AJ63,AM63,AP63,AS63,AV63,AY63,BB63)</f>
        <v>0</v>
      </c>
      <c r="AH63" s="164">
        <f t="shared" si="22"/>
        <v>0</v>
      </c>
      <c r="AI63" s="164">
        <f t="shared" si="22"/>
        <v>0</v>
      </c>
      <c r="AJ63" s="258"/>
      <c r="AK63" s="423"/>
      <c r="AL63" s="241"/>
      <c r="AM63" s="258"/>
      <c r="AN63" s="423"/>
      <c r="AO63" s="241"/>
      <c r="AP63" s="258"/>
      <c r="AQ63" s="423"/>
      <c r="AR63" s="241"/>
      <c r="AS63" s="258"/>
      <c r="AT63" s="423"/>
      <c r="AU63" s="241"/>
      <c r="AV63" s="258"/>
      <c r="AW63" s="423"/>
      <c r="AX63" s="241"/>
      <c r="AY63" s="258"/>
      <c r="AZ63" s="423"/>
      <c r="BA63" s="241"/>
      <c r="BB63" s="258"/>
      <c r="BC63" s="423"/>
      <c r="BD63" s="241"/>
      <c r="BF63" s="421"/>
      <c r="BH63" s="421"/>
    </row>
    <row r="64" spans="1:60" ht="26.1" customHeight="1" x14ac:dyDescent="0.2">
      <c r="A64" s="781" t="s">
        <v>611</v>
      </c>
      <c r="B64" s="782"/>
      <c r="C64" s="783" t="s">
        <v>612</v>
      </c>
      <c r="D64" s="783"/>
      <c r="E64" s="783"/>
      <c r="F64" s="783"/>
      <c r="G64" s="783"/>
      <c r="H64" s="783"/>
      <c r="I64" s="783"/>
      <c r="J64" s="783"/>
      <c r="K64" s="783"/>
      <c r="L64" s="783"/>
      <c r="M64" s="783"/>
      <c r="N64" s="783"/>
      <c r="O64" s="783"/>
      <c r="P64" s="783"/>
      <c r="Q64" s="783"/>
      <c r="R64" s="783"/>
      <c r="S64" s="783"/>
      <c r="T64" s="783"/>
      <c r="U64" s="783"/>
      <c r="V64" s="783"/>
      <c r="W64" s="783"/>
      <c r="X64" s="783"/>
      <c r="Y64" s="783"/>
      <c r="Z64" s="783"/>
      <c r="AA64" s="783"/>
      <c r="AB64" s="783"/>
      <c r="AC64" s="801" t="s">
        <v>613</v>
      </c>
      <c r="AD64" s="801"/>
      <c r="AE64" s="801"/>
      <c r="AF64" s="802"/>
      <c r="AG64" s="164">
        <f>SUM(AJ64,AM64,AP64,AS64,AV64,AY64,BB64)</f>
        <v>0</v>
      </c>
      <c r="AH64" s="164">
        <f t="shared" si="22"/>
        <v>0</v>
      </c>
      <c r="AI64" s="164">
        <f t="shared" si="22"/>
        <v>0</v>
      </c>
      <c r="AJ64" s="258"/>
      <c r="AK64" s="423"/>
      <c r="AL64" s="241"/>
      <c r="AM64" s="258"/>
      <c r="AN64" s="423"/>
      <c r="AO64" s="241"/>
      <c r="AP64" s="258"/>
      <c r="AQ64" s="423"/>
      <c r="AR64" s="241"/>
      <c r="AS64" s="258"/>
      <c r="AT64" s="423"/>
      <c r="AU64" s="241"/>
      <c r="AV64" s="258"/>
      <c r="AW64" s="423"/>
      <c r="AX64" s="241"/>
      <c r="AY64" s="258"/>
      <c r="AZ64" s="423"/>
      <c r="BA64" s="241"/>
      <c r="BB64" s="258"/>
      <c r="BC64" s="423"/>
      <c r="BD64" s="241"/>
      <c r="BF64" s="421"/>
      <c r="BH64" s="421"/>
    </row>
    <row r="65" spans="1:60" ht="26.1" customHeight="1" x14ac:dyDescent="0.2">
      <c r="A65" s="781" t="s">
        <v>614</v>
      </c>
      <c r="B65" s="782"/>
      <c r="C65" s="784" t="s">
        <v>615</v>
      </c>
      <c r="D65" s="784"/>
      <c r="E65" s="784"/>
      <c r="F65" s="784"/>
      <c r="G65" s="784"/>
      <c r="H65" s="784"/>
      <c r="I65" s="784"/>
      <c r="J65" s="784"/>
      <c r="K65" s="784"/>
      <c r="L65" s="784"/>
      <c r="M65" s="784"/>
      <c r="N65" s="784"/>
      <c r="O65" s="784"/>
      <c r="P65" s="784"/>
      <c r="Q65" s="784"/>
      <c r="R65" s="784"/>
      <c r="S65" s="784"/>
      <c r="T65" s="784"/>
      <c r="U65" s="784"/>
      <c r="V65" s="784"/>
      <c r="W65" s="784"/>
      <c r="X65" s="784"/>
      <c r="Y65" s="784"/>
      <c r="Z65" s="784"/>
      <c r="AA65" s="784"/>
      <c r="AB65" s="784"/>
      <c r="AC65" s="801" t="s">
        <v>616</v>
      </c>
      <c r="AD65" s="801"/>
      <c r="AE65" s="801"/>
      <c r="AF65" s="802"/>
      <c r="AG65" s="164">
        <f>SUM(AJ65,AM65,AP65,AS65,AV65,AY65,BB65)</f>
        <v>0</v>
      </c>
      <c r="AH65" s="164">
        <f t="shared" si="22"/>
        <v>19500000</v>
      </c>
      <c r="AI65" s="164">
        <f t="shared" si="22"/>
        <v>0</v>
      </c>
      <c r="AJ65" s="258"/>
      <c r="AK65" s="423">
        <v>19500000</v>
      </c>
      <c r="AL65" s="241">
        <v>0</v>
      </c>
      <c r="AM65" s="258"/>
      <c r="AN65" s="423"/>
      <c r="AO65" s="241"/>
      <c r="AP65" s="258"/>
      <c r="AQ65" s="423"/>
      <c r="AR65" s="241"/>
      <c r="AS65" s="258"/>
      <c r="AT65" s="423"/>
      <c r="AU65" s="241"/>
      <c r="AV65" s="258"/>
      <c r="AW65" s="423"/>
      <c r="AX65" s="241"/>
      <c r="AY65" s="258"/>
      <c r="AZ65" s="423"/>
      <c r="BA65" s="241"/>
      <c r="BB65" s="258"/>
      <c r="BC65" s="423"/>
      <c r="BD65" s="241"/>
      <c r="BF65" s="421"/>
      <c r="BH65" s="421"/>
    </row>
    <row r="66" spans="1:60" ht="26.1" customHeight="1" x14ac:dyDescent="0.2">
      <c r="A66" s="781" t="s">
        <v>617</v>
      </c>
      <c r="B66" s="782"/>
      <c r="C66" s="783" t="s">
        <v>618</v>
      </c>
      <c r="D66" s="783"/>
      <c r="E66" s="783"/>
      <c r="F66" s="783"/>
      <c r="G66" s="783"/>
      <c r="H66" s="783"/>
      <c r="I66" s="783"/>
      <c r="J66" s="783"/>
      <c r="K66" s="783"/>
      <c r="L66" s="783"/>
      <c r="M66" s="783"/>
      <c r="N66" s="783"/>
      <c r="O66" s="783"/>
      <c r="P66" s="783"/>
      <c r="Q66" s="783"/>
      <c r="R66" s="783"/>
      <c r="S66" s="783"/>
      <c r="T66" s="783"/>
      <c r="U66" s="783"/>
      <c r="V66" s="783"/>
      <c r="W66" s="783"/>
      <c r="X66" s="783"/>
      <c r="Y66" s="783"/>
      <c r="Z66" s="783"/>
      <c r="AA66" s="783"/>
      <c r="AB66" s="783"/>
      <c r="AC66" s="801" t="s">
        <v>619</v>
      </c>
      <c r="AD66" s="801"/>
      <c r="AE66" s="801"/>
      <c r="AF66" s="802"/>
      <c r="AG66" s="164">
        <f>SUM(AJ66,AM66,AP66,AS66,AV66,AY66,BB66)</f>
        <v>19500000</v>
      </c>
      <c r="AH66" s="164">
        <f t="shared" si="22"/>
        <v>129930</v>
      </c>
      <c r="AI66" s="164">
        <f t="shared" si="22"/>
        <v>1097481</v>
      </c>
      <c r="AJ66" s="258">
        <v>19500000</v>
      </c>
      <c r="AK66" s="423">
        <v>0</v>
      </c>
      <c r="AL66" s="241">
        <v>967551</v>
      </c>
      <c r="AM66" s="258"/>
      <c r="AN66" s="423"/>
      <c r="AO66" s="241"/>
      <c r="AP66" s="258"/>
      <c r="AQ66" s="423"/>
      <c r="AR66" s="241"/>
      <c r="AS66" s="258"/>
      <c r="AT66" s="423">
        <v>129930</v>
      </c>
      <c r="AU66" s="241">
        <v>129930</v>
      </c>
      <c r="AV66" s="258"/>
      <c r="AW66" s="423"/>
      <c r="AX66" s="241"/>
      <c r="AY66" s="258"/>
      <c r="AZ66" s="423"/>
      <c r="BA66" s="241"/>
      <c r="BB66" s="258"/>
      <c r="BC66" s="423">
        <v>0</v>
      </c>
      <c r="BD66" s="241"/>
      <c r="BF66" s="421"/>
      <c r="BH66" s="421"/>
    </row>
    <row r="67" spans="1:60" s="158" customFormat="1" ht="26.1" customHeight="1" x14ac:dyDescent="0.2">
      <c r="A67" s="786" t="s">
        <v>620</v>
      </c>
      <c r="B67" s="787"/>
      <c r="C67" s="789" t="s">
        <v>733</v>
      </c>
      <c r="D67" s="789"/>
      <c r="E67" s="789"/>
      <c r="F67" s="789"/>
      <c r="G67" s="789"/>
      <c r="H67" s="789"/>
      <c r="I67" s="789"/>
      <c r="J67" s="789"/>
      <c r="K67" s="789"/>
      <c r="L67" s="789"/>
      <c r="M67" s="789"/>
      <c r="N67" s="789"/>
      <c r="O67" s="789"/>
      <c r="P67" s="789"/>
      <c r="Q67" s="789"/>
      <c r="R67" s="789"/>
      <c r="S67" s="789"/>
      <c r="T67" s="789"/>
      <c r="U67" s="789"/>
      <c r="V67" s="789"/>
      <c r="W67" s="789"/>
      <c r="X67" s="789"/>
      <c r="Y67" s="789"/>
      <c r="Z67" s="789"/>
      <c r="AA67" s="789"/>
      <c r="AB67" s="789"/>
      <c r="AC67" s="799" t="s">
        <v>621</v>
      </c>
      <c r="AD67" s="799"/>
      <c r="AE67" s="799"/>
      <c r="AF67" s="800"/>
      <c r="AG67" s="169">
        <f>SUM(AG62:AG66)</f>
        <v>19500000</v>
      </c>
      <c r="AH67" s="169">
        <f>SUM(AH62:AH66)</f>
        <v>19629930</v>
      </c>
      <c r="AI67" s="169">
        <f>SUM(AI62:AI66)</f>
        <v>1097481</v>
      </c>
      <c r="AJ67" s="311">
        <f t="shared" ref="AJ67:BC67" si="23">SUM(AJ62:AJ66)</f>
        <v>19500000</v>
      </c>
      <c r="AK67" s="314">
        <f t="shared" si="23"/>
        <v>19500000</v>
      </c>
      <c r="AL67" s="310">
        <f t="shared" si="23"/>
        <v>967551</v>
      </c>
      <c r="AM67" s="311">
        <f t="shared" si="23"/>
        <v>0</v>
      </c>
      <c r="AN67" s="315">
        <f t="shared" si="23"/>
        <v>0</v>
      </c>
      <c r="AO67" s="171">
        <f t="shared" si="23"/>
        <v>0</v>
      </c>
      <c r="AP67" s="311">
        <f t="shared" si="23"/>
        <v>0</v>
      </c>
      <c r="AQ67" s="315">
        <f t="shared" si="23"/>
        <v>0</v>
      </c>
      <c r="AR67" s="171">
        <f t="shared" si="23"/>
        <v>0</v>
      </c>
      <c r="AS67" s="311">
        <f t="shared" si="23"/>
        <v>0</v>
      </c>
      <c r="AT67" s="315">
        <f t="shared" si="23"/>
        <v>129930</v>
      </c>
      <c r="AU67" s="171">
        <f>SUM(AU62:AU66)</f>
        <v>129930</v>
      </c>
      <c r="AV67" s="311">
        <f t="shared" si="23"/>
        <v>0</v>
      </c>
      <c r="AW67" s="315">
        <f t="shared" si="23"/>
        <v>0</v>
      </c>
      <c r="AX67" s="171">
        <f>SUM(AX62:AX66)</f>
        <v>0</v>
      </c>
      <c r="AY67" s="311">
        <f t="shared" si="23"/>
        <v>0</v>
      </c>
      <c r="AZ67" s="315">
        <f t="shared" si="23"/>
        <v>0</v>
      </c>
      <c r="BA67" s="171">
        <f>SUM(BA62:BA66)</f>
        <v>0</v>
      </c>
      <c r="BB67" s="311">
        <f t="shared" si="23"/>
        <v>0</v>
      </c>
      <c r="BC67" s="314">
        <f t="shared" si="23"/>
        <v>0</v>
      </c>
      <c r="BD67" s="434">
        <f>SUM(BD62:BD66)</f>
        <v>0</v>
      </c>
      <c r="BF67" s="421"/>
      <c r="BH67" s="421"/>
    </row>
    <row r="68" spans="1:60" ht="26.1" customHeight="1" x14ac:dyDescent="0.2">
      <c r="A68" s="781" t="s">
        <v>622</v>
      </c>
      <c r="B68" s="782"/>
      <c r="C68" s="783" t="s">
        <v>623</v>
      </c>
      <c r="D68" s="783"/>
      <c r="E68" s="783"/>
      <c r="F68" s="783"/>
      <c r="G68" s="783"/>
      <c r="H68" s="783"/>
      <c r="I68" s="783"/>
      <c r="J68" s="783"/>
      <c r="K68" s="783"/>
      <c r="L68" s="783"/>
      <c r="M68" s="783"/>
      <c r="N68" s="783"/>
      <c r="O68" s="783"/>
      <c r="P68" s="783"/>
      <c r="Q68" s="783"/>
      <c r="R68" s="783"/>
      <c r="S68" s="783"/>
      <c r="T68" s="783"/>
      <c r="U68" s="783"/>
      <c r="V68" s="783"/>
      <c r="W68" s="783"/>
      <c r="X68" s="783"/>
      <c r="Y68" s="783"/>
      <c r="Z68" s="783"/>
      <c r="AA68" s="783"/>
      <c r="AB68" s="783"/>
      <c r="AC68" s="801" t="s">
        <v>624</v>
      </c>
      <c r="AD68" s="801"/>
      <c r="AE68" s="801"/>
      <c r="AF68" s="802"/>
      <c r="AG68" s="164">
        <f>SUM(AJ68,AM68,AP68,AS68,AV68,AY68,BB68)</f>
        <v>0</v>
      </c>
      <c r="AH68" s="164">
        <f t="shared" ref="AH68:AI72" si="24">SUM(AK68,AN68,AQ68,AT68,AW68,AZ68,BC68)</f>
        <v>0</v>
      </c>
      <c r="AI68" s="164">
        <f t="shared" si="24"/>
        <v>0</v>
      </c>
      <c r="AJ68" s="258"/>
      <c r="AK68" s="423"/>
      <c r="AL68" s="241"/>
      <c r="AM68" s="258"/>
      <c r="AN68" s="423"/>
      <c r="AO68" s="241"/>
      <c r="AP68" s="258"/>
      <c r="AQ68" s="423"/>
      <c r="AR68" s="241"/>
      <c r="AS68" s="258"/>
      <c r="AT68" s="423"/>
      <c r="AU68" s="241"/>
      <c r="AV68" s="258"/>
      <c r="AW68" s="423"/>
      <c r="AX68" s="241"/>
      <c r="AY68" s="258"/>
      <c r="AZ68" s="423"/>
      <c r="BA68" s="241"/>
      <c r="BB68" s="258"/>
      <c r="BC68" s="423"/>
      <c r="BD68" s="241"/>
      <c r="BF68" s="421"/>
      <c r="BH68" s="421"/>
    </row>
    <row r="69" spans="1:60" ht="26.1" customHeight="1" x14ac:dyDescent="0.2">
      <c r="A69" s="781" t="s">
        <v>625</v>
      </c>
      <c r="B69" s="782"/>
      <c r="C69" s="784" t="s">
        <v>626</v>
      </c>
      <c r="D69" s="784"/>
      <c r="E69" s="784"/>
      <c r="F69" s="784"/>
      <c r="G69" s="784"/>
      <c r="H69" s="784"/>
      <c r="I69" s="784"/>
      <c r="J69" s="784"/>
      <c r="K69" s="784"/>
      <c r="L69" s="784"/>
      <c r="M69" s="784"/>
      <c r="N69" s="784"/>
      <c r="O69" s="784"/>
      <c r="P69" s="784"/>
      <c r="Q69" s="784"/>
      <c r="R69" s="784"/>
      <c r="S69" s="784"/>
      <c r="T69" s="784"/>
      <c r="U69" s="784"/>
      <c r="V69" s="784"/>
      <c r="W69" s="784"/>
      <c r="X69" s="784"/>
      <c r="Y69" s="784"/>
      <c r="Z69" s="784"/>
      <c r="AA69" s="784"/>
      <c r="AB69" s="784"/>
      <c r="AC69" s="801" t="s">
        <v>627</v>
      </c>
      <c r="AD69" s="801"/>
      <c r="AE69" s="801"/>
      <c r="AF69" s="802"/>
      <c r="AG69" s="164">
        <f>SUM(AJ69,AM69,AP69,AS69,AV69,AY69,BB69)</f>
        <v>0</v>
      </c>
      <c r="AH69" s="164">
        <f t="shared" si="24"/>
        <v>0</v>
      </c>
      <c r="AI69" s="164">
        <f t="shared" si="24"/>
        <v>0</v>
      </c>
      <c r="AJ69" s="258"/>
      <c r="AK69" s="423"/>
      <c r="AL69" s="241"/>
      <c r="AM69" s="258"/>
      <c r="AN69" s="423"/>
      <c r="AO69" s="241"/>
      <c r="AP69" s="258"/>
      <c r="AQ69" s="423"/>
      <c r="AR69" s="241"/>
      <c r="AS69" s="258"/>
      <c r="AT69" s="423"/>
      <c r="AU69" s="241"/>
      <c r="AV69" s="258"/>
      <c r="AW69" s="423"/>
      <c r="AX69" s="241"/>
      <c r="AY69" s="258"/>
      <c r="AZ69" s="423"/>
      <c r="BA69" s="241"/>
      <c r="BB69" s="258"/>
      <c r="BC69" s="423"/>
      <c r="BD69" s="241"/>
      <c r="BF69" s="421"/>
      <c r="BH69" s="421"/>
    </row>
    <row r="70" spans="1:60" ht="26.1" customHeight="1" x14ac:dyDescent="0.2">
      <c r="A70" s="781" t="s">
        <v>628</v>
      </c>
      <c r="B70" s="782"/>
      <c r="C70" s="784" t="s">
        <v>629</v>
      </c>
      <c r="D70" s="784"/>
      <c r="E70" s="784"/>
      <c r="F70" s="784"/>
      <c r="G70" s="784"/>
      <c r="H70" s="784"/>
      <c r="I70" s="784"/>
      <c r="J70" s="784"/>
      <c r="K70" s="784"/>
      <c r="L70" s="784"/>
      <c r="M70" s="784"/>
      <c r="N70" s="784"/>
      <c r="O70" s="784"/>
      <c r="P70" s="784"/>
      <c r="Q70" s="784"/>
      <c r="R70" s="784"/>
      <c r="S70" s="784"/>
      <c r="T70" s="784"/>
      <c r="U70" s="784"/>
      <c r="V70" s="784"/>
      <c r="W70" s="784"/>
      <c r="X70" s="784"/>
      <c r="Y70" s="784"/>
      <c r="Z70" s="784"/>
      <c r="AA70" s="784"/>
      <c r="AB70" s="784"/>
      <c r="AC70" s="801" t="s">
        <v>630</v>
      </c>
      <c r="AD70" s="801"/>
      <c r="AE70" s="801"/>
      <c r="AF70" s="802"/>
      <c r="AG70" s="164">
        <f>SUM(AJ70,AM70,AP70,AS70,AV70,AY70,BB70)</f>
        <v>0</v>
      </c>
      <c r="AH70" s="164">
        <f t="shared" si="24"/>
        <v>0</v>
      </c>
      <c r="AI70" s="164">
        <f t="shared" si="24"/>
        <v>0</v>
      </c>
      <c r="AJ70" s="258"/>
      <c r="AK70" s="423"/>
      <c r="AL70" s="241"/>
      <c r="AM70" s="258"/>
      <c r="AN70" s="423"/>
      <c r="AO70" s="241"/>
      <c r="AP70" s="258"/>
      <c r="AQ70" s="423"/>
      <c r="AR70" s="241"/>
      <c r="AS70" s="258"/>
      <c r="AT70" s="423"/>
      <c r="AU70" s="241"/>
      <c r="AV70" s="258"/>
      <c r="AW70" s="423"/>
      <c r="AX70" s="241"/>
      <c r="AY70" s="258"/>
      <c r="AZ70" s="423"/>
      <c r="BA70" s="241"/>
      <c r="BB70" s="258"/>
      <c r="BC70" s="423"/>
      <c r="BD70" s="241"/>
      <c r="BF70" s="421"/>
      <c r="BH70" s="421"/>
    </row>
    <row r="71" spans="1:60" ht="26.1" customHeight="1" x14ac:dyDescent="0.2">
      <c r="A71" s="781" t="s">
        <v>631</v>
      </c>
      <c r="B71" s="782"/>
      <c r="C71" s="784" t="s">
        <v>632</v>
      </c>
      <c r="D71" s="784"/>
      <c r="E71" s="784"/>
      <c r="F71" s="784"/>
      <c r="G71" s="784"/>
      <c r="H71" s="784"/>
      <c r="I71" s="784"/>
      <c r="J71" s="784"/>
      <c r="K71" s="784"/>
      <c r="L71" s="784"/>
      <c r="M71" s="784"/>
      <c r="N71" s="784"/>
      <c r="O71" s="784"/>
      <c r="P71" s="784"/>
      <c r="Q71" s="784"/>
      <c r="R71" s="784"/>
      <c r="S71" s="784"/>
      <c r="T71" s="784"/>
      <c r="U71" s="784"/>
      <c r="V71" s="784"/>
      <c r="W71" s="784"/>
      <c r="X71" s="784"/>
      <c r="Y71" s="784"/>
      <c r="Z71" s="784"/>
      <c r="AA71" s="784"/>
      <c r="AB71" s="784"/>
      <c r="AC71" s="801" t="s">
        <v>633</v>
      </c>
      <c r="AD71" s="801"/>
      <c r="AE71" s="801"/>
      <c r="AF71" s="802"/>
      <c r="AG71" s="164">
        <f>SUM(AJ71,AM71,AP71,AS71,AV71,AY71,BB71)</f>
        <v>0</v>
      </c>
      <c r="AH71" s="164">
        <f t="shared" si="24"/>
        <v>0</v>
      </c>
      <c r="AI71" s="164">
        <f t="shared" si="24"/>
        <v>0</v>
      </c>
      <c r="AJ71" s="258"/>
      <c r="AK71" s="423"/>
      <c r="AL71" s="241"/>
      <c r="AM71" s="258"/>
      <c r="AN71" s="423"/>
      <c r="AO71" s="241"/>
      <c r="AP71" s="258"/>
      <c r="AQ71" s="423"/>
      <c r="AR71" s="241"/>
      <c r="AS71" s="258"/>
      <c r="AT71" s="423"/>
      <c r="AU71" s="241"/>
      <c r="AV71" s="258"/>
      <c r="AW71" s="423"/>
      <c r="AX71" s="241"/>
      <c r="AY71" s="258"/>
      <c r="AZ71" s="423"/>
      <c r="BA71" s="241"/>
      <c r="BB71" s="258"/>
      <c r="BC71" s="423"/>
      <c r="BD71" s="241"/>
      <c r="BF71" s="421"/>
      <c r="BH71" s="421"/>
    </row>
    <row r="72" spans="1:60" ht="26.1" customHeight="1" x14ac:dyDescent="0.2">
      <c r="A72" s="781" t="s">
        <v>634</v>
      </c>
      <c r="B72" s="782"/>
      <c r="C72" s="783" t="s">
        <v>635</v>
      </c>
      <c r="D72" s="783"/>
      <c r="E72" s="783"/>
      <c r="F72" s="783"/>
      <c r="G72" s="783"/>
      <c r="H72" s="783"/>
      <c r="I72" s="783"/>
      <c r="J72" s="783"/>
      <c r="K72" s="783"/>
      <c r="L72" s="783"/>
      <c r="M72" s="783"/>
      <c r="N72" s="783"/>
      <c r="O72" s="783"/>
      <c r="P72" s="783"/>
      <c r="Q72" s="783"/>
      <c r="R72" s="783"/>
      <c r="S72" s="783"/>
      <c r="T72" s="783"/>
      <c r="U72" s="783"/>
      <c r="V72" s="783"/>
      <c r="W72" s="783"/>
      <c r="X72" s="783"/>
      <c r="Y72" s="783"/>
      <c r="Z72" s="783"/>
      <c r="AA72" s="783"/>
      <c r="AB72" s="783"/>
      <c r="AC72" s="801" t="s">
        <v>636</v>
      </c>
      <c r="AD72" s="801"/>
      <c r="AE72" s="801"/>
      <c r="AF72" s="802"/>
      <c r="AG72" s="164">
        <f>SUM(AJ72,AM72,AP72,AS72,AV72,AY72,BB72)</f>
        <v>7201800</v>
      </c>
      <c r="AH72" s="164">
        <f t="shared" si="24"/>
        <v>11701800</v>
      </c>
      <c r="AI72" s="164">
        <f t="shared" si="24"/>
        <v>26077529</v>
      </c>
      <c r="AJ72" s="258">
        <v>7201800</v>
      </c>
      <c r="AK72" s="423">
        <v>11701800</v>
      </c>
      <c r="AL72" s="241">
        <v>26077529</v>
      </c>
      <c r="AM72" s="258"/>
      <c r="AN72" s="423"/>
      <c r="AO72" s="241"/>
      <c r="AP72" s="258"/>
      <c r="AQ72" s="423"/>
      <c r="AR72" s="241"/>
      <c r="AS72" s="258"/>
      <c r="AT72" s="423"/>
      <c r="AU72" s="241"/>
      <c r="AV72" s="258"/>
      <c r="AW72" s="423"/>
      <c r="AX72" s="241"/>
      <c r="AY72" s="258"/>
      <c r="AZ72" s="423"/>
      <c r="BA72" s="241"/>
      <c r="BB72" s="258"/>
      <c r="BC72" s="423"/>
      <c r="BD72" s="241"/>
      <c r="BF72" s="421"/>
      <c r="BH72" s="421"/>
    </row>
    <row r="73" spans="1:60" s="158" customFormat="1" ht="26.1" customHeight="1" x14ac:dyDescent="0.2">
      <c r="A73" s="786" t="s">
        <v>637</v>
      </c>
      <c r="B73" s="787"/>
      <c r="C73" s="789" t="s">
        <v>732</v>
      </c>
      <c r="D73" s="789"/>
      <c r="E73" s="789"/>
      <c r="F73" s="789"/>
      <c r="G73" s="789"/>
      <c r="H73" s="789"/>
      <c r="I73" s="789"/>
      <c r="J73" s="789"/>
      <c r="K73" s="789"/>
      <c r="L73" s="789"/>
      <c r="M73" s="789"/>
      <c r="N73" s="789"/>
      <c r="O73" s="789"/>
      <c r="P73" s="789"/>
      <c r="Q73" s="789"/>
      <c r="R73" s="789"/>
      <c r="S73" s="789"/>
      <c r="T73" s="789"/>
      <c r="U73" s="789"/>
      <c r="V73" s="789"/>
      <c r="W73" s="789"/>
      <c r="X73" s="789"/>
      <c r="Y73" s="789"/>
      <c r="Z73" s="789"/>
      <c r="AA73" s="789"/>
      <c r="AB73" s="789"/>
      <c r="AC73" s="799" t="s">
        <v>638</v>
      </c>
      <c r="AD73" s="799"/>
      <c r="AE73" s="799"/>
      <c r="AF73" s="800"/>
      <c r="AG73" s="169">
        <f>SUM(AG68:AG72)</f>
        <v>7201800</v>
      </c>
      <c r="AH73" s="169">
        <f>SUM(AH68:AH72)</f>
        <v>11701800</v>
      </c>
      <c r="AI73" s="169">
        <f>SUM(AI68:AI72)</f>
        <v>26077529</v>
      </c>
      <c r="AJ73" s="311">
        <f t="shared" ref="AJ73:BC73" si="25">SUM(AJ68:AJ72)</f>
        <v>7201800</v>
      </c>
      <c r="AK73" s="314">
        <f t="shared" si="25"/>
        <v>11701800</v>
      </c>
      <c r="AL73" s="310">
        <f t="shared" si="25"/>
        <v>26077529</v>
      </c>
      <c r="AM73" s="311">
        <f t="shared" si="25"/>
        <v>0</v>
      </c>
      <c r="AN73" s="315">
        <f t="shared" si="25"/>
        <v>0</v>
      </c>
      <c r="AO73" s="171">
        <f t="shared" si="25"/>
        <v>0</v>
      </c>
      <c r="AP73" s="311">
        <f t="shared" si="25"/>
        <v>0</v>
      </c>
      <c r="AQ73" s="315">
        <f t="shared" si="25"/>
        <v>0</v>
      </c>
      <c r="AR73" s="171">
        <f t="shared" si="25"/>
        <v>0</v>
      </c>
      <c r="AS73" s="311">
        <f t="shared" si="25"/>
        <v>0</v>
      </c>
      <c r="AT73" s="315">
        <f t="shared" si="25"/>
        <v>0</v>
      </c>
      <c r="AU73" s="171">
        <f>SUM(AU68:AU72)</f>
        <v>0</v>
      </c>
      <c r="AV73" s="311">
        <f t="shared" si="25"/>
        <v>0</v>
      </c>
      <c r="AW73" s="315">
        <f t="shared" si="25"/>
        <v>0</v>
      </c>
      <c r="AX73" s="171">
        <f>SUM(AX68:AX72)</f>
        <v>0</v>
      </c>
      <c r="AY73" s="311">
        <f t="shared" si="25"/>
        <v>0</v>
      </c>
      <c r="AZ73" s="315">
        <f t="shared" si="25"/>
        <v>0</v>
      </c>
      <c r="BA73" s="171">
        <f>SUM(BA68:BA72)</f>
        <v>0</v>
      </c>
      <c r="BB73" s="311">
        <f t="shared" si="25"/>
        <v>0</v>
      </c>
      <c r="BC73" s="315">
        <f t="shared" si="25"/>
        <v>0</v>
      </c>
      <c r="BD73" s="171">
        <f>SUM(BD68:BD72)</f>
        <v>0</v>
      </c>
      <c r="BF73" s="421"/>
      <c r="BH73" s="421"/>
    </row>
    <row r="74" spans="1:60" s="158" customFormat="1" ht="26.1" customHeight="1" x14ac:dyDescent="0.2">
      <c r="A74" s="786" t="s">
        <v>639</v>
      </c>
      <c r="B74" s="787"/>
      <c r="C74" s="798" t="s">
        <v>173</v>
      </c>
      <c r="D74" s="798"/>
      <c r="E74" s="798"/>
      <c r="F74" s="798"/>
      <c r="G74" s="798"/>
      <c r="H74" s="798"/>
      <c r="I74" s="798"/>
      <c r="J74" s="798"/>
      <c r="K74" s="798"/>
      <c r="L74" s="798"/>
      <c r="M74" s="798"/>
      <c r="N74" s="798"/>
      <c r="O74" s="798"/>
      <c r="P74" s="798"/>
      <c r="Q74" s="798"/>
      <c r="R74" s="798"/>
      <c r="S74" s="798"/>
      <c r="T74" s="798"/>
      <c r="U74" s="798"/>
      <c r="V74" s="798"/>
      <c r="W74" s="798"/>
      <c r="X74" s="798"/>
      <c r="Y74" s="798"/>
      <c r="Z74" s="798"/>
      <c r="AA74" s="798"/>
      <c r="AB74" s="798"/>
      <c r="AC74" s="799" t="s">
        <v>640</v>
      </c>
      <c r="AD74" s="799"/>
      <c r="AE74" s="799"/>
      <c r="AF74" s="800"/>
      <c r="AG74" s="169">
        <f>SUM(AG19,AG25,AG39,AG55,AG61,AG67,AG73)</f>
        <v>1081044784</v>
      </c>
      <c r="AH74" s="169">
        <f>SUM(AH19,AH25,AH39,AH55,AH61,AH67,AH73)</f>
        <v>1436152873</v>
      </c>
      <c r="AI74" s="169">
        <f>SUM(AI19,AI25,AI39,AI55,AI61,AI67,AI73)</f>
        <v>1331678604</v>
      </c>
      <c r="AJ74" s="311">
        <f t="shared" ref="AJ74:BC74" si="26">SUM(AJ19,AJ25,AJ39,AJ55,AJ61,AJ67,AJ73)</f>
        <v>927998334</v>
      </c>
      <c r="AK74" s="314">
        <f t="shared" si="26"/>
        <v>1234826533</v>
      </c>
      <c r="AL74" s="310">
        <f t="shared" si="26"/>
        <v>1148177544</v>
      </c>
      <c r="AM74" s="311">
        <f t="shared" si="26"/>
        <v>41204626</v>
      </c>
      <c r="AN74" s="314">
        <f t="shared" si="26"/>
        <v>47531191</v>
      </c>
      <c r="AO74" s="310">
        <f t="shared" si="26"/>
        <v>29970051</v>
      </c>
      <c r="AP74" s="311">
        <f t="shared" si="26"/>
        <v>26837500</v>
      </c>
      <c r="AQ74" s="314">
        <f t="shared" si="26"/>
        <v>37048688</v>
      </c>
      <c r="AR74" s="310">
        <f t="shared" si="26"/>
        <v>21807993</v>
      </c>
      <c r="AS74" s="311">
        <f t="shared" si="26"/>
        <v>31286150</v>
      </c>
      <c r="AT74" s="314">
        <f t="shared" si="26"/>
        <v>48283589</v>
      </c>
      <c r="AU74" s="310">
        <f t="shared" si="26"/>
        <v>46843784</v>
      </c>
      <c r="AV74" s="311">
        <f t="shared" si="26"/>
        <v>2095500</v>
      </c>
      <c r="AW74" s="314">
        <f t="shared" si="26"/>
        <v>3740198</v>
      </c>
      <c r="AX74" s="310">
        <f t="shared" si="26"/>
        <v>3886872</v>
      </c>
      <c r="AY74" s="311">
        <f t="shared" si="26"/>
        <v>2826400</v>
      </c>
      <c r="AZ74" s="314">
        <f>SUM(AZ19,AZ25,AZ39,AZ55,AZ61,AZ67,AZ73)</f>
        <v>2826400</v>
      </c>
      <c r="BA74" s="310">
        <f t="shared" si="26"/>
        <v>2796400</v>
      </c>
      <c r="BB74" s="311">
        <f t="shared" si="26"/>
        <v>48796274</v>
      </c>
      <c r="BC74" s="314">
        <f t="shared" si="26"/>
        <v>61896274</v>
      </c>
      <c r="BD74" s="434">
        <f>SUM(BD19,BD25,BD39,BD55,BD61,BD67,BD73)</f>
        <v>78195960</v>
      </c>
      <c r="BF74" s="421"/>
      <c r="BH74" s="421"/>
    </row>
    <row r="75" spans="1:60" ht="26.1" customHeight="1" x14ac:dyDescent="0.2">
      <c r="A75" s="781" t="s">
        <v>695</v>
      </c>
      <c r="B75" s="782"/>
      <c r="C75" s="791" t="s">
        <v>641</v>
      </c>
      <c r="D75" s="791"/>
      <c r="E75" s="791"/>
      <c r="F75" s="791"/>
      <c r="G75" s="791"/>
      <c r="H75" s="791"/>
      <c r="I75" s="791"/>
      <c r="J75" s="791"/>
      <c r="K75" s="791"/>
      <c r="L75" s="791"/>
      <c r="M75" s="791"/>
      <c r="N75" s="791"/>
      <c r="O75" s="791"/>
      <c r="P75" s="791"/>
      <c r="Q75" s="791"/>
      <c r="R75" s="791"/>
      <c r="S75" s="791"/>
      <c r="T75" s="791"/>
      <c r="U75" s="791"/>
      <c r="V75" s="791"/>
      <c r="W75" s="791"/>
      <c r="X75" s="791"/>
      <c r="Y75" s="791"/>
      <c r="Z75" s="791"/>
      <c r="AA75" s="791"/>
      <c r="AB75" s="791"/>
      <c r="AC75" s="784" t="s">
        <v>642</v>
      </c>
      <c r="AD75" s="784"/>
      <c r="AE75" s="784"/>
      <c r="AF75" s="785"/>
      <c r="AG75" s="164">
        <f>SUM(AJ75,AM75,AP75,AS75,AV75,AY75,BB75)</f>
        <v>225000000</v>
      </c>
      <c r="AH75" s="164">
        <f t="shared" ref="AH75:AI77" si="27">SUM(AK75,AN75,AQ75,AT75,AW75,AZ75,BC75)</f>
        <v>225000000</v>
      </c>
      <c r="AI75" s="164">
        <f t="shared" si="27"/>
        <v>0</v>
      </c>
      <c r="AJ75" s="258">
        <v>225000000</v>
      </c>
      <c r="AK75" s="423">
        <v>225000000</v>
      </c>
      <c r="AL75" s="241">
        <v>0</v>
      </c>
      <c r="AM75" s="258"/>
      <c r="AN75" s="423"/>
      <c r="AO75" s="241"/>
      <c r="AP75" s="258"/>
      <c r="AQ75" s="423"/>
      <c r="AR75" s="241"/>
      <c r="AS75" s="258"/>
      <c r="AT75" s="423"/>
      <c r="AU75" s="241"/>
      <c r="AV75" s="258"/>
      <c r="AW75" s="423"/>
      <c r="AX75" s="241"/>
      <c r="AY75" s="258"/>
      <c r="AZ75" s="423"/>
      <c r="BA75" s="241"/>
      <c r="BB75" s="258"/>
      <c r="BC75" s="423"/>
      <c r="BD75" s="241"/>
      <c r="BF75" s="421"/>
      <c r="BH75" s="421"/>
    </row>
    <row r="76" spans="1:60" ht="26.1" customHeight="1" x14ac:dyDescent="0.2">
      <c r="A76" s="781" t="s">
        <v>696</v>
      </c>
      <c r="B76" s="782"/>
      <c r="C76" s="783" t="s">
        <v>643</v>
      </c>
      <c r="D76" s="783"/>
      <c r="E76" s="783"/>
      <c r="F76" s="783"/>
      <c r="G76" s="783"/>
      <c r="H76" s="783"/>
      <c r="I76" s="783"/>
      <c r="J76" s="783"/>
      <c r="K76" s="783"/>
      <c r="L76" s="783"/>
      <c r="M76" s="783"/>
      <c r="N76" s="783"/>
      <c r="O76" s="783"/>
      <c r="P76" s="783"/>
      <c r="Q76" s="783"/>
      <c r="R76" s="783"/>
      <c r="S76" s="783"/>
      <c r="T76" s="783"/>
      <c r="U76" s="783"/>
      <c r="V76" s="783"/>
      <c r="W76" s="783"/>
      <c r="X76" s="783"/>
      <c r="Y76" s="783"/>
      <c r="Z76" s="783"/>
      <c r="AA76" s="783"/>
      <c r="AB76" s="783"/>
      <c r="AC76" s="784" t="s">
        <v>644</v>
      </c>
      <c r="AD76" s="784"/>
      <c r="AE76" s="784"/>
      <c r="AF76" s="785"/>
      <c r="AG76" s="164">
        <f>SUM(AJ76,AM76,AP76,AS76,AV76,AY76,BB76)</f>
        <v>0</v>
      </c>
      <c r="AH76" s="164">
        <f t="shared" si="27"/>
        <v>0</v>
      </c>
      <c r="AI76" s="164">
        <f t="shared" si="27"/>
        <v>0</v>
      </c>
      <c r="AJ76" s="258"/>
      <c r="AK76" s="423"/>
      <c r="AL76" s="241"/>
      <c r="AM76" s="258"/>
      <c r="AN76" s="423"/>
      <c r="AO76" s="241"/>
      <c r="AP76" s="258"/>
      <c r="AQ76" s="423"/>
      <c r="AR76" s="241"/>
      <c r="AS76" s="258"/>
      <c r="AT76" s="423"/>
      <c r="AU76" s="241"/>
      <c r="AV76" s="258"/>
      <c r="AW76" s="423"/>
      <c r="AX76" s="241"/>
      <c r="AY76" s="258"/>
      <c r="AZ76" s="423"/>
      <c r="BA76" s="241"/>
      <c r="BB76" s="258"/>
      <c r="BC76" s="423"/>
      <c r="BD76" s="241"/>
      <c r="BF76" s="421"/>
      <c r="BH76" s="421"/>
    </row>
    <row r="77" spans="1:60" ht="26.1" customHeight="1" x14ac:dyDescent="0.2">
      <c r="A77" s="781" t="s">
        <v>697</v>
      </c>
      <c r="B77" s="782"/>
      <c r="C77" s="791" t="s">
        <v>645</v>
      </c>
      <c r="D77" s="791"/>
      <c r="E77" s="791"/>
      <c r="F77" s="791"/>
      <c r="G77" s="791"/>
      <c r="H77" s="791"/>
      <c r="I77" s="791"/>
      <c r="J77" s="791"/>
      <c r="K77" s="791"/>
      <c r="L77" s="791"/>
      <c r="M77" s="791"/>
      <c r="N77" s="791"/>
      <c r="O77" s="791"/>
      <c r="P77" s="791"/>
      <c r="Q77" s="791"/>
      <c r="R77" s="791"/>
      <c r="S77" s="791"/>
      <c r="T77" s="791"/>
      <c r="U77" s="791"/>
      <c r="V77" s="791"/>
      <c r="W77" s="791"/>
      <c r="X77" s="791"/>
      <c r="Y77" s="791"/>
      <c r="Z77" s="791"/>
      <c r="AA77" s="791"/>
      <c r="AB77" s="791"/>
      <c r="AC77" s="784" t="s">
        <v>646</v>
      </c>
      <c r="AD77" s="784"/>
      <c r="AE77" s="784"/>
      <c r="AF77" s="785"/>
      <c r="AG77" s="164">
        <f>SUM(AJ77,AM77,AP77,AS77,AV77,AY77,BB77)</f>
        <v>0</v>
      </c>
      <c r="AH77" s="164">
        <f t="shared" si="27"/>
        <v>0</v>
      </c>
      <c r="AI77" s="164">
        <f t="shared" si="27"/>
        <v>0</v>
      </c>
      <c r="AJ77" s="258"/>
      <c r="AK77" s="423"/>
      <c r="AL77" s="241"/>
      <c r="AM77" s="258"/>
      <c r="AN77" s="423"/>
      <c r="AO77" s="241"/>
      <c r="AP77" s="258"/>
      <c r="AQ77" s="423"/>
      <c r="AR77" s="241"/>
      <c r="AS77" s="258"/>
      <c r="AT77" s="423"/>
      <c r="AU77" s="241"/>
      <c r="AV77" s="258"/>
      <c r="AW77" s="423"/>
      <c r="AX77" s="241"/>
      <c r="AY77" s="258"/>
      <c r="AZ77" s="423"/>
      <c r="BA77" s="241"/>
      <c r="BB77" s="258"/>
      <c r="BC77" s="423"/>
      <c r="BD77" s="241"/>
      <c r="BF77" s="421"/>
      <c r="BH77" s="421"/>
    </row>
    <row r="78" spans="1:60" s="162" customFormat="1" ht="26.1" customHeight="1" x14ac:dyDescent="0.2">
      <c r="A78" s="792" t="s">
        <v>698</v>
      </c>
      <c r="B78" s="793"/>
      <c r="C78" s="797" t="s">
        <v>731</v>
      </c>
      <c r="D78" s="797"/>
      <c r="E78" s="797"/>
      <c r="F78" s="797"/>
      <c r="G78" s="797"/>
      <c r="H78" s="797"/>
      <c r="I78" s="797"/>
      <c r="J78" s="797"/>
      <c r="K78" s="797"/>
      <c r="L78" s="797"/>
      <c r="M78" s="797"/>
      <c r="N78" s="797"/>
      <c r="O78" s="797"/>
      <c r="P78" s="797"/>
      <c r="Q78" s="797"/>
      <c r="R78" s="797"/>
      <c r="S78" s="797"/>
      <c r="T78" s="797"/>
      <c r="U78" s="797"/>
      <c r="V78" s="797"/>
      <c r="W78" s="797"/>
      <c r="X78" s="797"/>
      <c r="Y78" s="797"/>
      <c r="Z78" s="797"/>
      <c r="AA78" s="797"/>
      <c r="AB78" s="797"/>
      <c r="AC78" s="795" t="s">
        <v>647</v>
      </c>
      <c r="AD78" s="795"/>
      <c r="AE78" s="795"/>
      <c r="AF78" s="796"/>
      <c r="AG78" s="165">
        <f t="shared" ref="AG78:AL78" si="28">SUM(AG75:AG77)</f>
        <v>225000000</v>
      </c>
      <c r="AH78" s="165">
        <f t="shared" si="28"/>
        <v>225000000</v>
      </c>
      <c r="AI78" s="165">
        <f t="shared" si="28"/>
        <v>0</v>
      </c>
      <c r="AJ78" s="259">
        <f t="shared" si="28"/>
        <v>225000000</v>
      </c>
      <c r="AK78" s="259">
        <f t="shared" si="28"/>
        <v>225000000</v>
      </c>
      <c r="AL78" s="259">
        <f t="shared" si="28"/>
        <v>0</v>
      </c>
      <c r="AM78" s="259">
        <f t="shared" ref="AM78:BC78" si="29">SUM(AM75:AM77)</f>
        <v>0</v>
      </c>
      <c r="AN78" s="313">
        <f t="shared" si="29"/>
        <v>0</v>
      </c>
      <c r="AO78" s="166">
        <f t="shared" si="29"/>
        <v>0</v>
      </c>
      <c r="AP78" s="259">
        <f t="shared" si="29"/>
        <v>0</v>
      </c>
      <c r="AQ78" s="313">
        <f t="shared" si="29"/>
        <v>0</v>
      </c>
      <c r="AR78" s="166">
        <f t="shared" si="29"/>
        <v>0</v>
      </c>
      <c r="AS78" s="259">
        <f t="shared" si="29"/>
        <v>0</v>
      </c>
      <c r="AT78" s="313">
        <f t="shared" si="29"/>
        <v>0</v>
      </c>
      <c r="AU78" s="166">
        <f>SUM(AU75:AU77)</f>
        <v>0</v>
      </c>
      <c r="AV78" s="259">
        <f t="shared" si="29"/>
        <v>0</v>
      </c>
      <c r="AW78" s="313">
        <f t="shared" si="29"/>
        <v>0</v>
      </c>
      <c r="AX78" s="166">
        <f>SUM(AX75:AX77)</f>
        <v>0</v>
      </c>
      <c r="AY78" s="259">
        <f t="shared" si="29"/>
        <v>0</v>
      </c>
      <c r="AZ78" s="313">
        <f t="shared" si="29"/>
        <v>0</v>
      </c>
      <c r="BA78" s="166">
        <f>SUM(BA75:BA77)</f>
        <v>0</v>
      </c>
      <c r="BB78" s="259">
        <f t="shared" si="29"/>
        <v>0</v>
      </c>
      <c r="BC78" s="313">
        <f t="shared" si="29"/>
        <v>0</v>
      </c>
      <c r="BD78" s="166">
        <f>SUM(BD75:BD77)</f>
        <v>0</v>
      </c>
      <c r="BF78" s="421"/>
      <c r="BH78" s="421"/>
    </row>
    <row r="79" spans="1:60" ht="26.1" customHeight="1" x14ac:dyDescent="0.2">
      <c r="A79" s="781" t="s">
        <v>699</v>
      </c>
      <c r="B79" s="782"/>
      <c r="C79" s="783" t="s">
        <v>648</v>
      </c>
      <c r="D79" s="783"/>
      <c r="E79" s="783"/>
      <c r="F79" s="783"/>
      <c r="G79" s="783"/>
      <c r="H79" s="783"/>
      <c r="I79" s="783"/>
      <c r="J79" s="783"/>
      <c r="K79" s="783"/>
      <c r="L79" s="783"/>
      <c r="M79" s="783"/>
      <c r="N79" s="783"/>
      <c r="O79" s="783"/>
      <c r="P79" s="783"/>
      <c r="Q79" s="783"/>
      <c r="R79" s="783"/>
      <c r="S79" s="783"/>
      <c r="T79" s="783"/>
      <c r="U79" s="783"/>
      <c r="V79" s="783"/>
      <c r="W79" s="783"/>
      <c r="X79" s="783"/>
      <c r="Y79" s="783"/>
      <c r="Z79" s="783"/>
      <c r="AA79" s="783"/>
      <c r="AB79" s="783"/>
      <c r="AC79" s="784" t="s">
        <v>649</v>
      </c>
      <c r="AD79" s="784"/>
      <c r="AE79" s="784"/>
      <c r="AF79" s="785"/>
      <c r="AG79" s="164">
        <f>SUM(AJ79,AM79,AP79,AS79,AV79,AY79,BB79)</f>
        <v>0</v>
      </c>
      <c r="AH79" s="164">
        <f t="shared" ref="AH79:AI82" si="30">SUM(AK79,AN79,AQ79,AT79,AW79,AZ79,BC79)</f>
        <v>0</v>
      </c>
      <c r="AI79" s="164">
        <f t="shared" si="30"/>
        <v>0</v>
      </c>
      <c r="AJ79" s="258"/>
      <c r="AK79" s="423"/>
      <c r="AL79" s="241"/>
      <c r="AM79" s="258"/>
      <c r="AN79" s="423"/>
      <c r="AO79" s="241"/>
      <c r="AP79" s="258"/>
      <c r="AQ79" s="423"/>
      <c r="AR79" s="241"/>
      <c r="AS79" s="258"/>
      <c r="AT79" s="423"/>
      <c r="AU79" s="241"/>
      <c r="AV79" s="258"/>
      <c r="AW79" s="423"/>
      <c r="AX79" s="241"/>
      <c r="AY79" s="258"/>
      <c r="AZ79" s="423"/>
      <c r="BA79" s="241"/>
      <c r="BB79" s="258"/>
      <c r="BC79" s="423"/>
      <c r="BD79" s="241"/>
      <c r="BF79" s="421"/>
      <c r="BH79" s="421"/>
    </row>
    <row r="80" spans="1:60" ht="26.1" customHeight="1" x14ac:dyDescent="0.2">
      <c r="A80" s="781" t="s">
        <v>700</v>
      </c>
      <c r="B80" s="782"/>
      <c r="C80" s="791" t="s">
        <v>650</v>
      </c>
      <c r="D80" s="791"/>
      <c r="E80" s="791"/>
      <c r="F80" s="791"/>
      <c r="G80" s="791"/>
      <c r="H80" s="791"/>
      <c r="I80" s="791"/>
      <c r="J80" s="791"/>
      <c r="K80" s="791"/>
      <c r="L80" s="791"/>
      <c r="M80" s="791"/>
      <c r="N80" s="791"/>
      <c r="O80" s="791"/>
      <c r="P80" s="791"/>
      <c r="Q80" s="791"/>
      <c r="R80" s="791"/>
      <c r="S80" s="791"/>
      <c r="T80" s="791"/>
      <c r="U80" s="791"/>
      <c r="V80" s="791"/>
      <c r="W80" s="791"/>
      <c r="X80" s="791"/>
      <c r="Y80" s="791"/>
      <c r="Z80" s="791"/>
      <c r="AA80" s="791"/>
      <c r="AB80" s="791"/>
      <c r="AC80" s="784" t="s">
        <v>651</v>
      </c>
      <c r="AD80" s="784"/>
      <c r="AE80" s="784"/>
      <c r="AF80" s="785"/>
      <c r="AG80" s="164">
        <f>SUM(AJ80,AM80,AP80,AS80,AV80,AY80,BB80)</f>
        <v>0</v>
      </c>
      <c r="AH80" s="164">
        <f t="shared" si="30"/>
        <v>0</v>
      </c>
      <c r="AI80" s="164">
        <f t="shared" si="30"/>
        <v>0</v>
      </c>
      <c r="AJ80" s="258"/>
      <c r="AK80" s="423"/>
      <c r="AL80" s="241"/>
      <c r="AM80" s="258"/>
      <c r="AN80" s="423"/>
      <c r="AO80" s="241"/>
      <c r="AP80" s="258"/>
      <c r="AQ80" s="423"/>
      <c r="AR80" s="241"/>
      <c r="AS80" s="258"/>
      <c r="AT80" s="423"/>
      <c r="AU80" s="241"/>
      <c r="AV80" s="258"/>
      <c r="AW80" s="423"/>
      <c r="AX80" s="241"/>
      <c r="AY80" s="258"/>
      <c r="AZ80" s="423"/>
      <c r="BA80" s="241"/>
      <c r="BB80" s="258"/>
      <c r="BC80" s="423"/>
      <c r="BD80" s="241"/>
      <c r="BF80" s="421"/>
      <c r="BH80" s="421"/>
    </row>
    <row r="81" spans="1:60" ht="26.1" customHeight="1" x14ac:dyDescent="0.2">
      <c r="A81" s="781" t="s">
        <v>701</v>
      </c>
      <c r="B81" s="782"/>
      <c r="C81" s="783" t="s">
        <v>652</v>
      </c>
      <c r="D81" s="783"/>
      <c r="E81" s="783"/>
      <c r="F81" s="783"/>
      <c r="G81" s="783"/>
      <c r="H81" s="783"/>
      <c r="I81" s="783"/>
      <c r="J81" s="783"/>
      <c r="K81" s="783"/>
      <c r="L81" s="783"/>
      <c r="M81" s="783"/>
      <c r="N81" s="783"/>
      <c r="O81" s="783"/>
      <c r="P81" s="783"/>
      <c r="Q81" s="783"/>
      <c r="R81" s="783"/>
      <c r="S81" s="783"/>
      <c r="T81" s="783"/>
      <c r="U81" s="783"/>
      <c r="V81" s="783"/>
      <c r="W81" s="783"/>
      <c r="X81" s="783"/>
      <c r="Y81" s="783"/>
      <c r="Z81" s="783"/>
      <c r="AA81" s="783"/>
      <c r="AB81" s="783"/>
      <c r="AC81" s="784" t="s">
        <v>653</v>
      </c>
      <c r="AD81" s="784"/>
      <c r="AE81" s="784"/>
      <c r="AF81" s="785"/>
      <c r="AG81" s="164">
        <f>SUM(AJ81,AM81,AP81,AS81,AV81,AY81,BB81)</f>
        <v>0</v>
      </c>
      <c r="AH81" s="164">
        <f t="shared" si="30"/>
        <v>0</v>
      </c>
      <c r="AI81" s="164">
        <f t="shared" si="30"/>
        <v>0</v>
      </c>
      <c r="AJ81" s="258"/>
      <c r="AK81" s="423"/>
      <c r="AL81" s="241"/>
      <c r="AM81" s="258"/>
      <c r="AN81" s="423"/>
      <c r="AO81" s="241"/>
      <c r="AP81" s="258"/>
      <c r="AQ81" s="423"/>
      <c r="AR81" s="241"/>
      <c r="AS81" s="258"/>
      <c r="AT81" s="423"/>
      <c r="AU81" s="241"/>
      <c r="AV81" s="258"/>
      <c r="AW81" s="423"/>
      <c r="AX81" s="241"/>
      <c r="AY81" s="258"/>
      <c r="AZ81" s="423"/>
      <c r="BA81" s="241"/>
      <c r="BB81" s="258"/>
      <c r="BC81" s="423"/>
      <c r="BD81" s="241"/>
      <c r="BF81" s="421"/>
      <c r="BH81" s="421"/>
    </row>
    <row r="82" spans="1:60" ht="26.1" customHeight="1" x14ac:dyDescent="0.2">
      <c r="A82" s="781" t="s">
        <v>702</v>
      </c>
      <c r="B82" s="782"/>
      <c r="C82" s="791" t="s">
        <v>654</v>
      </c>
      <c r="D82" s="791"/>
      <c r="E82" s="791"/>
      <c r="F82" s="791"/>
      <c r="G82" s="791"/>
      <c r="H82" s="791"/>
      <c r="I82" s="791"/>
      <c r="J82" s="791"/>
      <c r="K82" s="791"/>
      <c r="L82" s="791"/>
      <c r="M82" s="791"/>
      <c r="N82" s="791"/>
      <c r="O82" s="791"/>
      <c r="P82" s="791"/>
      <c r="Q82" s="791"/>
      <c r="R82" s="791"/>
      <c r="S82" s="791"/>
      <c r="T82" s="791"/>
      <c r="U82" s="791"/>
      <c r="V82" s="791"/>
      <c r="W82" s="791"/>
      <c r="X82" s="791"/>
      <c r="Y82" s="791"/>
      <c r="Z82" s="791"/>
      <c r="AA82" s="791"/>
      <c r="AB82" s="791"/>
      <c r="AC82" s="784" t="s">
        <v>655</v>
      </c>
      <c r="AD82" s="784"/>
      <c r="AE82" s="784"/>
      <c r="AF82" s="785"/>
      <c r="AG82" s="164">
        <f>SUM(AJ82,AM82,AP82,AS82,AV82,AY82,BB82)</f>
        <v>0</v>
      </c>
      <c r="AH82" s="164">
        <f t="shared" si="30"/>
        <v>0</v>
      </c>
      <c r="AI82" s="164">
        <f t="shared" si="30"/>
        <v>0</v>
      </c>
      <c r="AJ82" s="258"/>
      <c r="AK82" s="423"/>
      <c r="AL82" s="241"/>
      <c r="AM82" s="258"/>
      <c r="AN82" s="423"/>
      <c r="AO82" s="241"/>
      <c r="AP82" s="258"/>
      <c r="AQ82" s="423"/>
      <c r="AR82" s="241"/>
      <c r="AS82" s="258"/>
      <c r="AT82" s="423"/>
      <c r="AU82" s="241"/>
      <c r="AV82" s="258"/>
      <c r="AW82" s="423"/>
      <c r="AX82" s="241"/>
      <c r="AY82" s="258"/>
      <c r="AZ82" s="423"/>
      <c r="BA82" s="241"/>
      <c r="BB82" s="258"/>
      <c r="BC82" s="423"/>
      <c r="BD82" s="241"/>
      <c r="BF82" s="421"/>
      <c r="BH82" s="421"/>
    </row>
    <row r="83" spans="1:60" s="162" customFormat="1" ht="26.1" customHeight="1" x14ac:dyDescent="0.2">
      <c r="A83" s="792" t="s">
        <v>703</v>
      </c>
      <c r="B83" s="793"/>
      <c r="C83" s="794" t="s">
        <v>730</v>
      </c>
      <c r="D83" s="794"/>
      <c r="E83" s="794"/>
      <c r="F83" s="794"/>
      <c r="G83" s="794"/>
      <c r="H83" s="794"/>
      <c r="I83" s="794"/>
      <c r="J83" s="794"/>
      <c r="K83" s="794"/>
      <c r="L83" s="794"/>
      <c r="M83" s="794"/>
      <c r="N83" s="794"/>
      <c r="O83" s="794"/>
      <c r="P83" s="794"/>
      <c r="Q83" s="794"/>
      <c r="R83" s="794"/>
      <c r="S83" s="794"/>
      <c r="T83" s="794"/>
      <c r="U83" s="794"/>
      <c r="V83" s="794"/>
      <c r="W83" s="794"/>
      <c r="X83" s="794"/>
      <c r="Y83" s="794"/>
      <c r="Z83" s="794"/>
      <c r="AA83" s="794"/>
      <c r="AB83" s="794"/>
      <c r="AC83" s="795" t="s">
        <v>656</v>
      </c>
      <c r="AD83" s="795"/>
      <c r="AE83" s="795"/>
      <c r="AF83" s="796"/>
      <c r="AG83" s="165">
        <f>SUM(AG79:AG82)</f>
        <v>0</v>
      </c>
      <c r="AH83" s="165">
        <f>SUM(AH79:AH82)</f>
        <v>0</v>
      </c>
      <c r="AI83" s="165">
        <f>SUM(AI79:AI82)</f>
        <v>0</v>
      </c>
      <c r="AJ83" s="259">
        <f t="shared" ref="AJ83:BC83" si="31">SUM(AJ79:AJ82)</f>
        <v>0</v>
      </c>
      <c r="AK83" s="313">
        <f t="shared" si="31"/>
        <v>0</v>
      </c>
      <c r="AL83" s="166">
        <f t="shared" si="31"/>
        <v>0</v>
      </c>
      <c r="AM83" s="259">
        <f t="shared" si="31"/>
        <v>0</v>
      </c>
      <c r="AN83" s="313">
        <f t="shared" si="31"/>
        <v>0</v>
      </c>
      <c r="AO83" s="166">
        <f t="shared" si="31"/>
        <v>0</v>
      </c>
      <c r="AP83" s="259">
        <f t="shared" si="31"/>
        <v>0</v>
      </c>
      <c r="AQ83" s="313">
        <f t="shared" si="31"/>
        <v>0</v>
      </c>
      <c r="AR83" s="166">
        <f t="shared" si="31"/>
        <v>0</v>
      </c>
      <c r="AS83" s="259">
        <f t="shared" si="31"/>
        <v>0</v>
      </c>
      <c r="AT83" s="313">
        <f t="shared" si="31"/>
        <v>0</v>
      </c>
      <c r="AU83" s="166">
        <f>SUM(AU79:AU82)</f>
        <v>0</v>
      </c>
      <c r="AV83" s="259">
        <f t="shared" si="31"/>
        <v>0</v>
      </c>
      <c r="AW83" s="313">
        <f t="shared" si="31"/>
        <v>0</v>
      </c>
      <c r="AX83" s="166">
        <f>SUM(AX79:AX82)</f>
        <v>0</v>
      </c>
      <c r="AY83" s="259">
        <f t="shared" si="31"/>
        <v>0</v>
      </c>
      <c r="AZ83" s="313">
        <f t="shared" si="31"/>
        <v>0</v>
      </c>
      <c r="BA83" s="166">
        <f>SUM(BA79:BA82)</f>
        <v>0</v>
      </c>
      <c r="BB83" s="259">
        <f t="shared" si="31"/>
        <v>0</v>
      </c>
      <c r="BC83" s="313">
        <f t="shared" si="31"/>
        <v>0</v>
      </c>
      <c r="BD83" s="166">
        <f>SUM(BD79:BD82)</f>
        <v>0</v>
      </c>
      <c r="BF83" s="421"/>
      <c r="BH83" s="421"/>
    </row>
    <row r="84" spans="1:60" ht="26.1" customHeight="1" x14ac:dyDescent="0.2">
      <c r="A84" s="781" t="s">
        <v>704</v>
      </c>
      <c r="B84" s="782"/>
      <c r="C84" s="784" t="s">
        <v>657</v>
      </c>
      <c r="D84" s="784"/>
      <c r="E84" s="784"/>
      <c r="F84" s="784"/>
      <c r="G84" s="784"/>
      <c r="H84" s="784"/>
      <c r="I84" s="784"/>
      <c r="J84" s="784"/>
      <c r="K84" s="784"/>
      <c r="L84" s="784"/>
      <c r="M84" s="784"/>
      <c r="N84" s="784"/>
      <c r="O84" s="784"/>
      <c r="P84" s="784"/>
      <c r="Q84" s="784"/>
      <c r="R84" s="784"/>
      <c r="S84" s="784"/>
      <c r="T84" s="784"/>
      <c r="U84" s="784"/>
      <c r="V84" s="784"/>
      <c r="W84" s="784"/>
      <c r="X84" s="784"/>
      <c r="Y84" s="784"/>
      <c r="Z84" s="784"/>
      <c r="AA84" s="784"/>
      <c r="AB84" s="784"/>
      <c r="AC84" s="784" t="s">
        <v>658</v>
      </c>
      <c r="AD84" s="784"/>
      <c r="AE84" s="784"/>
      <c r="AF84" s="785"/>
      <c r="AG84" s="164">
        <f t="shared" ref="AG84:AI85" si="32">SUM(AJ84,AM84,AP84,AS84,AV84,AY84,BB84)</f>
        <v>1442866533</v>
      </c>
      <c r="AH84" s="164">
        <f t="shared" si="32"/>
        <v>1386543087</v>
      </c>
      <c r="AI84" s="164">
        <f t="shared" si="32"/>
        <v>1386543087</v>
      </c>
      <c r="AJ84" s="258">
        <v>1320945421</v>
      </c>
      <c r="AK84" s="423">
        <v>1264243338</v>
      </c>
      <c r="AL84" s="241">
        <v>1264243338</v>
      </c>
      <c r="AM84" s="258">
        <v>4415148</v>
      </c>
      <c r="AN84" s="423"/>
      <c r="AO84" s="241"/>
      <c r="AP84" s="258">
        <v>3279160</v>
      </c>
      <c r="AQ84" s="423">
        <v>139962</v>
      </c>
      <c r="AR84" s="241">
        <v>139962</v>
      </c>
      <c r="AS84" s="258">
        <v>30171060</v>
      </c>
      <c r="AT84" s="423">
        <v>21214171</v>
      </c>
      <c r="AU84" s="241">
        <v>21214171</v>
      </c>
      <c r="AV84" s="258">
        <v>4559183</v>
      </c>
      <c r="AW84" s="423">
        <v>4867853</v>
      </c>
      <c r="AX84" s="241">
        <v>4867853</v>
      </c>
      <c r="AY84" s="258">
        <v>63242509</v>
      </c>
      <c r="AZ84" s="423">
        <v>60572500</v>
      </c>
      <c r="BA84" s="241">
        <v>60572500</v>
      </c>
      <c r="BB84" s="258">
        <v>16254052</v>
      </c>
      <c r="BC84" s="423">
        <v>35505263</v>
      </c>
      <c r="BD84" s="241">
        <v>35505263</v>
      </c>
      <c r="BF84" s="421"/>
      <c r="BH84" s="421"/>
    </row>
    <row r="85" spans="1:60" ht="26.1" customHeight="1" x14ac:dyDescent="0.2">
      <c r="A85" s="781" t="s">
        <v>705</v>
      </c>
      <c r="B85" s="782"/>
      <c r="C85" s="784" t="s">
        <v>659</v>
      </c>
      <c r="D85" s="784"/>
      <c r="E85" s="784"/>
      <c r="F85" s="784"/>
      <c r="G85" s="784"/>
      <c r="H85" s="784"/>
      <c r="I85" s="784"/>
      <c r="J85" s="784"/>
      <c r="K85" s="784"/>
      <c r="L85" s="784"/>
      <c r="M85" s="784"/>
      <c r="N85" s="784"/>
      <c r="O85" s="784"/>
      <c r="P85" s="784"/>
      <c r="Q85" s="784"/>
      <c r="R85" s="784"/>
      <c r="S85" s="784"/>
      <c r="T85" s="784"/>
      <c r="U85" s="784"/>
      <c r="V85" s="784"/>
      <c r="W85" s="784"/>
      <c r="X85" s="784"/>
      <c r="Y85" s="784"/>
      <c r="Z85" s="784"/>
      <c r="AA85" s="784"/>
      <c r="AB85" s="784"/>
      <c r="AC85" s="784" t="s">
        <v>660</v>
      </c>
      <c r="AD85" s="784"/>
      <c r="AE85" s="784"/>
      <c r="AF85" s="785"/>
      <c r="AG85" s="164">
        <f t="shared" si="32"/>
        <v>0</v>
      </c>
      <c r="AH85" s="164">
        <f t="shared" si="32"/>
        <v>3033077</v>
      </c>
      <c r="AI85" s="164">
        <f t="shared" si="32"/>
        <v>3033077</v>
      </c>
      <c r="AJ85" s="258"/>
      <c r="AK85" s="423"/>
      <c r="AL85" s="241"/>
      <c r="AM85" s="258"/>
      <c r="AN85" s="423"/>
      <c r="AO85" s="241"/>
      <c r="AP85" s="258"/>
      <c r="AQ85" s="423"/>
      <c r="AR85" s="241"/>
      <c r="AS85" s="258"/>
      <c r="AT85" s="423">
        <v>3033077</v>
      </c>
      <c r="AU85" s="241">
        <v>3033077</v>
      </c>
      <c r="AV85" s="258"/>
      <c r="AW85" s="423"/>
      <c r="AX85" s="241"/>
      <c r="AY85" s="258"/>
      <c r="AZ85" s="423"/>
      <c r="BA85" s="241"/>
      <c r="BB85" s="258"/>
      <c r="BC85" s="423"/>
      <c r="BD85" s="241"/>
      <c r="BF85" s="421"/>
      <c r="BH85" s="421"/>
    </row>
    <row r="86" spans="1:60" s="162" customFormat="1" ht="26.1" customHeight="1" x14ac:dyDescent="0.2">
      <c r="A86" s="792" t="s">
        <v>706</v>
      </c>
      <c r="B86" s="793"/>
      <c r="C86" s="795" t="s">
        <v>729</v>
      </c>
      <c r="D86" s="795"/>
      <c r="E86" s="795"/>
      <c r="F86" s="795"/>
      <c r="G86" s="795"/>
      <c r="H86" s="795"/>
      <c r="I86" s="795"/>
      <c r="J86" s="795"/>
      <c r="K86" s="795"/>
      <c r="L86" s="795"/>
      <c r="M86" s="795"/>
      <c r="N86" s="795"/>
      <c r="O86" s="795"/>
      <c r="P86" s="795"/>
      <c r="Q86" s="795"/>
      <c r="R86" s="795"/>
      <c r="S86" s="795"/>
      <c r="T86" s="795"/>
      <c r="U86" s="795"/>
      <c r="V86" s="795"/>
      <c r="W86" s="795"/>
      <c r="X86" s="795"/>
      <c r="Y86" s="795"/>
      <c r="Z86" s="795"/>
      <c r="AA86" s="795"/>
      <c r="AB86" s="795"/>
      <c r="AC86" s="795" t="s">
        <v>661</v>
      </c>
      <c r="AD86" s="795"/>
      <c r="AE86" s="795"/>
      <c r="AF86" s="796"/>
      <c r="AG86" s="165">
        <f>SUM(AG84:AG85)</f>
        <v>1442866533</v>
      </c>
      <c r="AH86" s="165">
        <f>SUM(AH84:AH85)</f>
        <v>1389576164</v>
      </c>
      <c r="AI86" s="165">
        <f>SUM(AI84:AI85)</f>
        <v>1389576164</v>
      </c>
      <c r="AJ86" s="259">
        <f t="shared" ref="AJ86:BC86" si="33">SUM(AJ84:AJ85)</f>
        <v>1320945421</v>
      </c>
      <c r="AK86" s="313">
        <f t="shared" si="33"/>
        <v>1264243338</v>
      </c>
      <c r="AL86" s="309">
        <f t="shared" si="33"/>
        <v>1264243338</v>
      </c>
      <c r="AM86" s="259">
        <f t="shared" si="33"/>
        <v>4415148</v>
      </c>
      <c r="AN86" s="313">
        <f t="shared" si="33"/>
        <v>0</v>
      </c>
      <c r="AO86" s="309">
        <f t="shared" si="33"/>
        <v>0</v>
      </c>
      <c r="AP86" s="259">
        <f t="shared" si="33"/>
        <v>3279160</v>
      </c>
      <c r="AQ86" s="313">
        <f t="shared" si="33"/>
        <v>139962</v>
      </c>
      <c r="AR86" s="309">
        <f t="shared" si="33"/>
        <v>139962</v>
      </c>
      <c r="AS86" s="259">
        <f t="shared" si="33"/>
        <v>30171060</v>
      </c>
      <c r="AT86" s="313">
        <f t="shared" si="33"/>
        <v>24247248</v>
      </c>
      <c r="AU86" s="309">
        <f>SUM(AU84:AU85)</f>
        <v>24247248</v>
      </c>
      <c r="AV86" s="259">
        <f t="shared" si="33"/>
        <v>4559183</v>
      </c>
      <c r="AW86" s="313">
        <f t="shared" si="33"/>
        <v>4867853</v>
      </c>
      <c r="AX86" s="309">
        <f>SUM(AX84:AX85)</f>
        <v>4867853</v>
      </c>
      <c r="AY86" s="259">
        <f t="shared" si="33"/>
        <v>63242509</v>
      </c>
      <c r="AZ86" s="313">
        <f t="shared" si="33"/>
        <v>60572500</v>
      </c>
      <c r="BA86" s="309">
        <f>SUM(BA84:BA85)</f>
        <v>60572500</v>
      </c>
      <c r="BB86" s="259">
        <f t="shared" si="33"/>
        <v>16254052</v>
      </c>
      <c r="BC86" s="313">
        <f t="shared" si="33"/>
        <v>35505263</v>
      </c>
      <c r="BD86" s="242">
        <f>SUM(BD84:BD85)</f>
        <v>35505263</v>
      </c>
      <c r="BF86" s="421"/>
      <c r="BH86" s="421"/>
    </row>
    <row r="87" spans="1:60" ht="26.1" customHeight="1" x14ac:dyDescent="0.2">
      <c r="A87" s="781" t="s">
        <v>707</v>
      </c>
      <c r="B87" s="782"/>
      <c r="C87" s="791" t="s">
        <v>662</v>
      </c>
      <c r="D87" s="791"/>
      <c r="E87" s="791"/>
      <c r="F87" s="791"/>
      <c r="G87" s="791"/>
      <c r="H87" s="791"/>
      <c r="I87" s="791"/>
      <c r="J87" s="791"/>
      <c r="K87" s="791"/>
      <c r="L87" s="791"/>
      <c r="M87" s="791"/>
      <c r="N87" s="791"/>
      <c r="O87" s="791"/>
      <c r="P87" s="791"/>
      <c r="Q87" s="791"/>
      <c r="R87" s="791"/>
      <c r="S87" s="791"/>
      <c r="T87" s="791"/>
      <c r="U87" s="791"/>
      <c r="V87" s="791"/>
      <c r="W87" s="791"/>
      <c r="X87" s="791"/>
      <c r="Y87" s="791"/>
      <c r="Z87" s="791"/>
      <c r="AA87" s="791"/>
      <c r="AB87" s="791"/>
      <c r="AC87" s="784" t="s">
        <v>663</v>
      </c>
      <c r="AD87" s="784"/>
      <c r="AE87" s="784"/>
      <c r="AF87" s="785"/>
      <c r="AG87" s="164">
        <f>SUM(AJ87,AM87,AP87,AS87,AV87,AY87,BB87)</f>
        <v>20701385</v>
      </c>
      <c r="AH87" s="164">
        <f t="shared" ref="AH87:AI93" si="34">SUM(AK87,AN87,AQ87,AT87,AW87,AZ87,BC87)</f>
        <v>20701385</v>
      </c>
      <c r="AI87" s="164">
        <f t="shared" si="34"/>
        <v>23723578</v>
      </c>
      <c r="AJ87" s="258">
        <v>20701385</v>
      </c>
      <c r="AK87" s="423">
        <v>20701385</v>
      </c>
      <c r="AL87" s="241">
        <v>23723578</v>
      </c>
      <c r="AM87" s="258"/>
      <c r="AN87" s="423"/>
      <c r="AO87" s="241"/>
      <c r="AP87" s="258"/>
      <c r="AQ87" s="423"/>
      <c r="AR87" s="241"/>
      <c r="AS87" s="258"/>
      <c r="AT87" s="423"/>
      <c r="AU87" s="241"/>
      <c r="AV87" s="258"/>
      <c r="AW87" s="423"/>
      <c r="AX87" s="241"/>
      <c r="AY87" s="258"/>
      <c r="AZ87" s="423"/>
      <c r="BA87" s="241"/>
      <c r="BB87" s="258"/>
      <c r="BC87" s="423"/>
      <c r="BD87" s="241"/>
      <c r="BF87" s="421"/>
      <c r="BH87" s="421"/>
    </row>
    <row r="88" spans="1:60" ht="26.1" customHeight="1" x14ac:dyDescent="0.2">
      <c r="A88" s="781" t="s">
        <v>708</v>
      </c>
      <c r="B88" s="782"/>
      <c r="C88" s="791" t="s">
        <v>664</v>
      </c>
      <c r="D88" s="791"/>
      <c r="E88" s="791"/>
      <c r="F88" s="791"/>
      <c r="G88" s="791"/>
      <c r="H88" s="791"/>
      <c r="I88" s="791"/>
      <c r="J88" s="791"/>
      <c r="K88" s="791"/>
      <c r="L88" s="791"/>
      <c r="M88" s="791"/>
      <c r="N88" s="791"/>
      <c r="O88" s="791"/>
      <c r="P88" s="791"/>
      <c r="Q88" s="791"/>
      <c r="R88" s="791"/>
      <c r="S88" s="791"/>
      <c r="T88" s="791"/>
      <c r="U88" s="791"/>
      <c r="V88" s="791"/>
      <c r="W88" s="791"/>
      <c r="X88" s="791"/>
      <c r="Y88" s="791"/>
      <c r="Z88" s="791"/>
      <c r="AA88" s="791"/>
      <c r="AB88" s="791"/>
      <c r="AC88" s="784" t="s">
        <v>665</v>
      </c>
      <c r="AD88" s="784"/>
      <c r="AE88" s="784"/>
      <c r="AF88" s="785"/>
      <c r="AG88" s="164">
        <f t="shared" ref="AG88:AG93" si="35">SUM(AJ88,AM88,AP88,AS88,AV88,AY88,BB88)</f>
        <v>0</v>
      </c>
      <c r="AH88" s="164">
        <f t="shared" si="34"/>
        <v>0</v>
      </c>
      <c r="AI88" s="164">
        <f t="shared" si="34"/>
        <v>0</v>
      </c>
      <c r="AJ88" s="258"/>
      <c r="AK88" s="423"/>
      <c r="AL88" s="241"/>
      <c r="AM88" s="258"/>
      <c r="AN88" s="423"/>
      <c r="AO88" s="241"/>
      <c r="AP88" s="258"/>
      <c r="AQ88" s="423"/>
      <c r="AR88" s="241"/>
      <c r="AS88" s="258"/>
      <c r="AT88" s="423"/>
      <c r="AU88" s="241"/>
      <c r="AV88" s="258"/>
      <c r="AW88" s="423"/>
      <c r="AX88" s="241"/>
      <c r="AY88" s="258"/>
      <c r="AZ88" s="423"/>
      <c r="BA88" s="241"/>
      <c r="BB88" s="258"/>
      <c r="BC88" s="423"/>
      <c r="BD88" s="241"/>
      <c r="BF88" s="421"/>
      <c r="BH88" s="421"/>
    </row>
    <row r="89" spans="1:60" ht="26.1" customHeight="1" x14ac:dyDescent="0.2">
      <c r="A89" s="781" t="s">
        <v>709</v>
      </c>
      <c r="B89" s="782"/>
      <c r="C89" s="791" t="s">
        <v>666</v>
      </c>
      <c r="D89" s="791"/>
      <c r="E89" s="791"/>
      <c r="F89" s="791"/>
      <c r="G89" s="791"/>
      <c r="H89" s="791"/>
      <c r="I89" s="791"/>
      <c r="J89" s="791"/>
      <c r="K89" s="791"/>
      <c r="L89" s="791"/>
      <c r="M89" s="791"/>
      <c r="N89" s="791"/>
      <c r="O89" s="791"/>
      <c r="P89" s="791"/>
      <c r="Q89" s="791"/>
      <c r="R89" s="791"/>
      <c r="S89" s="791"/>
      <c r="T89" s="791"/>
      <c r="U89" s="791"/>
      <c r="V89" s="791"/>
      <c r="W89" s="791"/>
      <c r="X89" s="791"/>
      <c r="Y89" s="791"/>
      <c r="Z89" s="791"/>
      <c r="AA89" s="791"/>
      <c r="AB89" s="791"/>
      <c r="AC89" s="784" t="s">
        <v>667</v>
      </c>
      <c r="AD89" s="784"/>
      <c r="AE89" s="784"/>
      <c r="AF89" s="785"/>
      <c r="AG89" s="164">
        <f t="shared" si="35"/>
        <v>594963363</v>
      </c>
      <c r="AH89" s="164">
        <f t="shared" si="34"/>
        <v>624008305</v>
      </c>
      <c r="AI89" s="164">
        <f t="shared" si="34"/>
        <v>617890305</v>
      </c>
      <c r="AJ89" s="258"/>
      <c r="AK89" s="423"/>
      <c r="AL89" s="241"/>
      <c r="AM89" s="258">
        <v>193000408</v>
      </c>
      <c r="AN89" s="423">
        <v>187788304</v>
      </c>
      <c r="AO89" s="241">
        <v>187765012</v>
      </c>
      <c r="AP89" s="258">
        <v>134542673</v>
      </c>
      <c r="AQ89" s="423">
        <v>149961871</v>
      </c>
      <c r="AR89" s="241">
        <v>149961871</v>
      </c>
      <c r="AS89" s="258">
        <v>56744222</v>
      </c>
      <c r="AT89" s="423">
        <v>73377070</v>
      </c>
      <c r="AU89" s="241">
        <v>72856422</v>
      </c>
      <c r="AV89" s="258">
        <v>210676060</v>
      </c>
      <c r="AW89" s="423">
        <v>212881060</v>
      </c>
      <c r="AX89" s="241">
        <v>207307000</v>
      </c>
      <c r="AY89" s="258"/>
      <c r="AZ89" s="423"/>
      <c r="BA89" s="241"/>
      <c r="BB89" s="258"/>
      <c r="BC89" s="423"/>
      <c r="BD89" s="241"/>
      <c r="BF89" s="421"/>
      <c r="BH89" s="421"/>
    </row>
    <row r="90" spans="1:60" ht="26.1" customHeight="1" x14ac:dyDescent="0.2">
      <c r="A90" s="781" t="s">
        <v>710</v>
      </c>
      <c r="B90" s="782"/>
      <c r="C90" s="791" t="s">
        <v>668</v>
      </c>
      <c r="D90" s="791"/>
      <c r="E90" s="791"/>
      <c r="F90" s="791"/>
      <c r="G90" s="791"/>
      <c r="H90" s="791"/>
      <c r="I90" s="791"/>
      <c r="J90" s="791"/>
      <c r="K90" s="791"/>
      <c r="L90" s="791"/>
      <c r="M90" s="791"/>
      <c r="N90" s="791"/>
      <c r="O90" s="791"/>
      <c r="P90" s="791"/>
      <c r="Q90" s="791"/>
      <c r="R90" s="791"/>
      <c r="S90" s="791"/>
      <c r="T90" s="791"/>
      <c r="U90" s="791"/>
      <c r="V90" s="791"/>
      <c r="W90" s="791"/>
      <c r="X90" s="791"/>
      <c r="Y90" s="791"/>
      <c r="Z90" s="791"/>
      <c r="AA90" s="791"/>
      <c r="AB90" s="791"/>
      <c r="AC90" s="784" t="s">
        <v>669</v>
      </c>
      <c r="AD90" s="784"/>
      <c r="AE90" s="784"/>
      <c r="AF90" s="785"/>
      <c r="AG90" s="164">
        <f t="shared" si="35"/>
        <v>0</v>
      </c>
      <c r="AH90" s="164">
        <f t="shared" si="34"/>
        <v>0</v>
      </c>
      <c r="AI90" s="164">
        <f t="shared" si="34"/>
        <v>0</v>
      </c>
      <c r="AJ90" s="258"/>
      <c r="AK90" s="423"/>
      <c r="AL90" s="241"/>
      <c r="AM90" s="258"/>
      <c r="AN90" s="423"/>
      <c r="AO90" s="241"/>
      <c r="AP90" s="258"/>
      <c r="AQ90" s="423"/>
      <c r="AR90" s="241"/>
      <c r="AS90" s="258"/>
      <c r="AT90" s="423"/>
      <c r="AU90" s="241"/>
      <c r="AV90" s="258"/>
      <c r="AW90" s="423"/>
      <c r="AX90" s="241"/>
      <c r="AY90" s="258"/>
      <c r="AZ90" s="423"/>
      <c r="BA90" s="241"/>
      <c r="BB90" s="258"/>
      <c r="BC90" s="423"/>
      <c r="BD90" s="241"/>
      <c r="BF90" s="421"/>
      <c r="BH90" s="421"/>
    </row>
    <row r="91" spans="1:60" ht="26.1" customHeight="1" x14ac:dyDescent="0.2">
      <c r="A91" s="781" t="s">
        <v>711</v>
      </c>
      <c r="B91" s="782"/>
      <c r="C91" s="783" t="s">
        <v>670</v>
      </c>
      <c r="D91" s="783"/>
      <c r="E91" s="783"/>
      <c r="F91" s="783"/>
      <c r="G91" s="783"/>
      <c r="H91" s="783"/>
      <c r="I91" s="783"/>
      <c r="J91" s="783"/>
      <c r="K91" s="783"/>
      <c r="L91" s="783"/>
      <c r="M91" s="783"/>
      <c r="N91" s="783"/>
      <c r="O91" s="783"/>
      <c r="P91" s="783"/>
      <c r="Q91" s="783"/>
      <c r="R91" s="783"/>
      <c r="S91" s="783"/>
      <c r="T91" s="783"/>
      <c r="U91" s="783"/>
      <c r="V91" s="783"/>
      <c r="W91" s="783"/>
      <c r="X91" s="783"/>
      <c r="Y91" s="783"/>
      <c r="Z91" s="783"/>
      <c r="AA91" s="783"/>
      <c r="AB91" s="783"/>
      <c r="AC91" s="784" t="s">
        <v>671</v>
      </c>
      <c r="AD91" s="784"/>
      <c r="AE91" s="784"/>
      <c r="AF91" s="785"/>
      <c r="AG91" s="164">
        <f t="shared" si="35"/>
        <v>0</v>
      </c>
      <c r="AH91" s="164">
        <f t="shared" si="34"/>
        <v>0</v>
      </c>
      <c r="AI91" s="164">
        <f t="shared" si="34"/>
        <v>0</v>
      </c>
      <c r="AJ91" s="258"/>
      <c r="AK91" s="423"/>
      <c r="AL91" s="241"/>
      <c r="AM91" s="258"/>
      <c r="AN91" s="423"/>
      <c r="AO91" s="241"/>
      <c r="AP91" s="258"/>
      <c r="AQ91" s="423"/>
      <c r="AR91" s="241"/>
      <c r="AS91" s="258"/>
      <c r="AT91" s="423"/>
      <c r="AU91" s="241"/>
      <c r="AV91" s="258"/>
      <c r="AW91" s="423"/>
      <c r="AX91" s="241"/>
      <c r="AY91" s="258"/>
      <c r="AZ91" s="423"/>
      <c r="BA91" s="241"/>
      <c r="BB91" s="258"/>
      <c r="BC91" s="423"/>
      <c r="BD91" s="241"/>
      <c r="BF91" s="421"/>
      <c r="BH91" s="421"/>
    </row>
    <row r="92" spans="1:60" ht="26.1" customHeight="1" x14ac:dyDescent="0.2">
      <c r="A92" s="781" t="s">
        <v>712</v>
      </c>
      <c r="B92" s="782"/>
      <c r="C92" s="783" t="s">
        <v>672</v>
      </c>
      <c r="D92" s="783"/>
      <c r="E92" s="783"/>
      <c r="F92" s="783"/>
      <c r="G92" s="783"/>
      <c r="H92" s="783"/>
      <c r="I92" s="783"/>
      <c r="J92" s="783"/>
      <c r="K92" s="783"/>
      <c r="L92" s="783"/>
      <c r="M92" s="783"/>
      <c r="N92" s="783"/>
      <c r="O92" s="783"/>
      <c r="P92" s="783"/>
      <c r="Q92" s="783"/>
      <c r="R92" s="783"/>
      <c r="S92" s="783"/>
      <c r="T92" s="783"/>
      <c r="U92" s="783"/>
      <c r="V92" s="783"/>
      <c r="W92" s="783"/>
      <c r="X92" s="783"/>
      <c r="Y92" s="783"/>
      <c r="Z92" s="783"/>
      <c r="AA92" s="783"/>
      <c r="AB92" s="783"/>
      <c r="AC92" s="784" t="s">
        <v>673</v>
      </c>
      <c r="AD92" s="784"/>
      <c r="AE92" s="784"/>
      <c r="AF92" s="785"/>
      <c r="AG92" s="164">
        <f t="shared" si="35"/>
        <v>0</v>
      </c>
      <c r="AH92" s="164">
        <f t="shared" si="34"/>
        <v>0</v>
      </c>
      <c r="AI92" s="164">
        <f t="shared" si="34"/>
        <v>0</v>
      </c>
      <c r="AJ92" s="258"/>
      <c r="AK92" s="423"/>
      <c r="AL92" s="241"/>
      <c r="AM92" s="258"/>
      <c r="AN92" s="423"/>
      <c r="AO92" s="241"/>
      <c r="AP92" s="258"/>
      <c r="AQ92" s="423"/>
      <c r="AR92" s="241"/>
      <c r="AS92" s="258"/>
      <c r="AT92" s="423"/>
      <c r="AU92" s="241"/>
      <c r="AV92" s="258"/>
      <c r="AW92" s="423"/>
      <c r="AX92" s="241"/>
      <c r="AY92" s="258"/>
      <c r="AZ92" s="423"/>
      <c r="BA92" s="241"/>
      <c r="BB92" s="258"/>
      <c r="BC92" s="423"/>
      <c r="BD92" s="241"/>
      <c r="BF92" s="421"/>
      <c r="BH92" s="421"/>
    </row>
    <row r="93" spans="1:60" ht="26.1" customHeight="1" x14ac:dyDescent="0.2">
      <c r="A93" s="781" t="s">
        <v>713</v>
      </c>
      <c r="B93" s="782"/>
      <c r="C93" s="783" t="s">
        <v>674</v>
      </c>
      <c r="D93" s="783"/>
      <c r="E93" s="783"/>
      <c r="F93" s="783"/>
      <c r="G93" s="783"/>
      <c r="H93" s="783"/>
      <c r="I93" s="783"/>
      <c r="J93" s="783"/>
      <c r="K93" s="783"/>
      <c r="L93" s="783"/>
      <c r="M93" s="783"/>
      <c r="N93" s="783"/>
      <c r="O93" s="783"/>
      <c r="P93" s="783"/>
      <c r="Q93" s="783"/>
      <c r="R93" s="783"/>
      <c r="S93" s="783"/>
      <c r="T93" s="783"/>
      <c r="U93" s="783"/>
      <c r="V93" s="783"/>
      <c r="W93" s="783"/>
      <c r="X93" s="783"/>
      <c r="Y93" s="783"/>
      <c r="Z93" s="783"/>
      <c r="AA93" s="783"/>
      <c r="AB93" s="783"/>
      <c r="AC93" s="784" t="s">
        <v>675</v>
      </c>
      <c r="AD93" s="784"/>
      <c r="AE93" s="784"/>
      <c r="AF93" s="785"/>
      <c r="AG93" s="164">
        <f t="shared" si="35"/>
        <v>0</v>
      </c>
      <c r="AH93" s="164">
        <f t="shared" si="34"/>
        <v>0</v>
      </c>
      <c r="AI93" s="164">
        <f t="shared" si="34"/>
        <v>0</v>
      </c>
      <c r="AJ93" s="258"/>
      <c r="AK93" s="423"/>
      <c r="AL93" s="241"/>
      <c r="AM93" s="258"/>
      <c r="AN93" s="423"/>
      <c r="AO93" s="241"/>
      <c r="AP93" s="258"/>
      <c r="AQ93" s="423"/>
      <c r="AR93" s="241"/>
      <c r="AS93" s="258"/>
      <c r="AT93" s="423"/>
      <c r="AU93" s="241"/>
      <c r="AV93" s="258"/>
      <c r="AW93" s="423"/>
      <c r="AX93" s="241"/>
      <c r="AY93" s="258"/>
      <c r="AZ93" s="423"/>
      <c r="BA93" s="241"/>
      <c r="BB93" s="258"/>
      <c r="BC93" s="423"/>
      <c r="BD93" s="241"/>
      <c r="BF93" s="421"/>
      <c r="BH93" s="421"/>
    </row>
    <row r="94" spans="1:60" s="162" customFormat="1" ht="26.1" customHeight="1" x14ac:dyDescent="0.2">
      <c r="A94" s="792" t="s">
        <v>714</v>
      </c>
      <c r="B94" s="793"/>
      <c r="C94" s="797" t="s">
        <v>728</v>
      </c>
      <c r="D94" s="797"/>
      <c r="E94" s="797"/>
      <c r="F94" s="797"/>
      <c r="G94" s="797"/>
      <c r="H94" s="797"/>
      <c r="I94" s="797"/>
      <c r="J94" s="797"/>
      <c r="K94" s="797"/>
      <c r="L94" s="797"/>
      <c r="M94" s="797"/>
      <c r="N94" s="797"/>
      <c r="O94" s="797"/>
      <c r="P94" s="797"/>
      <c r="Q94" s="797"/>
      <c r="R94" s="797"/>
      <c r="S94" s="797"/>
      <c r="T94" s="797"/>
      <c r="U94" s="797"/>
      <c r="V94" s="797"/>
      <c r="W94" s="797"/>
      <c r="X94" s="797"/>
      <c r="Y94" s="797"/>
      <c r="Z94" s="797"/>
      <c r="AA94" s="797"/>
      <c r="AB94" s="797"/>
      <c r="AC94" s="795" t="s">
        <v>676</v>
      </c>
      <c r="AD94" s="795"/>
      <c r="AE94" s="795"/>
      <c r="AF94" s="796"/>
      <c r="AG94" s="165">
        <f>SUM(AG92:AG93)</f>
        <v>0</v>
      </c>
      <c r="AH94" s="165">
        <f>SUM(AH92:AH93)</f>
        <v>0</v>
      </c>
      <c r="AI94" s="165">
        <f>SUM(AI92:AI93)</f>
        <v>0</v>
      </c>
      <c r="AJ94" s="259">
        <f t="shared" ref="AJ94:BC94" si="36">SUM(AJ92:AJ93)</f>
        <v>0</v>
      </c>
      <c r="AK94" s="313">
        <f t="shared" si="36"/>
        <v>0</v>
      </c>
      <c r="AL94" s="166">
        <f t="shared" si="36"/>
        <v>0</v>
      </c>
      <c r="AM94" s="259">
        <f t="shared" si="36"/>
        <v>0</v>
      </c>
      <c r="AN94" s="313">
        <f t="shared" si="36"/>
        <v>0</v>
      </c>
      <c r="AO94" s="166">
        <f t="shared" si="36"/>
        <v>0</v>
      </c>
      <c r="AP94" s="259">
        <f t="shared" si="36"/>
        <v>0</v>
      </c>
      <c r="AQ94" s="313">
        <f t="shared" si="36"/>
        <v>0</v>
      </c>
      <c r="AR94" s="166">
        <f t="shared" si="36"/>
        <v>0</v>
      </c>
      <c r="AS94" s="259">
        <f t="shared" si="36"/>
        <v>0</v>
      </c>
      <c r="AT94" s="313">
        <f t="shared" si="36"/>
        <v>0</v>
      </c>
      <c r="AU94" s="166">
        <f>SUM(AU92:AU93)</f>
        <v>0</v>
      </c>
      <c r="AV94" s="259">
        <f t="shared" si="36"/>
        <v>0</v>
      </c>
      <c r="AW94" s="313">
        <f t="shared" si="36"/>
        <v>0</v>
      </c>
      <c r="AX94" s="166">
        <f>SUM(AX92:AX93)</f>
        <v>0</v>
      </c>
      <c r="AY94" s="259">
        <f t="shared" si="36"/>
        <v>0</v>
      </c>
      <c r="AZ94" s="313"/>
      <c r="BA94" s="309"/>
      <c r="BB94" s="259">
        <f t="shared" si="36"/>
        <v>0</v>
      </c>
      <c r="BC94" s="313">
        <f t="shared" si="36"/>
        <v>0</v>
      </c>
      <c r="BD94" s="166">
        <f>SUM(BD92:BD93)</f>
        <v>0</v>
      </c>
      <c r="BF94" s="421"/>
      <c r="BH94" s="421"/>
    </row>
    <row r="95" spans="1:60" s="162" customFormat="1" ht="26.1" customHeight="1" x14ac:dyDescent="0.2">
      <c r="A95" s="792" t="s">
        <v>715</v>
      </c>
      <c r="B95" s="793"/>
      <c r="C95" s="797" t="s">
        <v>727</v>
      </c>
      <c r="D95" s="797"/>
      <c r="E95" s="797"/>
      <c r="F95" s="797"/>
      <c r="G95" s="797"/>
      <c r="H95" s="797"/>
      <c r="I95" s="797"/>
      <c r="J95" s="797"/>
      <c r="K95" s="797"/>
      <c r="L95" s="797"/>
      <c r="M95" s="797"/>
      <c r="N95" s="797"/>
      <c r="O95" s="797"/>
      <c r="P95" s="797"/>
      <c r="Q95" s="797"/>
      <c r="R95" s="797"/>
      <c r="S95" s="797"/>
      <c r="T95" s="797"/>
      <c r="U95" s="797"/>
      <c r="V95" s="797"/>
      <c r="W95" s="797"/>
      <c r="X95" s="797"/>
      <c r="Y95" s="797"/>
      <c r="Z95" s="797"/>
      <c r="AA95" s="797"/>
      <c r="AB95" s="797"/>
      <c r="AC95" s="795" t="s">
        <v>677</v>
      </c>
      <c r="AD95" s="795"/>
      <c r="AE95" s="795"/>
      <c r="AF95" s="796"/>
      <c r="AG95" s="165">
        <f>SUM(AG78,AG83,AG86,AG87:AG91,AG94)</f>
        <v>2283531281</v>
      </c>
      <c r="AH95" s="165">
        <f>SUM(AH78,AH83,AH86,AH87:AH91,AH94)</f>
        <v>2259285854</v>
      </c>
      <c r="AI95" s="165">
        <f>SUM(AI78,AI83,AI86,AI87:AI91,AI94)</f>
        <v>2031190047</v>
      </c>
      <c r="AJ95" s="259">
        <f t="shared" ref="AJ95:BD95" si="37">SUM(AJ78,AJ83,AJ86,AJ87:AJ91,AJ94)</f>
        <v>1566646806</v>
      </c>
      <c r="AK95" s="313">
        <f t="shared" si="37"/>
        <v>1509944723</v>
      </c>
      <c r="AL95" s="309">
        <f t="shared" si="37"/>
        <v>1287966916</v>
      </c>
      <c r="AM95" s="259">
        <f t="shared" si="37"/>
        <v>197415556</v>
      </c>
      <c r="AN95" s="313">
        <f t="shared" si="37"/>
        <v>187788304</v>
      </c>
      <c r="AO95" s="309">
        <f t="shared" si="37"/>
        <v>187765012</v>
      </c>
      <c r="AP95" s="259">
        <f>SUM(AP78,AP83,AP86,AP87:AP91,AP94)</f>
        <v>137821833</v>
      </c>
      <c r="AQ95" s="313">
        <f t="shared" si="37"/>
        <v>150101833</v>
      </c>
      <c r="AR95" s="309">
        <f t="shared" si="37"/>
        <v>150101833</v>
      </c>
      <c r="AS95" s="259">
        <f t="shared" si="37"/>
        <v>86915282</v>
      </c>
      <c r="AT95" s="313">
        <f t="shared" si="37"/>
        <v>97624318</v>
      </c>
      <c r="AU95" s="309">
        <f t="shared" si="37"/>
        <v>97103670</v>
      </c>
      <c r="AV95" s="259">
        <f t="shared" si="37"/>
        <v>215235243</v>
      </c>
      <c r="AW95" s="313">
        <f t="shared" si="37"/>
        <v>217748913</v>
      </c>
      <c r="AX95" s="309">
        <f t="shared" si="37"/>
        <v>212174853</v>
      </c>
      <c r="AY95" s="259">
        <f t="shared" si="37"/>
        <v>63242509</v>
      </c>
      <c r="AZ95" s="313">
        <f t="shared" si="37"/>
        <v>60572500</v>
      </c>
      <c r="BA95" s="309">
        <f t="shared" si="37"/>
        <v>60572500</v>
      </c>
      <c r="BB95" s="259">
        <f t="shared" si="37"/>
        <v>16254052</v>
      </c>
      <c r="BC95" s="313">
        <f t="shared" si="37"/>
        <v>35505263</v>
      </c>
      <c r="BD95" s="242">
        <f t="shared" si="37"/>
        <v>35505263</v>
      </c>
      <c r="BF95" s="421"/>
      <c r="BH95" s="421"/>
    </row>
    <row r="96" spans="1:60" ht="26.1" customHeight="1" x14ac:dyDescent="0.2">
      <c r="A96" s="781" t="s">
        <v>716</v>
      </c>
      <c r="B96" s="782"/>
      <c r="C96" s="783" t="s">
        <v>678</v>
      </c>
      <c r="D96" s="783"/>
      <c r="E96" s="783"/>
      <c r="F96" s="783"/>
      <c r="G96" s="783"/>
      <c r="H96" s="783"/>
      <c r="I96" s="783"/>
      <c r="J96" s="783"/>
      <c r="K96" s="783"/>
      <c r="L96" s="783"/>
      <c r="M96" s="783"/>
      <c r="N96" s="783"/>
      <c r="O96" s="783"/>
      <c r="P96" s="783"/>
      <c r="Q96" s="783"/>
      <c r="R96" s="783"/>
      <c r="S96" s="783"/>
      <c r="T96" s="783"/>
      <c r="U96" s="783"/>
      <c r="V96" s="783"/>
      <c r="W96" s="783"/>
      <c r="X96" s="783"/>
      <c r="Y96" s="783"/>
      <c r="Z96" s="783"/>
      <c r="AA96" s="783"/>
      <c r="AB96" s="783"/>
      <c r="AC96" s="784" t="s">
        <v>679</v>
      </c>
      <c r="AD96" s="784"/>
      <c r="AE96" s="784"/>
      <c r="AF96" s="785"/>
      <c r="AG96" s="164">
        <f>SUM(AJ96,AM96,AP96,AS96,AV96,AY96,BB96)</f>
        <v>0</v>
      </c>
      <c r="AH96" s="164">
        <f t="shared" ref="AH96:AI100" si="38">SUM(AK96,AN96,AQ96,AT96,AW96,AZ96,BC96)</f>
        <v>0</v>
      </c>
      <c r="AI96" s="164">
        <f t="shared" si="38"/>
        <v>0</v>
      </c>
      <c r="AJ96" s="258"/>
      <c r="AK96" s="423"/>
      <c r="AL96" s="241"/>
      <c r="AM96" s="258"/>
      <c r="AN96" s="423"/>
      <c r="AO96" s="241"/>
      <c r="AP96" s="258"/>
      <c r="AQ96" s="423"/>
      <c r="AR96" s="241"/>
      <c r="AS96" s="258"/>
      <c r="AT96" s="423"/>
      <c r="AU96" s="241"/>
      <c r="AV96" s="258"/>
      <c r="AW96" s="423"/>
      <c r="AX96" s="241"/>
      <c r="AY96" s="258"/>
      <c r="AZ96" s="423"/>
      <c r="BA96" s="241"/>
      <c r="BB96" s="258"/>
      <c r="BC96" s="423"/>
      <c r="BD96" s="241"/>
      <c r="BF96" s="421"/>
      <c r="BH96" s="421"/>
    </row>
    <row r="97" spans="1:60" ht="26.1" customHeight="1" x14ac:dyDescent="0.2">
      <c r="A97" s="781" t="s">
        <v>717</v>
      </c>
      <c r="B97" s="782"/>
      <c r="C97" s="783" t="s">
        <v>680</v>
      </c>
      <c r="D97" s="783"/>
      <c r="E97" s="783"/>
      <c r="F97" s="783"/>
      <c r="G97" s="783"/>
      <c r="H97" s="783"/>
      <c r="I97" s="783"/>
      <c r="J97" s="783"/>
      <c r="K97" s="783"/>
      <c r="L97" s="783"/>
      <c r="M97" s="783"/>
      <c r="N97" s="783"/>
      <c r="O97" s="783"/>
      <c r="P97" s="783"/>
      <c r="Q97" s="783"/>
      <c r="R97" s="783"/>
      <c r="S97" s="783"/>
      <c r="T97" s="783"/>
      <c r="U97" s="783"/>
      <c r="V97" s="783"/>
      <c r="W97" s="783"/>
      <c r="X97" s="783"/>
      <c r="Y97" s="783"/>
      <c r="Z97" s="783"/>
      <c r="AA97" s="783"/>
      <c r="AB97" s="783"/>
      <c r="AC97" s="784" t="s">
        <v>681</v>
      </c>
      <c r="AD97" s="784"/>
      <c r="AE97" s="784"/>
      <c r="AF97" s="785"/>
      <c r="AG97" s="164">
        <f>SUM(AJ97,AM97,AP97,AS97,AV97,AY97,BB97)</f>
        <v>0</v>
      </c>
      <c r="AH97" s="164">
        <f t="shared" si="38"/>
        <v>0</v>
      </c>
      <c r="AI97" s="164">
        <f t="shared" si="38"/>
        <v>0</v>
      </c>
      <c r="AJ97" s="258"/>
      <c r="AK97" s="423"/>
      <c r="AL97" s="241"/>
      <c r="AM97" s="258"/>
      <c r="AN97" s="423"/>
      <c r="AO97" s="241"/>
      <c r="AP97" s="258"/>
      <c r="AQ97" s="423"/>
      <c r="AR97" s="241"/>
      <c r="AS97" s="258"/>
      <c r="AT97" s="423"/>
      <c r="AU97" s="241"/>
      <c r="AV97" s="258"/>
      <c r="AW97" s="423"/>
      <c r="AX97" s="241"/>
      <c r="AY97" s="258"/>
      <c r="AZ97" s="423"/>
      <c r="BA97" s="241"/>
      <c r="BB97" s="258"/>
      <c r="BC97" s="423"/>
      <c r="BD97" s="241"/>
      <c r="BF97" s="421"/>
      <c r="BH97" s="421"/>
    </row>
    <row r="98" spans="1:60" ht="26.1" customHeight="1" x14ac:dyDescent="0.2">
      <c r="A98" s="781" t="s">
        <v>718</v>
      </c>
      <c r="B98" s="782"/>
      <c r="C98" s="791" t="s">
        <v>682</v>
      </c>
      <c r="D98" s="791"/>
      <c r="E98" s="791"/>
      <c r="F98" s="791"/>
      <c r="G98" s="791"/>
      <c r="H98" s="791"/>
      <c r="I98" s="791"/>
      <c r="J98" s="791"/>
      <c r="K98" s="791"/>
      <c r="L98" s="791"/>
      <c r="M98" s="791"/>
      <c r="N98" s="791"/>
      <c r="O98" s="791"/>
      <c r="P98" s="791"/>
      <c r="Q98" s="791"/>
      <c r="R98" s="791"/>
      <c r="S98" s="791"/>
      <c r="T98" s="791"/>
      <c r="U98" s="791"/>
      <c r="V98" s="791"/>
      <c r="W98" s="791"/>
      <c r="X98" s="791"/>
      <c r="Y98" s="791"/>
      <c r="Z98" s="791"/>
      <c r="AA98" s="791"/>
      <c r="AB98" s="791"/>
      <c r="AC98" s="784" t="s">
        <v>683</v>
      </c>
      <c r="AD98" s="784"/>
      <c r="AE98" s="784"/>
      <c r="AF98" s="785"/>
      <c r="AG98" s="164">
        <f>SUM(AJ98,AM98,AP98,AS98,AV98,AY98,BB98)</f>
        <v>0</v>
      </c>
      <c r="AH98" s="164">
        <f t="shared" si="38"/>
        <v>0</v>
      </c>
      <c r="AI98" s="164">
        <f t="shared" si="38"/>
        <v>0</v>
      </c>
      <c r="AJ98" s="258"/>
      <c r="AK98" s="423"/>
      <c r="AL98" s="241"/>
      <c r="AM98" s="258"/>
      <c r="AN98" s="423"/>
      <c r="AO98" s="241"/>
      <c r="AP98" s="258"/>
      <c r="AQ98" s="423"/>
      <c r="AR98" s="241"/>
      <c r="AS98" s="258"/>
      <c r="AT98" s="423"/>
      <c r="AU98" s="241"/>
      <c r="AV98" s="258"/>
      <c r="AW98" s="423"/>
      <c r="AX98" s="241"/>
      <c r="AY98" s="258"/>
      <c r="AZ98" s="423"/>
      <c r="BA98" s="241"/>
      <c r="BB98" s="258"/>
      <c r="BC98" s="423"/>
      <c r="BD98" s="241"/>
      <c r="BF98" s="421"/>
      <c r="BH98" s="421"/>
    </row>
    <row r="99" spans="1:60" ht="26.1" customHeight="1" x14ac:dyDescent="0.2">
      <c r="A99" s="781" t="s">
        <v>719</v>
      </c>
      <c r="B99" s="782"/>
      <c r="C99" s="791" t="s">
        <v>684</v>
      </c>
      <c r="D99" s="791"/>
      <c r="E99" s="791"/>
      <c r="F99" s="791"/>
      <c r="G99" s="791"/>
      <c r="H99" s="791"/>
      <c r="I99" s="791"/>
      <c r="J99" s="791"/>
      <c r="K99" s="791"/>
      <c r="L99" s="791"/>
      <c r="M99" s="791"/>
      <c r="N99" s="791"/>
      <c r="O99" s="791"/>
      <c r="P99" s="791"/>
      <c r="Q99" s="791"/>
      <c r="R99" s="791"/>
      <c r="S99" s="791"/>
      <c r="T99" s="791"/>
      <c r="U99" s="791"/>
      <c r="V99" s="791"/>
      <c r="W99" s="791"/>
      <c r="X99" s="791"/>
      <c r="Y99" s="791"/>
      <c r="Z99" s="791"/>
      <c r="AA99" s="791"/>
      <c r="AB99" s="791"/>
      <c r="AC99" s="784" t="s">
        <v>685</v>
      </c>
      <c r="AD99" s="784"/>
      <c r="AE99" s="784"/>
      <c r="AF99" s="785"/>
      <c r="AG99" s="164">
        <f>SUM(AJ99,AM99,AP99,AS99,AV99,AY99,BB99)</f>
        <v>0</v>
      </c>
      <c r="AH99" s="164">
        <f t="shared" si="38"/>
        <v>0</v>
      </c>
      <c r="AI99" s="164">
        <f t="shared" si="38"/>
        <v>0</v>
      </c>
      <c r="AJ99" s="258"/>
      <c r="AK99" s="423"/>
      <c r="AL99" s="241"/>
      <c r="AM99" s="258"/>
      <c r="AN99" s="423"/>
      <c r="AO99" s="241"/>
      <c r="AP99" s="258"/>
      <c r="AQ99" s="423"/>
      <c r="AR99" s="241"/>
      <c r="AS99" s="258"/>
      <c r="AT99" s="423"/>
      <c r="AU99" s="241"/>
      <c r="AV99" s="258"/>
      <c r="AW99" s="423"/>
      <c r="AX99" s="241"/>
      <c r="AY99" s="258"/>
      <c r="AZ99" s="423"/>
      <c r="BA99" s="241"/>
      <c r="BB99" s="258"/>
      <c r="BC99" s="423"/>
      <c r="BD99" s="241"/>
      <c r="BF99" s="421"/>
      <c r="BH99" s="421"/>
    </row>
    <row r="100" spans="1:60" ht="26.1" customHeight="1" x14ac:dyDescent="0.2">
      <c r="A100" s="781" t="s">
        <v>720</v>
      </c>
      <c r="B100" s="782"/>
      <c r="C100" s="791" t="s">
        <v>686</v>
      </c>
      <c r="D100" s="791"/>
      <c r="E100" s="791"/>
      <c r="F100" s="791"/>
      <c r="G100" s="791"/>
      <c r="H100" s="791"/>
      <c r="I100" s="791"/>
      <c r="J100" s="791"/>
      <c r="K100" s="791"/>
      <c r="L100" s="791"/>
      <c r="M100" s="791"/>
      <c r="N100" s="791"/>
      <c r="O100" s="791"/>
      <c r="P100" s="791"/>
      <c r="Q100" s="791"/>
      <c r="R100" s="791"/>
      <c r="S100" s="791"/>
      <c r="T100" s="791"/>
      <c r="U100" s="791"/>
      <c r="V100" s="791"/>
      <c r="W100" s="791"/>
      <c r="X100" s="791"/>
      <c r="Y100" s="791"/>
      <c r="Z100" s="791"/>
      <c r="AA100" s="791"/>
      <c r="AB100" s="791"/>
      <c r="AC100" s="784" t="s">
        <v>687</v>
      </c>
      <c r="AD100" s="784"/>
      <c r="AE100" s="784"/>
      <c r="AF100" s="785"/>
      <c r="AG100" s="164">
        <f>SUM(AJ100,AM100,AP100,AS100,AV100,AY100,BB100)</f>
        <v>0</v>
      </c>
      <c r="AH100" s="164">
        <f t="shared" si="38"/>
        <v>0</v>
      </c>
      <c r="AI100" s="164">
        <f t="shared" si="38"/>
        <v>0</v>
      </c>
      <c r="AJ100" s="258"/>
      <c r="AK100" s="423"/>
      <c r="AL100" s="241"/>
      <c r="AM100" s="258"/>
      <c r="AN100" s="423"/>
      <c r="AO100" s="241"/>
      <c r="AP100" s="258"/>
      <c r="AQ100" s="423"/>
      <c r="AR100" s="241"/>
      <c r="AS100" s="258"/>
      <c r="AT100" s="423"/>
      <c r="AU100" s="241"/>
      <c r="AV100" s="258"/>
      <c r="AW100" s="423"/>
      <c r="AX100" s="241"/>
      <c r="AY100" s="258"/>
      <c r="AZ100" s="423"/>
      <c r="BA100" s="241"/>
      <c r="BB100" s="258"/>
      <c r="BC100" s="423"/>
      <c r="BD100" s="241"/>
      <c r="BF100" s="421"/>
      <c r="BH100" s="421"/>
    </row>
    <row r="101" spans="1:60" s="162" customFormat="1" ht="26.1" customHeight="1" x14ac:dyDescent="0.2">
      <c r="A101" s="792" t="s">
        <v>721</v>
      </c>
      <c r="B101" s="793"/>
      <c r="C101" s="794" t="s">
        <v>726</v>
      </c>
      <c r="D101" s="794"/>
      <c r="E101" s="794"/>
      <c r="F101" s="794"/>
      <c r="G101" s="794"/>
      <c r="H101" s="794"/>
      <c r="I101" s="794"/>
      <c r="J101" s="794"/>
      <c r="K101" s="794"/>
      <c r="L101" s="794"/>
      <c r="M101" s="794"/>
      <c r="N101" s="794"/>
      <c r="O101" s="794"/>
      <c r="P101" s="794"/>
      <c r="Q101" s="794"/>
      <c r="R101" s="794"/>
      <c r="S101" s="794"/>
      <c r="T101" s="794"/>
      <c r="U101" s="794"/>
      <c r="V101" s="794"/>
      <c r="W101" s="794"/>
      <c r="X101" s="794"/>
      <c r="Y101" s="794"/>
      <c r="Z101" s="794"/>
      <c r="AA101" s="794"/>
      <c r="AB101" s="794"/>
      <c r="AC101" s="795" t="s">
        <v>688</v>
      </c>
      <c r="AD101" s="795"/>
      <c r="AE101" s="795"/>
      <c r="AF101" s="796"/>
      <c r="AG101" s="165">
        <f>SUM(AG96:AG100)</f>
        <v>0</v>
      </c>
      <c r="AH101" s="165">
        <f>SUM(AH96:AH100)</f>
        <v>0</v>
      </c>
      <c r="AI101" s="165">
        <f>SUM(AI96:AI100)</f>
        <v>0</v>
      </c>
      <c r="AJ101" s="259">
        <f t="shared" ref="AJ101:BC101" si="39">SUM(AJ96:AJ100)</f>
        <v>0</v>
      </c>
      <c r="AK101" s="313"/>
      <c r="AL101" s="242"/>
      <c r="AM101" s="259">
        <f t="shared" si="39"/>
        <v>0</v>
      </c>
      <c r="AN101" s="313">
        <f t="shared" si="39"/>
        <v>0</v>
      </c>
      <c r="AO101" s="166">
        <f t="shared" si="39"/>
        <v>0</v>
      </c>
      <c r="AP101" s="259">
        <f t="shared" si="39"/>
        <v>0</v>
      </c>
      <c r="AQ101" s="313"/>
      <c r="AR101" s="242"/>
      <c r="AS101" s="259">
        <f t="shared" si="39"/>
        <v>0</v>
      </c>
      <c r="AT101" s="313">
        <f t="shared" si="39"/>
        <v>0</v>
      </c>
      <c r="AU101" s="166">
        <f>SUM(AU96:AU100)</f>
        <v>0</v>
      </c>
      <c r="AV101" s="259">
        <f t="shared" si="39"/>
        <v>0</v>
      </c>
      <c r="AW101" s="313">
        <f t="shared" si="39"/>
        <v>0</v>
      </c>
      <c r="AX101" s="166">
        <f>SUM(AX96:AX100)</f>
        <v>0</v>
      </c>
      <c r="AY101" s="259">
        <f t="shared" si="39"/>
        <v>0</v>
      </c>
      <c r="AZ101" s="313">
        <f t="shared" si="39"/>
        <v>0</v>
      </c>
      <c r="BA101" s="166">
        <f>SUM(BA96:BA100)</f>
        <v>0</v>
      </c>
      <c r="BB101" s="259">
        <f t="shared" si="39"/>
        <v>0</v>
      </c>
      <c r="BC101" s="313">
        <f t="shared" si="39"/>
        <v>0</v>
      </c>
      <c r="BD101" s="166">
        <f>SUM(BD96:BD100)</f>
        <v>0</v>
      </c>
      <c r="BF101" s="421"/>
      <c r="BH101" s="421"/>
    </row>
    <row r="102" spans="1:60" ht="26.1" customHeight="1" x14ac:dyDescent="0.2">
      <c r="A102" s="781" t="s">
        <v>722</v>
      </c>
      <c r="B102" s="782"/>
      <c r="C102" s="783" t="s">
        <v>689</v>
      </c>
      <c r="D102" s="783"/>
      <c r="E102" s="783"/>
      <c r="F102" s="783"/>
      <c r="G102" s="783"/>
      <c r="H102" s="783"/>
      <c r="I102" s="783"/>
      <c r="J102" s="783"/>
      <c r="K102" s="783"/>
      <c r="L102" s="783"/>
      <c r="M102" s="783"/>
      <c r="N102" s="783"/>
      <c r="O102" s="783"/>
      <c r="P102" s="783"/>
      <c r="Q102" s="783"/>
      <c r="R102" s="783"/>
      <c r="S102" s="783"/>
      <c r="T102" s="783"/>
      <c r="U102" s="783"/>
      <c r="V102" s="783"/>
      <c r="W102" s="783"/>
      <c r="X102" s="783"/>
      <c r="Y102" s="783"/>
      <c r="Z102" s="783"/>
      <c r="AA102" s="783"/>
      <c r="AB102" s="783"/>
      <c r="AC102" s="784" t="s">
        <v>690</v>
      </c>
      <c r="AD102" s="784"/>
      <c r="AE102" s="784"/>
      <c r="AF102" s="785"/>
      <c r="AG102" s="164">
        <f t="shared" ref="AG102:AI103" si="40">SUM(AJ102,AM102,AP102,AS102,AV102,AY102,BB102)</f>
        <v>0</v>
      </c>
      <c r="AH102" s="164">
        <f t="shared" si="40"/>
        <v>0</v>
      </c>
      <c r="AI102" s="164">
        <f t="shared" si="40"/>
        <v>0</v>
      </c>
      <c r="AJ102" s="258"/>
      <c r="AK102" s="423"/>
      <c r="AL102" s="241"/>
      <c r="AM102" s="258"/>
      <c r="AN102" s="423"/>
      <c r="AO102" s="241"/>
      <c r="AP102" s="258"/>
      <c r="AQ102" s="423"/>
      <c r="AR102" s="241"/>
      <c r="AS102" s="258"/>
      <c r="AT102" s="423"/>
      <c r="AU102" s="241"/>
      <c r="AV102" s="258"/>
      <c r="AW102" s="423"/>
      <c r="AX102" s="241"/>
      <c r="AY102" s="258"/>
      <c r="AZ102" s="423"/>
      <c r="BA102" s="241"/>
      <c r="BB102" s="258"/>
      <c r="BC102" s="423"/>
      <c r="BD102" s="241"/>
      <c r="BF102" s="421"/>
      <c r="BH102" s="421"/>
    </row>
    <row r="103" spans="1:60" ht="26.1" customHeight="1" x14ac:dyDescent="0.2">
      <c r="A103" s="781" t="s">
        <v>723</v>
      </c>
      <c r="B103" s="782"/>
      <c r="C103" s="783" t="s">
        <v>691</v>
      </c>
      <c r="D103" s="783"/>
      <c r="E103" s="783"/>
      <c r="F103" s="783"/>
      <c r="G103" s="783"/>
      <c r="H103" s="783"/>
      <c r="I103" s="783"/>
      <c r="J103" s="783"/>
      <c r="K103" s="783"/>
      <c r="L103" s="783"/>
      <c r="M103" s="783"/>
      <c r="N103" s="783"/>
      <c r="O103" s="783"/>
      <c r="P103" s="783"/>
      <c r="Q103" s="783"/>
      <c r="R103" s="783"/>
      <c r="S103" s="783"/>
      <c r="T103" s="783"/>
      <c r="U103" s="783"/>
      <c r="V103" s="783"/>
      <c r="W103" s="783"/>
      <c r="X103" s="783"/>
      <c r="Y103" s="783"/>
      <c r="Z103" s="783"/>
      <c r="AA103" s="783"/>
      <c r="AB103" s="783"/>
      <c r="AC103" s="784" t="s">
        <v>692</v>
      </c>
      <c r="AD103" s="784"/>
      <c r="AE103" s="784"/>
      <c r="AF103" s="785"/>
      <c r="AG103" s="164">
        <f t="shared" si="40"/>
        <v>0</v>
      </c>
      <c r="AH103" s="164">
        <f t="shared" si="40"/>
        <v>0</v>
      </c>
      <c r="AI103" s="164">
        <f t="shared" si="40"/>
        <v>0</v>
      </c>
      <c r="AJ103" s="258"/>
      <c r="AK103" s="423"/>
      <c r="AL103" s="241"/>
      <c r="AM103" s="258"/>
      <c r="AN103" s="423"/>
      <c r="AO103" s="241"/>
      <c r="AP103" s="258"/>
      <c r="AQ103" s="423"/>
      <c r="AR103" s="241"/>
      <c r="AS103" s="258"/>
      <c r="AT103" s="423"/>
      <c r="AU103" s="241"/>
      <c r="AV103" s="258"/>
      <c r="AW103" s="423"/>
      <c r="AX103" s="241"/>
      <c r="AY103" s="258"/>
      <c r="AZ103" s="423"/>
      <c r="BA103" s="241"/>
      <c r="BB103" s="258"/>
      <c r="BC103" s="423"/>
      <c r="BD103" s="241"/>
      <c r="BF103" s="421"/>
      <c r="BH103" s="421"/>
    </row>
    <row r="104" spans="1:60" s="158" customFormat="1" ht="26.1" customHeight="1" x14ac:dyDescent="0.2">
      <c r="A104" s="786" t="s">
        <v>724</v>
      </c>
      <c r="B104" s="787"/>
      <c r="C104" s="788" t="s">
        <v>725</v>
      </c>
      <c r="D104" s="788"/>
      <c r="E104" s="788"/>
      <c r="F104" s="788"/>
      <c r="G104" s="788"/>
      <c r="H104" s="788"/>
      <c r="I104" s="788"/>
      <c r="J104" s="788"/>
      <c r="K104" s="788"/>
      <c r="L104" s="788"/>
      <c r="M104" s="788"/>
      <c r="N104" s="788"/>
      <c r="O104" s="788"/>
      <c r="P104" s="788"/>
      <c r="Q104" s="788"/>
      <c r="R104" s="788"/>
      <c r="S104" s="788"/>
      <c r="T104" s="788"/>
      <c r="U104" s="788"/>
      <c r="V104" s="788"/>
      <c r="W104" s="788"/>
      <c r="X104" s="788"/>
      <c r="Y104" s="788"/>
      <c r="Z104" s="788"/>
      <c r="AA104" s="788"/>
      <c r="AB104" s="788"/>
      <c r="AC104" s="789" t="s">
        <v>693</v>
      </c>
      <c r="AD104" s="789"/>
      <c r="AE104" s="789"/>
      <c r="AF104" s="790"/>
      <c r="AG104" s="169">
        <f>SUM(AG95,AG101,AG102,AG103)</f>
        <v>2283531281</v>
      </c>
      <c r="AH104" s="169">
        <f>SUM(AH95,AH101,AH102,AH103)</f>
        <v>2259285854</v>
      </c>
      <c r="AI104" s="169">
        <f>SUM(AI95,AI101,AI102,AI103)</f>
        <v>2031190047</v>
      </c>
      <c r="AJ104" s="311">
        <f>SUM(AJ95,AJ101,AJ102,AJ103)</f>
        <v>1566646806</v>
      </c>
      <c r="AK104" s="314">
        <f t="shared" ref="AK104:BD104" si="41">SUM(AK95,AK101,AK102,AK103)</f>
        <v>1509944723</v>
      </c>
      <c r="AL104" s="310">
        <f t="shared" si="41"/>
        <v>1287966916</v>
      </c>
      <c r="AM104" s="311">
        <f t="shared" si="41"/>
        <v>197415556</v>
      </c>
      <c r="AN104" s="314">
        <f t="shared" si="41"/>
        <v>187788304</v>
      </c>
      <c r="AO104" s="310">
        <f t="shared" si="41"/>
        <v>187765012</v>
      </c>
      <c r="AP104" s="311">
        <f>SUM(AP95,AP101,AP102,AP103)</f>
        <v>137821833</v>
      </c>
      <c r="AQ104" s="314">
        <f t="shared" si="41"/>
        <v>150101833</v>
      </c>
      <c r="AR104" s="310">
        <f t="shared" si="41"/>
        <v>150101833</v>
      </c>
      <c r="AS104" s="311">
        <f t="shared" si="41"/>
        <v>86915282</v>
      </c>
      <c r="AT104" s="314">
        <f t="shared" si="41"/>
        <v>97624318</v>
      </c>
      <c r="AU104" s="310">
        <f t="shared" si="41"/>
        <v>97103670</v>
      </c>
      <c r="AV104" s="311">
        <f t="shared" si="41"/>
        <v>215235243</v>
      </c>
      <c r="AW104" s="314">
        <f t="shared" si="41"/>
        <v>217748913</v>
      </c>
      <c r="AX104" s="310">
        <f t="shared" si="41"/>
        <v>212174853</v>
      </c>
      <c r="AY104" s="311">
        <f t="shared" si="41"/>
        <v>63242509</v>
      </c>
      <c r="AZ104" s="314">
        <f t="shared" si="41"/>
        <v>60572500</v>
      </c>
      <c r="BA104" s="310">
        <f t="shared" si="41"/>
        <v>60572500</v>
      </c>
      <c r="BB104" s="311">
        <f t="shared" si="41"/>
        <v>16254052</v>
      </c>
      <c r="BC104" s="314">
        <f t="shared" si="41"/>
        <v>35505263</v>
      </c>
      <c r="BD104" s="434">
        <f t="shared" si="41"/>
        <v>35505263</v>
      </c>
      <c r="BF104" s="421"/>
      <c r="BH104" s="421"/>
    </row>
    <row r="105" spans="1:60" s="158" customFormat="1" ht="26.1" customHeight="1" x14ac:dyDescent="0.2">
      <c r="A105" s="786" t="s">
        <v>745</v>
      </c>
      <c r="B105" s="787"/>
      <c r="C105" s="788" t="s">
        <v>694</v>
      </c>
      <c r="D105" s="788"/>
      <c r="E105" s="788"/>
      <c r="F105" s="788"/>
      <c r="G105" s="788"/>
      <c r="H105" s="788"/>
      <c r="I105" s="788"/>
      <c r="J105" s="788"/>
      <c r="K105" s="788"/>
      <c r="L105" s="788"/>
      <c r="M105" s="788"/>
      <c r="N105" s="788"/>
      <c r="O105" s="788"/>
      <c r="P105" s="788"/>
      <c r="Q105" s="788"/>
      <c r="R105" s="788"/>
      <c r="S105" s="788"/>
      <c r="T105" s="788"/>
      <c r="U105" s="788"/>
      <c r="V105" s="788"/>
      <c r="W105" s="788"/>
      <c r="X105" s="788"/>
      <c r="Y105" s="788"/>
      <c r="Z105" s="788"/>
      <c r="AA105" s="788"/>
      <c r="AB105" s="788"/>
      <c r="AC105" s="789"/>
      <c r="AD105" s="789"/>
      <c r="AE105" s="789"/>
      <c r="AF105" s="790"/>
      <c r="AG105" s="169">
        <f>SUM(AG74,AG104)-AG89</f>
        <v>2769612702</v>
      </c>
      <c r="AH105" s="169">
        <f>SUM(AH74,AH104)-AH89</f>
        <v>3071430422</v>
      </c>
      <c r="AI105" s="169">
        <f>SUM(AI74,AI104)-AI89</f>
        <v>2744978346</v>
      </c>
      <c r="AJ105" s="315">
        <f>SUM(AJ74,AJ104)</f>
        <v>2494645140</v>
      </c>
      <c r="AK105" s="315">
        <f>SUM(AK74,AK104)</f>
        <v>2744771256</v>
      </c>
      <c r="AL105" s="315">
        <f>SUM(AL74,AL104)</f>
        <v>2436144460</v>
      </c>
      <c r="AM105" s="312">
        <f t="shared" ref="AM105:BC105" si="42">SUM(AM74,AM104)</f>
        <v>238620182</v>
      </c>
      <c r="AN105" s="314">
        <f t="shared" si="42"/>
        <v>235319495</v>
      </c>
      <c r="AO105" s="310">
        <f t="shared" si="42"/>
        <v>217735063</v>
      </c>
      <c r="AP105" s="311">
        <f>SUM(AP74,AP104)</f>
        <v>164659333</v>
      </c>
      <c r="AQ105" s="314">
        <f t="shared" si="42"/>
        <v>187150521</v>
      </c>
      <c r="AR105" s="310">
        <f t="shared" si="42"/>
        <v>171909826</v>
      </c>
      <c r="AS105" s="311">
        <f t="shared" si="42"/>
        <v>118201432</v>
      </c>
      <c r="AT105" s="314">
        <f t="shared" si="42"/>
        <v>145907907</v>
      </c>
      <c r="AU105" s="310">
        <f t="shared" si="42"/>
        <v>143947454</v>
      </c>
      <c r="AV105" s="311">
        <f t="shared" si="42"/>
        <v>217330743</v>
      </c>
      <c r="AW105" s="314">
        <f t="shared" si="42"/>
        <v>221489111</v>
      </c>
      <c r="AX105" s="310">
        <f t="shared" si="42"/>
        <v>216061725</v>
      </c>
      <c r="AY105" s="311">
        <f>SUM(AY74,AY104)</f>
        <v>66068909</v>
      </c>
      <c r="AZ105" s="314">
        <f>SUM(AZ74,AZ104)</f>
        <v>63398900</v>
      </c>
      <c r="BA105" s="310">
        <f t="shared" si="42"/>
        <v>63368900</v>
      </c>
      <c r="BB105" s="311">
        <f t="shared" si="42"/>
        <v>65050326</v>
      </c>
      <c r="BC105" s="314">
        <f t="shared" si="42"/>
        <v>97401537</v>
      </c>
      <c r="BD105" s="434">
        <f>SUM(BD74,BD104)</f>
        <v>113701223</v>
      </c>
      <c r="BF105" s="421"/>
      <c r="BH105" s="421"/>
    </row>
    <row r="107" spans="1:60" x14ac:dyDescent="0.2">
      <c r="AI107" s="159"/>
      <c r="AP107" s="159"/>
      <c r="AQ107" s="159"/>
      <c r="AR107" s="159"/>
    </row>
    <row r="108" spans="1:60" x14ac:dyDescent="0.2">
      <c r="AL108" s="159"/>
      <c r="AS108" s="159"/>
    </row>
    <row r="110" spans="1:60" x14ac:dyDescent="0.2">
      <c r="AH110" s="159"/>
    </row>
  </sheetData>
  <mergeCells count="312">
    <mergeCell ref="AY5:BA5"/>
    <mergeCell ref="BB5:BD5"/>
    <mergeCell ref="A3:BB3"/>
    <mergeCell ref="A4:BB4"/>
    <mergeCell ref="A5:B5"/>
    <mergeCell ref="C5:AB5"/>
    <mergeCell ref="AC5:AF5"/>
    <mergeCell ref="AC7:AF7"/>
    <mergeCell ref="AG5:AI5"/>
    <mergeCell ref="AJ5:AL5"/>
    <mergeCell ref="AP5:AR5"/>
    <mergeCell ref="AS5:AU5"/>
    <mergeCell ref="AV5:AX5"/>
    <mergeCell ref="AM5:AO5"/>
    <mergeCell ref="A6:AF6"/>
    <mergeCell ref="A7:B7"/>
    <mergeCell ref="C7:AB7"/>
    <mergeCell ref="A8:B8"/>
    <mergeCell ref="C8:AB8"/>
    <mergeCell ref="AC8:AF8"/>
    <mergeCell ref="A9:B9"/>
    <mergeCell ref="C9:AB9"/>
    <mergeCell ref="AC9:AF9"/>
    <mergeCell ref="A10:B10"/>
    <mergeCell ref="C10:AB10"/>
    <mergeCell ref="AC10:AF10"/>
    <mergeCell ref="A11:B11"/>
    <mergeCell ref="C11:AB11"/>
    <mergeCell ref="AC11:AF11"/>
    <mergeCell ref="A12:B12"/>
    <mergeCell ref="C12:AB12"/>
    <mergeCell ref="AC12:AF12"/>
    <mergeCell ref="A13:B13"/>
    <mergeCell ref="C13:AB13"/>
    <mergeCell ref="AC13:AF13"/>
    <mergeCell ref="A14:B14"/>
    <mergeCell ref="C14:AB14"/>
    <mergeCell ref="AC14:AF14"/>
    <mergeCell ref="A15:B15"/>
    <mergeCell ref="C15:AB15"/>
    <mergeCell ref="AC15:AF15"/>
    <mergeCell ref="A16:B16"/>
    <mergeCell ref="C16:AB16"/>
    <mergeCell ref="AC16:AF16"/>
    <mergeCell ref="A17:B17"/>
    <mergeCell ref="C17:AB17"/>
    <mergeCell ref="AC17:AF17"/>
    <mergeCell ref="A18:B18"/>
    <mergeCell ref="C18:AB18"/>
    <mergeCell ref="AC18:AF18"/>
    <mergeCell ref="A19:B19"/>
    <mergeCell ref="C19:AB19"/>
    <mergeCell ref="AC19:AF19"/>
    <mergeCell ref="A20:B20"/>
    <mergeCell ref="C20:AB20"/>
    <mergeCell ref="AC20:AF20"/>
    <mergeCell ref="A21:B21"/>
    <mergeCell ref="C21:AB21"/>
    <mergeCell ref="AC21:AF21"/>
    <mergeCell ref="A22:B22"/>
    <mergeCell ref="C22:AB22"/>
    <mergeCell ref="AC22:AF22"/>
    <mergeCell ref="A23:B23"/>
    <mergeCell ref="C23:AB23"/>
    <mergeCell ref="AC23:AF23"/>
    <mergeCell ref="A24:B24"/>
    <mergeCell ref="C24:AB24"/>
    <mergeCell ref="AC24:AF24"/>
    <mergeCell ref="A25:B25"/>
    <mergeCell ref="C25:AB25"/>
    <mergeCell ref="AC25:AF25"/>
    <mergeCell ref="A26:B26"/>
    <mergeCell ref="C26:AB26"/>
    <mergeCell ref="AC26:AF26"/>
    <mergeCell ref="A27:B27"/>
    <mergeCell ref="C27:AB27"/>
    <mergeCell ref="AC27:AF27"/>
    <mergeCell ref="A28:B28"/>
    <mergeCell ref="C28:AB28"/>
    <mergeCell ref="AC28:AF28"/>
    <mergeCell ref="A29:B29"/>
    <mergeCell ref="C29:AB29"/>
    <mergeCell ref="AC29:AF29"/>
    <mergeCell ref="A30:B30"/>
    <mergeCell ref="C30:AB30"/>
    <mergeCell ref="AC30:AF30"/>
    <mergeCell ref="A31:B31"/>
    <mergeCell ref="C31:AB31"/>
    <mergeCell ref="AC31:AF31"/>
    <mergeCell ref="A32:B32"/>
    <mergeCell ref="C32:AB32"/>
    <mergeCell ref="AC32:AF32"/>
    <mergeCell ref="A33:B33"/>
    <mergeCell ref="C33:AB33"/>
    <mergeCell ref="AC33:AF33"/>
    <mergeCell ref="A34:B34"/>
    <mergeCell ref="C34:AB34"/>
    <mergeCell ref="AC34:AF34"/>
    <mergeCell ref="A35:B35"/>
    <mergeCell ref="C35:AB35"/>
    <mergeCell ref="AC35:AF35"/>
    <mergeCell ref="A36:B36"/>
    <mergeCell ref="C36:AB36"/>
    <mergeCell ref="AC36:AF36"/>
    <mergeCell ref="A37:B37"/>
    <mergeCell ref="C37:AB37"/>
    <mergeCell ref="AC37:AF37"/>
    <mergeCell ref="A38:B38"/>
    <mergeCell ref="C38:AB38"/>
    <mergeCell ref="AC38:AF38"/>
    <mergeCell ref="A39:B39"/>
    <mergeCell ref="C39:AB39"/>
    <mergeCell ref="AC39:AF39"/>
    <mergeCell ref="A40:B40"/>
    <mergeCell ref="C40:AB40"/>
    <mergeCell ref="AC40:AF40"/>
    <mergeCell ref="A41:B41"/>
    <mergeCell ref="C41:AB41"/>
    <mergeCell ref="AC41:AF41"/>
    <mergeCell ref="A42:B42"/>
    <mergeCell ref="C42:AB42"/>
    <mergeCell ref="AC42:AF42"/>
    <mergeCell ref="A43:B43"/>
    <mergeCell ref="C43:AB43"/>
    <mergeCell ref="AC43:AF43"/>
    <mergeCell ref="A44:B44"/>
    <mergeCell ref="C44:AB44"/>
    <mergeCell ref="AC44:AF44"/>
    <mergeCell ref="A45:B45"/>
    <mergeCell ref="C45:AB45"/>
    <mergeCell ref="AC45:AF45"/>
    <mergeCell ref="A46:B46"/>
    <mergeCell ref="C46:AB46"/>
    <mergeCell ref="AC46:AF46"/>
    <mergeCell ref="A47:B47"/>
    <mergeCell ref="C47:AB47"/>
    <mergeCell ref="AC47:AF47"/>
    <mergeCell ref="A48:B48"/>
    <mergeCell ref="C48:AB48"/>
    <mergeCell ref="AC48:AF48"/>
    <mergeCell ref="A49:B49"/>
    <mergeCell ref="C49:AB49"/>
    <mergeCell ref="AC49:AF49"/>
    <mergeCell ref="A50:B50"/>
    <mergeCell ref="C50:AB50"/>
    <mergeCell ref="AC50:AF50"/>
    <mergeCell ref="A51:B51"/>
    <mergeCell ref="C51:AB51"/>
    <mergeCell ref="AC51:AF51"/>
    <mergeCell ref="A52:B52"/>
    <mergeCell ref="C52:AB52"/>
    <mergeCell ref="AC52:AF52"/>
    <mergeCell ref="A53:B53"/>
    <mergeCell ref="C53:AB53"/>
    <mergeCell ref="AC53:AF53"/>
    <mergeCell ref="A54:B54"/>
    <mergeCell ref="C54:AB54"/>
    <mergeCell ref="AC54:AF54"/>
    <mergeCell ref="A55:B55"/>
    <mergeCell ref="C55:AB55"/>
    <mergeCell ref="AC55:AF55"/>
    <mergeCell ref="A56:B56"/>
    <mergeCell ref="C56:AB56"/>
    <mergeCell ref="AC56:AF56"/>
    <mergeCell ref="A57:B57"/>
    <mergeCell ref="C57:AB57"/>
    <mergeCell ref="AC57:AF57"/>
    <mergeCell ref="A58:B58"/>
    <mergeCell ref="C58:AB58"/>
    <mergeCell ref="AC58:AF58"/>
    <mergeCell ref="A59:B59"/>
    <mergeCell ref="C59:AB59"/>
    <mergeCell ref="AC59:AF59"/>
    <mergeCell ref="A60:B60"/>
    <mergeCell ref="C60:AB60"/>
    <mergeCell ref="AC60:AF60"/>
    <mergeCell ref="A61:B61"/>
    <mergeCell ref="C61:AB61"/>
    <mergeCell ref="AC61:AF61"/>
    <mergeCell ref="A62:B62"/>
    <mergeCell ref="C62:AB62"/>
    <mergeCell ref="AC62:AF62"/>
    <mergeCell ref="A63:B63"/>
    <mergeCell ref="C63:AB63"/>
    <mergeCell ref="AC63:AF63"/>
    <mergeCell ref="A64:B64"/>
    <mergeCell ref="C64:AB64"/>
    <mergeCell ref="AC64:AF64"/>
    <mergeCell ref="A65:B65"/>
    <mergeCell ref="C65:AB65"/>
    <mergeCell ref="AC65:AF65"/>
    <mergeCell ref="A66:B66"/>
    <mergeCell ref="C66:AB66"/>
    <mergeCell ref="AC66:AF66"/>
    <mergeCell ref="A67:B67"/>
    <mergeCell ref="C67:AB67"/>
    <mergeCell ref="AC67:AF67"/>
    <mergeCell ref="A68:B68"/>
    <mergeCell ref="C68:AB68"/>
    <mergeCell ref="AC68:AF68"/>
    <mergeCell ref="A69:B69"/>
    <mergeCell ref="C69:AB69"/>
    <mergeCell ref="AC69:AF69"/>
    <mergeCell ref="A70:B70"/>
    <mergeCell ref="C70:AB70"/>
    <mergeCell ref="AC70:AF70"/>
    <mergeCell ref="A71:B71"/>
    <mergeCell ref="C71:AB71"/>
    <mergeCell ref="AC71:AF71"/>
    <mergeCell ref="A72:B72"/>
    <mergeCell ref="C72:AB72"/>
    <mergeCell ref="AC72:AF72"/>
    <mergeCell ref="A73:B73"/>
    <mergeCell ref="C73:AB73"/>
    <mergeCell ref="AC73:AF73"/>
    <mergeCell ref="A74:B74"/>
    <mergeCell ref="C74:AB74"/>
    <mergeCell ref="AC74:AF74"/>
    <mergeCell ref="A75:B75"/>
    <mergeCell ref="C75:AB75"/>
    <mergeCell ref="AC75:AF75"/>
    <mergeCell ref="A76:B76"/>
    <mergeCell ref="C76:AB76"/>
    <mergeCell ref="AC76:AF76"/>
    <mergeCell ref="A77:B77"/>
    <mergeCell ref="C77:AB77"/>
    <mergeCell ref="AC77:AF77"/>
    <mergeCell ref="A78:B78"/>
    <mergeCell ref="C78:AB78"/>
    <mergeCell ref="AC78:AF78"/>
    <mergeCell ref="A79:B79"/>
    <mergeCell ref="C79:AB79"/>
    <mergeCell ref="AC79:AF79"/>
    <mergeCell ref="A80:B80"/>
    <mergeCell ref="C80:AB80"/>
    <mergeCell ref="AC80:AF80"/>
    <mergeCell ref="A81:B81"/>
    <mergeCell ref="C81:AB81"/>
    <mergeCell ref="AC81:AF81"/>
    <mergeCell ref="A82:B82"/>
    <mergeCell ref="C82:AB82"/>
    <mergeCell ref="AC82:AF82"/>
    <mergeCell ref="A83:B83"/>
    <mergeCell ref="C83:AB83"/>
    <mergeCell ref="AC83:AF83"/>
    <mergeCell ref="A84:B84"/>
    <mergeCell ref="C84:AB84"/>
    <mergeCell ref="AC84:AF84"/>
    <mergeCell ref="A85:B85"/>
    <mergeCell ref="C85:AB85"/>
    <mergeCell ref="AC85:AF85"/>
    <mergeCell ref="A86:B86"/>
    <mergeCell ref="C86:AB86"/>
    <mergeCell ref="AC86:AF86"/>
    <mergeCell ref="A87:B87"/>
    <mergeCell ref="C87:AB87"/>
    <mergeCell ref="AC87:AF87"/>
    <mergeCell ref="A88:B88"/>
    <mergeCell ref="C88:AB88"/>
    <mergeCell ref="AC88:AF88"/>
    <mergeCell ref="A89:B89"/>
    <mergeCell ref="C89:AB89"/>
    <mergeCell ref="AC89:AF89"/>
    <mergeCell ref="A90:B90"/>
    <mergeCell ref="C90:AB90"/>
    <mergeCell ref="AC90:AF90"/>
    <mergeCell ref="A91:B91"/>
    <mergeCell ref="C91:AB91"/>
    <mergeCell ref="AC91:AF91"/>
    <mergeCell ref="AC97:AF97"/>
    <mergeCell ref="A92:B92"/>
    <mergeCell ref="C92:AB92"/>
    <mergeCell ref="AC92:AF92"/>
    <mergeCell ref="A93:B93"/>
    <mergeCell ref="C93:AB93"/>
    <mergeCell ref="AC93:AF93"/>
    <mergeCell ref="A94:B94"/>
    <mergeCell ref="C94:AB94"/>
    <mergeCell ref="AC94:AF94"/>
    <mergeCell ref="A105:B105"/>
    <mergeCell ref="C105:AB105"/>
    <mergeCell ref="AC105:AF105"/>
    <mergeCell ref="A100:B100"/>
    <mergeCell ref="C100:AB100"/>
    <mergeCell ref="AC100:AF100"/>
    <mergeCell ref="A101:B101"/>
    <mergeCell ref="C101:AB101"/>
    <mergeCell ref="AC101:AF101"/>
    <mergeCell ref="A1:BB1"/>
    <mergeCell ref="A103:B103"/>
    <mergeCell ref="C103:AB103"/>
    <mergeCell ref="AC103:AF103"/>
    <mergeCell ref="A104:B104"/>
    <mergeCell ref="C104:AB104"/>
    <mergeCell ref="AC104:AF104"/>
    <mergeCell ref="A102:B102"/>
    <mergeCell ref="C102:AB102"/>
    <mergeCell ref="AC102:AF102"/>
    <mergeCell ref="A98:B98"/>
    <mergeCell ref="C98:AB98"/>
    <mergeCell ref="AC98:AF98"/>
    <mergeCell ref="A99:B99"/>
    <mergeCell ref="C99:AB99"/>
    <mergeCell ref="AC99:AF99"/>
    <mergeCell ref="A95:B95"/>
    <mergeCell ref="C95:AB95"/>
    <mergeCell ref="AC95:AF95"/>
    <mergeCell ref="A96:B96"/>
    <mergeCell ref="C96:AB96"/>
    <mergeCell ref="AC96:AF96"/>
    <mergeCell ref="A97:B97"/>
    <mergeCell ref="C97:AB97"/>
  </mergeCells>
  <printOptions horizontalCentered="1"/>
  <pageMargins left="0.19685039370078741" right="0.19685039370078741" top="0.98425196850393704" bottom="0.98425196850393704" header="0.51181102362204722" footer="0.51181102362204722"/>
  <pageSetup paperSize="8" scale="43" fitToHeight="0" orientation="landscape" r:id="rId1"/>
  <headerFooter alignWithMargins="0"/>
  <rowBreaks count="1" manualBreakCount="1">
    <brk id="55" max="55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Y139"/>
  <sheetViews>
    <sheetView view="pageBreakPreview" zoomScale="75" zoomScaleNormal="100" zoomScaleSheetLayoutView="75" workbookViewId="0">
      <pane xSplit="4" topLeftCell="K1" activePane="topRight" state="frozen"/>
      <selection pane="topRight" activeCell="Q1" sqref="Q1:AA1"/>
    </sheetView>
  </sheetViews>
  <sheetFormatPr defaultRowHeight="12.75" x14ac:dyDescent="0.2"/>
  <cols>
    <col min="1" max="2" width="2.7109375" style="152" customWidth="1"/>
    <col min="3" max="3" width="54.5703125" style="153" customWidth="1"/>
    <col min="4" max="4" width="7.7109375" style="153" customWidth="1"/>
    <col min="5" max="28" width="14.28515625" style="153" customWidth="1"/>
    <col min="29" max="29" width="3.42578125" style="153" customWidth="1"/>
    <col min="30" max="30" width="12.42578125" style="153" customWidth="1"/>
    <col min="31" max="31" width="11.140625" style="153" bestFit="1" customWidth="1"/>
    <col min="32" max="32" width="9.140625" style="153"/>
    <col min="33" max="33" width="11.140625" style="153" bestFit="1" customWidth="1"/>
    <col min="34" max="16384" width="9.140625" style="153"/>
  </cols>
  <sheetData>
    <row r="1" spans="1:233" ht="12.75" customHeight="1" x14ac:dyDescent="0.2">
      <c r="A1" s="161"/>
      <c r="B1" s="161"/>
      <c r="C1" s="157"/>
      <c r="D1" s="154"/>
      <c r="E1" s="154"/>
      <c r="F1" s="154"/>
      <c r="G1" s="154"/>
      <c r="H1" s="157"/>
      <c r="I1" s="157"/>
      <c r="J1" s="157"/>
      <c r="K1" s="157"/>
      <c r="L1" s="157"/>
      <c r="M1" s="157"/>
      <c r="N1" s="157"/>
      <c r="O1" s="157"/>
      <c r="P1" s="157"/>
      <c r="Q1" s="832" t="s">
        <v>1515</v>
      </c>
      <c r="R1" s="832"/>
      <c r="S1" s="832"/>
      <c r="T1" s="832"/>
      <c r="U1" s="832"/>
      <c r="V1" s="832"/>
      <c r="W1" s="832"/>
      <c r="X1" s="832"/>
      <c r="Y1" s="832"/>
      <c r="Z1" s="832"/>
      <c r="AA1" s="832"/>
    </row>
    <row r="2" spans="1:233" x14ac:dyDescent="0.2">
      <c r="A2" s="161"/>
      <c r="B2" s="161"/>
      <c r="C2" s="157"/>
      <c r="D2" s="154"/>
      <c r="E2" s="154"/>
      <c r="F2" s="154"/>
      <c r="G2" s="154"/>
      <c r="H2" s="157"/>
      <c r="I2" s="157"/>
      <c r="J2" s="157"/>
      <c r="K2" s="157"/>
      <c r="L2" s="157"/>
      <c r="M2" s="157"/>
      <c r="N2" s="157"/>
      <c r="O2" s="289"/>
      <c r="P2" s="289"/>
      <c r="Q2" s="154"/>
      <c r="R2" s="154"/>
      <c r="S2" s="154"/>
      <c r="T2" s="154"/>
      <c r="U2" s="154"/>
      <c r="V2" s="154"/>
      <c r="W2" s="154"/>
      <c r="Z2" s="154"/>
    </row>
    <row r="3" spans="1:233" ht="39" customHeight="1" x14ac:dyDescent="0.2">
      <c r="A3" s="809" t="s">
        <v>1367</v>
      </c>
      <c r="B3" s="809"/>
      <c r="C3" s="809"/>
      <c r="D3" s="809"/>
      <c r="E3" s="809"/>
      <c r="F3" s="809"/>
      <c r="G3" s="809"/>
      <c r="H3" s="809"/>
      <c r="I3" s="809"/>
      <c r="J3" s="809"/>
      <c r="K3" s="809"/>
      <c r="L3" s="809"/>
      <c r="M3" s="809"/>
      <c r="N3" s="809"/>
      <c r="O3" s="809"/>
      <c r="P3" s="809"/>
      <c r="Q3" s="809"/>
      <c r="R3" s="809"/>
      <c r="S3" s="809"/>
      <c r="T3" s="809"/>
      <c r="U3" s="809"/>
      <c r="V3" s="809"/>
      <c r="W3" s="809"/>
      <c r="X3" s="809"/>
      <c r="Y3" s="809"/>
      <c r="Z3" s="809"/>
      <c r="AA3" s="809"/>
    </row>
    <row r="4" spans="1:233" ht="15" customHeight="1" x14ac:dyDescent="0.2">
      <c r="B4" s="239"/>
      <c r="C4" s="239"/>
      <c r="D4" s="239"/>
      <c r="E4" s="239"/>
      <c r="F4" s="239"/>
      <c r="G4" s="239"/>
      <c r="H4" s="239"/>
      <c r="I4" s="239"/>
      <c r="J4" s="239"/>
      <c r="K4" s="239"/>
      <c r="L4" s="239"/>
      <c r="M4" s="239"/>
      <c r="N4" s="239"/>
      <c r="O4" s="239"/>
      <c r="P4" s="239"/>
      <c r="Q4" s="239"/>
      <c r="R4" s="239"/>
      <c r="S4" s="239"/>
      <c r="T4" s="239"/>
      <c r="U4" s="239"/>
      <c r="V4" s="239"/>
      <c r="W4" s="239"/>
      <c r="Z4" s="239"/>
      <c r="AA4" s="225" t="s">
        <v>235</v>
      </c>
    </row>
    <row r="5" spans="1:233" ht="63.75" customHeight="1" thickBot="1" x14ac:dyDescent="0.25">
      <c r="A5" s="833" t="s">
        <v>236</v>
      </c>
      <c r="B5" s="834"/>
      <c r="C5" s="325" t="s">
        <v>237</v>
      </c>
      <c r="D5" s="327" t="s">
        <v>238</v>
      </c>
      <c r="E5" s="840" t="s">
        <v>42</v>
      </c>
      <c r="F5" s="841"/>
      <c r="G5" s="842"/>
      <c r="H5" s="837" t="s">
        <v>84</v>
      </c>
      <c r="I5" s="838"/>
      <c r="J5" s="839"/>
      <c r="K5" s="837" t="s">
        <v>80</v>
      </c>
      <c r="L5" s="838"/>
      <c r="M5" s="839"/>
      <c r="N5" s="837" t="s">
        <v>64</v>
      </c>
      <c r="O5" s="838"/>
      <c r="P5" s="839"/>
      <c r="Q5" s="837" t="s">
        <v>239</v>
      </c>
      <c r="R5" s="838"/>
      <c r="S5" s="839"/>
      <c r="T5" s="837" t="s">
        <v>165</v>
      </c>
      <c r="U5" s="838"/>
      <c r="V5" s="839"/>
      <c r="W5" s="837" t="s">
        <v>78</v>
      </c>
      <c r="X5" s="838"/>
      <c r="Y5" s="839"/>
      <c r="Z5" s="837" t="s">
        <v>240</v>
      </c>
      <c r="AA5" s="838"/>
      <c r="AB5" s="839"/>
    </row>
    <row r="6" spans="1:233" ht="24" customHeight="1" thickBot="1" x14ac:dyDescent="0.25">
      <c r="A6" s="835"/>
      <c r="B6" s="836"/>
      <c r="C6" s="326"/>
      <c r="D6" s="328"/>
      <c r="E6" s="442" t="s">
        <v>1364</v>
      </c>
      <c r="F6" s="442" t="s">
        <v>1368</v>
      </c>
      <c r="G6" s="442" t="s">
        <v>1366</v>
      </c>
      <c r="H6" s="443" t="s">
        <v>1364</v>
      </c>
      <c r="I6" s="444" t="s">
        <v>1368</v>
      </c>
      <c r="J6" s="445" t="s">
        <v>1366</v>
      </c>
      <c r="K6" s="443" t="s">
        <v>1364</v>
      </c>
      <c r="L6" s="444" t="s">
        <v>1368</v>
      </c>
      <c r="M6" s="445" t="s">
        <v>1366</v>
      </c>
      <c r="N6" s="443" t="s">
        <v>1364</v>
      </c>
      <c r="O6" s="444" t="s">
        <v>1368</v>
      </c>
      <c r="P6" s="445" t="s">
        <v>1366</v>
      </c>
      <c r="Q6" s="443" t="s">
        <v>1364</v>
      </c>
      <c r="R6" s="444" t="s">
        <v>1368</v>
      </c>
      <c r="S6" s="445" t="s">
        <v>1366</v>
      </c>
      <c r="T6" s="443" t="s">
        <v>1364</v>
      </c>
      <c r="U6" s="444" t="s">
        <v>1368</v>
      </c>
      <c r="V6" s="445" t="s">
        <v>1366</v>
      </c>
      <c r="W6" s="443" t="s">
        <v>1364</v>
      </c>
      <c r="X6" s="444" t="s">
        <v>1368</v>
      </c>
      <c r="Y6" s="445" t="s">
        <v>1366</v>
      </c>
      <c r="Z6" s="443" t="s">
        <v>1364</v>
      </c>
      <c r="AA6" s="444" t="s">
        <v>1368</v>
      </c>
      <c r="AB6" s="445" t="s">
        <v>1366</v>
      </c>
      <c r="AC6" s="436"/>
      <c r="AD6" s="244"/>
      <c r="AE6" s="244"/>
      <c r="AF6" s="244"/>
      <c r="AG6" s="244"/>
      <c r="AH6" s="244"/>
      <c r="AI6" s="244"/>
      <c r="AJ6" s="244"/>
      <c r="AK6" s="244"/>
      <c r="AL6" s="244"/>
      <c r="AM6" s="244"/>
      <c r="AN6" s="244"/>
      <c r="AO6" s="244"/>
      <c r="AP6" s="244"/>
      <c r="AQ6" s="244"/>
      <c r="AR6" s="244"/>
      <c r="AS6" s="244"/>
      <c r="AT6" s="815"/>
      <c r="AU6" s="814"/>
      <c r="AV6" s="814"/>
      <c r="AW6" s="814"/>
      <c r="AX6" s="156"/>
      <c r="AY6" s="155"/>
      <c r="AZ6" s="155"/>
      <c r="BA6" s="155"/>
      <c r="BB6" s="155"/>
      <c r="BC6" s="155"/>
      <c r="BD6" s="155"/>
      <c r="BE6" s="155"/>
      <c r="BF6" s="811"/>
      <c r="BG6" s="812"/>
      <c r="BH6" s="813"/>
      <c r="BI6" s="814"/>
      <c r="BJ6" s="814"/>
      <c r="BK6" s="814"/>
      <c r="BL6" s="814"/>
      <c r="BM6" s="814"/>
      <c r="BN6" s="814"/>
      <c r="BO6" s="814"/>
      <c r="BP6" s="814"/>
      <c r="BQ6" s="814"/>
      <c r="BR6" s="814"/>
      <c r="BS6" s="814"/>
      <c r="BT6" s="814"/>
      <c r="BU6" s="814"/>
      <c r="BV6" s="814"/>
      <c r="BW6" s="814"/>
      <c r="BX6" s="814"/>
      <c r="BY6" s="814"/>
      <c r="BZ6" s="814"/>
      <c r="CA6" s="814"/>
      <c r="CB6" s="814"/>
      <c r="CC6" s="814"/>
      <c r="CD6" s="814"/>
      <c r="CE6" s="814"/>
      <c r="CF6" s="814"/>
      <c r="CG6" s="814"/>
      <c r="CH6" s="815"/>
      <c r="CI6" s="814"/>
      <c r="CJ6" s="814"/>
      <c r="CK6" s="814"/>
      <c r="CL6" s="156"/>
      <c r="CM6" s="155"/>
      <c r="CN6" s="155"/>
      <c r="CO6" s="155"/>
      <c r="CP6" s="155"/>
      <c r="CQ6" s="155"/>
      <c r="CR6" s="155"/>
      <c r="CS6" s="155"/>
      <c r="CT6" s="811"/>
      <c r="CU6" s="812"/>
      <c r="CV6" s="813"/>
      <c r="CW6" s="814"/>
      <c r="CX6" s="814"/>
      <c r="CY6" s="814"/>
      <c r="CZ6" s="814"/>
      <c r="DA6" s="814"/>
      <c r="DB6" s="814"/>
      <c r="DC6" s="814"/>
      <c r="DD6" s="814"/>
      <c r="DE6" s="814"/>
      <c r="DF6" s="814"/>
      <c r="DG6" s="814"/>
      <c r="DH6" s="814"/>
      <c r="DI6" s="814"/>
      <c r="DJ6" s="814"/>
      <c r="DK6" s="814"/>
      <c r="DL6" s="814"/>
      <c r="DM6" s="814"/>
      <c r="DN6" s="814"/>
      <c r="DO6" s="814"/>
      <c r="DP6" s="814"/>
      <c r="DQ6" s="814"/>
      <c r="DR6" s="814"/>
      <c r="DS6" s="814"/>
      <c r="DT6" s="814"/>
      <c r="DU6" s="814"/>
      <c r="DV6" s="815"/>
      <c r="DW6" s="814"/>
      <c r="DX6" s="814"/>
      <c r="DY6" s="814"/>
      <c r="DZ6" s="156"/>
      <c r="EA6" s="155"/>
      <c r="EB6" s="155"/>
      <c r="EC6" s="155"/>
      <c r="ED6" s="155"/>
      <c r="EE6" s="155"/>
      <c r="EF6" s="155"/>
      <c r="EG6" s="155"/>
      <c r="EH6" s="811"/>
      <c r="EI6" s="812"/>
      <c r="EJ6" s="813"/>
      <c r="EK6" s="814"/>
      <c r="EL6" s="814"/>
      <c r="EM6" s="814"/>
      <c r="EN6" s="814"/>
      <c r="EO6" s="814"/>
      <c r="EP6" s="814"/>
      <c r="EQ6" s="814"/>
      <c r="ER6" s="814"/>
      <c r="ES6" s="814"/>
      <c r="ET6" s="814"/>
      <c r="EU6" s="814"/>
      <c r="EV6" s="814"/>
      <c r="EW6" s="814"/>
      <c r="EX6" s="814"/>
      <c r="EY6" s="814"/>
      <c r="EZ6" s="814"/>
      <c r="FA6" s="814"/>
      <c r="FB6" s="814"/>
      <c r="FC6" s="814"/>
      <c r="FD6" s="814"/>
      <c r="FE6" s="814"/>
      <c r="FF6" s="814"/>
      <c r="FG6" s="814"/>
      <c r="FH6" s="814"/>
      <c r="FI6" s="814"/>
      <c r="FJ6" s="815"/>
      <c r="FK6" s="814"/>
      <c r="FL6" s="814"/>
      <c r="FM6" s="814"/>
      <c r="FN6" s="156"/>
      <c r="FO6" s="155"/>
      <c r="FP6" s="155"/>
      <c r="FQ6" s="155"/>
      <c r="FR6" s="155"/>
      <c r="FS6" s="155"/>
      <c r="FT6" s="155"/>
      <c r="FU6" s="155"/>
      <c r="FV6" s="811"/>
      <c r="FW6" s="812"/>
      <c r="FX6" s="813"/>
      <c r="FY6" s="814"/>
      <c r="FZ6" s="814"/>
      <c r="GA6" s="814"/>
      <c r="GB6" s="814"/>
      <c r="GC6" s="814"/>
      <c r="GD6" s="814"/>
      <c r="GE6" s="814"/>
      <c r="GF6" s="814"/>
      <c r="GG6" s="814"/>
      <c r="GH6" s="814"/>
      <c r="GI6" s="814"/>
      <c r="GJ6" s="814"/>
      <c r="GK6" s="814"/>
      <c r="GL6" s="814"/>
      <c r="GM6" s="814"/>
      <c r="GN6" s="814"/>
      <c r="GO6" s="814"/>
      <c r="GP6" s="814"/>
      <c r="GQ6" s="814"/>
      <c r="GR6" s="814"/>
      <c r="GS6" s="814"/>
      <c r="GT6" s="814"/>
      <c r="GU6" s="814"/>
      <c r="GV6" s="814"/>
      <c r="GW6" s="814"/>
      <c r="GX6" s="815"/>
      <c r="GY6" s="814"/>
      <c r="GZ6" s="814"/>
      <c r="HA6" s="814"/>
      <c r="HB6" s="156"/>
      <c r="HC6" s="155"/>
      <c r="HD6" s="155"/>
      <c r="HE6" s="155"/>
      <c r="HF6" s="155"/>
      <c r="HG6" s="155"/>
      <c r="HH6" s="155"/>
      <c r="HI6" s="155"/>
      <c r="HJ6" s="811"/>
      <c r="HK6" s="812"/>
      <c r="HL6" s="813"/>
      <c r="HM6" s="813"/>
      <c r="HN6" s="813"/>
      <c r="HO6" s="813"/>
      <c r="HP6" s="813"/>
      <c r="HQ6" s="813"/>
      <c r="HR6" s="813"/>
      <c r="HS6" s="813"/>
      <c r="HT6" s="813"/>
      <c r="HU6" s="813"/>
      <c r="HV6" s="813"/>
      <c r="HW6" s="813"/>
      <c r="HX6" s="813"/>
      <c r="HY6" s="813"/>
    </row>
    <row r="7" spans="1:233" ht="26.1" customHeight="1" x14ac:dyDescent="0.2">
      <c r="A7" s="828">
        <v>1</v>
      </c>
      <c r="B7" s="828"/>
      <c r="C7" s="268" t="s">
        <v>242</v>
      </c>
      <c r="D7" s="269" t="s">
        <v>243</v>
      </c>
      <c r="E7" s="173">
        <f>SUM(H7,K7,N7,Q7,T7,W7,Z7)</f>
        <v>417175495</v>
      </c>
      <c r="F7" s="173">
        <f t="shared" ref="F7:G13" si="0">SUM(I7,L7,O7,R7,U7,X7,AA7)</f>
        <v>446669969</v>
      </c>
      <c r="G7" s="173">
        <f t="shared" si="0"/>
        <v>433726562</v>
      </c>
      <c r="H7" s="245">
        <v>1100655</v>
      </c>
      <c r="I7" s="441">
        <v>15488976</v>
      </c>
      <c r="J7" s="252">
        <v>15388717</v>
      </c>
      <c r="K7" s="245">
        <v>137013340</v>
      </c>
      <c r="L7" s="441">
        <v>127741303</v>
      </c>
      <c r="M7" s="252">
        <v>123526024</v>
      </c>
      <c r="N7" s="245">
        <v>98931946</v>
      </c>
      <c r="O7" s="441">
        <v>105771575</v>
      </c>
      <c r="P7" s="252">
        <v>101574751</v>
      </c>
      <c r="Q7" s="245">
        <v>36415255</v>
      </c>
      <c r="R7" s="441">
        <v>47537303</v>
      </c>
      <c r="S7" s="252">
        <v>45475681</v>
      </c>
      <c r="T7" s="245">
        <v>123482299</v>
      </c>
      <c r="U7" s="441">
        <v>125949117</v>
      </c>
      <c r="V7" s="252">
        <v>123588870</v>
      </c>
      <c r="W7" s="245"/>
      <c r="X7" s="441"/>
      <c r="Y7" s="252"/>
      <c r="Z7" s="245">
        <v>20232000</v>
      </c>
      <c r="AA7" s="441">
        <v>24181695</v>
      </c>
      <c r="AB7" s="252">
        <v>24172519</v>
      </c>
      <c r="AD7" s="159"/>
      <c r="AE7" s="159"/>
    </row>
    <row r="8" spans="1:233" ht="26.1" customHeight="1" x14ac:dyDescent="0.2">
      <c r="A8" s="830">
        <v>2</v>
      </c>
      <c r="B8" s="831"/>
      <c r="C8" s="268" t="s">
        <v>1369</v>
      </c>
      <c r="D8" s="269" t="s">
        <v>1370</v>
      </c>
      <c r="E8" s="173">
        <f t="shared" ref="E8:E13" si="1">SUM(H8,K8,N8,Q8,T8,W8,Z8)</f>
        <v>0</v>
      </c>
      <c r="F8" s="173">
        <f t="shared" si="0"/>
        <v>421546</v>
      </c>
      <c r="G8" s="173">
        <f t="shared" si="0"/>
        <v>227209</v>
      </c>
      <c r="H8" s="245"/>
      <c r="I8" s="441"/>
      <c r="J8" s="252"/>
      <c r="K8" s="245"/>
      <c r="L8" s="441">
        <v>421546</v>
      </c>
      <c r="M8" s="252">
        <v>227209</v>
      </c>
      <c r="N8" s="245"/>
      <c r="O8" s="441"/>
      <c r="P8" s="252"/>
      <c r="Q8" s="245"/>
      <c r="R8" s="441"/>
      <c r="S8" s="252"/>
      <c r="T8" s="245"/>
      <c r="U8" s="441"/>
      <c r="V8" s="252"/>
      <c r="W8" s="245"/>
      <c r="X8" s="441"/>
      <c r="Y8" s="252"/>
      <c r="Z8" s="245"/>
      <c r="AA8" s="441"/>
      <c r="AB8" s="252"/>
      <c r="AD8" s="159"/>
      <c r="AE8" s="159"/>
    </row>
    <row r="9" spans="1:233" ht="26.1" customHeight="1" x14ac:dyDescent="0.2">
      <c r="A9" s="828">
        <v>3</v>
      </c>
      <c r="B9" s="828"/>
      <c r="C9" s="270" t="s">
        <v>249</v>
      </c>
      <c r="D9" s="271" t="s">
        <v>250</v>
      </c>
      <c r="E9" s="173">
        <f t="shared" si="1"/>
        <v>1906410</v>
      </c>
      <c r="F9" s="173">
        <f t="shared" si="0"/>
        <v>5283321</v>
      </c>
      <c r="G9" s="173">
        <f t="shared" si="0"/>
        <v>3501579</v>
      </c>
      <c r="H9" s="246"/>
      <c r="I9" s="423"/>
      <c r="J9" s="253"/>
      <c r="K9" s="246"/>
      <c r="L9" s="423"/>
      <c r="M9" s="253"/>
      <c r="N9" s="246"/>
      <c r="O9" s="423">
        <v>2445141</v>
      </c>
      <c r="P9" s="253">
        <v>1595169</v>
      </c>
      <c r="Q9" s="246"/>
      <c r="R9" s="423"/>
      <c r="S9" s="253"/>
      <c r="T9" s="246">
        <v>1906410</v>
      </c>
      <c r="U9" s="423">
        <v>2838180</v>
      </c>
      <c r="V9" s="253">
        <v>1906410</v>
      </c>
      <c r="W9" s="246"/>
      <c r="X9" s="423"/>
      <c r="Y9" s="253"/>
      <c r="Z9" s="246"/>
      <c r="AA9" s="423"/>
      <c r="AB9" s="253"/>
      <c r="AD9" s="159"/>
      <c r="AE9" s="159"/>
    </row>
    <row r="10" spans="1:233" ht="26.1" customHeight="1" x14ac:dyDescent="0.2">
      <c r="A10" s="828">
        <v>4</v>
      </c>
      <c r="B10" s="828"/>
      <c r="C10" s="270" t="s">
        <v>252</v>
      </c>
      <c r="D10" s="271" t="s">
        <v>253</v>
      </c>
      <c r="E10" s="173">
        <f t="shared" si="1"/>
        <v>17547244</v>
      </c>
      <c r="F10" s="173">
        <f t="shared" si="0"/>
        <v>18991285</v>
      </c>
      <c r="G10" s="173">
        <f t="shared" si="0"/>
        <v>18209011</v>
      </c>
      <c r="H10" s="246"/>
      <c r="I10" s="423">
        <v>76092</v>
      </c>
      <c r="J10" s="253">
        <v>76092</v>
      </c>
      <c r="K10" s="246">
        <v>5353164</v>
      </c>
      <c r="L10" s="423">
        <v>5703164</v>
      </c>
      <c r="M10" s="253">
        <v>5460225</v>
      </c>
      <c r="N10" s="246">
        <v>4470117</v>
      </c>
      <c r="O10" s="423">
        <v>4820117</v>
      </c>
      <c r="P10" s="253">
        <v>4780711</v>
      </c>
      <c r="Q10" s="246">
        <v>1862612</v>
      </c>
      <c r="R10" s="423">
        <v>2112612</v>
      </c>
      <c r="S10" s="253">
        <v>1878538</v>
      </c>
      <c r="T10" s="246">
        <v>5861351</v>
      </c>
      <c r="U10" s="423">
        <v>6279300</v>
      </c>
      <c r="V10" s="253">
        <v>6013445</v>
      </c>
      <c r="W10" s="246"/>
      <c r="X10" s="423"/>
      <c r="Y10" s="253"/>
      <c r="Z10" s="246"/>
      <c r="AA10" s="423"/>
      <c r="AB10" s="253"/>
      <c r="AD10" s="159"/>
      <c r="AE10" s="159"/>
    </row>
    <row r="11" spans="1:233" ht="26.1" customHeight="1" x14ac:dyDescent="0.2">
      <c r="A11" s="828">
        <v>5</v>
      </c>
      <c r="B11" s="828"/>
      <c r="C11" s="270" t="s">
        <v>256</v>
      </c>
      <c r="D11" s="271" t="s">
        <v>257</v>
      </c>
      <c r="E11" s="173">
        <f t="shared" si="1"/>
        <v>3390026</v>
      </c>
      <c r="F11" s="173">
        <f t="shared" si="0"/>
        <v>3757756</v>
      </c>
      <c r="G11" s="173">
        <f t="shared" si="0"/>
        <v>3081684</v>
      </c>
      <c r="H11" s="246"/>
      <c r="I11" s="423"/>
      <c r="J11" s="253"/>
      <c r="K11" s="246">
        <v>1004060</v>
      </c>
      <c r="L11" s="423">
        <v>1139060</v>
      </c>
      <c r="M11" s="253">
        <v>1136050</v>
      </c>
      <c r="N11" s="246">
        <v>1079400</v>
      </c>
      <c r="O11" s="423">
        <v>1079400</v>
      </c>
      <c r="P11" s="253">
        <v>921135</v>
      </c>
      <c r="Q11" s="246">
        <v>293400</v>
      </c>
      <c r="R11" s="423">
        <v>293400</v>
      </c>
      <c r="S11" s="253">
        <v>184740</v>
      </c>
      <c r="T11" s="246">
        <v>1013166</v>
      </c>
      <c r="U11" s="423">
        <v>1013166</v>
      </c>
      <c r="V11" s="253">
        <v>735660</v>
      </c>
      <c r="W11" s="246"/>
      <c r="X11" s="423"/>
      <c r="Y11" s="253"/>
      <c r="Z11" s="246"/>
      <c r="AA11" s="423">
        <v>232730</v>
      </c>
      <c r="AB11" s="253">
        <v>104099</v>
      </c>
      <c r="AD11" s="159"/>
      <c r="AE11" s="159"/>
    </row>
    <row r="12" spans="1:233" ht="26.1" customHeight="1" x14ac:dyDescent="0.2">
      <c r="A12" s="830">
        <v>6</v>
      </c>
      <c r="B12" s="831"/>
      <c r="C12" s="270" t="s">
        <v>1371</v>
      </c>
      <c r="D12" s="271" t="s">
        <v>1372</v>
      </c>
      <c r="E12" s="173">
        <f t="shared" si="1"/>
        <v>0</v>
      </c>
      <c r="F12" s="173">
        <f t="shared" si="0"/>
        <v>231900</v>
      </c>
      <c r="G12" s="173">
        <f t="shared" si="0"/>
        <v>154600</v>
      </c>
      <c r="H12" s="246"/>
      <c r="I12" s="423"/>
      <c r="J12" s="253"/>
      <c r="K12" s="246"/>
      <c r="L12" s="423">
        <v>231900</v>
      </c>
      <c r="M12" s="253">
        <v>154600</v>
      </c>
      <c r="N12" s="246"/>
      <c r="O12" s="423"/>
      <c r="P12" s="253"/>
      <c r="Q12" s="246"/>
      <c r="R12" s="423"/>
      <c r="S12" s="253"/>
      <c r="T12" s="246"/>
      <c r="U12" s="423"/>
      <c r="V12" s="253"/>
      <c r="W12" s="246"/>
      <c r="X12" s="423"/>
      <c r="Y12" s="253"/>
      <c r="Z12" s="246"/>
      <c r="AA12" s="423"/>
      <c r="AB12" s="253"/>
      <c r="AD12" s="159"/>
      <c r="AE12" s="159"/>
    </row>
    <row r="13" spans="1:233" s="157" customFormat="1" ht="26.1" customHeight="1" x14ac:dyDescent="0.2">
      <c r="A13" s="828">
        <v>7</v>
      </c>
      <c r="B13" s="828"/>
      <c r="C13" s="270" t="s">
        <v>262</v>
      </c>
      <c r="D13" s="271" t="s">
        <v>263</v>
      </c>
      <c r="E13" s="173">
        <f t="shared" si="1"/>
        <v>5118100</v>
      </c>
      <c r="F13" s="173">
        <f t="shared" si="0"/>
        <v>11276272</v>
      </c>
      <c r="G13" s="173">
        <f t="shared" si="0"/>
        <v>7563119</v>
      </c>
      <c r="H13" s="246">
        <v>200000</v>
      </c>
      <c r="I13" s="423">
        <v>2557425</v>
      </c>
      <c r="J13" s="253">
        <v>150125</v>
      </c>
      <c r="K13" s="246">
        <v>3053100</v>
      </c>
      <c r="L13" s="423">
        <v>4423100</v>
      </c>
      <c r="M13" s="253">
        <v>3241602</v>
      </c>
      <c r="N13" s="246">
        <v>1125000</v>
      </c>
      <c r="O13" s="423">
        <v>3140492</v>
      </c>
      <c r="P13" s="253">
        <v>3138738</v>
      </c>
      <c r="Q13" s="246"/>
      <c r="R13" s="423">
        <v>415255</v>
      </c>
      <c r="S13" s="253">
        <v>401306</v>
      </c>
      <c r="T13" s="246">
        <v>740000</v>
      </c>
      <c r="U13" s="423">
        <v>740000</v>
      </c>
      <c r="V13" s="253">
        <v>631348</v>
      </c>
      <c r="W13" s="246"/>
      <c r="X13" s="423"/>
      <c r="Y13" s="253"/>
      <c r="Z13" s="246"/>
      <c r="AA13" s="423"/>
      <c r="AB13" s="253"/>
      <c r="AD13" s="159"/>
      <c r="AE13" s="159"/>
    </row>
    <row r="14" spans="1:233" s="163" customFormat="1" ht="26.1" customHeight="1" x14ac:dyDescent="0.2">
      <c r="A14" s="828">
        <v>8</v>
      </c>
      <c r="B14" s="828"/>
      <c r="C14" s="272" t="s">
        <v>766</v>
      </c>
      <c r="D14" s="273" t="s">
        <v>265</v>
      </c>
      <c r="E14" s="165">
        <f>SUM(E7:E13)</f>
        <v>445137275</v>
      </c>
      <c r="F14" s="165">
        <f>SUM(F7:F13)</f>
        <v>486632049</v>
      </c>
      <c r="G14" s="165">
        <f>SUM(G7:G13)</f>
        <v>466463764</v>
      </c>
      <c r="H14" s="247">
        <f>SUM(H7:H13)</f>
        <v>1300655</v>
      </c>
      <c r="I14" s="313">
        <f t="shared" ref="I14:V14" si="2">SUM(I7:I13)</f>
        <v>18122493</v>
      </c>
      <c r="J14" s="254">
        <f t="shared" si="2"/>
        <v>15614934</v>
      </c>
      <c r="K14" s="247">
        <f t="shared" si="2"/>
        <v>146423664</v>
      </c>
      <c r="L14" s="313">
        <f t="shared" si="2"/>
        <v>139660073</v>
      </c>
      <c r="M14" s="254">
        <f t="shared" si="2"/>
        <v>133745710</v>
      </c>
      <c r="N14" s="247">
        <f t="shared" si="2"/>
        <v>105606463</v>
      </c>
      <c r="O14" s="313">
        <f t="shared" si="2"/>
        <v>117256725</v>
      </c>
      <c r="P14" s="254">
        <f t="shared" si="2"/>
        <v>112010504</v>
      </c>
      <c r="Q14" s="247">
        <f t="shared" si="2"/>
        <v>38571267</v>
      </c>
      <c r="R14" s="313">
        <f t="shared" si="2"/>
        <v>50358570</v>
      </c>
      <c r="S14" s="254">
        <f t="shared" si="2"/>
        <v>47940265</v>
      </c>
      <c r="T14" s="247">
        <f t="shared" si="2"/>
        <v>133003226</v>
      </c>
      <c r="U14" s="313">
        <f t="shared" si="2"/>
        <v>136819763</v>
      </c>
      <c r="V14" s="254">
        <f t="shared" si="2"/>
        <v>132875733</v>
      </c>
      <c r="W14" s="247">
        <f>SUM(W7:W13)</f>
        <v>0</v>
      </c>
      <c r="X14" s="313">
        <f>SUM(X7:X13)</f>
        <v>0</v>
      </c>
      <c r="Y14" s="254"/>
      <c r="Z14" s="247">
        <f>SUM(Z7:Z13)</f>
        <v>20232000</v>
      </c>
      <c r="AA14" s="313">
        <f>SUM(AA7:AA13)</f>
        <v>24414425</v>
      </c>
      <c r="AB14" s="254">
        <f>SUM(AB7:AB13)</f>
        <v>24276618</v>
      </c>
      <c r="AD14" s="159"/>
      <c r="AE14" s="159"/>
    </row>
    <row r="15" spans="1:233" ht="26.1" customHeight="1" x14ac:dyDescent="0.2">
      <c r="A15" s="828">
        <v>9</v>
      </c>
      <c r="B15" s="828"/>
      <c r="C15" s="270" t="s">
        <v>267</v>
      </c>
      <c r="D15" s="271" t="s">
        <v>268</v>
      </c>
      <c r="E15" s="164">
        <f>SUM(H15,K15,N15,Q15,T15,W15,Z15)</f>
        <v>11475024</v>
      </c>
      <c r="F15" s="164">
        <f t="shared" ref="F15:G17" si="3">SUM(I15,L15,O15,R15,U15,X15,AA15)</f>
        <v>19193737</v>
      </c>
      <c r="G15" s="164">
        <f t="shared" si="3"/>
        <v>19193737</v>
      </c>
      <c r="H15" s="246">
        <v>11475024</v>
      </c>
      <c r="I15" s="423">
        <v>19193737</v>
      </c>
      <c r="J15" s="253">
        <v>19193737</v>
      </c>
      <c r="K15" s="246"/>
      <c r="L15" s="423"/>
      <c r="M15" s="253"/>
      <c r="N15" s="246"/>
      <c r="O15" s="423"/>
      <c r="P15" s="253"/>
      <c r="Q15" s="246"/>
      <c r="R15" s="423"/>
      <c r="S15" s="253"/>
      <c r="T15" s="246"/>
      <c r="U15" s="423"/>
      <c r="V15" s="253"/>
      <c r="W15" s="246"/>
      <c r="X15" s="423"/>
      <c r="Y15" s="253"/>
      <c r="Z15" s="246"/>
      <c r="AA15" s="423"/>
      <c r="AB15" s="253"/>
      <c r="AD15" s="159"/>
      <c r="AE15" s="159"/>
    </row>
    <row r="16" spans="1:233" ht="26.1" customHeight="1" x14ac:dyDescent="0.2">
      <c r="A16" s="830">
        <v>10</v>
      </c>
      <c r="B16" s="831"/>
      <c r="C16" s="270" t="s">
        <v>270</v>
      </c>
      <c r="D16" s="271" t="s">
        <v>271</v>
      </c>
      <c r="E16" s="164">
        <f>SUM(H16,K16,N16,Q16,T16,W16,Z16)</f>
        <v>4556540</v>
      </c>
      <c r="F16" s="164">
        <f t="shared" si="3"/>
        <v>7226405</v>
      </c>
      <c r="G16" s="164">
        <f t="shared" si="3"/>
        <v>6702642</v>
      </c>
      <c r="H16" s="246"/>
      <c r="I16" s="423">
        <v>1163543</v>
      </c>
      <c r="J16" s="253">
        <v>1037710</v>
      </c>
      <c r="K16" s="246">
        <v>1338000</v>
      </c>
      <c r="L16" s="423">
        <v>1999322</v>
      </c>
      <c r="M16" s="253">
        <v>1996922</v>
      </c>
      <c r="N16" s="246">
        <v>516000</v>
      </c>
      <c r="O16" s="423">
        <v>516000</v>
      </c>
      <c r="P16" s="253">
        <v>516000</v>
      </c>
      <c r="Q16" s="246">
        <v>2702540</v>
      </c>
      <c r="R16" s="423">
        <v>2702540</v>
      </c>
      <c r="S16" s="253">
        <v>2307010</v>
      </c>
      <c r="T16" s="246"/>
      <c r="U16" s="423"/>
      <c r="V16" s="253"/>
      <c r="W16" s="246"/>
      <c r="X16" s="423"/>
      <c r="Y16" s="253"/>
      <c r="Z16" s="246"/>
      <c r="AA16" s="423">
        <v>845000</v>
      </c>
      <c r="AB16" s="253">
        <v>845000</v>
      </c>
      <c r="AD16" s="159"/>
      <c r="AE16" s="159"/>
    </row>
    <row r="17" spans="1:31" ht="26.1" customHeight="1" x14ac:dyDescent="0.2">
      <c r="A17" s="828">
        <v>11</v>
      </c>
      <c r="B17" s="828"/>
      <c r="C17" s="316" t="s">
        <v>273</v>
      </c>
      <c r="D17" s="271" t="s">
        <v>274</v>
      </c>
      <c r="E17" s="164">
        <f>SUM(H17,K17,N17,Q17,T17,W17,Z17)</f>
        <v>8010000</v>
      </c>
      <c r="F17" s="164">
        <f t="shared" si="3"/>
        <v>15767203</v>
      </c>
      <c r="G17" s="164">
        <f t="shared" si="3"/>
        <v>14804107</v>
      </c>
      <c r="H17" s="246">
        <v>2000000</v>
      </c>
      <c r="I17" s="423">
        <v>6242213</v>
      </c>
      <c r="J17" s="253">
        <v>6242213</v>
      </c>
      <c r="K17" s="246">
        <v>2610000</v>
      </c>
      <c r="L17" s="423">
        <v>6608987</v>
      </c>
      <c r="M17" s="253">
        <v>5999680</v>
      </c>
      <c r="N17" s="246"/>
      <c r="O17" s="423"/>
      <c r="P17" s="253"/>
      <c r="Q17" s="246">
        <v>1800000</v>
      </c>
      <c r="R17" s="423">
        <v>2537000</v>
      </c>
      <c r="S17" s="253">
        <v>2536339</v>
      </c>
      <c r="T17" s="246">
        <v>800000</v>
      </c>
      <c r="U17" s="423">
        <v>351428</v>
      </c>
      <c r="V17" s="253"/>
      <c r="W17" s="246"/>
      <c r="X17" s="423"/>
      <c r="Y17" s="253"/>
      <c r="Z17" s="246">
        <v>800000</v>
      </c>
      <c r="AA17" s="423">
        <v>27575</v>
      </c>
      <c r="AB17" s="253">
        <v>25875</v>
      </c>
      <c r="AD17" s="159"/>
      <c r="AE17" s="159"/>
    </row>
    <row r="18" spans="1:31" s="162" customFormat="1" ht="26.1" customHeight="1" x14ac:dyDescent="0.2">
      <c r="A18" s="828">
        <v>12</v>
      </c>
      <c r="B18" s="828"/>
      <c r="C18" s="317" t="s">
        <v>765</v>
      </c>
      <c r="D18" s="274" t="s">
        <v>276</v>
      </c>
      <c r="E18" s="165">
        <f>SUM(E15:E17)</f>
        <v>24041564</v>
      </c>
      <c r="F18" s="165">
        <f>SUM(F15:F17)</f>
        <v>42187345</v>
      </c>
      <c r="G18" s="165">
        <f>SUM(G15:G17)</f>
        <v>40700486</v>
      </c>
      <c r="H18" s="247">
        <f t="shared" ref="H18:V18" si="4">SUM(H15:H17)</f>
        <v>13475024</v>
      </c>
      <c r="I18" s="313">
        <f>SUM(I15:I17)</f>
        <v>26599493</v>
      </c>
      <c r="J18" s="254">
        <f t="shared" si="4"/>
        <v>26473660</v>
      </c>
      <c r="K18" s="247">
        <f t="shared" si="4"/>
        <v>3948000</v>
      </c>
      <c r="L18" s="313">
        <f t="shared" si="4"/>
        <v>8608309</v>
      </c>
      <c r="M18" s="254">
        <f t="shared" si="4"/>
        <v>7996602</v>
      </c>
      <c r="N18" s="247">
        <f t="shared" si="4"/>
        <v>516000</v>
      </c>
      <c r="O18" s="313">
        <f t="shared" si="4"/>
        <v>516000</v>
      </c>
      <c r="P18" s="254">
        <f t="shared" si="4"/>
        <v>516000</v>
      </c>
      <c r="Q18" s="247">
        <f t="shared" si="4"/>
        <v>4502540</v>
      </c>
      <c r="R18" s="313">
        <f t="shared" si="4"/>
        <v>5239540</v>
      </c>
      <c r="S18" s="254">
        <f t="shared" si="4"/>
        <v>4843349</v>
      </c>
      <c r="T18" s="247">
        <f t="shared" si="4"/>
        <v>800000</v>
      </c>
      <c r="U18" s="313">
        <f t="shared" si="4"/>
        <v>351428</v>
      </c>
      <c r="V18" s="254">
        <f t="shared" si="4"/>
        <v>0</v>
      </c>
      <c r="W18" s="247">
        <f>SUM(W15:W17)</f>
        <v>0</v>
      </c>
      <c r="X18" s="313">
        <f>SUM(X15:X17)</f>
        <v>0</v>
      </c>
      <c r="Y18" s="254"/>
      <c r="Z18" s="247">
        <f>SUM(Z15:Z17)</f>
        <v>800000</v>
      </c>
      <c r="AA18" s="313">
        <f>SUM(AA15:AA17)</f>
        <v>872575</v>
      </c>
      <c r="AB18" s="254">
        <f>SUM(AB15:AB17)</f>
        <v>870875</v>
      </c>
      <c r="AD18" s="159"/>
      <c r="AE18" s="159"/>
    </row>
    <row r="19" spans="1:31" ht="26.1" customHeight="1" x14ac:dyDescent="0.2">
      <c r="A19" s="828">
        <v>13</v>
      </c>
      <c r="B19" s="828"/>
      <c r="C19" s="275" t="s">
        <v>764</v>
      </c>
      <c r="D19" s="276" t="s">
        <v>278</v>
      </c>
      <c r="E19" s="170">
        <f>SUM(E14,E18)</f>
        <v>469178839</v>
      </c>
      <c r="F19" s="170">
        <f>SUM(F14,F18)</f>
        <v>528819394</v>
      </c>
      <c r="G19" s="170">
        <f>SUM(G14,G18)</f>
        <v>507164250</v>
      </c>
      <c r="H19" s="248">
        <f t="shared" ref="H19:V19" si="5">SUM(H14,H18)</f>
        <v>14775679</v>
      </c>
      <c r="I19" s="315">
        <f t="shared" si="5"/>
        <v>44721986</v>
      </c>
      <c r="J19" s="437">
        <f t="shared" si="5"/>
        <v>42088594</v>
      </c>
      <c r="K19" s="248">
        <f t="shared" si="5"/>
        <v>150371664</v>
      </c>
      <c r="L19" s="315">
        <f t="shared" si="5"/>
        <v>148268382</v>
      </c>
      <c r="M19" s="437">
        <f t="shared" si="5"/>
        <v>141742312</v>
      </c>
      <c r="N19" s="248">
        <f t="shared" si="5"/>
        <v>106122463</v>
      </c>
      <c r="O19" s="315">
        <f t="shared" si="5"/>
        <v>117772725</v>
      </c>
      <c r="P19" s="437">
        <f t="shared" si="5"/>
        <v>112526504</v>
      </c>
      <c r="Q19" s="248">
        <f t="shared" si="5"/>
        <v>43073807</v>
      </c>
      <c r="R19" s="315">
        <f t="shared" si="5"/>
        <v>55598110</v>
      </c>
      <c r="S19" s="437">
        <f t="shared" si="5"/>
        <v>52783614</v>
      </c>
      <c r="T19" s="248">
        <f t="shared" si="5"/>
        <v>133803226</v>
      </c>
      <c r="U19" s="315">
        <f t="shared" si="5"/>
        <v>137171191</v>
      </c>
      <c r="V19" s="437">
        <f t="shared" si="5"/>
        <v>132875733</v>
      </c>
      <c r="W19" s="248">
        <f>SUM(W14,W18)</f>
        <v>0</v>
      </c>
      <c r="X19" s="315">
        <f>SUM(X14,X18)</f>
        <v>0</v>
      </c>
      <c r="Y19" s="437"/>
      <c r="Z19" s="248">
        <f>SUM(Z14,Z18)</f>
        <v>21032000</v>
      </c>
      <c r="AA19" s="315">
        <f>SUM(AA14,AA18)</f>
        <v>25287000</v>
      </c>
      <c r="AB19" s="437">
        <f>SUM(AB14,AB18)</f>
        <v>25147493</v>
      </c>
      <c r="AD19" s="159"/>
      <c r="AE19" s="159"/>
    </row>
    <row r="20" spans="1:31" s="158" customFormat="1" ht="26.1" customHeight="1" x14ac:dyDescent="0.2">
      <c r="A20" s="830">
        <v>14</v>
      </c>
      <c r="B20" s="831"/>
      <c r="C20" s="275" t="s">
        <v>280</v>
      </c>
      <c r="D20" s="276" t="s">
        <v>281</v>
      </c>
      <c r="E20" s="167">
        <f>SUM(H20,K20,N20,Q20,T20,W20,Z20)</f>
        <v>93274542</v>
      </c>
      <c r="F20" s="167">
        <f t="shared" ref="F20:G23" si="6">SUM(I20,L20,O20,R20,U20,X20,AA20)</f>
        <v>102751603</v>
      </c>
      <c r="G20" s="167">
        <f t="shared" si="6"/>
        <v>100142340</v>
      </c>
      <c r="H20" s="249">
        <v>2674121</v>
      </c>
      <c r="I20" s="438">
        <v>7222454</v>
      </c>
      <c r="J20" s="255">
        <v>7222454</v>
      </c>
      <c r="K20" s="249">
        <v>29549618</v>
      </c>
      <c r="L20" s="438">
        <v>28662213</v>
      </c>
      <c r="M20" s="255">
        <v>28464716</v>
      </c>
      <c r="N20" s="249">
        <v>19963470</v>
      </c>
      <c r="O20" s="438">
        <v>23450837</v>
      </c>
      <c r="P20" s="255">
        <v>22284345</v>
      </c>
      <c r="Q20" s="249">
        <v>8679486</v>
      </c>
      <c r="R20" s="438">
        <v>9884519</v>
      </c>
      <c r="S20" s="255">
        <v>9480346</v>
      </c>
      <c r="T20" s="249">
        <v>28308507</v>
      </c>
      <c r="U20" s="438">
        <v>28790240</v>
      </c>
      <c r="V20" s="255">
        <v>28023585</v>
      </c>
      <c r="W20" s="249"/>
      <c r="X20" s="438"/>
      <c r="Y20" s="255"/>
      <c r="Z20" s="249">
        <v>4099340</v>
      </c>
      <c r="AA20" s="438">
        <v>4741340</v>
      </c>
      <c r="AB20" s="255">
        <v>4666894</v>
      </c>
      <c r="AD20" s="159"/>
      <c r="AE20" s="159"/>
    </row>
    <row r="21" spans="1:31" ht="26.1" customHeight="1" x14ac:dyDescent="0.2">
      <c r="A21" s="828">
        <v>15</v>
      </c>
      <c r="B21" s="828"/>
      <c r="C21" s="270" t="s">
        <v>283</v>
      </c>
      <c r="D21" s="271" t="s">
        <v>284</v>
      </c>
      <c r="E21" s="164">
        <f>SUM(H21,K21,N21,Q21,T21,W21,Z21)</f>
        <v>2791014</v>
      </c>
      <c r="F21" s="164">
        <f t="shared" si="6"/>
        <v>3680010</v>
      </c>
      <c r="G21" s="164">
        <f t="shared" si="6"/>
        <v>2962134</v>
      </c>
      <c r="H21" s="246"/>
      <c r="I21" s="423"/>
      <c r="J21" s="253"/>
      <c r="K21" s="246">
        <v>180000</v>
      </c>
      <c r="L21" s="423">
        <v>261000</v>
      </c>
      <c r="M21" s="253">
        <v>250433</v>
      </c>
      <c r="N21" s="246">
        <v>164000</v>
      </c>
      <c r="O21" s="423">
        <v>328983</v>
      </c>
      <c r="P21" s="253">
        <v>168999</v>
      </c>
      <c r="Q21" s="246">
        <v>1514141</v>
      </c>
      <c r="R21" s="423">
        <v>2490027</v>
      </c>
      <c r="S21" s="253">
        <v>2189243</v>
      </c>
      <c r="T21" s="246">
        <v>300000</v>
      </c>
      <c r="U21" s="423">
        <v>400000</v>
      </c>
      <c r="V21" s="253">
        <v>295152</v>
      </c>
      <c r="W21" s="246"/>
      <c r="X21" s="423"/>
      <c r="Y21" s="253"/>
      <c r="Z21" s="246">
        <v>632873</v>
      </c>
      <c r="AA21" s="423">
        <v>200000</v>
      </c>
      <c r="AB21" s="253">
        <v>58307</v>
      </c>
      <c r="AD21" s="159"/>
      <c r="AE21" s="159"/>
    </row>
    <row r="22" spans="1:31" ht="26.1" customHeight="1" x14ac:dyDescent="0.2">
      <c r="A22" s="828">
        <v>16</v>
      </c>
      <c r="B22" s="828"/>
      <c r="C22" s="270" t="s">
        <v>286</v>
      </c>
      <c r="D22" s="271" t="s">
        <v>287</v>
      </c>
      <c r="E22" s="164">
        <f>SUM(H22,K22,N22,Q22,T22,W22,Z22)</f>
        <v>31543094</v>
      </c>
      <c r="F22" s="164">
        <f t="shared" si="6"/>
        <v>58155204</v>
      </c>
      <c r="G22" s="164">
        <f t="shared" si="6"/>
        <v>48967423</v>
      </c>
      <c r="H22" s="246">
        <v>9582026</v>
      </c>
      <c r="I22" s="423">
        <v>31992263</v>
      </c>
      <c r="J22" s="253">
        <v>25662201</v>
      </c>
      <c r="K22" s="246">
        <v>5840000</v>
      </c>
      <c r="L22" s="423">
        <v>6517000</v>
      </c>
      <c r="M22" s="253">
        <v>6479258</v>
      </c>
      <c r="N22" s="246">
        <v>7356000</v>
      </c>
      <c r="O22" s="423">
        <v>7626000</v>
      </c>
      <c r="P22" s="253">
        <v>6834395</v>
      </c>
      <c r="Q22" s="246">
        <v>5255068</v>
      </c>
      <c r="R22" s="423">
        <v>6111068</v>
      </c>
      <c r="S22" s="253">
        <v>5450798</v>
      </c>
      <c r="T22" s="246">
        <v>3510000</v>
      </c>
      <c r="U22" s="423">
        <v>2336000</v>
      </c>
      <c r="V22" s="253">
        <v>2309478</v>
      </c>
      <c r="W22" s="246"/>
      <c r="X22" s="423"/>
      <c r="Y22" s="253"/>
      <c r="Z22" s="246"/>
      <c r="AA22" s="423">
        <v>3572873</v>
      </c>
      <c r="AB22" s="253">
        <v>2231293</v>
      </c>
      <c r="AD22" s="159"/>
      <c r="AE22" s="159"/>
    </row>
    <row r="23" spans="1:31" ht="26.1" customHeight="1" x14ac:dyDescent="0.2">
      <c r="A23" s="828">
        <v>17</v>
      </c>
      <c r="B23" s="828"/>
      <c r="C23" s="270" t="s">
        <v>289</v>
      </c>
      <c r="D23" s="271" t="s">
        <v>290</v>
      </c>
      <c r="E23" s="164">
        <f>SUM(H23,K23,N23,Q23,T23,W23,Z23)</f>
        <v>13050000</v>
      </c>
      <c r="F23" s="164">
        <f t="shared" si="6"/>
        <v>19202052</v>
      </c>
      <c r="G23" s="164">
        <f t="shared" si="6"/>
        <v>18945293</v>
      </c>
      <c r="H23" s="246"/>
      <c r="I23" s="423"/>
      <c r="J23" s="253"/>
      <c r="K23" s="246"/>
      <c r="L23" s="423"/>
      <c r="M23" s="253"/>
      <c r="N23" s="246"/>
      <c r="O23" s="423"/>
      <c r="P23" s="253"/>
      <c r="Q23" s="246">
        <v>13050000</v>
      </c>
      <c r="R23" s="423">
        <v>19202052</v>
      </c>
      <c r="S23" s="253">
        <v>18945293</v>
      </c>
      <c r="T23" s="246"/>
      <c r="U23" s="423"/>
      <c r="V23" s="253"/>
      <c r="W23" s="246"/>
      <c r="X23" s="423"/>
      <c r="Y23" s="253"/>
      <c r="Z23" s="246"/>
      <c r="AA23" s="423"/>
      <c r="AB23" s="253"/>
      <c r="AD23" s="159"/>
      <c r="AE23" s="159"/>
    </row>
    <row r="24" spans="1:31" s="162" customFormat="1" ht="26.1" customHeight="1" x14ac:dyDescent="0.2">
      <c r="A24" s="830">
        <v>18</v>
      </c>
      <c r="B24" s="831"/>
      <c r="C24" s="317" t="s">
        <v>763</v>
      </c>
      <c r="D24" s="274" t="s">
        <v>292</v>
      </c>
      <c r="E24" s="165">
        <f>SUM(E21:E23)</f>
        <v>47384108</v>
      </c>
      <c r="F24" s="165">
        <f>SUM(F21:F23)</f>
        <v>81037266</v>
      </c>
      <c r="G24" s="165">
        <f>SUM(G21:G23)</f>
        <v>70874850</v>
      </c>
      <c r="H24" s="247">
        <f t="shared" ref="H24:V24" si="7">SUM(H21:H23)</f>
        <v>9582026</v>
      </c>
      <c r="I24" s="313">
        <f t="shared" si="7"/>
        <v>31992263</v>
      </c>
      <c r="J24" s="254">
        <f t="shared" si="7"/>
        <v>25662201</v>
      </c>
      <c r="K24" s="247">
        <f t="shared" si="7"/>
        <v>6020000</v>
      </c>
      <c r="L24" s="313">
        <f t="shared" si="7"/>
        <v>6778000</v>
      </c>
      <c r="M24" s="254">
        <f t="shared" si="7"/>
        <v>6729691</v>
      </c>
      <c r="N24" s="247">
        <f t="shared" si="7"/>
        <v>7520000</v>
      </c>
      <c r="O24" s="313">
        <f t="shared" si="7"/>
        <v>7954983</v>
      </c>
      <c r="P24" s="254">
        <f t="shared" si="7"/>
        <v>7003394</v>
      </c>
      <c r="Q24" s="247">
        <f t="shared" si="7"/>
        <v>19819209</v>
      </c>
      <c r="R24" s="313">
        <f t="shared" si="7"/>
        <v>27803147</v>
      </c>
      <c r="S24" s="254">
        <f t="shared" si="7"/>
        <v>26585334</v>
      </c>
      <c r="T24" s="247">
        <f t="shared" si="7"/>
        <v>3810000</v>
      </c>
      <c r="U24" s="313">
        <f t="shared" si="7"/>
        <v>2736000</v>
      </c>
      <c r="V24" s="254">
        <f t="shared" si="7"/>
        <v>2604630</v>
      </c>
      <c r="W24" s="247">
        <f>SUM(W21:W23)</f>
        <v>0</v>
      </c>
      <c r="X24" s="313">
        <f>SUM(X21:X23)</f>
        <v>0</v>
      </c>
      <c r="Y24" s="254"/>
      <c r="Z24" s="247">
        <f>SUM(Z21:Z23)</f>
        <v>632873</v>
      </c>
      <c r="AA24" s="313">
        <f>SUM(AA21:AA23)</f>
        <v>3772873</v>
      </c>
      <c r="AB24" s="254">
        <f>SUM(AB21:AB23)</f>
        <v>2289600</v>
      </c>
      <c r="AD24" s="159"/>
      <c r="AE24" s="159"/>
    </row>
    <row r="25" spans="1:31" ht="26.1" customHeight="1" x14ac:dyDescent="0.2">
      <c r="A25" s="828">
        <v>19</v>
      </c>
      <c r="B25" s="828"/>
      <c r="C25" s="270" t="s">
        <v>294</v>
      </c>
      <c r="D25" s="271" t="s">
        <v>295</v>
      </c>
      <c r="E25" s="164">
        <f t="shared" ref="E25:G26" si="8">SUM(H25,K25,N25,Q25,T25,W25,Z25)</f>
        <v>0</v>
      </c>
      <c r="F25" s="164">
        <f t="shared" si="8"/>
        <v>2400000</v>
      </c>
      <c r="G25" s="164">
        <f t="shared" si="8"/>
        <v>1200000</v>
      </c>
      <c r="H25" s="246"/>
      <c r="I25" s="423">
        <v>2400000</v>
      </c>
      <c r="J25" s="253">
        <v>1200000</v>
      </c>
      <c r="K25" s="246"/>
      <c r="L25" s="423"/>
      <c r="M25" s="253"/>
      <c r="N25" s="246"/>
      <c r="O25" s="423"/>
      <c r="P25" s="253"/>
      <c r="Q25" s="246"/>
      <c r="R25" s="423">
        <v>0</v>
      </c>
      <c r="S25" s="253"/>
      <c r="T25" s="246"/>
      <c r="U25" s="423"/>
      <c r="V25" s="253"/>
      <c r="W25" s="246"/>
      <c r="X25" s="423"/>
      <c r="Y25" s="253"/>
      <c r="Z25" s="246"/>
      <c r="AA25" s="423"/>
      <c r="AB25" s="253"/>
      <c r="AD25" s="159"/>
      <c r="AE25" s="159"/>
    </row>
    <row r="26" spans="1:31" ht="26.1" customHeight="1" x14ac:dyDescent="0.2">
      <c r="A26" s="828">
        <v>20</v>
      </c>
      <c r="B26" s="828"/>
      <c r="C26" s="270" t="s">
        <v>297</v>
      </c>
      <c r="D26" s="271" t="s">
        <v>298</v>
      </c>
      <c r="E26" s="164">
        <f t="shared" si="8"/>
        <v>10757340</v>
      </c>
      <c r="F26" s="164">
        <f t="shared" si="8"/>
        <v>12345521</v>
      </c>
      <c r="G26" s="164">
        <f t="shared" si="8"/>
        <v>8964782</v>
      </c>
      <c r="H26" s="246">
        <v>6360000</v>
      </c>
      <c r="I26" s="423">
        <v>6360000</v>
      </c>
      <c r="J26" s="253">
        <v>3651760</v>
      </c>
      <c r="K26" s="246">
        <v>2480000</v>
      </c>
      <c r="L26" s="423">
        <v>3877000</v>
      </c>
      <c r="M26" s="253">
        <v>3838841</v>
      </c>
      <c r="N26" s="246">
        <v>547200</v>
      </c>
      <c r="O26" s="423">
        <v>567200</v>
      </c>
      <c r="P26" s="253">
        <v>530969</v>
      </c>
      <c r="Q26" s="246">
        <v>403000</v>
      </c>
      <c r="R26" s="423">
        <v>574181</v>
      </c>
      <c r="S26" s="253">
        <v>574181</v>
      </c>
      <c r="T26" s="246">
        <v>430000</v>
      </c>
      <c r="U26" s="423">
        <v>430000</v>
      </c>
      <c r="V26" s="253">
        <v>334421</v>
      </c>
      <c r="W26" s="246"/>
      <c r="X26" s="423"/>
      <c r="Y26" s="253"/>
      <c r="Z26" s="246">
        <v>537140</v>
      </c>
      <c r="AA26" s="423">
        <v>537140</v>
      </c>
      <c r="AB26" s="253">
        <v>34610</v>
      </c>
      <c r="AD26" s="159"/>
      <c r="AE26" s="159"/>
    </row>
    <row r="27" spans="1:31" s="162" customFormat="1" ht="26.1" customHeight="1" x14ac:dyDescent="0.2">
      <c r="A27" s="828">
        <v>21</v>
      </c>
      <c r="B27" s="828"/>
      <c r="C27" s="317" t="s">
        <v>762</v>
      </c>
      <c r="D27" s="274" t="s">
        <v>300</v>
      </c>
      <c r="E27" s="165">
        <f>SUM(E25:E26)</f>
        <v>10757340</v>
      </c>
      <c r="F27" s="165">
        <f>SUM(F25:F26)</f>
        <v>14745521</v>
      </c>
      <c r="G27" s="165">
        <f>SUM(G25:G26)</f>
        <v>10164782</v>
      </c>
      <c r="H27" s="247">
        <f t="shared" ref="H27:V27" si="9">SUM(H25:H26)</f>
        <v>6360000</v>
      </c>
      <c r="I27" s="313">
        <f t="shared" si="9"/>
        <v>8760000</v>
      </c>
      <c r="J27" s="254">
        <f t="shared" si="9"/>
        <v>4851760</v>
      </c>
      <c r="K27" s="247">
        <f t="shared" si="9"/>
        <v>2480000</v>
      </c>
      <c r="L27" s="313">
        <f t="shared" si="9"/>
        <v>3877000</v>
      </c>
      <c r="M27" s="254">
        <f t="shared" si="9"/>
        <v>3838841</v>
      </c>
      <c r="N27" s="247">
        <f t="shared" si="9"/>
        <v>547200</v>
      </c>
      <c r="O27" s="313">
        <f t="shared" si="9"/>
        <v>567200</v>
      </c>
      <c r="P27" s="254">
        <f t="shared" si="9"/>
        <v>530969</v>
      </c>
      <c r="Q27" s="247">
        <f t="shared" si="9"/>
        <v>403000</v>
      </c>
      <c r="R27" s="313">
        <f t="shared" si="9"/>
        <v>574181</v>
      </c>
      <c r="S27" s="254">
        <f t="shared" si="9"/>
        <v>574181</v>
      </c>
      <c r="T27" s="247">
        <f t="shared" si="9"/>
        <v>430000</v>
      </c>
      <c r="U27" s="313">
        <f t="shared" si="9"/>
        <v>430000</v>
      </c>
      <c r="V27" s="254">
        <f t="shared" si="9"/>
        <v>334421</v>
      </c>
      <c r="W27" s="247">
        <f>SUM(W25:W26)</f>
        <v>0</v>
      </c>
      <c r="X27" s="313">
        <f>SUM(X25:X26)</f>
        <v>0</v>
      </c>
      <c r="Y27" s="254"/>
      <c r="Z27" s="247">
        <f>SUM(Z25:Z26)</f>
        <v>537140</v>
      </c>
      <c r="AA27" s="313">
        <f>SUM(AA25:AA26)</f>
        <v>537140</v>
      </c>
      <c r="AB27" s="254">
        <f>SUM(AB25:AB26)</f>
        <v>34610</v>
      </c>
      <c r="AD27" s="159"/>
      <c r="AE27" s="159"/>
    </row>
    <row r="28" spans="1:31" ht="26.1" customHeight="1" x14ac:dyDescent="0.2">
      <c r="A28" s="830">
        <v>22</v>
      </c>
      <c r="B28" s="831"/>
      <c r="C28" s="270" t="s">
        <v>302</v>
      </c>
      <c r="D28" s="271" t="s">
        <v>303</v>
      </c>
      <c r="E28" s="164">
        <f>SUM(H28,K28,N28,Q28,T28,W28,Z28)</f>
        <v>23255000</v>
      </c>
      <c r="F28" s="164">
        <f t="shared" ref="F28:G34" si="10">SUM(I28,L28,O28,R28,U28,X28,AA28)</f>
        <v>25321522</v>
      </c>
      <c r="G28" s="164">
        <f t="shared" si="10"/>
        <v>21255278</v>
      </c>
      <c r="H28" s="246">
        <v>7000000</v>
      </c>
      <c r="I28" s="423">
        <v>7062000</v>
      </c>
      <c r="J28" s="253">
        <v>6999768</v>
      </c>
      <c r="K28" s="246">
        <v>4750000</v>
      </c>
      <c r="L28" s="423">
        <v>4750000</v>
      </c>
      <c r="M28" s="253">
        <v>3027952</v>
      </c>
      <c r="N28" s="246">
        <v>1894000</v>
      </c>
      <c r="O28" s="423">
        <v>3109000</v>
      </c>
      <c r="P28" s="253">
        <v>1843293</v>
      </c>
      <c r="Q28" s="246">
        <v>5011000</v>
      </c>
      <c r="R28" s="423">
        <v>5370522</v>
      </c>
      <c r="S28" s="253">
        <v>4444136</v>
      </c>
      <c r="T28" s="246">
        <v>4600000</v>
      </c>
      <c r="U28" s="423">
        <v>5030000</v>
      </c>
      <c r="V28" s="253">
        <v>4940129</v>
      </c>
      <c r="W28" s="246"/>
      <c r="X28" s="423"/>
      <c r="Y28" s="253"/>
      <c r="Z28" s="246"/>
      <c r="AA28" s="423"/>
      <c r="AB28" s="253"/>
      <c r="AD28" s="159"/>
      <c r="AE28" s="159"/>
    </row>
    <row r="29" spans="1:31" ht="26.1" customHeight="1" x14ac:dyDescent="0.2">
      <c r="A29" s="828">
        <v>23</v>
      </c>
      <c r="B29" s="828"/>
      <c r="C29" s="270" t="s">
        <v>305</v>
      </c>
      <c r="D29" s="271" t="s">
        <v>306</v>
      </c>
      <c r="E29" s="164">
        <f t="shared" ref="E29:E34" si="11">SUM(H29,K29,N29,Q29,T29,W29,Z29)</f>
        <v>93145082</v>
      </c>
      <c r="F29" s="164">
        <f t="shared" si="10"/>
        <v>94894702</v>
      </c>
      <c r="G29" s="164">
        <f t="shared" si="10"/>
        <v>92537802</v>
      </c>
      <c r="H29" s="246">
        <v>46945102</v>
      </c>
      <c r="I29" s="423">
        <v>46945102</v>
      </c>
      <c r="J29" s="253">
        <v>45382258</v>
      </c>
      <c r="K29" s="246"/>
      <c r="L29" s="423"/>
      <c r="M29" s="253"/>
      <c r="N29" s="246">
        <v>17862000</v>
      </c>
      <c r="O29" s="423">
        <v>17577000</v>
      </c>
      <c r="P29" s="253">
        <v>16798082</v>
      </c>
      <c r="Q29" s="246">
        <v>449980</v>
      </c>
      <c r="R29" s="423">
        <v>18000</v>
      </c>
      <c r="S29" s="253">
        <v>18000</v>
      </c>
      <c r="T29" s="246">
        <v>27888000</v>
      </c>
      <c r="U29" s="423">
        <v>30354600</v>
      </c>
      <c r="V29" s="253">
        <v>30339462</v>
      </c>
      <c r="W29" s="246"/>
      <c r="X29" s="423"/>
      <c r="Y29" s="253"/>
      <c r="Z29" s="246"/>
      <c r="AA29" s="423"/>
      <c r="AB29" s="253"/>
      <c r="AD29" s="159"/>
      <c r="AE29" s="159"/>
    </row>
    <row r="30" spans="1:31" ht="26.1" customHeight="1" x14ac:dyDescent="0.2">
      <c r="A30" s="828">
        <v>24</v>
      </c>
      <c r="B30" s="828"/>
      <c r="C30" s="270" t="s">
        <v>308</v>
      </c>
      <c r="D30" s="271" t="s">
        <v>309</v>
      </c>
      <c r="E30" s="164">
        <f t="shared" si="11"/>
        <v>6242605</v>
      </c>
      <c r="F30" s="164">
        <f t="shared" si="10"/>
        <v>6305101</v>
      </c>
      <c r="G30" s="164">
        <f t="shared" si="10"/>
        <v>5637917</v>
      </c>
      <c r="H30" s="246"/>
      <c r="I30" s="423">
        <v>790000</v>
      </c>
      <c r="J30" s="253">
        <v>784550</v>
      </c>
      <c r="K30" s="246">
        <v>4690000</v>
      </c>
      <c r="L30" s="423">
        <v>3739000</v>
      </c>
      <c r="M30" s="253">
        <v>3229320</v>
      </c>
      <c r="N30" s="246"/>
      <c r="O30" s="423">
        <v>21496</v>
      </c>
      <c r="P30" s="253">
        <v>19488</v>
      </c>
      <c r="Q30" s="246">
        <v>1302605</v>
      </c>
      <c r="R30" s="423">
        <v>1504605</v>
      </c>
      <c r="S30" s="253">
        <v>1403711</v>
      </c>
      <c r="T30" s="246">
        <v>250000</v>
      </c>
      <c r="U30" s="423">
        <v>250000</v>
      </c>
      <c r="V30" s="253">
        <v>200848</v>
      </c>
      <c r="W30" s="246"/>
      <c r="X30" s="423"/>
      <c r="Y30" s="253"/>
      <c r="Z30" s="246"/>
      <c r="AA30" s="423"/>
      <c r="AB30" s="253"/>
      <c r="AD30" s="159"/>
      <c r="AE30" s="159"/>
    </row>
    <row r="31" spans="1:31" ht="26.1" customHeight="1" x14ac:dyDescent="0.2">
      <c r="A31" s="828">
        <v>25</v>
      </c>
      <c r="B31" s="828"/>
      <c r="C31" s="270" t="s">
        <v>311</v>
      </c>
      <c r="D31" s="271" t="s">
        <v>312</v>
      </c>
      <c r="E31" s="164">
        <f t="shared" si="11"/>
        <v>18846000</v>
      </c>
      <c r="F31" s="164">
        <f t="shared" si="10"/>
        <v>24731955</v>
      </c>
      <c r="G31" s="164">
        <f t="shared" si="10"/>
        <v>18400074</v>
      </c>
      <c r="H31" s="246">
        <v>12120000</v>
      </c>
      <c r="I31" s="423">
        <v>16135471</v>
      </c>
      <c r="J31" s="253">
        <v>10699086</v>
      </c>
      <c r="K31" s="246">
        <v>2600000</v>
      </c>
      <c r="L31" s="423">
        <v>2674000</v>
      </c>
      <c r="M31" s="253">
        <v>2579497</v>
      </c>
      <c r="N31" s="246">
        <v>1076000</v>
      </c>
      <c r="O31" s="423">
        <v>2010504</v>
      </c>
      <c r="P31" s="253">
        <v>1741904</v>
      </c>
      <c r="Q31" s="246">
        <v>2350000</v>
      </c>
      <c r="R31" s="423">
        <v>2161980</v>
      </c>
      <c r="S31" s="253">
        <v>1675995</v>
      </c>
      <c r="T31" s="246">
        <v>700000</v>
      </c>
      <c r="U31" s="423">
        <v>1750000</v>
      </c>
      <c r="V31" s="253">
        <v>1703592</v>
      </c>
      <c r="W31" s="246"/>
      <c r="X31" s="423"/>
      <c r="Y31" s="253"/>
      <c r="Z31" s="246"/>
      <c r="AA31" s="423"/>
      <c r="AB31" s="253"/>
      <c r="AD31" s="159"/>
      <c r="AE31" s="159"/>
    </row>
    <row r="32" spans="1:31" ht="26.1" customHeight="1" x14ac:dyDescent="0.2">
      <c r="A32" s="830">
        <v>26</v>
      </c>
      <c r="B32" s="831"/>
      <c r="C32" s="318" t="s">
        <v>314</v>
      </c>
      <c r="D32" s="271" t="s">
        <v>315</v>
      </c>
      <c r="E32" s="164">
        <f t="shared" si="11"/>
        <v>7266000</v>
      </c>
      <c r="F32" s="164">
        <f t="shared" si="10"/>
        <v>6752000</v>
      </c>
      <c r="G32" s="164">
        <f t="shared" si="10"/>
        <v>6200734</v>
      </c>
      <c r="H32" s="246">
        <v>800000</v>
      </c>
      <c r="I32" s="423">
        <v>1300000</v>
      </c>
      <c r="J32" s="253">
        <v>1202539</v>
      </c>
      <c r="K32" s="246">
        <v>5850000</v>
      </c>
      <c r="L32" s="423">
        <v>5452000</v>
      </c>
      <c r="M32" s="253">
        <v>4998195</v>
      </c>
      <c r="N32" s="246"/>
      <c r="O32" s="423"/>
      <c r="P32" s="253"/>
      <c r="Q32" s="246">
        <v>616000</v>
      </c>
      <c r="R32" s="423">
        <v>0</v>
      </c>
      <c r="S32" s="253"/>
      <c r="T32" s="246"/>
      <c r="U32" s="423"/>
      <c r="V32" s="253"/>
      <c r="W32" s="246"/>
      <c r="X32" s="423"/>
      <c r="Y32" s="253"/>
      <c r="Z32" s="246"/>
      <c r="AA32" s="423"/>
      <c r="AB32" s="253"/>
      <c r="AD32" s="159"/>
      <c r="AE32" s="159"/>
    </row>
    <row r="33" spans="1:31" ht="26.1" customHeight="1" x14ac:dyDescent="0.2">
      <c r="A33" s="828">
        <v>27</v>
      </c>
      <c r="B33" s="828"/>
      <c r="C33" s="316" t="s">
        <v>317</v>
      </c>
      <c r="D33" s="271" t="s">
        <v>318</v>
      </c>
      <c r="E33" s="164">
        <f t="shared" si="11"/>
        <v>31870700</v>
      </c>
      <c r="F33" s="164">
        <f t="shared" si="10"/>
        <v>52397846</v>
      </c>
      <c r="G33" s="164">
        <f t="shared" si="10"/>
        <v>42883942</v>
      </c>
      <c r="H33" s="246">
        <v>150000</v>
      </c>
      <c r="I33" s="423">
        <v>220000</v>
      </c>
      <c r="J33" s="253">
        <v>193819</v>
      </c>
      <c r="K33" s="246">
        <v>4380000</v>
      </c>
      <c r="L33" s="423">
        <v>4897470</v>
      </c>
      <c r="M33" s="253">
        <v>4820170</v>
      </c>
      <c r="N33" s="246">
        <v>380700</v>
      </c>
      <c r="O33" s="423">
        <v>1126573</v>
      </c>
      <c r="P33" s="253">
        <v>1119700</v>
      </c>
      <c r="Q33" s="246"/>
      <c r="R33" s="423">
        <v>616000</v>
      </c>
      <c r="S33" s="253">
        <v>586327</v>
      </c>
      <c r="T33" s="246">
        <v>620000</v>
      </c>
      <c r="U33" s="423">
        <v>791823</v>
      </c>
      <c r="V33" s="253">
        <v>788800</v>
      </c>
      <c r="W33" s="246"/>
      <c r="X33" s="423"/>
      <c r="Y33" s="253"/>
      <c r="Z33" s="246">
        <v>26340000</v>
      </c>
      <c r="AA33" s="423">
        <v>44745980</v>
      </c>
      <c r="AB33" s="253">
        <v>35375126</v>
      </c>
      <c r="AD33" s="159"/>
      <c r="AE33" s="159"/>
    </row>
    <row r="34" spans="1:31" ht="26.1" customHeight="1" x14ac:dyDescent="0.2">
      <c r="A34" s="828">
        <v>28</v>
      </c>
      <c r="B34" s="828"/>
      <c r="C34" s="270" t="s">
        <v>320</v>
      </c>
      <c r="D34" s="271" t="s">
        <v>321</v>
      </c>
      <c r="E34" s="164">
        <f t="shared" si="11"/>
        <v>157084592</v>
      </c>
      <c r="F34" s="164">
        <f t="shared" si="10"/>
        <v>119543690</v>
      </c>
      <c r="G34" s="164">
        <f t="shared" si="10"/>
        <v>94788128</v>
      </c>
      <c r="H34" s="246">
        <v>126957172</v>
      </c>
      <c r="I34" s="423">
        <v>77627857</v>
      </c>
      <c r="J34" s="253">
        <v>63877435</v>
      </c>
      <c r="K34" s="246">
        <v>8815000</v>
      </c>
      <c r="L34" s="423">
        <v>9680666</v>
      </c>
      <c r="M34" s="253">
        <v>9565515</v>
      </c>
      <c r="N34" s="246">
        <v>886500</v>
      </c>
      <c r="O34" s="423">
        <v>5240389</v>
      </c>
      <c r="P34" s="253">
        <v>1557723</v>
      </c>
      <c r="Q34" s="246">
        <v>12416446</v>
      </c>
      <c r="R34" s="423">
        <v>17605853</v>
      </c>
      <c r="S34" s="253">
        <v>16387304</v>
      </c>
      <c r="T34" s="246">
        <v>1745000</v>
      </c>
      <c r="U34" s="423">
        <v>1506800</v>
      </c>
      <c r="V34" s="253">
        <v>1441158</v>
      </c>
      <c r="W34" s="246">
        <v>4557474</v>
      </c>
      <c r="X34" s="423">
        <v>2455105</v>
      </c>
      <c r="Y34" s="253">
        <v>1652687</v>
      </c>
      <c r="Z34" s="246">
        <v>1707000</v>
      </c>
      <c r="AA34" s="423">
        <v>5427020</v>
      </c>
      <c r="AB34" s="253">
        <v>306306</v>
      </c>
      <c r="AD34" s="159"/>
      <c r="AE34" s="159"/>
    </row>
    <row r="35" spans="1:31" s="162" customFormat="1" ht="26.1" customHeight="1" x14ac:dyDescent="0.2">
      <c r="A35" s="828">
        <v>29</v>
      </c>
      <c r="B35" s="828"/>
      <c r="C35" s="317" t="s">
        <v>761</v>
      </c>
      <c r="D35" s="274" t="s">
        <v>323</v>
      </c>
      <c r="E35" s="165">
        <f>SUM(E28:E34)</f>
        <v>337709979</v>
      </c>
      <c r="F35" s="165">
        <f>SUM(F28:F34)</f>
        <v>329946816</v>
      </c>
      <c r="G35" s="165">
        <f>SUM(G28:G34)</f>
        <v>281703875</v>
      </c>
      <c r="H35" s="247">
        <f t="shared" ref="H35:V35" si="12">SUM(H28:H34)</f>
        <v>193972274</v>
      </c>
      <c r="I35" s="313">
        <f t="shared" si="12"/>
        <v>150080430</v>
      </c>
      <c r="J35" s="254">
        <f t="shared" si="12"/>
        <v>129139455</v>
      </c>
      <c r="K35" s="247">
        <f t="shared" si="12"/>
        <v>31085000</v>
      </c>
      <c r="L35" s="313">
        <f t="shared" si="12"/>
        <v>31193136</v>
      </c>
      <c r="M35" s="254">
        <f t="shared" si="12"/>
        <v>28220649</v>
      </c>
      <c r="N35" s="247">
        <f t="shared" si="12"/>
        <v>22099200</v>
      </c>
      <c r="O35" s="313">
        <f t="shared" si="12"/>
        <v>29084962</v>
      </c>
      <c r="P35" s="254">
        <f t="shared" si="12"/>
        <v>23080190</v>
      </c>
      <c r="Q35" s="247">
        <f t="shared" si="12"/>
        <v>22146031</v>
      </c>
      <c r="R35" s="313">
        <f t="shared" si="12"/>
        <v>27276960</v>
      </c>
      <c r="S35" s="254">
        <f t="shared" si="12"/>
        <v>24515473</v>
      </c>
      <c r="T35" s="247">
        <f t="shared" si="12"/>
        <v>35803000</v>
      </c>
      <c r="U35" s="313">
        <f t="shared" si="12"/>
        <v>39683223</v>
      </c>
      <c r="V35" s="254">
        <f t="shared" si="12"/>
        <v>39413989</v>
      </c>
      <c r="W35" s="247">
        <f t="shared" ref="W35:AB35" si="13">SUM(W28:W34)</f>
        <v>4557474</v>
      </c>
      <c r="X35" s="313">
        <f t="shared" si="13"/>
        <v>2455105</v>
      </c>
      <c r="Y35" s="313">
        <f t="shared" si="13"/>
        <v>1652687</v>
      </c>
      <c r="Z35" s="247">
        <f t="shared" si="13"/>
        <v>28047000</v>
      </c>
      <c r="AA35" s="247">
        <f t="shared" si="13"/>
        <v>50173000</v>
      </c>
      <c r="AB35" s="247">
        <f t="shared" si="13"/>
        <v>35681432</v>
      </c>
      <c r="AD35" s="159"/>
      <c r="AE35" s="159"/>
    </row>
    <row r="36" spans="1:31" ht="26.1" customHeight="1" x14ac:dyDescent="0.2">
      <c r="A36" s="830">
        <v>30</v>
      </c>
      <c r="B36" s="831"/>
      <c r="C36" s="270" t="s">
        <v>325</v>
      </c>
      <c r="D36" s="271" t="s">
        <v>326</v>
      </c>
      <c r="E36" s="164">
        <f t="shared" ref="E36:G37" si="14">SUM(H36,K36,N36,Q36,T36,W36,Z36)</f>
        <v>1486980</v>
      </c>
      <c r="F36" s="164">
        <f t="shared" si="14"/>
        <v>1043158</v>
      </c>
      <c r="G36" s="164">
        <f t="shared" si="14"/>
        <v>671709</v>
      </c>
      <c r="H36" s="246">
        <v>410000</v>
      </c>
      <c r="I36" s="423">
        <v>409518</v>
      </c>
      <c r="J36" s="253">
        <v>318630</v>
      </c>
      <c r="K36" s="246">
        <v>600000</v>
      </c>
      <c r="L36" s="423">
        <v>200000</v>
      </c>
      <c r="M36" s="253">
        <v>95315</v>
      </c>
      <c r="N36" s="246">
        <v>33000</v>
      </c>
      <c r="O36" s="423">
        <v>33000</v>
      </c>
      <c r="P36" s="253">
        <v>31765</v>
      </c>
      <c r="Q36" s="246">
        <v>75000</v>
      </c>
      <c r="R36" s="423">
        <v>31660</v>
      </c>
      <c r="S36" s="253">
        <v>31660</v>
      </c>
      <c r="T36" s="246">
        <v>50000</v>
      </c>
      <c r="U36" s="423">
        <v>50000</v>
      </c>
      <c r="V36" s="253">
        <v>4370</v>
      </c>
      <c r="W36" s="246"/>
      <c r="X36" s="423"/>
      <c r="Y36" s="253"/>
      <c r="Z36" s="246">
        <v>318980</v>
      </c>
      <c r="AA36" s="423">
        <v>318980</v>
      </c>
      <c r="AB36" s="253">
        <v>189969</v>
      </c>
      <c r="AD36" s="159"/>
      <c r="AE36" s="159"/>
    </row>
    <row r="37" spans="1:31" ht="26.1" customHeight="1" x14ac:dyDescent="0.2">
      <c r="A37" s="828">
        <v>31</v>
      </c>
      <c r="B37" s="828"/>
      <c r="C37" s="270" t="s">
        <v>328</v>
      </c>
      <c r="D37" s="271" t="s">
        <v>329</v>
      </c>
      <c r="E37" s="164">
        <f t="shared" si="14"/>
        <v>0</v>
      </c>
      <c r="F37" s="164">
        <f t="shared" si="14"/>
        <v>0</v>
      </c>
      <c r="G37" s="164">
        <f t="shared" si="14"/>
        <v>0</v>
      </c>
      <c r="H37" s="246"/>
      <c r="I37" s="423"/>
      <c r="J37" s="253"/>
      <c r="K37" s="246"/>
      <c r="L37" s="423">
        <v>0</v>
      </c>
      <c r="M37" s="253"/>
      <c r="N37" s="246"/>
      <c r="O37" s="423"/>
      <c r="P37" s="253"/>
      <c r="Q37" s="246"/>
      <c r="R37" s="423"/>
      <c r="S37" s="253"/>
      <c r="T37" s="246"/>
      <c r="U37" s="423"/>
      <c r="V37" s="253"/>
      <c r="W37" s="246"/>
      <c r="X37" s="423"/>
      <c r="Y37" s="253"/>
      <c r="Z37" s="246"/>
      <c r="AA37" s="423"/>
      <c r="AB37" s="253"/>
      <c r="AD37" s="159"/>
      <c r="AE37" s="159"/>
    </row>
    <row r="38" spans="1:31" s="162" customFormat="1" ht="26.1" customHeight="1" x14ac:dyDescent="0.2">
      <c r="A38" s="828">
        <v>32</v>
      </c>
      <c r="B38" s="828"/>
      <c r="C38" s="317" t="s">
        <v>760</v>
      </c>
      <c r="D38" s="274" t="s">
        <v>331</v>
      </c>
      <c r="E38" s="165">
        <f>SUM(E36:E37)</f>
        <v>1486980</v>
      </c>
      <c r="F38" s="165">
        <f>SUM(F36:F37)</f>
        <v>1043158</v>
      </c>
      <c r="G38" s="165">
        <f>SUM(G36:G37)</f>
        <v>671709</v>
      </c>
      <c r="H38" s="247">
        <f t="shared" ref="H38:V38" si="15">SUM(H36:H37)</f>
        <v>410000</v>
      </c>
      <c r="I38" s="313">
        <f t="shared" si="15"/>
        <v>409518</v>
      </c>
      <c r="J38" s="254">
        <f t="shared" si="15"/>
        <v>318630</v>
      </c>
      <c r="K38" s="247">
        <f t="shared" si="15"/>
        <v>600000</v>
      </c>
      <c r="L38" s="313">
        <f t="shared" si="15"/>
        <v>200000</v>
      </c>
      <c r="M38" s="254">
        <f t="shared" si="15"/>
        <v>95315</v>
      </c>
      <c r="N38" s="247">
        <f t="shared" si="15"/>
        <v>33000</v>
      </c>
      <c r="O38" s="313">
        <f t="shared" si="15"/>
        <v>33000</v>
      </c>
      <c r="P38" s="254">
        <f t="shared" si="15"/>
        <v>31765</v>
      </c>
      <c r="Q38" s="247">
        <f t="shared" si="15"/>
        <v>75000</v>
      </c>
      <c r="R38" s="313">
        <f t="shared" si="15"/>
        <v>31660</v>
      </c>
      <c r="S38" s="254">
        <f t="shared" si="15"/>
        <v>31660</v>
      </c>
      <c r="T38" s="247">
        <f t="shared" si="15"/>
        <v>50000</v>
      </c>
      <c r="U38" s="313">
        <f t="shared" si="15"/>
        <v>50000</v>
      </c>
      <c r="V38" s="254">
        <f t="shared" si="15"/>
        <v>4370</v>
      </c>
      <c r="W38" s="247">
        <f>SUM(W36:W37)</f>
        <v>0</v>
      </c>
      <c r="X38" s="313">
        <f>SUM(X36:X37)</f>
        <v>0</v>
      </c>
      <c r="Y38" s="254"/>
      <c r="Z38" s="247">
        <f>SUM(Z36:Z37)</f>
        <v>318980</v>
      </c>
      <c r="AA38" s="313">
        <f>SUM(AA36:AA37)</f>
        <v>318980</v>
      </c>
      <c r="AB38" s="254">
        <f>SUM(AB36:AB37)</f>
        <v>189969</v>
      </c>
      <c r="AD38" s="159"/>
      <c r="AE38" s="159"/>
    </row>
    <row r="39" spans="1:31" ht="26.1" customHeight="1" x14ac:dyDescent="0.2">
      <c r="A39" s="828">
        <v>33</v>
      </c>
      <c r="B39" s="828"/>
      <c r="C39" s="270" t="s">
        <v>333</v>
      </c>
      <c r="D39" s="271" t="s">
        <v>334</v>
      </c>
      <c r="E39" s="164">
        <f>SUM(H39,K39,N39,Q39,T39,W39,Z39)</f>
        <v>92088354</v>
      </c>
      <c r="F39" s="164">
        <f t="shared" ref="F39:G43" si="16">SUM(I39,L39,O39,R39,U39,X39,AA39)</f>
        <v>102915932</v>
      </c>
      <c r="G39" s="164">
        <f t="shared" si="16"/>
        <v>70754359</v>
      </c>
      <c r="H39" s="246">
        <v>53528111</v>
      </c>
      <c r="I39" s="423">
        <v>58694359</v>
      </c>
      <c r="J39" s="253">
        <v>34782692</v>
      </c>
      <c r="K39" s="246">
        <v>12789900</v>
      </c>
      <c r="L39" s="423">
        <v>12789900</v>
      </c>
      <c r="M39" s="253">
        <v>7092074</v>
      </c>
      <c r="N39" s="246">
        <v>5767000</v>
      </c>
      <c r="O39" s="423">
        <v>7735005</v>
      </c>
      <c r="P39" s="253">
        <v>7344375</v>
      </c>
      <c r="Q39" s="246">
        <v>10894142</v>
      </c>
      <c r="R39" s="423">
        <v>9559155</v>
      </c>
      <c r="S39" s="253">
        <v>9426311</v>
      </c>
      <c r="T39" s="246">
        <v>7529760</v>
      </c>
      <c r="U39" s="423">
        <v>11069901</v>
      </c>
      <c r="V39" s="253">
        <v>10994319</v>
      </c>
      <c r="W39" s="246">
        <v>1230518</v>
      </c>
      <c r="X39" s="423">
        <v>630478</v>
      </c>
      <c r="Y39" s="253">
        <v>421250</v>
      </c>
      <c r="Z39" s="246">
        <v>348923</v>
      </c>
      <c r="AA39" s="423">
        <v>2437134</v>
      </c>
      <c r="AB39" s="253">
        <v>693338</v>
      </c>
      <c r="AD39" s="159"/>
      <c r="AE39" s="159"/>
    </row>
    <row r="40" spans="1:31" ht="26.1" customHeight="1" x14ac:dyDescent="0.2">
      <c r="A40" s="830">
        <v>34</v>
      </c>
      <c r="B40" s="831"/>
      <c r="C40" s="270" t="s">
        <v>336</v>
      </c>
      <c r="D40" s="271" t="s">
        <v>337</v>
      </c>
      <c r="E40" s="164">
        <f>SUM(H40,K40,N40,Q40,T40,W40,Z40)</f>
        <v>11694113</v>
      </c>
      <c r="F40" s="164">
        <f t="shared" si="16"/>
        <v>34583384</v>
      </c>
      <c r="G40" s="164">
        <f t="shared" si="16"/>
        <v>34228984</v>
      </c>
      <c r="H40" s="246">
        <v>3350000</v>
      </c>
      <c r="I40" s="423">
        <v>31610007</v>
      </c>
      <c r="J40" s="253">
        <v>31610007</v>
      </c>
      <c r="K40" s="246"/>
      <c r="L40" s="423"/>
      <c r="M40" s="253"/>
      <c r="N40" s="246">
        <v>1426000</v>
      </c>
      <c r="O40" s="423">
        <v>189000</v>
      </c>
      <c r="P40" s="253"/>
      <c r="Q40" s="246">
        <v>2226863</v>
      </c>
      <c r="R40" s="423">
        <v>2661977</v>
      </c>
      <c r="S40" s="253">
        <v>2528977</v>
      </c>
      <c r="T40" s="246">
        <v>4691250</v>
      </c>
      <c r="U40" s="423">
        <v>90000</v>
      </c>
      <c r="V40" s="253">
        <v>90000</v>
      </c>
      <c r="W40" s="246"/>
      <c r="X40" s="423">
        <v>32400</v>
      </c>
      <c r="Y40" s="253"/>
      <c r="Z40" s="246"/>
      <c r="AA40" s="423"/>
      <c r="AB40" s="253"/>
      <c r="AD40" s="159"/>
      <c r="AE40" s="159"/>
    </row>
    <row r="41" spans="1:31" ht="26.1" customHeight="1" x14ac:dyDescent="0.2">
      <c r="A41" s="828">
        <v>35</v>
      </c>
      <c r="B41" s="828"/>
      <c r="C41" s="270" t="s">
        <v>339</v>
      </c>
      <c r="D41" s="271" t="s">
        <v>340</v>
      </c>
      <c r="E41" s="164">
        <f>SUM(H41,K41,N41,Q41,T41,W41,Z41)</f>
        <v>280000</v>
      </c>
      <c r="F41" s="164">
        <f t="shared" si="16"/>
        <v>360750</v>
      </c>
      <c r="G41" s="164">
        <f t="shared" si="16"/>
        <v>330750</v>
      </c>
      <c r="H41" s="246">
        <v>250000</v>
      </c>
      <c r="I41" s="423">
        <v>330750</v>
      </c>
      <c r="J41" s="253">
        <v>330750</v>
      </c>
      <c r="K41" s="246"/>
      <c r="L41" s="423"/>
      <c r="M41" s="253"/>
      <c r="N41" s="246"/>
      <c r="O41" s="423"/>
      <c r="P41" s="253"/>
      <c r="Q41" s="246"/>
      <c r="R41" s="423"/>
      <c r="S41" s="253"/>
      <c r="T41" s="246"/>
      <c r="U41" s="423"/>
      <c r="V41" s="253"/>
      <c r="W41" s="246">
        <v>30000</v>
      </c>
      <c r="X41" s="423">
        <v>30000</v>
      </c>
      <c r="Y41" s="253"/>
      <c r="Z41" s="246"/>
      <c r="AA41" s="423"/>
      <c r="AB41" s="253"/>
      <c r="AD41" s="159"/>
      <c r="AE41" s="159"/>
    </row>
    <row r="42" spans="1:31" ht="26.1" customHeight="1" x14ac:dyDescent="0.2">
      <c r="A42" s="828">
        <v>36</v>
      </c>
      <c r="B42" s="828"/>
      <c r="C42" s="270" t="s">
        <v>342</v>
      </c>
      <c r="D42" s="271" t="s">
        <v>343</v>
      </c>
      <c r="E42" s="164">
        <f>SUM(H42,K42,N42,Q42,T42,W42,Z42)</f>
        <v>550000</v>
      </c>
      <c r="F42" s="164">
        <f t="shared" si="16"/>
        <v>550000</v>
      </c>
      <c r="G42" s="164">
        <f t="shared" si="16"/>
        <v>77</v>
      </c>
      <c r="H42" s="246">
        <v>550000</v>
      </c>
      <c r="I42" s="423">
        <v>550000</v>
      </c>
      <c r="J42" s="253">
        <v>77</v>
      </c>
      <c r="K42" s="246"/>
      <c r="L42" s="423"/>
      <c r="M42" s="253"/>
      <c r="N42" s="246"/>
      <c r="O42" s="423"/>
      <c r="P42" s="253"/>
      <c r="Q42" s="246"/>
      <c r="R42" s="423"/>
      <c r="S42" s="253"/>
      <c r="T42" s="246"/>
      <c r="U42" s="423"/>
      <c r="V42" s="253"/>
      <c r="W42" s="246"/>
      <c r="X42" s="423"/>
      <c r="Y42" s="253"/>
      <c r="Z42" s="246"/>
      <c r="AA42" s="423"/>
      <c r="AB42" s="253"/>
      <c r="AD42" s="159"/>
      <c r="AE42" s="159"/>
    </row>
    <row r="43" spans="1:31" ht="26.1" customHeight="1" x14ac:dyDescent="0.2">
      <c r="A43" s="828">
        <v>37</v>
      </c>
      <c r="B43" s="828"/>
      <c r="C43" s="270" t="s">
        <v>345</v>
      </c>
      <c r="D43" s="271" t="s">
        <v>346</v>
      </c>
      <c r="E43" s="164">
        <f>SUM(H43,K43,N43,Q43,T43,W43,Z43)</f>
        <v>10645080</v>
      </c>
      <c r="F43" s="164">
        <f t="shared" si="16"/>
        <v>5121260</v>
      </c>
      <c r="G43" s="164">
        <f t="shared" si="16"/>
        <v>4933348</v>
      </c>
      <c r="H43" s="246">
        <v>4000000</v>
      </c>
      <c r="I43" s="423">
        <v>3200367</v>
      </c>
      <c r="J43" s="253">
        <v>3168637</v>
      </c>
      <c r="K43" s="246">
        <v>1660000</v>
      </c>
      <c r="L43" s="423">
        <v>469541</v>
      </c>
      <c r="M43" s="253">
        <v>468580</v>
      </c>
      <c r="N43" s="246">
        <v>989000</v>
      </c>
      <c r="O43" s="423">
        <v>163000</v>
      </c>
      <c r="P43" s="253">
        <v>148867</v>
      </c>
      <c r="Q43" s="246">
        <v>906080</v>
      </c>
      <c r="R43" s="423">
        <v>781147</v>
      </c>
      <c r="S43" s="253">
        <v>741137</v>
      </c>
      <c r="T43" s="246">
        <v>2155000</v>
      </c>
      <c r="U43" s="423">
        <v>107205</v>
      </c>
      <c r="V43" s="253">
        <v>102227</v>
      </c>
      <c r="W43" s="246">
        <v>200000</v>
      </c>
      <c r="X43" s="423">
        <v>200000</v>
      </c>
      <c r="Y43" s="253">
        <v>163900</v>
      </c>
      <c r="Z43" s="246">
        <v>735000</v>
      </c>
      <c r="AA43" s="423">
        <v>200000</v>
      </c>
      <c r="AB43" s="253">
        <v>140000</v>
      </c>
      <c r="AD43" s="159"/>
      <c r="AE43" s="159"/>
    </row>
    <row r="44" spans="1:31" s="162" customFormat="1" ht="26.1" customHeight="1" x14ac:dyDescent="0.2">
      <c r="A44" s="830">
        <v>38</v>
      </c>
      <c r="B44" s="831"/>
      <c r="C44" s="317" t="s">
        <v>759</v>
      </c>
      <c r="D44" s="274" t="s">
        <v>348</v>
      </c>
      <c r="E44" s="165">
        <f>SUM(E39:E43)</f>
        <v>115257547</v>
      </c>
      <c r="F44" s="165">
        <f>SUM(F39:F43)</f>
        <v>143531326</v>
      </c>
      <c r="G44" s="165">
        <f>SUM(G39:G43)</f>
        <v>110247518</v>
      </c>
      <c r="H44" s="247">
        <f t="shared" ref="H44:AB44" si="17">SUM(H39:H43)</f>
        <v>61678111</v>
      </c>
      <c r="I44" s="313">
        <f t="shared" si="17"/>
        <v>94385483</v>
      </c>
      <c r="J44" s="254">
        <f t="shared" si="17"/>
        <v>69892163</v>
      </c>
      <c r="K44" s="247">
        <f t="shared" si="17"/>
        <v>14449900</v>
      </c>
      <c r="L44" s="247">
        <f t="shared" si="17"/>
        <v>13259441</v>
      </c>
      <c r="M44" s="247">
        <f t="shared" si="17"/>
        <v>7560654</v>
      </c>
      <c r="N44" s="247">
        <f t="shared" si="17"/>
        <v>8182000</v>
      </c>
      <c r="O44" s="313">
        <f t="shared" si="17"/>
        <v>8087005</v>
      </c>
      <c r="P44" s="254">
        <f t="shared" si="17"/>
        <v>7493242</v>
      </c>
      <c r="Q44" s="247">
        <f t="shared" si="17"/>
        <v>14027085</v>
      </c>
      <c r="R44" s="313">
        <f t="shared" si="17"/>
        <v>13002279</v>
      </c>
      <c r="S44" s="254">
        <f t="shared" si="17"/>
        <v>12696425</v>
      </c>
      <c r="T44" s="247">
        <f t="shared" si="17"/>
        <v>14376010</v>
      </c>
      <c r="U44" s="313">
        <f t="shared" si="17"/>
        <v>11267106</v>
      </c>
      <c r="V44" s="254">
        <f t="shared" si="17"/>
        <v>11186546</v>
      </c>
      <c r="W44" s="247">
        <f t="shared" si="17"/>
        <v>1460518</v>
      </c>
      <c r="X44" s="313">
        <f t="shared" si="17"/>
        <v>892878</v>
      </c>
      <c r="Y44" s="313">
        <f t="shared" si="17"/>
        <v>585150</v>
      </c>
      <c r="Z44" s="247">
        <f t="shared" si="17"/>
        <v>1083923</v>
      </c>
      <c r="AA44" s="313">
        <f t="shared" si="17"/>
        <v>2637134</v>
      </c>
      <c r="AB44" s="254">
        <f t="shared" si="17"/>
        <v>833338</v>
      </c>
      <c r="AD44" s="159"/>
      <c r="AE44" s="159"/>
    </row>
    <row r="45" spans="1:31" ht="26.1" customHeight="1" x14ac:dyDescent="0.2">
      <c r="A45" s="828">
        <v>39</v>
      </c>
      <c r="B45" s="828"/>
      <c r="C45" s="275" t="s">
        <v>758</v>
      </c>
      <c r="D45" s="276" t="s">
        <v>350</v>
      </c>
      <c r="E45" s="169">
        <f>SUM(E24,E27,E35,E38,E44)</f>
        <v>512595954</v>
      </c>
      <c r="F45" s="169">
        <f>SUM(F24,F27,F35,F38,F44)</f>
        <v>570304087</v>
      </c>
      <c r="G45" s="169">
        <f>SUM(G24,G27,G35,G38,G44)</f>
        <v>473662734</v>
      </c>
      <c r="H45" s="248">
        <f t="shared" ref="H45:AB45" si="18">SUM(H24,H27,H35,H38,H44)</f>
        <v>272002411</v>
      </c>
      <c r="I45" s="314">
        <f t="shared" si="18"/>
        <v>285627694</v>
      </c>
      <c r="J45" s="256">
        <f t="shared" si="18"/>
        <v>229864209</v>
      </c>
      <c r="K45" s="248">
        <f t="shared" si="18"/>
        <v>54634900</v>
      </c>
      <c r="L45" s="314">
        <f t="shared" si="18"/>
        <v>55307577</v>
      </c>
      <c r="M45" s="256">
        <f t="shared" si="18"/>
        <v>46445150</v>
      </c>
      <c r="N45" s="248">
        <f t="shared" si="18"/>
        <v>38381400</v>
      </c>
      <c r="O45" s="314">
        <f t="shared" si="18"/>
        <v>45727150</v>
      </c>
      <c r="P45" s="256">
        <f t="shared" si="18"/>
        <v>38139560</v>
      </c>
      <c r="Q45" s="248">
        <f t="shared" si="18"/>
        <v>56470325</v>
      </c>
      <c r="R45" s="314">
        <f t="shared" si="18"/>
        <v>68688227</v>
      </c>
      <c r="S45" s="256">
        <f t="shared" si="18"/>
        <v>64403073</v>
      </c>
      <c r="T45" s="248">
        <f t="shared" si="18"/>
        <v>54469010</v>
      </c>
      <c r="U45" s="314">
        <f t="shared" si="18"/>
        <v>54166329</v>
      </c>
      <c r="V45" s="256">
        <f t="shared" si="18"/>
        <v>53543956</v>
      </c>
      <c r="W45" s="248">
        <f t="shared" si="18"/>
        <v>6017992</v>
      </c>
      <c r="X45" s="248">
        <f t="shared" si="18"/>
        <v>3347983</v>
      </c>
      <c r="Y45" s="248">
        <f t="shared" si="18"/>
        <v>2237837</v>
      </c>
      <c r="Z45" s="248">
        <f t="shared" si="18"/>
        <v>30619916</v>
      </c>
      <c r="AA45" s="314">
        <f t="shared" si="18"/>
        <v>57439127</v>
      </c>
      <c r="AB45" s="256">
        <f t="shared" si="18"/>
        <v>39028949</v>
      </c>
      <c r="AD45" s="159"/>
      <c r="AE45" s="159"/>
    </row>
    <row r="46" spans="1:31" ht="26.1" customHeight="1" x14ac:dyDescent="0.2">
      <c r="A46" s="828">
        <v>40</v>
      </c>
      <c r="B46" s="828"/>
      <c r="C46" s="277" t="s">
        <v>352</v>
      </c>
      <c r="D46" s="271" t="s">
        <v>353</v>
      </c>
      <c r="E46" s="164">
        <f>SUM(H46,K46,N46,Q46,T46,W46,Z46)</f>
        <v>0</v>
      </c>
      <c r="F46" s="164">
        <f t="shared" ref="F46:G53" si="19">SUM(I46,L46,O46,R46,U46,X46,AA46)</f>
        <v>0</v>
      </c>
      <c r="G46" s="164">
        <f t="shared" si="19"/>
        <v>0</v>
      </c>
      <c r="H46" s="246"/>
      <c r="I46" s="423"/>
      <c r="J46" s="253"/>
      <c r="K46" s="246"/>
      <c r="L46" s="423"/>
      <c r="M46" s="253"/>
      <c r="N46" s="246"/>
      <c r="O46" s="423"/>
      <c r="P46" s="253"/>
      <c r="Q46" s="246"/>
      <c r="R46" s="423"/>
      <c r="S46" s="253"/>
      <c r="T46" s="246"/>
      <c r="U46" s="423"/>
      <c r="V46" s="253"/>
      <c r="W46" s="246"/>
      <c r="X46" s="423"/>
      <c r="Y46" s="253"/>
      <c r="Z46" s="246"/>
      <c r="AA46" s="423"/>
      <c r="AB46" s="253"/>
      <c r="AD46" s="159"/>
      <c r="AE46" s="159"/>
    </row>
    <row r="47" spans="1:31" ht="26.1" customHeight="1" x14ac:dyDescent="0.2">
      <c r="A47" s="828">
        <v>41</v>
      </c>
      <c r="B47" s="828"/>
      <c r="C47" s="277" t="s">
        <v>355</v>
      </c>
      <c r="D47" s="271" t="s">
        <v>356</v>
      </c>
      <c r="E47" s="164">
        <f t="shared" ref="E47:E53" si="20">SUM(H47,K47,N47,Q47,T47,W47,Z47)</f>
        <v>1350000</v>
      </c>
      <c r="F47" s="164">
        <f t="shared" si="19"/>
        <v>3791000</v>
      </c>
      <c r="G47" s="164">
        <f t="shared" si="19"/>
        <v>3396000</v>
      </c>
      <c r="H47" s="246">
        <v>1350000</v>
      </c>
      <c r="I47" s="423">
        <v>3791000</v>
      </c>
      <c r="J47" s="253">
        <v>3396000</v>
      </c>
      <c r="K47" s="246"/>
      <c r="L47" s="423"/>
      <c r="M47" s="253"/>
      <c r="N47" s="246"/>
      <c r="O47" s="423"/>
      <c r="P47" s="253"/>
      <c r="Q47" s="246"/>
      <c r="R47" s="423"/>
      <c r="S47" s="253"/>
      <c r="T47" s="246"/>
      <c r="U47" s="423"/>
      <c r="V47" s="253"/>
      <c r="W47" s="246"/>
      <c r="X47" s="423"/>
      <c r="Y47" s="253"/>
      <c r="Z47" s="246"/>
      <c r="AA47" s="423"/>
      <c r="AB47" s="253"/>
      <c r="AD47" s="159"/>
      <c r="AE47" s="159"/>
    </row>
    <row r="48" spans="1:31" ht="26.1" customHeight="1" x14ac:dyDescent="0.2">
      <c r="A48" s="830">
        <v>42</v>
      </c>
      <c r="B48" s="831"/>
      <c r="C48" s="319" t="s">
        <v>358</v>
      </c>
      <c r="D48" s="271" t="s">
        <v>359</v>
      </c>
      <c r="E48" s="164">
        <f t="shared" si="20"/>
        <v>0</v>
      </c>
      <c r="F48" s="164">
        <f t="shared" si="19"/>
        <v>0</v>
      </c>
      <c r="G48" s="164">
        <f t="shared" si="19"/>
        <v>0</v>
      </c>
      <c r="H48" s="246"/>
      <c r="I48" s="423"/>
      <c r="J48" s="253"/>
      <c r="K48" s="246"/>
      <c r="L48" s="423"/>
      <c r="M48" s="253"/>
      <c r="N48" s="246"/>
      <c r="O48" s="423"/>
      <c r="P48" s="253"/>
      <c r="Q48" s="246"/>
      <c r="R48" s="423"/>
      <c r="S48" s="253"/>
      <c r="T48" s="246"/>
      <c r="U48" s="423"/>
      <c r="V48" s="253"/>
      <c r="W48" s="246"/>
      <c r="X48" s="423"/>
      <c r="Y48" s="253"/>
      <c r="Z48" s="246"/>
      <c r="AA48" s="423"/>
      <c r="AB48" s="253"/>
      <c r="AD48" s="159"/>
      <c r="AE48" s="159"/>
    </row>
    <row r="49" spans="1:31" ht="26.1" customHeight="1" x14ac:dyDescent="0.2">
      <c r="A49" s="828">
        <v>43</v>
      </c>
      <c r="B49" s="828"/>
      <c r="C49" s="319" t="s">
        <v>361</v>
      </c>
      <c r="D49" s="271" t="s">
        <v>362</v>
      </c>
      <c r="E49" s="164">
        <f t="shared" si="20"/>
        <v>0</v>
      </c>
      <c r="F49" s="164">
        <f t="shared" si="19"/>
        <v>0</v>
      </c>
      <c r="G49" s="164">
        <f t="shared" si="19"/>
        <v>0</v>
      </c>
      <c r="H49" s="246"/>
      <c r="I49" s="423"/>
      <c r="J49" s="253"/>
      <c r="K49" s="246"/>
      <c r="L49" s="423"/>
      <c r="M49" s="253"/>
      <c r="N49" s="246"/>
      <c r="O49" s="423"/>
      <c r="P49" s="253"/>
      <c r="Q49" s="246"/>
      <c r="R49" s="423"/>
      <c r="S49" s="253"/>
      <c r="T49" s="246"/>
      <c r="U49" s="423"/>
      <c r="V49" s="253"/>
      <c r="W49" s="246"/>
      <c r="X49" s="423"/>
      <c r="Y49" s="253"/>
      <c r="Z49" s="246"/>
      <c r="AA49" s="423"/>
      <c r="AB49" s="253"/>
      <c r="AD49" s="159"/>
      <c r="AE49" s="159"/>
    </row>
    <row r="50" spans="1:31" ht="26.1" customHeight="1" x14ac:dyDescent="0.2">
      <c r="A50" s="828">
        <v>44</v>
      </c>
      <c r="B50" s="828"/>
      <c r="C50" s="319" t="s">
        <v>364</v>
      </c>
      <c r="D50" s="271" t="s">
        <v>365</v>
      </c>
      <c r="E50" s="164">
        <f t="shared" si="20"/>
        <v>0</v>
      </c>
      <c r="F50" s="164">
        <f t="shared" si="19"/>
        <v>0</v>
      </c>
      <c r="G50" s="164">
        <f t="shared" si="19"/>
        <v>0</v>
      </c>
      <c r="H50" s="246"/>
      <c r="I50" s="423"/>
      <c r="J50" s="253"/>
      <c r="K50" s="246"/>
      <c r="L50" s="423"/>
      <c r="M50" s="253"/>
      <c r="N50" s="246"/>
      <c r="O50" s="423"/>
      <c r="P50" s="253"/>
      <c r="Q50" s="246"/>
      <c r="R50" s="423"/>
      <c r="S50" s="253"/>
      <c r="T50" s="246"/>
      <c r="U50" s="423"/>
      <c r="V50" s="253"/>
      <c r="W50" s="246"/>
      <c r="X50" s="423"/>
      <c r="Y50" s="253"/>
      <c r="Z50" s="246"/>
      <c r="AA50" s="423"/>
      <c r="AB50" s="253"/>
      <c r="AD50" s="159"/>
      <c r="AE50" s="159"/>
    </row>
    <row r="51" spans="1:31" ht="26.1" customHeight="1" x14ac:dyDescent="0.2">
      <c r="A51" s="828">
        <v>45</v>
      </c>
      <c r="B51" s="828"/>
      <c r="C51" s="277" t="s">
        <v>367</v>
      </c>
      <c r="D51" s="271" t="s">
        <v>368</v>
      </c>
      <c r="E51" s="164">
        <f t="shared" si="20"/>
        <v>0</v>
      </c>
      <c r="F51" s="164">
        <f t="shared" si="19"/>
        <v>0</v>
      </c>
      <c r="G51" s="164">
        <f t="shared" si="19"/>
        <v>0</v>
      </c>
      <c r="H51" s="246"/>
      <c r="I51" s="423"/>
      <c r="J51" s="253"/>
      <c r="K51" s="246"/>
      <c r="L51" s="423"/>
      <c r="M51" s="253"/>
      <c r="N51" s="246"/>
      <c r="O51" s="423"/>
      <c r="P51" s="253"/>
      <c r="Q51" s="246"/>
      <c r="R51" s="423"/>
      <c r="S51" s="253"/>
      <c r="T51" s="246"/>
      <c r="U51" s="423"/>
      <c r="V51" s="253"/>
      <c r="W51" s="246"/>
      <c r="X51" s="423"/>
      <c r="Y51" s="253"/>
      <c r="Z51" s="246"/>
      <c r="AA51" s="423"/>
      <c r="AB51" s="253"/>
      <c r="AD51" s="159"/>
      <c r="AE51" s="159"/>
    </row>
    <row r="52" spans="1:31" ht="26.1" customHeight="1" x14ac:dyDescent="0.2">
      <c r="A52" s="830">
        <v>46</v>
      </c>
      <c r="B52" s="831"/>
      <c r="C52" s="277" t="s">
        <v>370</v>
      </c>
      <c r="D52" s="271" t="s">
        <v>371</v>
      </c>
      <c r="E52" s="164">
        <f t="shared" si="20"/>
        <v>0</v>
      </c>
      <c r="F52" s="164">
        <f t="shared" si="19"/>
        <v>0</v>
      </c>
      <c r="G52" s="164">
        <f t="shared" si="19"/>
        <v>0</v>
      </c>
      <c r="H52" s="246"/>
      <c r="I52" s="423"/>
      <c r="J52" s="253"/>
      <c r="K52" s="246"/>
      <c r="L52" s="423"/>
      <c r="M52" s="253"/>
      <c r="N52" s="246"/>
      <c r="O52" s="423"/>
      <c r="P52" s="253"/>
      <c r="Q52" s="246"/>
      <c r="R52" s="423"/>
      <c r="S52" s="253"/>
      <c r="T52" s="246"/>
      <c r="U52" s="423"/>
      <c r="V52" s="253"/>
      <c r="W52" s="246"/>
      <c r="X52" s="423"/>
      <c r="Y52" s="253"/>
      <c r="Z52" s="246"/>
      <c r="AA52" s="423"/>
      <c r="AB52" s="253"/>
      <c r="AD52" s="159"/>
      <c r="AE52" s="159"/>
    </row>
    <row r="53" spans="1:31" ht="26.1" customHeight="1" x14ac:dyDescent="0.2">
      <c r="A53" s="828">
        <v>47</v>
      </c>
      <c r="B53" s="828"/>
      <c r="C53" s="277" t="s">
        <v>373</v>
      </c>
      <c r="D53" s="271" t="s">
        <v>374</v>
      </c>
      <c r="E53" s="164">
        <f t="shared" si="20"/>
        <v>13324000</v>
      </c>
      <c r="F53" s="164">
        <f t="shared" si="19"/>
        <v>9704056</v>
      </c>
      <c r="G53" s="164">
        <f t="shared" si="19"/>
        <v>6608001</v>
      </c>
      <c r="H53" s="246">
        <v>13324000</v>
      </c>
      <c r="I53" s="423">
        <v>9704056</v>
      </c>
      <c r="J53" s="253">
        <v>6608001</v>
      </c>
      <c r="K53" s="246"/>
      <c r="L53" s="423"/>
      <c r="M53" s="253"/>
      <c r="N53" s="246"/>
      <c r="O53" s="423"/>
      <c r="P53" s="253"/>
      <c r="Q53" s="246"/>
      <c r="R53" s="423"/>
      <c r="S53" s="253"/>
      <c r="T53" s="246"/>
      <c r="U53" s="423"/>
      <c r="V53" s="253"/>
      <c r="W53" s="246"/>
      <c r="X53" s="423"/>
      <c r="Y53" s="253"/>
      <c r="Z53" s="246"/>
      <c r="AA53" s="423"/>
      <c r="AB53" s="253"/>
      <c r="AD53" s="159"/>
      <c r="AE53" s="159"/>
    </row>
    <row r="54" spans="1:31" ht="26.1" customHeight="1" x14ac:dyDescent="0.2">
      <c r="A54" s="828">
        <v>48</v>
      </c>
      <c r="B54" s="828"/>
      <c r="C54" s="320" t="s">
        <v>757</v>
      </c>
      <c r="D54" s="276" t="s">
        <v>376</v>
      </c>
      <c r="E54" s="170">
        <f>SUM(E46:E53)</f>
        <v>14674000</v>
      </c>
      <c r="F54" s="170">
        <f>SUM(F46:F53)</f>
        <v>13495056</v>
      </c>
      <c r="G54" s="170">
        <f>SUM(G46:G53)</f>
        <v>10004001</v>
      </c>
      <c r="H54" s="248">
        <f t="shared" ref="H54:V54" si="21">SUM(H46:H53)</f>
        <v>14674000</v>
      </c>
      <c r="I54" s="314">
        <f t="shared" si="21"/>
        <v>13495056</v>
      </c>
      <c r="J54" s="256">
        <f t="shared" si="21"/>
        <v>10004001</v>
      </c>
      <c r="K54" s="248">
        <f t="shared" si="21"/>
        <v>0</v>
      </c>
      <c r="L54" s="314">
        <f t="shared" si="21"/>
        <v>0</v>
      </c>
      <c r="M54" s="256">
        <f t="shared" si="21"/>
        <v>0</v>
      </c>
      <c r="N54" s="248">
        <f t="shared" si="21"/>
        <v>0</v>
      </c>
      <c r="O54" s="314">
        <f t="shared" si="21"/>
        <v>0</v>
      </c>
      <c r="P54" s="256">
        <f t="shared" si="21"/>
        <v>0</v>
      </c>
      <c r="Q54" s="248">
        <f t="shared" si="21"/>
        <v>0</v>
      </c>
      <c r="R54" s="314">
        <f t="shared" si="21"/>
        <v>0</v>
      </c>
      <c r="S54" s="256">
        <f t="shared" si="21"/>
        <v>0</v>
      </c>
      <c r="T54" s="248">
        <f t="shared" si="21"/>
        <v>0</v>
      </c>
      <c r="U54" s="314">
        <f t="shared" si="21"/>
        <v>0</v>
      </c>
      <c r="V54" s="256">
        <f t="shared" si="21"/>
        <v>0</v>
      </c>
      <c r="W54" s="248">
        <f t="shared" ref="W54:AB54" si="22">SUM(W46:W53)</f>
        <v>0</v>
      </c>
      <c r="X54" s="314">
        <f t="shared" si="22"/>
        <v>0</v>
      </c>
      <c r="Y54" s="314">
        <f t="shared" si="22"/>
        <v>0</v>
      </c>
      <c r="Z54" s="248">
        <f t="shared" si="22"/>
        <v>0</v>
      </c>
      <c r="AA54" s="314">
        <f t="shared" si="22"/>
        <v>0</v>
      </c>
      <c r="AB54" s="256">
        <f t="shared" si="22"/>
        <v>0</v>
      </c>
      <c r="AD54" s="159"/>
      <c r="AE54" s="159"/>
    </row>
    <row r="55" spans="1:31" ht="26.1" customHeight="1" x14ac:dyDescent="0.2">
      <c r="A55" s="828">
        <v>49</v>
      </c>
      <c r="B55" s="828"/>
      <c r="C55" s="277" t="s">
        <v>378</v>
      </c>
      <c r="D55" s="271" t="s">
        <v>379</v>
      </c>
      <c r="E55" s="164">
        <f>SUM(H55,K55,N55,Q55,T55,W55,Z55)</f>
        <v>0</v>
      </c>
      <c r="F55" s="164">
        <f t="shared" ref="F55:G58" si="23">SUM(I55,L55,O55,R55,U55,X55,AA55)</f>
        <v>0</v>
      </c>
      <c r="G55" s="164">
        <f t="shared" si="23"/>
        <v>0</v>
      </c>
      <c r="H55" s="246"/>
      <c r="I55" s="423"/>
      <c r="J55" s="253"/>
      <c r="K55" s="246"/>
      <c r="L55" s="423"/>
      <c r="M55" s="253"/>
      <c r="N55" s="246"/>
      <c r="O55" s="423"/>
      <c r="P55" s="253"/>
      <c r="Q55" s="246"/>
      <c r="R55" s="423"/>
      <c r="S55" s="253"/>
      <c r="T55" s="246"/>
      <c r="U55" s="423"/>
      <c r="V55" s="253"/>
      <c r="W55" s="246"/>
      <c r="X55" s="423"/>
      <c r="Y55" s="253"/>
      <c r="Z55" s="246"/>
      <c r="AA55" s="423"/>
      <c r="AB55" s="253"/>
      <c r="AD55" s="159"/>
      <c r="AE55" s="159"/>
    </row>
    <row r="56" spans="1:31" ht="26.1" customHeight="1" x14ac:dyDescent="0.2">
      <c r="A56" s="830">
        <v>50</v>
      </c>
      <c r="B56" s="831"/>
      <c r="C56" s="277" t="s">
        <v>380</v>
      </c>
      <c r="D56" s="271" t="s">
        <v>381</v>
      </c>
      <c r="E56" s="164">
        <f>SUM(H56,K56,N56,Q56,T56,W56,Z56)</f>
        <v>0</v>
      </c>
      <c r="F56" s="164">
        <f t="shared" si="23"/>
        <v>8623728</v>
      </c>
      <c r="G56" s="164">
        <f t="shared" si="23"/>
        <v>8623728</v>
      </c>
      <c r="H56" s="246"/>
      <c r="I56" s="423">
        <v>8623728</v>
      </c>
      <c r="J56" s="253">
        <v>8623728</v>
      </c>
      <c r="K56" s="246"/>
      <c r="L56" s="423"/>
      <c r="M56" s="253"/>
      <c r="N56" s="246"/>
      <c r="O56" s="423"/>
      <c r="P56" s="253"/>
      <c r="Q56" s="246"/>
      <c r="R56" s="423"/>
      <c r="S56" s="253"/>
      <c r="T56" s="246"/>
      <c r="U56" s="423"/>
      <c r="V56" s="253"/>
      <c r="W56" s="246"/>
      <c r="X56" s="423"/>
      <c r="Y56" s="253"/>
      <c r="Z56" s="246"/>
      <c r="AA56" s="423"/>
      <c r="AB56" s="253"/>
      <c r="AD56" s="159"/>
      <c r="AE56" s="159"/>
    </row>
    <row r="57" spans="1:31" ht="26.1" customHeight="1" x14ac:dyDescent="0.2">
      <c r="A57" s="828">
        <v>51</v>
      </c>
      <c r="B57" s="828"/>
      <c r="C57" s="277" t="s">
        <v>382</v>
      </c>
      <c r="D57" s="271" t="s">
        <v>383</v>
      </c>
      <c r="E57" s="164">
        <f>SUM(H57,K57,N57,Q57,T57,W57,Z57)</f>
        <v>0</v>
      </c>
      <c r="F57" s="164">
        <f t="shared" si="23"/>
        <v>0</v>
      </c>
      <c r="G57" s="164">
        <f t="shared" si="23"/>
        <v>0</v>
      </c>
      <c r="H57" s="246"/>
      <c r="I57" s="423"/>
      <c r="J57" s="253"/>
      <c r="K57" s="246"/>
      <c r="L57" s="423"/>
      <c r="M57" s="253"/>
      <c r="N57" s="246"/>
      <c r="O57" s="423"/>
      <c r="P57" s="253"/>
      <c r="Q57" s="246"/>
      <c r="R57" s="423"/>
      <c r="S57" s="253"/>
      <c r="T57" s="246"/>
      <c r="U57" s="423"/>
      <c r="V57" s="253"/>
      <c r="W57" s="246"/>
      <c r="X57" s="423"/>
      <c r="Y57" s="253"/>
      <c r="Z57" s="246"/>
      <c r="AA57" s="423"/>
      <c r="AB57" s="253"/>
      <c r="AD57" s="159"/>
      <c r="AE57" s="159"/>
    </row>
    <row r="58" spans="1:31" ht="26.1" customHeight="1" x14ac:dyDescent="0.2">
      <c r="A58" s="828">
        <v>52</v>
      </c>
      <c r="B58" s="828"/>
      <c r="C58" s="277" t="s">
        <v>384</v>
      </c>
      <c r="D58" s="271" t="s">
        <v>385</v>
      </c>
      <c r="E58" s="164">
        <f>SUM(H58,K58,N58,Q58,T58,W58,Z58)</f>
        <v>200000</v>
      </c>
      <c r="F58" s="164">
        <f t="shared" si="23"/>
        <v>631438</v>
      </c>
      <c r="G58" s="164">
        <f>SUM(J58,M58,P58,S58,V58,Y58,AB58)</f>
        <v>631422</v>
      </c>
      <c r="H58" s="246"/>
      <c r="I58" s="423">
        <v>228665</v>
      </c>
      <c r="J58" s="253">
        <v>228649</v>
      </c>
      <c r="K58" s="246"/>
      <c r="L58" s="423"/>
      <c r="M58" s="253"/>
      <c r="N58" s="246"/>
      <c r="O58" s="423">
        <v>38814</v>
      </c>
      <c r="P58" s="253">
        <v>38814</v>
      </c>
      <c r="Q58" s="246">
        <v>200000</v>
      </c>
      <c r="R58" s="423">
        <v>329829</v>
      </c>
      <c r="S58" s="253">
        <v>329829</v>
      </c>
      <c r="T58" s="246"/>
      <c r="U58" s="423">
        <v>34130</v>
      </c>
      <c r="V58" s="253">
        <v>34130</v>
      </c>
      <c r="W58" s="246"/>
      <c r="X58" s="423"/>
      <c r="Y58" s="253"/>
      <c r="Z58" s="246"/>
      <c r="AA58" s="423"/>
      <c r="AB58" s="253"/>
      <c r="AD58" s="159"/>
      <c r="AE58" s="159"/>
    </row>
    <row r="59" spans="1:31" s="162" customFormat="1" ht="26.1" customHeight="1" x14ac:dyDescent="0.2">
      <c r="A59" s="828">
        <v>53</v>
      </c>
      <c r="B59" s="828"/>
      <c r="C59" s="278" t="s">
        <v>756</v>
      </c>
      <c r="D59" s="274" t="s">
        <v>386</v>
      </c>
      <c r="E59" s="165">
        <f>SUM(E55:E58)</f>
        <v>200000</v>
      </c>
      <c r="F59" s="165">
        <f>SUM(F55:F58)</f>
        <v>9255166</v>
      </c>
      <c r="G59" s="165">
        <f>SUM(G55:G58)</f>
        <v>9255150</v>
      </c>
      <c r="H59" s="247">
        <f t="shared" ref="H59:V59" si="24">SUM(H55:H58)</f>
        <v>0</v>
      </c>
      <c r="I59" s="313">
        <f t="shared" si="24"/>
        <v>8852393</v>
      </c>
      <c r="J59" s="254">
        <f t="shared" si="24"/>
        <v>8852377</v>
      </c>
      <c r="K59" s="247">
        <f t="shared" si="24"/>
        <v>0</v>
      </c>
      <c r="L59" s="313">
        <f t="shared" si="24"/>
        <v>0</v>
      </c>
      <c r="M59" s="254">
        <f t="shared" si="24"/>
        <v>0</v>
      </c>
      <c r="N59" s="247">
        <f t="shared" si="24"/>
        <v>0</v>
      </c>
      <c r="O59" s="313">
        <f t="shared" si="24"/>
        <v>38814</v>
      </c>
      <c r="P59" s="254">
        <f t="shared" si="24"/>
        <v>38814</v>
      </c>
      <c r="Q59" s="247">
        <f t="shared" si="24"/>
        <v>200000</v>
      </c>
      <c r="R59" s="313">
        <f t="shared" si="24"/>
        <v>329829</v>
      </c>
      <c r="S59" s="254">
        <f t="shared" si="24"/>
        <v>329829</v>
      </c>
      <c r="T59" s="247">
        <f t="shared" si="24"/>
        <v>0</v>
      </c>
      <c r="U59" s="313">
        <f t="shared" si="24"/>
        <v>34130</v>
      </c>
      <c r="V59" s="254">
        <f t="shared" si="24"/>
        <v>34130</v>
      </c>
      <c r="W59" s="247">
        <f t="shared" ref="W59:AB59" si="25">SUM(W55:W58)</f>
        <v>0</v>
      </c>
      <c r="X59" s="313">
        <f t="shared" si="25"/>
        <v>0</v>
      </c>
      <c r="Y59" s="313">
        <f t="shared" si="25"/>
        <v>0</v>
      </c>
      <c r="Z59" s="247">
        <f t="shared" si="25"/>
        <v>0</v>
      </c>
      <c r="AA59" s="313">
        <f t="shared" si="25"/>
        <v>0</v>
      </c>
      <c r="AB59" s="254">
        <f t="shared" si="25"/>
        <v>0</v>
      </c>
      <c r="AD59" s="159"/>
      <c r="AE59" s="159"/>
    </row>
    <row r="60" spans="1:31" ht="26.1" customHeight="1" x14ac:dyDescent="0.2">
      <c r="A60" s="830">
        <v>54</v>
      </c>
      <c r="B60" s="831"/>
      <c r="C60" s="277" t="s">
        <v>387</v>
      </c>
      <c r="D60" s="271" t="s">
        <v>388</v>
      </c>
      <c r="E60" s="164">
        <f>SUM(H60,K60,N60,Q60,T60,W60,Z60)</f>
        <v>0</v>
      </c>
      <c r="F60" s="164">
        <f>SUM(I60,L60,O60,R60,U60,X60,AA60)</f>
        <v>0</v>
      </c>
      <c r="G60" s="164">
        <f>SUM(J60,M60,P60,S60,V60,Y60,AB60)</f>
        <v>0</v>
      </c>
      <c r="H60" s="246"/>
      <c r="I60" s="423"/>
      <c r="J60" s="253"/>
      <c r="K60" s="246"/>
      <c r="L60" s="423"/>
      <c r="M60" s="253"/>
      <c r="N60" s="246"/>
      <c r="O60" s="423"/>
      <c r="P60" s="253"/>
      <c r="Q60" s="246"/>
      <c r="R60" s="423"/>
      <c r="S60" s="253"/>
      <c r="T60" s="246"/>
      <c r="U60" s="423"/>
      <c r="V60" s="253"/>
      <c r="W60" s="246"/>
      <c r="X60" s="423"/>
      <c r="Y60" s="253"/>
      <c r="Z60" s="246"/>
      <c r="AA60" s="423"/>
      <c r="AB60" s="253"/>
      <c r="AD60" s="159"/>
      <c r="AE60" s="159"/>
    </row>
    <row r="61" spans="1:31" ht="26.1" customHeight="1" x14ac:dyDescent="0.2">
      <c r="A61" s="828">
        <v>55</v>
      </c>
      <c r="B61" s="828"/>
      <c r="C61" s="277" t="s">
        <v>389</v>
      </c>
      <c r="D61" s="271" t="s">
        <v>390</v>
      </c>
      <c r="E61" s="164">
        <f t="shared" ref="E61:E71" si="26">SUM(H61,K61,N61,Q61,T61,W61,Z61)</f>
        <v>0</v>
      </c>
      <c r="F61" s="164">
        <f>SUM(I61:X61)</f>
        <v>0</v>
      </c>
      <c r="G61" s="164">
        <f>SUM(J61:Y61)</f>
        <v>0</v>
      </c>
      <c r="H61" s="246"/>
      <c r="I61" s="423"/>
      <c r="J61" s="253"/>
      <c r="K61" s="246"/>
      <c r="L61" s="423"/>
      <c r="M61" s="253"/>
      <c r="N61" s="246"/>
      <c r="O61" s="423"/>
      <c r="P61" s="253"/>
      <c r="Q61" s="246"/>
      <c r="R61" s="423"/>
      <c r="S61" s="253"/>
      <c r="T61" s="246"/>
      <c r="U61" s="423"/>
      <c r="V61" s="253"/>
      <c r="W61" s="246"/>
      <c r="X61" s="423"/>
      <c r="Y61" s="253"/>
      <c r="Z61" s="246"/>
      <c r="AA61" s="423"/>
      <c r="AB61" s="253"/>
      <c r="AD61" s="159"/>
      <c r="AE61" s="159"/>
    </row>
    <row r="62" spans="1:31" ht="26.1" customHeight="1" x14ac:dyDescent="0.2">
      <c r="A62" s="828">
        <v>56</v>
      </c>
      <c r="B62" s="828"/>
      <c r="C62" s="277" t="s">
        <v>391</v>
      </c>
      <c r="D62" s="271" t="s">
        <v>392</v>
      </c>
      <c r="E62" s="164">
        <f t="shared" si="26"/>
        <v>0</v>
      </c>
      <c r="F62" s="164">
        <f t="shared" ref="F62:G71" si="27">SUM(I62,L62,O62,R62,U62,X62,AA62)</f>
        <v>0</v>
      </c>
      <c r="G62" s="164">
        <f t="shared" si="27"/>
        <v>0</v>
      </c>
      <c r="H62" s="246"/>
      <c r="I62" s="423"/>
      <c r="J62" s="253"/>
      <c r="K62" s="246"/>
      <c r="L62" s="423"/>
      <c r="M62" s="253"/>
      <c r="N62" s="246"/>
      <c r="O62" s="423"/>
      <c r="P62" s="253"/>
      <c r="Q62" s="246"/>
      <c r="R62" s="423"/>
      <c r="S62" s="253"/>
      <c r="T62" s="246"/>
      <c r="U62" s="423"/>
      <c r="V62" s="253"/>
      <c r="W62" s="246"/>
      <c r="X62" s="423"/>
      <c r="Y62" s="253"/>
      <c r="Z62" s="246"/>
      <c r="AA62" s="423"/>
      <c r="AB62" s="253"/>
      <c r="AD62" s="159"/>
      <c r="AE62" s="159"/>
    </row>
    <row r="63" spans="1:31" ht="26.1" customHeight="1" x14ac:dyDescent="0.2">
      <c r="A63" s="828">
        <v>57</v>
      </c>
      <c r="B63" s="828"/>
      <c r="C63" s="277" t="s">
        <v>393</v>
      </c>
      <c r="D63" s="271" t="s">
        <v>394</v>
      </c>
      <c r="E63" s="164">
        <f t="shared" si="26"/>
        <v>113336626</v>
      </c>
      <c r="F63" s="164">
        <f t="shared" si="27"/>
        <v>15445919</v>
      </c>
      <c r="G63" s="164">
        <f t="shared" si="27"/>
        <v>5520108</v>
      </c>
      <c r="H63" s="246">
        <v>113336626</v>
      </c>
      <c r="I63" s="423">
        <v>15282476</v>
      </c>
      <c r="J63" s="253">
        <v>5356665</v>
      </c>
      <c r="K63" s="246"/>
      <c r="L63" s="423">
        <v>163443</v>
      </c>
      <c r="M63" s="253">
        <v>163443</v>
      </c>
      <c r="N63" s="246"/>
      <c r="O63" s="423"/>
      <c r="P63" s="253"/>
      <c r="Q63" s="246"/>
      <c r="R63" s="423"/>
      <c r="S63" s="253"/>
      <c r="T63" s="246"/>
      <c r="U63" s="423"/>
      <c r="V63" s="253"/>
      <c r="W63" s="246"/>
      <c r="X63" s="423"/>
      <c r="Y63" s="253"/>
      <c r="Z63" s="246"/>
      <c r="AA63" s="423"/>
      <c r="AB63" s="253"/>
      <c r="AD63" s="159"/>
      <c r="AE63" s="159"/>
    </row>
    <row r="64" spans="1:31" ht="26.1" customHeight="1" x14ac:dyDescent="0.2">
      <c r="A64" s="830">
        <v>58</v>
      </c>
      <c r="B64" s="831"/>
      <c r="C64" s="277" t="s">
        <v>395</v>
      </c>
      <c r="D64" s="271" t="s">
        <v>396</v>
      </c>
      <c r="E64" s="164">
        <f t="shared" si="26"/>
        <v>0</v>
      </c>
      <c r="F64" s="164">
        <f t="shared" si="27"/>
        <v>0</v>
      </c>
      <c r="G64" s="164">
        <f t="shared" si="27"/>
        <v>0</v>
      </c>
      <c r="H64" s="246"/>
      <c r="I64" s="423"/>
      <c r="J64" s="253"/>
      <c r="K64" s="246"/>
      <c r="L64" s="423"/>
      <c r="M64" s="253"/>
      <c r="N64" s="246"/>
      <c r="O64" s="423"/>
      <c r="P64" s="253"/>
      <c r="Q64" s="246"/>
      <c r="R64" s="423"/>
      <c r="S64" s="253"/>
      <c r="T64" s="246"/>
      <c r="U64" s="423"/>
      <c r="V64" s="253"/>
      <c r="W64" s="246"/>
      <c r="X64" s="423"/>
      <c r="Y64" s="253"/>
      <c r="Z64" s="246"/>
      <c r="AA64" s="423"/>
      <c r="AB64" s="253"/>
      <c r="AD64" s="159"/>
      <c r="AE64" s="159"/>
    </row>
    <row r="65" spans="1:33" ht="26.1" customHeight="1" x14ac:dyDescent="0.2">
      <c r="A65" s="828">
        <v>59</v>
      </c>
      <c r="B65" s="828"/>
      <c r="C65" s="277" t="s">
        <v>397</v>
      </c>
      <c r="D65" s="271" t="s">
        <v>398</v>
      </c>
      <c r="E65" s="164">
        <f t="shared" si="26"/>
        <v>0</v>
      </c>
      <c r="F65" s="164">
        <f t="shared" si="27"/>
        <v>0</v>
      </c>
      <c r="G65" s="164">
        <f t="shared" si="27"/>
        <v>0</v>
      </c>
      <c r="H65" s="246"/>
      <c r="I65" s="423"/>
      <c r="J65" s="253"/>
      <c r="K65" s="246"/>
      <c r="L65" s="423"/>
      <c r="M65" s="253"/>
      <c r="N65" s="246"/>
      <c r="O65" s="423"/>
      <c r="P65" s="253"/>
      <c r="Q65" s="246"/>
      <c r="R65" s="423"/>
      <c r="S65" s="253"/>
      <c r="T65" s="246"/>
      <c r="U65" s="423"/>
      <c r="V65" s="253"/>
      <c r="W65" s="246"/>
      <c r="X65" s="423"/>
      <c r="Y65" s="253"/>
      <c r="Z65" s="246"/>
      <c r="AA65" s="423"/>
      <c r="AB65" s="253"/>
      <c r="AD65" s="159"/>
      <c r="AE65" s="159"/>
    </row>
    <row r="66" spans="1:33" ht="26.1" customHeight="1" x14ac:dyDescent="0.2">
      <c r="A66" s="828">
        <v>60</v>
      </c>
      <c r="B66" s="828"/>
      <c r="C66" s="277" t="s">
        <v>399</v>
      </c>
      <c r="D66" s="271" t="s">
        <v>400</v>
      </c>
      <c r="E66" s="164">
        <f t="shared" si="26"/>
        <v>0</v>
      </c>
      <c r="F66" s="164">
        <f t="shared" si="27"/>
        <v>0</v>
      </c>
      <c r="G66" s="164">
        <f t="shared" si="27"/>
        <v>0</v>
      </c>
      <c r="H66" s="246"/>
      <c r="I66" s="423"/>
      <c r="J66" s="253"/>
      <c r="K66" s="246"/>
      <c r="L66" s="423"/>
      <c r="M66" s="253"/>
      <c r="N66" s="246"/>
      <c r="O66" s="423"/>
      <c r="P66" s="253"/>
      <c r="Q66" s="246"/>
      <c r="R66" s="423"/>
      <c r="S66" s="253"/>
      <c r="T66" s="246"/>
      <c r="U66" s="423"/>
      <c r="V66" s="253"/>
      <c r="W66" s="246"/>
      <c r="X66" s="423"/>
      <c r="Y66" s="253"/>
      <c r="Z66" s="246"/>
      <c r="AA66" s="423"/>
      <c r="AB66" s="253"/>
      <c r="AD66" s="159"/>
      <c r="AE66" s="159"/>
    </row>
    <row r="67" spans="1:33" ht="26.1" customHeight="1" x14ac:dyDescent="0.2">
      <c r="A67" s="828">
        <v>61</v>
      </c>
      <c r="B67" s="828"/>
      <c r="C67" s="279" t="s">
        <v>401</v>
      </c>
      <c r="D67" s="271" t="s">
        <v>402</v>
      </c>
      <c r="E67" s="164">
        <f t="shared" si="26"/>
        <v>0</v>
      </c>
      <c r="F67" s="164">
        <f t="shared" si="27"/>
        <v>0</v>
      </c>
      <c r="G67" s="164">
        <f t="shared" si="27"/>
        <v>0</v>
      </c>
      <c r="H67" s="246"/>
      <c r="I67" s="423"/>
      <c r="J67" s="253"/>
      <c r="K67" s="246"/>
      <c r="L67" s="423"/>
      <c r="M67" s="253"/>
      <c r="N67" s="246"/>
      <c r="O67" s="423"/>
      <c r="P67" s="253"/>
      <c r="Q67" s="246"/>
      <c r="R67" s="423"/>
      <c r="S67" s="253"/>
      <c r="T67" s="246"/>
      <c r="U67" s="423"/>
      <c r="V67" s="253"/>
      <c r="W67" s="246"/>
      <c r="X67" s="423"/>
      <c r="Y67" s="253"/>
      <c r="Z67" s="246"/>
      <c r="AA67" s="423"/>
      <c r="AB67" s="253"/>
      <c r="AD67" s="159"/>
      <c r="AE67" s="159"/>
    </row>
    <row r="68" spans="1:33" ht="26.1" customHeight="1" x14ac:dyDescent="0.2">
      <c r="A68" s="830">
        <v>62</v>
      </c>
      <c r="B68" s="831"/>
      <c r="C68" s="277" t="s">
        <v>403</v>
      </c>
      <c r="D68" s="271" t="s">
        <v>404</v>
      </c>
      <c r="E68" s="164">
        <f t="shared" si="26"/>
        <v>0</v>
      </c>
      <c r="F68" s="164">
        <f t="shared" si="27"/>
        <v>0</v>
      </c>
      <c r="G68" s="164">
        <f t="shared" si="27"/>
        <v>0</v>
      </c>
      <c r="H68" s="246"/>
      <c r="I68" s="423"/>
      <c r="J68" s="253"/>
      <c r="K68" s="246"/>
      <c r="L68" s="423"/>
      <c r="M68" s="253"/>
      <c r="N68" s="246"/>
      <c r="O68" s="423"/>
      <c r="P68" s="253"/>
      <c r="Q68" s="246"/>
      <c r="R68" s="423"/>
      <c r="S68" s="253"/>
      <c r="T68" s="246"/>
      <c r="U68" s="423"/>
      <c r="V68" s="253"/>
      <c r="W68" s="246"/>
      <c r="X68" s="423"/>
      <c r="Y68" s="253"/>
      <c r="Z68" s="246"/>
      <c r="AA68" s="423"/>
      <c r="AB68" s="253"/>
      <c r="AD68" s="159"/>
      <c r="AE68" s="159"/>
    </row>
    <row r="69" spans="1:33" ht="26.1" customHeight="1" x14ac:dyDescent="0.2">
      <c r="A69" s="828">
        <v>63</v>
      </c>
      <c r="B69" s="828"/>
      <c r="C69" s="277" t="s">
        <v>405</v>
      </c>
      <c r="D69" s="271" t="s">
        <v>406</v>
      </c>
      <c r="E69" s="164">
        <f t="shared" si="26"/>
        <v>248939786</v>
      </c>
      <c r="F69" s="164">
        <f t="shared" si="27"/>
        <v>341470328</v>
      </c>
      <c r="G69" s="164">
        <f t="shared" si="27"/>
        <v>103999857</v>
      </c>
      <c r="H69" s="246">
        <v>246572880</v>
      </c>
      <c r="I69" s="423">
        <v>338449542</v>
      </c>
      <c r="J69" s="253">
        <v>103980977</v>
      </c>
      <c r="K69" s="246"/>
      <c r="L69" s="423">
        <v>18880</v>
      </c>
      <c r="M69" s="253">
        <v>18880</v>
      </c>
      <c r="N69" s="246"/>
      <c r="O69" s="423"/>
      <c r="P69" s="253"/>
      <c r="Q69" s="246"/>
      <c r="R69" s="423"/>
      <c r="S69" s="253"/>
      <c r="T69" s="246"/>
      <c r="U69" s="423"/>
      <c r="V69" s="253"/>
      <c r="W69" s="246">
        <v>2366906</v>
      </c>
      <c r="X69" s="423">
        <v>2366906</v>
      </c>
      <c r="Y69" s="253"/>
      <c r="Z69" s="246"/>
      <c r="AA69" s="423">
        <v>635000</v>
      </c>
      <c r="AB69" s="253"/>
      <c r="AD69" s="159"/>
      <c r="AE69" s="159"/>
    </row>
    <row r="70" spans="1:33" ht="26.1" customHeight="1" x14ac:dyDescent="0.2">
      <c r="A70" s="828">
        <v>64</v>
      </c>
      <c r="B70" s="828"/>
      <c r="C70" s="279" t="s">
        <v>407</v>
      </c>
      <c r="D70" s="271" t="s">
        <v>408</v>
      </c>
      <c r="E70" s="164">
        <f t="shared" si="26"/>
        <v>18630041</v>
      </c>
      <c r="F70" s="164">
        <f t="shared" si="27"/>
        <v>10385860</v>
      </c>
      <c r="G70" s="164">
        <f t="shared" si="27"/>
        <v>0</v>
      </c>
      <c r="H70" s="246">
        <v>18630041</v>
      </c>
      <c r="I70" s="423">
        <v>10385860</v>
      </c>
      <c r="J70" s="253">
        <v>0</v>
      </c>
      <c r="K70" s="246"/>
      <c r="L70" s="423"/>
      <c r="M70" s="253"/>
      <c r="N70" s="246"/>
      <c r="O70" s="423"/>
      <c r="P70" s="253"/>
      <c r="Q70" s="246"/>
      <c r="R70" s="423"/>
      <c r="S70" s="253"/>
      <c r="T70" s="246"/>
      <c r="U70" s="423"/>
      <c r="V70" s="253"/>
      <c r="W70" s="246"/>
      <c r="X70" s="423"/>
      <c r="Y70" s="253"/>
      <c r="Z70" s="246"/>
      <c r="AA70" s="423"/>
      <c r="AB70" s="253"/>
      <c r="AD70" s="159"/>
      <c r="AE70" s="159"/>
    </row>
    <row r="71" spans="1:33" ht="26.1" customHeight="1" x14ac:dyDescent="0.2">
      <c r="A71" s="828">
        <v>65</v>
      </c>
      <c r="B71" s="828"/>
      <c r="C71" s="280" t="s">
        <v>409</v>
      </c>
      <c r="D71" s="271"/>
      <c r="E71" s="172">
        <f t="shared" si="26"/>
        <v>18630041</v>
      </c>
      <c r="F71" s="172">
        <f t="shared" si="27"/>
        <v>10385860</v>
      </c>
      <c r="G71" s="172">
        <f t="shared" si="27"/>
        <v>0</v>
      </c>
      <c r="H71" s="556">
        <v>18630041</v>
      </c>
      <c r="I71" s="557">
        <v>10385860</v>
      </c>
      <c r="J71" s="440"/>
      <c r="K71" s="250"/>
      <c r="L71" s="439"/>
      <c r="M71" s="440"/>
      <c r="N71" s="250"/>
      <c r="O71" s="439"/>
      <c r="P71" s="440"/>
      <c r="Q71" s="250"/>
      <c r="R71" s="439"/>
      <c r="S71" s="440"/>
      <c r="T71" s="250"/>
      <c r="U71" s="439"/>
      <c r="V71" s="440"/>
      <c r="W71" s="250"/>
      <c r="X71" s="439"/>
      <c r="Y71" s="440"/>
      <c r="Z71" s="250"/>
      <c r="AA71" s="439"/>
      <c r="AB71" s="440"/>
      <c r="AD71" s="159"/>
      <c r="AE71" s="159"/>
    </row>
    <row r="72" spans="1:33" ht="26.1" customHeight="1" x14ac:dyDescent="0.2">
      <c r="A72" s="830">
        <v>66</v>
      </c>
      <c r="B72" s="831"/>
      <c r="C72" s="320" t="s">
        <v>755</v>
      </c>
      <c r="D72" s="276" t="s">
        <v>410</v>
      </c>
      <c r="E72" s="170">
        <f>SUM(E59:E70)</f>
        <v>381106453</v>
      </c>
      <c r="F72" s="170">
        <f>SUM(F59:F70)</f>
        <v>376557273</v>
      </c>
      <c r="G72" s="170">
        <f>SUM(G59:G70)</f>
        <v>118775115</v>
      </c>
      <c r="H72" s="248">
        <f>SUM(H60:H70)</f>
        <v>378539547</v>
      </c>
      <c r="I72" s="314">
        <f>SUM(I59:I70)</f>
        <v>372970271</v>
      </c>
      <c r="J72" s="256">
        <f>SUM(J59:J70)</f>
        <v>118190019</v>
      </c>
      <c r="K72" s="248">
        <f>SUM(K60:K70)</f>
        <v>0</v>
      </c>
      <c r="L72" s="314">
        <f>SUM(L60:L70)</f>
        <v>182323</v>
      </c>
      <c r="M72" s="256">
        <f>SUM(M60:M70)</f>
        <v>182323</v>
      </c>
      <c r="N72" s="248">
        <f t="shared" ref="N72:V72" si="28">SUM(N59:N70)</f>
        <v>0</v>
      </c>
      <c r="O72" s="248">
        <f t="shared" si="28"/>
        <v>38814</v>
      </c>
      <c r="P72" s="248">
        <f t="shared" si="28"/>
        <v>38814</v>
      </c>
      <c r="Q72" s="248">
        <f t="shared" si="28"/>
        <v>200000</v>
      </c>
      <c r="R72" s="256">
        <f t="shared" si="28"/>
        <v>329829</v>
      </c>
      <c r="S72" s="256">
        <f t="shared" si="28"/>
        <v>329829</v>
      </c>
      <c r="T72" s="248">
        <f t="shared" si="28"/>
        <v>0</v>
      </c>
      <c r="U72" s="248">
        <f t="shared" si="28"/>
        <v>34130</v>
      </c>
      <c r="V72" s="248">
        <f t="shared" si="28"/>
        <v>34130</v>
      </c>
      <c r="W72" s="248">
        <f t="shared" ref="W72:AB72" si="29">SUM(W60:W70)</f>
        <v>2366906</v>
      </c>
      <c r="X72" s="314">
        <f t="shared" si="29"/>
        <v>2366906</v>
      </c>
      <c r="Y72" s="314">
        <f t="shared" si="29"/>
        <v>0</v>
      </c>
      <c r="Z72" s="248">
        <f t="shared" si="29"/>
        <v>0</v>
      </c>
      <c r="AA72" s="314">
        <f t="shared" si="29"/>
        <v>635000</v>
      </c>
      <c r="AB72" s="256">
        <f t="shared" si="29"/>
        <v>0</v>
      </c>
      <c r="AD72" s="159"/>
      <c r="AE72" s="159"/>
      <c r="AG72" s="159"/>
    </row>
    <row r="73" spans="1:33" ht="26.1" customHeight="1" x14ac:dyDescent="0.2">
      <c r="A73" s="828">
        <v>67</v>
      </c>
      <c r="B73" s="828"/>
      <c r="C73" s="321" t="s">
        <v>411</v>
      </c>
      <c r="D73" s="271" t="s">
        <v>412</v>
      </c>
      <c r="E73" s="164">
        <f t="shared" ref="E73:G79" si="30">SUM(H73,K73,N73,Q73,T73,W73,Z73)</f>
        <v>1240000</v>
      </c>
      <c r="F73" s="164">
        <f t="shared" si="30"/>
        <v>702550</v>
      </c>
      <c r="G73" s="164">
        <f t="shared" si="30"/>
        <v>630284</v>
      </c>
      <c r="H73" s="246"/>
      <c r="I73" s="423">
        <v>125400</v>
      </c>
      <c r="J73" s="253">
        <v>125400</v>
      </c>
      <c r="K73" s="246">
        <v>1200000</v>
      </c>
      <c r="L73" s="423">
        <v>300000</v>
      </c>
      <c r="M73" s="253">
        <v>267834</v>
      </c>
      <c r="N73" s="246">
        <v>40000</v>
      </c>
      <c r="O73" s="423">
        <v>40000</v>
      </c>
      <c r="P73" s="253"/>
      <c r="Q73" s="246"/>
      <c r="R73" s="423">
        <v>162150</v>
      </c>
      <c r="S73" s="253">
        <v>162050</v>
      </c>
      <c r="T73" s="246"/>
      <c r="U73" s="423">
        <v>75000</v>
      </c>
      <c r="V73" s="253">
        <v>75000</v>
      </c>
      <c r="W73" s="246"/>
      <c r="X73" s="423"/>
      <c r="Y73" s="253"/>
      <c r="Z73" s="246"/>
      <c r="AA73" s="423"/>
      <c r="AB73" s="253"/>
      <c r="AD73" s="159"/>
      <c r="AE73" s="159"/>
    </row>
    <row r="74" spans="1:33" ht="26.1" customHeight="1" x14ac:dyDescent="0.2">
      <c r="A74" s="828">
        <v>68</v>
      </c>
      <c r="B74" s="828"/>
      <c r="C74" s="321" t="s">
        <v>413</v>
      </c>
      <c r="D74" s="271" t="s">
        <v>414</v>
      </c>
      <c r="E74" s="164">
        <f t="shared" si="30"/>
        <v>1072440140</v>
      </c>
      <c r="F74" s="164">
        <f t="shared" si="30"/>
        <v>1182057289</v>
      </c>
      <c r="G74" s="164">
        <f t="shared" si="30"/>
        <v>154246072</v>
      </c>
      <c r="H74" s="246">
        <v>1017556950</v>
      </c>
      <c r="I74" s="423">
        <v>1127043008</v>
      </c>
      <c r="J74" s="253">
        <v>145276791</v>
      </c>
      <c r="K74" s="246"/>
      <c r="L74" s="423"/>
      <c r="M74" s="253"/>
      <c r="N74" s="246"/>
      <c r="O74" s="423"/>
      <c r="P74" s="253"/>
      <c r="Q74" s="246">
        <v>8247639</v>
      </c>
      <c r="R74" s="423">
        <v>8969281</v>
      </c>
      <c r="S74" s="253">
        <v>8969281</v>
      </c>
      <c r="T74" s="246">
        <v>590551</v>
      </c>
      <c r="U74" s="423"/>
      <c r="V74" s="253"/>
      <c r="W74" s="246">
        <v>46045000</v>
      </c>
      <c r="X74" s="423">
        <v>46045000</v>
      </c>
      <c r="Y74" s="253"/>
      <c r="Z74" s="246"/>
      <c r="AA74" s="423"/>
      <c r="AB74" s="253"/>
      <c r="AD74" s="159"/>
      <c r="AE74" s="159"/>
    </row>
    <row r="75" spans="1:33" ht="26.1" customHeight="1" x14ac:dyDescent="0.2">
      <c r="A75" s="828">
        <v>69</v>
      </c>
      <c r="B75" s="828"/>
      <c r="C75" s="321" t="s">
        <v>415</v>
      </c>
      <c r="D75" s="271" t="s">
        <v>416</v>
      </c>
      <c r="E75" s="164">
        <f t="shared" si="30"/>
        <v>2130000</v>
      </c>
      <c r="F75" s="164">
        <f t="shared" si="30"/>
        <v>1815757</v>
      </c>
      <c r="G75" s="164">
        <f t="shared" si="30"/>
        <v>1549073</v>
      </c>
      <c r="H75" s="246"/>
      <c r="I75" s="423">
        <v>136300</v>
      </c>
      <c r="J75" s="253">
        <v>136300</v>
      </c>
      <c r="K75" s="246">
        <v>2000000</v>
      </c>
      <c r="L75" s="423">
        <v>850000</v>
      </c>
      <c r="M75" s="253">
        <v>583323</v>
      </c>
      <c r="N75" s="246">
        <v>130000</v>
      </c>
      <c r="O75" s="423"/>
      <c r="P75" s="253"/>
      <c r="Q75" s="246">
        <v>0</v>
      </c>
      <c r="R75" s="423">
        <v>499957</v>
      </c>
      <c r="S75" s="253">
        <v>499950</v>
      </c>
      <c r="T75" s="246"/>
      <c r="U75" s="423">
        <v>329500</v>
      </c>
      <c r="V75" s="253">
        <v>329500</v>
      </c>
      <c r="W75" s="246"/>
      <c r="X75" s="423"/>
      <c r="Y75" s="253"/>
      <c r="Z75" s="246"/>
      <c r="AA75" s="423"/>
      <c r="AB75" s="253"/>
      <c r="AD75" s="159"/>
      <c r="AE75" s="159"/>
    </row>
    <row r="76" spans="1:33" ht="26.1" customHeight="1" x14ac:dyDescent="0.2">
      <c r="A76" s="830">
        <v>70</v>
      </c>
      <c r="B76" s="831"/>
      <c r="C76" s="321" t="s">
        <v>417</v>
      </c>
      <c r="D76" s="271" t="s">
        <v>418</v>
      </c>
      <c r="E76" s="164">
        <f t="shared" si="30"/>
        <v>36579124</v>
      </c>
      <c r="F76" s="164">
        <f t="shared" si="30"/>
        <v>68972098</v>
      </c>
      <c r="G76" s="164">
        <f t="shared" si="30"/>
        <v>39765700</v>
      </c>
      <c r="H76" s="246">
        <v>28052159</v>
      </c>
      <c r="I76" s="423">
        <v>58933420</v>
      </c>
      <c r="J76" s="253">
        <v>36889600</v>
      </c>
      <c r="K76" s="246"/>
      <c r="L76" s="423">
        <v>885000</v>
      </c>
      <c r="M76" s="253">
        <v>846512</v>
      </c>
      <c r="N76" s="246"/>
      <c r="O76" s="423">
        <v>94091</v>
      </c>
      <c r="P76" s="253">
        <v>90548</v>
      </c>
      <c r="Q76" s="246">
        <v>1204862</v>
      </c>
      <c r="R76" s="423">
        <v>1094652</v>
      </c>
      <c r="S76" s="253">
        <v>1094652</v>
      </c>
      <c r="T76" s="246"/>
      <c r="U76" s="423">
        <v>642832</v>
      </c>
      <c r="V76" s="253">
        <v>632126</v>
      </c>
      <c r="W76" s="246"/>
      <c r="X76" s="423"/>
      <c r="Y76" s="253"/>
      <c r="Z76" s="246">
        <v>7322103</v>
      </c>
      <c r="AA76" s="423">
        <v>7322103</v>
      </c>
      <c r="AB76" s="253">
        <v>212262</v>
      </c>
      <c r="AD76" s="159"/>
      <c r="AE76" s="159"/>
    </row>
    <row r="77" spans="1:33" ht="26.1" customHeight="1" x14ac:dyDescent="0.2">
      <c r="A77" s="828">
        <v>71</v>
      </c>
      <c r="B77" s="828"/>
      <c r="C77" s="316" t="s">
        <v>419</v>
      </c>
      <c r="D77" s="271" t="s">
        <v>420</v>
      </c>
      <c r="E77" s="164">
        <f t="shared" si="30"/>
        <v>20000</v>
      </c>
      <c r="F77" s="164">
        <f t="shared" si="30"/>
        <v>3020000</v>
      </c>
      <c r="G77" s="164">
        <f t="shared" si="30"/>
        <v>3000000</v>
      </c>
      <c r="H77" s="246">
        <v>20000</v>
      </c>
      <c r="I77" s="423">
        <v>3020000</v>
      </c>
      <c r="J77" s="253">
        <v>3000000</v>
      </c>
      <c r="K77" s="246"/>
      <c r="L77" s="423"/>
      <c r="M77" s="253"/>
      <c r="N77" s="246"/>
      <c r="O77" s="423"/>
      <c r="P77" s="253"/>
      <c r="Q77" s="246"/>
      <c r="R77" s="423"/>
      <c r="S77" s="253"/>
      <c r="T77" s="246"/>
      <c r="U77" s="423"/>
      <c r="V77" s="253"/>
      <c r="W77" s="246"/>
      <c r="X77" s="423"/>
      <c r="Y77" s="253"/>
      <c r="Z77" s="246"/>
      <c r="AA77" s="423"/>
      <c r="AB77" s="253"/>
      <c r="AD77" s="159"/>
      <c r="AE77" s="159"/>
    </row>
    <row r="78" spans="1:33" ht="26.1" customHeight="1" x14ac:dyDescent="0.2">
      <c r="A78" s="828">
        <v>72</v>
      </c>
      <c r="B78" s="828"/>
      <c r="C78" s="316" t="s">
        <v>421</v>
      </c>
      <c r="D78" s="271" t="s">
        <v>422</v>
      </c>
      <c r="E78" s="164">
        <f t="shared" si="30"/>
        <v>0</v>
      </c>
      <c r="F78" s="164">
        <f t="shared" si="30"/>
        <v>0</v>
      </c>
      <c r="G78" s="164">
        <f t="shared" si="30"/>
        <v>0</v>
      </c>
      <c r="H78" s="246"/>
      <c r="I78" s="423"/>
      <c r="J78" s="253"/>
      <c r="K78" s="246"/>
      <c r="L78" s="423"/>
      <c r="M78" s="253"/>
      <c r="N78" s="246"/>
      <c r="O78" s="423"/>
      <c r="P78" s="253"/>
      <c r="Q78" s="246"/>
      <c r="R78" s="423"/>
      <c r="S78" s="253"/>
      <c r="T78" s="246"/>
      <c r="U78" s="423"/>
      <c r="V78" s="253"/>
      <c r="W78" s="246"/>
      <c r="X78" s="423"/>
      <c r="Y78" s="253"/>
      <c r="Z78" s="246"/>
      <c r="AA78" s="423"/>
      <c r="AB78" s="253"/>
      <c r="AD78" s="159"/>
      <c r="AE78" s="159"/>
    </row>
    <row r="79" spans="1:33" ht="26.1" customHeight="1" x14ac:dyDescent="0.2">
      <c r="A79" s="828">
        <v>73</v>
      </c>
      <c r="B79" s="828"/>
      <c r="C79" s="316" t="s">
        <v>423</v>
      </c>
      <c r="D79" s="271" t="s">
        <v>424</v>
      </c>
      <c r="E79" s="164">
        <f t="shared" si="30"/>
        <v>135172266</v>
      </c>
      <c r="F79" s="164">
        <f t="shared" si="30"/>
        <v>178448644</v>
      </c>
      <c r="G79" s="164">
        <f t="shared" si="30"/>
        <v>17628278</v>
      </c>
      <c r="H79" s="246">
        <v>120185526</v>
      </c>
      <c r="I79" s="423">
        <v>162980691</v>
      </c>
      <c r="J79" s="253">
        <v>16142841</v>
      </c>
      <c r="K79" s="246">
        <v>864000</v>
      </c>
      <c r="L79" s="423">
        <v>864000</v>
      </c>
      <c r="M79" s="253">
        <v>458367</v>
      </c>
      <c r="N79" s="246">
        <v>22000</v>
      </c>
      <c r="O79" s="423">
        <v>26904</v>
      </c>
      <c r="P79" s="253">
        <v>24447</v>
      </c>
      <c r="Q79" s="246">
        <v>325313</v>
      </c>
      <c r="R79" s="423">
        <v>681182</v>
      </c>
      <c r="S79" s="253">
        <v>665423</v>
      </c>
      <c r="T79" s="246">
        <v>159449</v>
      </c>
      <c r="U79" s="423">
        <v>279889</v>
      </c>
      <c r="V79" s="253">
        <v>279889</v>
      </c>
      <c r="W79" s="246">
        <v>11639011</v>
      </c>
      <c r="X79" s="423">
        <v>11639011</v>
      </c>
      <c r="Y79" s="253"/>
      <c r="Z79" s="246">
        <v>1976967</v>
      </c>
      <c r="AA79" s="423">
        <v>1976967</v>
      </c>
      <c r="AB79" s="253">
        <v>57311</v>
      </c>
      <c r="AD79" s="159"/>
      <c r="AE79" s="159"/>
    </row>
    <row r="80" spans="1:33" s="158" customFormat="1" ht="26.1" customHeight="1" x14ac:dyDescent="0.2">
      <c r="A80" s="830">
        <v>74</v>
      </c>
      <c r="B80" s="831"/>
      <c r="C80" s="322" t="s">
        <v>754</v>
      </c>
      <c r="D80" s="276" t="s">
        <v>425</v>
      </c>
      <c r="E80" s="170">
        <f>SUM(E73:E79)</f>
        <v>1247581530</v>
      </c>
      <c r="F80" s="170">
        <f>SUM(F73:F79)</f>
        <v>1435016338</v>
      </c>
      <c r="G80" s="170">
        <f>SUM(G73:G79)</f>
        <v>216819407</v>
      </c>
      <c r="H80" s="248">
        <f t="shared" ref="H80:V80" si="31">SUM(H73:H79)</f>
        <v>1165814635</v>
      </c>
      <c r="I80" s="314">
        <f t="shared" si="31"/>
        <v>1352238819</v>
      </c>
      <c r="J80" s="256">
        <f t="shared" si="31"/>
        <v>201570932</v>
      </c>
      <c r="K80" s="248">
        <f t="shared" si="31"/>
        <v>4064000</v>
      </c>
      <c r="L80" s="314">
        <f t="shared" si="31"/>
        <v>2899000</v>
      </c>
      <c r="M80" s="256">
        <f t="shared" si="31"/>
        <v>2156036</v>
      </c>
      <c r="N80" s="248">
        <f t="shared" si="31"/>
        <v>192000</v>
      </c>
      <c r="O80" s="314">
        <f>SUM(O73:O79)</f>
        <v>160995</v>
      </c>
      <c r="P80" s="256">
        <f t="shared" si="31"/>
        <v>114995</v>
      </c>
      <c r="Q80" s="248">
        <f t="shared" si="31"/>
        <v>9777814</v>
      </c>
      <c r="R80" s="314">
        <f t="shared" si="31"/>
        <v>11407222</v>
      </c>
      <c r="S80" s="256">
        <f t="shared" si="31"/>
        <v>11391356</v>
      </c>
      <c r="T80" s="248">
        <f>SUM(T73:T79)</f>
        <v>750000</v>
      </c>
      <c r="U80" s="314">
        <f t="shared" si="31"/>
        <v>1327221</v>
      </c>
      <c r="V80" s="256">
        <f t="shared" si="31"/>
        <v>1316515</v>
      </c>
      <c r="W80" s="248">
        <f t="shared" ref="W80:AB80" si="32">SUM(W73:W79)</f>
        <v>57684011</v>
      </c>
      <c r="X80" s="314">
        <f t="shared" si="32"/>
        <v>57684011</v>
      </c>
      <c r="Y80" s="314">
        <f t="shared" si="32"/>
        <v>0</v>
      </c>
      <c r="Z80" s="248">
        <f t="shared" si="32"/>
        <v>9299070</v>
      </c>
      <c r="AA80" s="314">
        <f t="shared" si="32"/>
        <v>9299070</v>
      </c>
      <c r="AB80" s="256">
        <f t="shared" si="32"/>
        <v>269573</v>
      </c>
      <c r="AD80" s="159"/>
      <c r="AE80" s="159"/>
    </row>
    <row r="81" spans="1:31" ht="26.1" customHeight="1" x14ac:dyDescent="0.2">
      <c r="A81" s="828">
        <v>75</v>
      </c>
      <c r="B81" s="828"/>
      <c r="C81" s="277" t="s">
        <v>426</v>
      </c>
      <c r="D81" s="271" t="s">
        <v>427</v>
      </c>
      <c r="E81" s="164">
        <f t="shared" ref="E81:G84" si="33">SUM(H81,K81,N81,Q81,T81,W81,Z81)</f>
        <v>12598425</v>
      </c>
      <c r="F81" s="164">
        <f t="shared" si="33"/>
        <v>7293209</v>
      </c>
      <c r="G81" s="164">
        <f t="shared" si="33"/>
        <v>4979096</v>
      </c>
      <c r="H81" s="246">
        <v>12598425</v>
      </c>
      <c r="I81" s="423">
        <v>7293209</v>
      </c>
      <c r="J81" s="253">
        <v>4979096</v>
      </c>
      <c r="K81" s="246"/>
      <c r="L81" s="423"/>
      <c r="M81" s="253"/>
      <c r="N81" s="246"/>
      <c r="O81" s="423"/>
      <c r="P81" s="253"/>
      <c r="Q81" s="246"/>
      <c r="R81" s="423"/>
      <c r="S81" s="253"/>
      <c r="T81" s="246"/>
      <c r="U81" s="423"/>
      <c r="V81" s="253"/>
      <c r="W81" s="246"/>
      <c r="X81" s="423"/>
      <c r="Y81" s="253"/>
      <c r="Z81" s="246"/>
      <c r="AA81" s="423"/>
      <c r="AB81" s="253"/>
      <c r="AD81" s="159"/>
      <c r="AE81" s="159"/>
    </row>
    <row r="82" spans="1:31" ht="26.1" customHeight="1" x14ac:dyDescent="0.2">
      <c r="A82" s="828">
        <v>76</v>
      </c>
      <c r="B82" s="828"/>
      <c r="C82" s="277" t="s">
        <v>428</v>
      </c>
      <c r="D82" s="271" t="s">
        <v>429</v>
      </c>
      <c r="E82" s="164">
        <f t="shared" si="33"/>
        <v>0</v>
      </c>
      <c r="F82" s="164">
        <f t="shared" si="33"/>
        <v>0</v>
      </c>
      <c r="G82" s="164">
        <f t="shared" si="33"/>
        <v>0</v>
      </c>
      <c r="H82" s="246"/>
      <c r="I82" s="423"/>
      <c r="J82" s="253"/>
      <c r="K82" s="246"/>
      <c r="L82" s="423"/>
      <c r="M82" s="253"/>
      <c r="N82" s="246"/>
      <c r="O82" s="423"/>
      <c r="P82" s="253"/>
      <c r="Q82" s="246"/>
      <c r="R82" s="423"/>
      <c r="S82" s="253"/>
      <c r="T82" s="246"/>
      <c r="U82" s="423"/>
      <c r="V82" s="253"/>
      <c r="W82" s="246"/>
      <c r="X82" s="423"/>
      <c r="Y82" s="253"/>
      <c r="Z82" s="246"/>
      <c r="AA82" s="423"/>
      <c r="AB82" s="253"/>
      <c r="AD82" s="159"/>
      <c r="AE82" s="159"/>
    </row>
    <row r="83" spans="1:31" ht="26.1" customHeight="1" x14ac:dyDescent="0.2">
      <c r="A83" s="828">
        <v>77</v>
      </c>
      <c r="B83" s="828"/>
      <c r="C83" s="277" t="s">
        <v>430</v>
      </c>
      <c r="D83" s="271" t="s">
        <v>431</v>
      </c>
      <c r="E83" s="164">
        <f t="shared" si="33"/>
        <v>0</v>
      </c>
      <c r="F83" s="164">
        <f t="shared" si="33"/>
        <v>0</v>
      </c>
      <c r="G83" s="164">
        <f t="shared" si="33"/>
        <v>0</v>
      </c>
      <c r="H83" s="246"/>
      <c r="I83" s="423"/>
      <c r="J83" s="253"/>
      <c r="K83" s="246"/>
      <c r="L83" s="423"/>
      <c r="M83" s="253"/>
      <c r="N83" s="246"/>
      <c r="O83" s="423"/>
      <c r="P83" s="253"/>
      <c r="Q83" s="246"/>
      <c r="R83" s="423"/>
      <c r="S83" s="253"/>
      <c r="T83" s="246"/>
      <c r="U83" s="423"/>
      <c r="V83" s="253"/>
      <c r="W83" s="246"/>
      <c r="X83" s="423"/>
      <c r="Y83" s="253"/>
      <c r="Z83" s="246"/>
      <c r="AA83" s="423"/>
      <c r="AB83" s="253"/>
      <c r="AD83" s="159"/>
      <c r="AE83" s="159"/>
    </row>
    <row r="84" spans="1:31" ht="26.1" customHeight="1" x14ac:dyDescent="0.2">
      <c r="A84" s="830">
        <v>78</v>
      </c>
      <c r="B84" s="831"/>
      <c r="C84" s="277" t="s">
        <v>432</v>
      </c>
      <c r="D84" s="271" t="s">
        <v>433</v>
      </c>
      <c r="E84" s="164">
        <f t="shared" si="33"/>
        <v>3401575</v>
      </c>
      <c r="F84" s="164">
        <f t="shared" si="33"/>
        <v>2338583</v>
      </c>
      <c r="G84" s="164">
        <f t="shared" si="33"/>
        <v>1344356</v>
      </c>
      <c r="H84" s="246">
        <v>3401575</v>
      </c>
      <c r="I84" s="423">
        <v>2338583</v>
      </c>
      <c r="J84" s="253">
        <v>1344356</v>
      </c>
      <c r="K84" s="246"/>
      <c r="L84" s="423"/>
      <c r="M84" s="253"/>
      <c r="N84" s="246"/>
      <c r="O84" s="423"/>
      <c r="P84" s="253"/>
      <c r="Q84" s="246"/>
      <c r="R84" s="423"/>
      <c r="S84" s="253"/>
      <c r="T84" s="246"/>
      <c r="U84" s="423"/>
      <c r="V84" s="253"/>
      <c r="W84" s="246"/>
      <c r="X84" s="423"/>
      <c r="Y84" s="253"/>
      <c r="Z84" s="246"/>
      <c r="AA84" s="423"/>
      <c r="AB84" s="253"/>
      <c r="AD84" s="159"/>
      <c r="AE84" s="159"/>
    </row>
    <row r="85" spans="1:31" s="158" customFormat="1" ht="26.1" customHeight="1" x14ac:dyDescent="0.2">
      <c r="A85" s="828">
        <v>79</v>
      </c>
      <c r="B85" s="828"/>
      <c r="C85" s="320" t="s">
        <v>753</v>
      </c>
      <c r="D85" s="276" t="s">
        <v>434</v>
      </c>
      <c r="E85" s="169">
        <f>SUM(E81:E84)</f>
        <v>16000000</v>
      </c>
      <c r="F85" s="169">
        <f>SUM(F81:F84)</f>
        <v>9631792</v>
      </c>
      <c r="G85" s="169">
        <f>SUM(G81:G84)</f>
        <v>6323452</v>
      </c>
      <c r="H85" s="248">
        <f t="shared" ref="H85:V85" si="34">SUM(H81:H84)</f>
        <v>16000000</v>
      </c>
      <c r="I85" s="314">
        <f t="shared" si="34"/>
        <v>9631792</v>
      </c>
      <c r="J85" s="256">
        <f t="shared" si="34"/>
        <v>6323452</v>
      </c>
      <c r="K85" s="248">
        <f t="shared" si="34"/>
        <v>0</v>
      </c>
      <c r="L85" s="314">
        <f t="shared" si="34"/>
        <v>0</v>
      </c>
      <c r="M85" s="256">
        <f t="shared" si="34"/>
        <v>0</v>
      </c>
      <c r="N85" s="248">
        <f t="shared" si="34"/>
        <v>0</v>
      </c>
      <c r="O85" s="314">
        <f t="shared" si="34"/>
        <v>0</v>
      </c>
      <c r="P85" s="256">
        <f t="shared" si="34"/>
        <v>0</v>
      </c>
      <c r="Q85" s="248">
        <f t="shared" si="34"/>
        <v>0</v>
      </c>
      <c r="R85" s="314">
        <f t="shared" si="34"/>
        <v>0</v>
      </c>
      <c r="S85" s="256">
        <f t="shared" si="34"/>
        <v>0</v>
      </c>
      <c r="T85" s="248">
        <f t="shared" si="34"/>
        <v>0</v>
      </c>
      <c r="U85" s="314">
        <f t="shared" si="34"/>
        <v>0</v>
      </c>
      <c r="V85" s="256">
        <f t="shared" si="34"/>
        <v>0</v>
      </c>
      <c r="W85" s="248">
        <f t="shared" ref="W85:AB85" si="35">SUM(W81:W84)</f>
        <v>0</v>
      </c>
      <c r="X85" s="314">
        <f t="shared" si="35"/>
        <v>0</v>
      </c>
      <c r="Y85" s="314">
        <f t="shared" si="35"/>
        <v>0</v>
      </c>
      <c r="Z85" s="248">
        <f t="shared" si="35"/>
        <v>0</v>
      </c>
      <c r="AA85" s="314">
        <f t="shared" si="35"/>
        <v>0</v>
      </c>
      <c r="AB85" s="256">
        <f t="shared" si="35"/>
        <v>0</v>
      </c>
      <c r="AD85" s="159"/>
      <c r="AE85" s="159"/>
    </row>
    <row r="86" spans="1:31" ht="26.1" customHeight="1" x14ac:dyDescent="0.2">
      <c r="A86" s="828">
        <v>80</v>
      </c>
      <c r="B86" s="828"/>
      <c r="C86" s="277" t="s">
        <v>435</v>
      </c>
      <c r="D86" s="271" t="s">
        <v>436</v>
      </c>
      <c r="E86" s="164">
        <f t="shared" ref="E86:E94" si="36">SUM(H86,K86,N86,Q86,T86,W86,Z86)</f>
        <v>0</v>
      </c>
      <c r="F86" s="164">
        <f t="shared" ref="F86:G94" si="37">SUM(I86,L86,O86,R86,U86,X86,AA86)</f>
        <v>0</v>
      </c>
      <c r="G86" s="164">
        <f t="shared" si="37"/>
        <v>0</v>
      </c>
      <c r="H86" s="246"/>
      <c r="I86" s="423"/>
      <c r="J86" s="253"/>
      <c r="K86" s="246"/>
      <c r="L86" s="423"/>
      <c r="M86" s="253"/>
      <c r="N86" s="246"/>
      <c r="O86" s="423"/>
      <c r="P86" s="253"/>
      <c r="Q86" s="246"/>
      <c r="R86" s="423"/>
      <c r="S86" s="253"/>
      <c r="T86" s="246"/>
      <c r="U86" s="423"/>
      <c r="V86" s="253"/>
      <c r="W86" s="246"/>
      <c r="X86" s="423"/>
      <c r="Y86" s="253"/>
      <c r="Z86" s="246"/>
      <c r="AA86" s="423"/>
      <c r="AB86" s="253"/>
      <c r="AD86" s="159"/>
      <c r="AE86" s="159"/>
    </row>
    <row r="87" spans="1:31" ht="26.1" customHeight="1" x14ac:dyDescent="0.2">
      <c r="A87" s="828">
        <v>81</v>
      </c>
      <c r="B87" s="828"/>
      <c r="C87" s="277" t="s">
        <v>437</v>
      </c>
      <c r="D87" s="271" t="s">
        <v>438</v>
      </c>
      <c r="E87" s="164">
        <f t="shared" si="36"/>
        <v>0</v>
      </c>
      <c r="F87" s="164">
        <f t="shared" si="37"/>
        <v>0</v>
      </c>
      <c r="G87" s="164">
        <f t="shared" si="37"/>
        <v>0</v>
      </c>
      <c r="H87" s="246"/>
      <c r="I87" s="423"/>
      <c r="J87" s="253"/>
      <c r="K87" s="246"/>
      <c r="L87" s="423"/>
      <c r="M87" s="253"/>
      <c r="N87" s="246"/>
      <c r="O87" s="423"/>
      <c r="P87" s="253"/>
      <c r="Q87" s="246"/>
      <c r="R87" s="423"/>
      <c r="S87" s="253"/>
      <c r="T87" s="246"/>
      <c r="U87" s="423"/>
      <c r="V87" s="253"/>
      <c r="W87" s="246"/>
      <c r="X87" s="423"/>
      <c r="Y87" s="253"/>
      <c r="Z87" s="246"/>
      <c r="AA87" s="423"/>
      <c r="AB87" s="253"/>
      <c r="AD87" s="159"/>
      <c r="AE87" s="159"/>
    </row>
    <row r="88" spans="1:31" ht="26.1" customHeight="1" x14ac:dyDescent="0.2">
      <c r="A88" s="830">
        <v>82</v>
      </c>
      <c r="B88" s="831"/>
      <c r="C88" s="277" t="s">
        <v>439</v>
      </c>
      <c r="D88" s="271" t="s">
        <v>440</v>
      </c>
      <c r="E88" s="164">
        <f t="shared" si="36"/>
        <v>0</v>
      </c>
      <c r="F88" s="164">
        <f t="shared" si="37"/>
        <v>0</v>
      </c>
      <c r="G88" s="164">
        <f t="shared" si="37"/>
        <v>0</v>
      </c>
      <c r="H88" s="246"/>
      <c r="I88" s="423"/>
      <c r="J88" s="253"/>
      <c r="K88" s="246"/>
      <c r="L88" s="423"/>
      <c r="M88" s="253"/>
      <c r="N88" s="246"/>
      <c r="O88" s="423"/>
      <c r="P88" s="253"/>
      <c r="Q88" s="246"/>
      <c r="R88" s="423"/>
      <c r="S88" s="253"/>
      <c r="T88" s="246"/>
      <c r="U88" s="423"/>
      <c r="V88" s="253"/>
      <c r="W88" s="246"/>
      <c r="X88" s="423"/>
      <c r="Y88" s="253"/>
      <c r="Z88" s="246"/>
      <c r="AA88" s="423"/>
      <c r="AB88" s="253"/>
      <c r="AD88" s="159"/>
      <c r="AE88" s="159"/>
    </row>
    <row r="89" spans="1:31" ht="26.1" customHeight="1" x14ac:dyDescent="0.2">
      <c r="A89" s="828">
        <v>83</v>
      </c>
      <c r="B89" s="828"/>
      <c r="C89" s="277" t="s">
        <v>441</v>
      </c>
      <c r="D89" s="271" t="s">
        <v>442</v>
      </c>
      <c r="E89" s="164">
        <f t="shared" si="36"/>
        <v>0</v>
      </c>
      <c r="F89" s="164">
        <f t="shared" si="37"/>
        <v>0</v>
      </c>
      <c r="G89" s="164">
        <f t="shared" si="37"/>
        <v>0</v>
      </c>
      <c r="H89" s="246"/>
      <c r="I89" s="423"/>
      <c r="J89" s="253"/>
      <c r="K89" s="246"/>
      <c r="L89" s="423"/>
      <c r="M89" s="253"/>
      <c r="N89" s="246"/>
      <c r="O89" s="423"/>
      <c r="P89" s="253"/>
      <c r="Q89" s="246"/>
      <c r="R89" s="423"/>
      <c r="S89" s="253"/>
      <c r="T89" s="246"/>
      <c r="U89" s="423"/>
      <c r="V89" s="253"/>
      <c r="W89" s="246"/>
      <c r="X89" s="423"/>
      <c r="Y89" s="253"/>
      <c r="Z89" s="246"/>
      <c r="AA89" s="423"/>
      <c r="AB89" s="253"/>
      <c r="AD89" s="159"/>
      <c r="AE89" s="159"/>
    </row>
    <row r="90" spans="1:31" ht="26.1" customHeight="1" x14ac:dyDescent="0.2">
      <c r="A90" s="828">
        <v>84</v>
      </c>
      <c r="B90" s="828"/>
      <c r="C90" s="277" t="s">
        <v>443</v>
      </c>
      <c r="D90" s="271" t="s">
        <v>444</v>
      </c>
      <c r="E90" s="164">
        <f t="shared" si="36"/>
        <v>0</v>
      </c>
      <c r="F90" s="164">
        <f t="shared" si="37"/>
        <v>0</v>
      </c>
      <c r="G90" s="164">
        <f t="shared" si="37"/>
        <v>0</v>
      </c>
      <c r="H90" s="246"/>
      <c r="I90" s="423"/>
      <c r="J90" s="253"/>
      <c r="K90" s="246"/>
      <c r="L90" s="423"/>
      <c r="M90" s="253"/>
      <c r="N90" s="246"/>
      <c r="O90" s="423"/>
      <c r="P90" s="253"/>
      <c r="Q90" s="246"/>
      <c r="R90" s="423"/>
      <c r="S90" s="253"/>
      <c r="T90" s="246"/>
      <c r="U90" s="423"/>
      <c r="V90" s="253"/>
      <c r="W90" s="246"/>
      <c r="X90" s="423"/>
      <c r="Y90" s="253"/>
      <c r="Z90" s="246"/>
      <c r="AA90" s="423"/>
      <c r="AB90" s="253"/>
      <c r="AD90" s="159"/>
      <c r="AE90" s="159"/>
    </row>
    <row r="91" spans="1:31" ht="26.1" customHeight="1" x14ac:dyDescent="0.2">
      <c r="A91" s="828">
        <v>85</v>
      </c>
      <c r="B91" s="828"/>
      <c r="C91" s="277" t="s">
        <v>445</v>
      </c>
      <c r="D91" s="271" t="s">
        <v>446</v>
      </c>
      <c r="E91" s="164">
        <f t="shared" si="36"/>
        <v>14500000</v>
      </c>
      <c r="F91" s="164">
        <f t="shared" si="37"/>
        <v>0</v>
      </c>
      <c r="G91" s="164">
        <f t="shared" si="37"/>
        <v>0</v>
      </c>
      <c r="H91" s="246">
        <v>14500000</v>
      </c>
      <c r="I91" s="423"/>
      <c r="J91" s="253"/>
      <c r="K91" s="246"/>
      <c r="L91" s="423"/>
      <c r="M91" s="253"/>
      <c r="N91" s="246"/>
      <c r="O91" s="423"/>
      <c r="P91" s="253"/>
      <c r="Q91" s="246"/>
      <c r="R91" s="423"/>
      <c r="S91" s="253"/>
      <c r="T91" s="246"/>
      <c r="U91" s="423"/>
      <c r="V91" s="253"/>
      <c r="W91" s="246"/>
      <c r="X91" s="423"/>
      <c r="Y91" s="253"/>
      <c r="Z91" s="246"/>
      <c r="AA91" s="423"/>
      <c r="AB91" s="253"/>
      <c r="AD91" s="159"/>
      <c r="AE91" s="159"/>
    </row>
    <row r="92" spans="1:31" ht="26.1" customHeight="1" x14ac:dyDescent="0.2">
      <c r="A92" s="830">
        <v>86</v>
      </c>
      <c r="B92" s="831"/>
      <c r="C92" s="277" t="s">
        <v>447</v>
      </c>
      <c r="D92" s="271" t="s">
        <v>448</v>
      </c>
      <c r="E92" s="164">
        <f t="shared" si="36"/>
        <v>0</v>
      </c>
      <c r="F92" s="164">
        <f t="shared" si="37"/>
        <v>0</v>
      </c>
      <c r="G92" s="164">
        <f t="shared" si="37"/>
        <v>0</v>
      </c>
      <c r="H92" s="246"/>
      <c r="I92" s="423"/>
      <c r="J92" s="253"/>
      <c r="K92" s="246"/>
      <c r="L92" s="423"/>
      <c r="M92" s="253"/>
      <c r="N92" s="246"/>
      <c r="O92" s="423"/>
      <c r="P92" s="253"/>
      <c r="Q92" s="246"/>
      <c r="R92" s="423"/>
      <c r="S92" s="253"/>
      <c r="T92" s="246"/>
      <c r="U92" s="423"/>
      <c r="V92" s="253"/>
      <c r="W92" s="246"/>
      <c r="X92" s="423"/>
      <c r="Y92" s="253"/>
      <c r="Z92" s="246"/>
      <c r="AA92" s="423"/>
      <c r="AB92" s="253"/>
      <c r="AD92" s="159"/>
      <c r="AE92" s="159"/>
    </row>
    <row r="93" spans="1:31" ht="26.1" customHeight="1" x14ac:dyDescent="0.2">
      <c r="A93" s="828">
        <v>87</v>
      </c>
      <c r="B93" s="828"/>
      <c r="C93" s="277" t="s">
        <v>449</v>
      </c>
      <c r="D93" s="271" t="s">
        <v>450</v>
      </c>
      <c r="E93" s="164">
        <f t="shared" si="36"/>
        <v>0</v>
      </c>
      <c r="F93" s="164">
        <f t="shared" si="37"/>
        <v>0</v>
      </c>
      <c r="G93" s="164">
        <f t="shared" si="37"/>
        <v>0</v>
      </c>
      <c r="H93" s="246"/>
      <c r="I93" s="423"/>
      <c r="J93" s="253"/>
      <c r="K93" s="246"/>
      <c r="L93" s="423"/>
      <c r="M93" s="253"/>
      <c r="N93" s="246"/>
      <c r="O93" s="423"/>
      <c r="P93" s="253"/>
      <c r="Q93" s="246"/>
      <c r="R93" s="423"/>
      <c r="S93" s="253"/>
      <c r="T93" s="246"/>
      <c r="U93" s="423"/>
      <c r="V93" s="253"/>
      <c r="W93" s="246"/>
      <c r="X93" s="423"/>
      <c r="Y93" s="253"/>
      <c r="Z93" s="246"/>
      <c r="AA93" s="423"/>
      <c r="AB93" s="253"/>
      <c r="AD93" s="159"/>
      <c r="AE93" s="159"/>
    </row>
    <row r="94" spans="1:31" ht="26.1" customHeight="1" x14ac:dyDescent="0.2">
      <c r="A94" s="828">
        <v>88</v>
      </c>
      <c r="B94" s="828"/>
      <c r="C94" s="277" t="s">
        <v>451</v>
      </c>
      <c r="D94" s="271" t="s">
        <v>452</v>
      </c>
      <c r="E94" s="164">
        <f t="shared" si="36"/>
        <v>0</v>
      </c>
      <c r="F94" s="164">
        <f t="shared" si="37"/>
        <v>9653494</v>
      </c>
      <c r="G94" s="164">
        <f t="shared" si="37"/>
        <v>9543595</v>
      </c>
      <c r="H94" s="246"/>
      <c r="I94" s="423">
        <v>9653494</v>
      </c>
      <c r="J94" s="253">
        <v>9543595</v>
      </c>
      <c r="K94" s="246"/>
      <c r="L94" s="423"/>
      <c r="M94" s="253"/>
      <c r="N94" s="246"/>
      <c r="O94" s="423"/>
      <c r="P94" s="253"/>
      <c r="Q94" s="246"/>
      <c r="R94" s="423"/>
      <c r="S94" s="253"/>
      <c r="T94" s="246"/>
      <c r="U94" s="423"/>
      <c r="V94" s="253"/>
      <c r="W94" s="246"/>
      <c r="X94" s="423"/>
      <c r="Y94" s="253"/>
      <c r="Z94" s="246"/>
      <c r="AA94" s="423"/>
      <c r="AB94" s="253"/>
      <c r="AD94" s="159"/>
      <c r="AE94" s="159"/>
    </row>
    <row r="95" spans="1:31" ht="26.1" customHeight="1" x14ac:dyDescent="0.2">
      <c r="A95" s="828">
        <v>89</v>
      </c>
      <c r="B95" s="828"/>
      <c r="C95" s="320" t="s">
        <v>752</v>
      </c>
      <c r="D95" s="276" t="s">
        <v>453</v>
      </c>
      <c r="E95" s="169">
        <f>SUM(E86:E94)</f>
        <v>14500000</v>
      </c>
      <c r="F95" s="169">
        <f>SUM(F86:F94)</f>
        <v>9653494</v>
      </c>
      <c r="G95" s="169">
        <f>SUM(G86:G94)</f>
        <v>9543595</v>
      </c>
      <c r="H95" s="248">
        <f t="shared" ref="H95:V95" si="38">SUM(H86:H94)</f>
        <v>14500000</v>
      </c>
      <c r="I95" s="314">
        <f t="shared" si="38"/>
        <v>9653494</v>
      </c>
      <c r="J95" s="256">
        <f t="shared" si="38"/>
        <v>9543595</v>
      </c>
      <c r="K95" s="248">
        <f t="shared" si="38"/>
        <v>0</v>
      </c>
      <c r="L95" s="314">
        <f t="shared" si="38"/>
        <v>0</v>
      </c>
      <c r="M95" s="256">
        <f t="shared" si="38"/>
        <v>0</v>
      </c>
      <c r="N95" s="248">
        <f t="shared" si="38"/>
        <v>0</v>
      </c>
      <c r="O95" s="314">
        <f t="shared" si="38"/>
        <v>0</v>
      </c>
      <c r="P95" s="256">
        <f t="shared" si="38"/>
        <v>0</v>
      </c>
      <c r="Q95" s="248">
        <f t="shared" si="38"/>
        <v>0</v>
      </c>
      <c r="R95" s="314">
        <f t="shared" si="38"/>
        <v>0</v>
      </c>
      <c r="S95" s="256">
        <f t="shared" si="38"/>
        <v>0</v>
      </c>
      <c r="T95" s="248">
        <f t="shared" si="38"/>
        <v>0</v>
      </c>
      <c r="U95" s="314">
        <f t="shared" si="38"/>
        <v>0</v>
      </c>
      <c r="V95" s="256">
        <f t="shared" si="38"/>
        <v>0</v>
      </c>
      <c r="W95" s="248">
        <f t="shared" ref="W95:AB95" si="39">SUM(W86:W94)</f>
        <v>0</v>
      </c>
      <c r="X95" s="314">
        <f t="shared" si="39"/>
        <v>0</v>
      </c>
      <c r="Y95" s="314">
        <f t="shared" si="39"/>
        <v>0</v>
      </c>
      <c r="Z95" s="248">
        <f t="shared" si="39"/>
        <v>0</v>
      </c>
      <c r="AA95" s="314">
        <f t="shared" si="39"/>
        <v>0</v>
      </c>
      <c r="AB95" s="256">
        <f t="shared" si="39"/>
        <v>0</v>
      </c>
      <c r="AD95" s="159"/>
      <c r="AE95" s="159"/>
    </row>
    <row r="96" spans="1:31" s="158" customFormat="1" ht="26.1" customHeight="1" x14ac:dyDescent="0.2">
      <c r="A96" s="830">
        <v>90</v>
      </c>
      <c r="B96" s="831"/>
      <c r="C96" s="322" t="s">
        <v>751</v>
      </c>
      <c r="D96" s="276" t="s">
        <v>454</v>
      </c>
      <c r="E96" s="169">
        <f>SUM(E19,E20,E45,E54,E72,E80,E85,E95)</f>
        <v>2748911318</v>
      </c>
      <c r="F96" s="169">
        <f t="shared" ref="F96:M96" si="40">SUM(F19,F20,F45,F54,F72,F80,F85,F95)</f>
        <v>3046229037</v>
      </c>
      <c r="G96" s="169">
        <f t="shared" si="40"/>
        <v>1442434894</v>
      </c>
      <c r="H96" s="248">
        <f t="shared" si="40"/>
        <v>1878980393</v>
      </c>
      <c r="I96" s="314">
        <f t="shared" si="40"/>
        <v>2095561566</v>
      </c>
      <c r="J96" s="256">
        <f t="shared" si="40"/>
        <v>624807256</v>
      </c>
      <c r="K96" s="248">
        <f t="shared" si="40"/>
        <v>238620182</v>
      </c>
      <c r="L96" s="314">
        <f t="shared" si="40"/>
        <v>235319495</v>
      </c>
      <c r="M96" s="256">
        <f t="shared" si="40"/>
        <v>218990537</v>
      </c>
      <c r="N96" s="248">
        <f>SUM(N19,N20,N45,N54,N72,N80,N85,N95,N59)</f>
        <v>164659333</v>
      </c>
      <c r="O96" s="248">
        <f>SUM(O19,O20,O45,O54,O72,O80,O85,O95)</f>
        <v>187150521</v>
      </c>
      <c r="P96" s="248">
        <f>SUM(P19,P20,P45,P54,P72,P80,P85,P95)</f>
        <v>173104218</v>
      </c>
      <c r="Q96" s="248">
        <f>SUM(Q19,Q20,Q45,Q54,Q72,Q80,Q85,Q95)</f>
        <v>118201432</v>
      </c>
      <c r="R96" s="314">
        <f>SUM(R19,R20,R45,R54,R72,R80,R85,R95)</f>
        <v>145907907</v>
      </c>
      <c r="S96" s="256">
        <f>SUM(S19,S20,S45,S54,S72,S80,S85,S95)</f>
        <v>138388218</v>
      </c>
      <c r="T96" s="248">
        <f>SUM(T19,T20,T45,T54,T72,T80,T85,T95,T59)</f>
        <v>217330743</v>
      </c>
      <c r="U96" s="248">
        <f>SUM(U19,U20,U45,U54,U72,U80,U85,U95)</f>
        <v>221489111</v>
      </c>
      <c r="V96" s="248">
        <f>SUM(V19,V20,V45,V54,V72,V80,V85,V95)</f>
        <v>215793919</v>
      </c>
      <c r="W96" s="248">
        <f t="shared" ref="W96:AB96" si="41">SUM(W19,W20,W45,W54,W72,W80,W85,W95)</f>
        <v>66068909</v>
      </c>
      <c r="X96" s="314">
        <f t="shared" si="41"/>
        <v>63398900</v>
      </c>
      <c r="Y96" s="314">
        <f t="shared" si="41"/>
        <v>2237837</v>
      </c>
      <c r="Z96" s="248">
        <f t="shared" si="41"/>
        <v>65050326</v>
      </c>
      <c r="AA96" s="314">
        <f t="shared" si="41"/>
        <v>97401537</v>
      </c>
      <c r="AB96" s="256">
        <f t="shared" si="41"/>
        <v>69112909</v>
      </c>
      <c r="AD96" s="159"/>
      <c r="AE96" s="159"/>
    </row>
    <row r="97" spans="1:31" ht="26.1" customHeight="1" x14ac:dyDescent="0.2">
      <c r="A97" s="828">
        <v>91</v>
      </c>
      <c r="B97" s="828"/>
      <c r="C97" s="277" t="s">
        <v>455</v>
      </c>
      <c r="D97" s="270" t="s">
        <v>456</v>
      </c>
      <c r="E97" s="168">
        <f t="shared" ref="E97:G99" si="42">SUM(H97,K97,N97,Q97,T97,W97,Z97)</f>
        <v>0</v>
      </c>
      <c r="F97" s="168">
        <f t="shared" si="42"/>
        <v>4500000</v>
      </c>
      <c r="G97" s="168">
        <f t="shared" si="42"/>
        <v>0</v>
      </c>
      <c r="H97" s="251"/>
      <c r="I97" s="430">
        <v>4500000</v>
      </c>
      <c r="J97" s="257">
        <v>0</v>
      </c>
      <c r="K97" s="251"/>
      <c r="L97" s="430"/>
      <c r="M97" s="257"/>
      <c r="N97" s="251"/>
      <c r="O97" s="430"/>
      <c r="P97" s="257"/>
      <c r="Q97" s="251"/>
      <c r="R97" s="430"/>
      <c r="S97" s="257"/>
      <c r="T97" s="251"/>
      <c r="U97" s="430"/>
      <c r="V97" s="257"/>
      <c r="W97" s="251"/>
      <c r="X97" s="430"/>
      <c r="Y97" s="257"/>
      <c r="Z97" s="251"/>
      <c r="AA97" s="430"/>
      <c r="AB97" s="257"/>
      <c r="AD97" s="159"/>
      <c r="AE97" s="159"/>
    </row>
    <row r="98" spans="1:31" ht="26.1" customHeight="1" x14ac:dyDescent="0.2">
      <c r="A98" s="828">
        <v>92</v>
      </c>
      <c r="B98" s="828"/>
      <c r="C98" s="277" t="s">
        <v>457</v>
      </c>
      <c r="D98" s="270" t="s">
        <v>458</v>
      </c>
      <c r="E98" s="168">
        <f t="shared" si="42"/>
        <v>0</v>
      </c>
      <c r="F98" s="168">
        <f>SUM(I98,L98,O98,R98,U98,X98,AA98)</f>
        <v>0</v>
      </c>
      <c r="G98" s="168">
        <f>SUM(J98,M98,P98,S98,V98,Y98,AB98)</f>
        <v>0</v>
      </c>
      <c r="H98" s="251"/>
      <c r="I98" s="430"/>
      <c r="J98" s="257"/>
      <c r="K98" s="251"/>
      <c r="L98" s="430"/>
      <c r="M98" s="257"/>
      <c r="N98" s="251"/>
      <c r="O98" s="430"/>
      <c r="P98" s="257"/>
      <c r="Q98" s="251"/>
      <c r="R98" s="430"/>
      <c r="S98" s="257"/>
      <c r="T98" s="251"/>
      <c r="U98" s="430"/>
      <c r="V98" s="257"/>
      <c r="W98" s="251"/>
      <c r="X98" s="430"/>
      <c r="Y98" s="257"/>
      <c r="Z98" s="251"/>
      <c r="AA98" s="430"/>
      <c r="AB98" s="257"/>
      <c r="AD98" s="159"/>
      <c r="AE98" s="159"/>
    </row>
    <row r="99" spans="1:31" ht="26.1" customHeight="1" x14ac:dyDescent="0.2">
      <c r="A99" s="828">
        <v>93</v>
      </c>
      <c r="B99" s="828"/>
      <c r="C99" s="277" t="s">
        <v>459</v>
      </c>
      <c r="D99" s="270" t="s">
        <v>460</v>
      </c>
      <c r="E99" s="168">
        <f t="shared" si="42"/>
        <v>0</v>
      </c>
      <c r="F99" s="168">
        <f t="shared" si="42"/>
        <v>0</v>
      </c>
      <c r="G99" s="168">
        <f t="shared" si="42"/>
        <v>0</v>
      </c>
      <c r="H99" s="251"/>
      <c r="I99" s="430"/>
      <c r="J99" s="257"/>
      <c r="K99" s="251"/>
      <c r="L99" s="430"/>
      <c r="M99" s="257"/>
      <c r="N99" s="251"/>
      <c r="O99" s="430"/>
      <c r="P99" s="257"/>
      <c r="Q99" s="251"/>
      <c r="R99" s="430"/>
      <c r="S99" s="257"/>
      <c r="T99" s="251"/>
      <c r="U99" s="430"/>
      <c r="V99" s="257"/>
      <c r="W99" s="251"/>
      <c r="X99" s="430"/>
      <c r="Y99" s="257"/>
      <c r="Z99" s="251"/>
      <c r="AA99" s="430"/>
      <c r="AB99" s="257"/>
      <c r="AD99" s="159"/>
      <c r="AE99" s="159"/>
    </row>
    <row r="100" spans="1:31" s="162" customFormat="1" ht="26.1" customHeight="1" x14ac:dyDescent="0.2">
      <c r="A100" s="830">
        <v>94</v>
      </c>
      <c r="B100" s="831"/>
      <c r="C100" s="278" t="s">
        <v>750</v>
      </c>
      <c r="D100" s="317" t="s">
        <v>461</v>
      </c>
      <c r="E100" s="165">
        <f>SUM(E97:E99)</f>
        <v>0</v>
      </c>
      <c r="F100" s="165">
        <f>SUM(F97:F99)</f>
        <v>4500000</v>
      </c>
      <c r="G100" s="165">
        <f>SUM(G97:G99)</f>
        <v>0</v>
      </c>
      <c r="H100" s="247">
        <f t="shared" ref="H100:V100" si="43">SUM(H97:H99)</f>
        <v>0</v>
      </c>
      <c r="I100" s="313">
        <f t="shared" si="43"/>
        <v>4500000</v>
      </c>
      <c r="J100" s="254">
        <f t="shared" si="43"/>
        <v>0</v>
      </c>
      <c r="K100" s="247">
        <f t="shared" si="43"/>
        <v>0</v>
      </c>
      <c r="L100" s="313">
        <f t="shared" si="43"/>
        <v>0</v>
      </c>
      <c r="M100" s="254">
        <f t="shared" si="43"/>
        <v>0</v>
      </c>
      <c r="N100" s="247">
        <f t="shared" si="43"/>
        <v>0</v>
      </c>
      <c r="O100" s="313">
        <f t="shared" si="43"/>
        <v>0</v>
      </c>
      <c r="P100" s="254">
        <f t="shared" si="43"/>
        <v>0</v>
      </c>
      <c r="Q100" s="247">
        <f t="shared" si="43"/>
        <v>0</v>
      </c>
      <c r="R100" s="313">
        <f t="shared" si="43"/>
        <v>0</v>
      </c>
      <c r="S100" s="254">
        <f t="shared" si="43"/>
        <v>0</v>
      </c>
      <c r="T100" s="247">
        <f t="shared" si="43"/>
        <v>0</v>
      </c>
      <c r="U100" s="313">
        <f t="shared" si="43"/>
        <v>0</v>
      </c>
      <c r="V100" s="254">
        <f t="shared" si="43"/>
        <v>0</v>
      </c>
      <c r="W100" s="247">
        <f>SUM(W97:W99)</f>
        <v>0</v>
      </c>
      <c r="X100" s="313">
        <f>SUM(X97:X99)</f>
        <v>0</v>
      </c>
      <c r="Y100" s="254"/>
      <c r="Z100" s="247">
        <f>SUM(Z97:Z99)</f>
        <v>0</v>
      </c>
      <c r="AA100" s="313">
        <f>SUM(AA97:AA99)</f>
        <v>0</v>
      </c>
      <c r="AB100" s="254">
        <f>SUM(AB97:AB99)</f>
        <v>0</v>
      </c>
      <c r="AD100" s="159"/>
      <c r="AE100" s="159"/>
    </row>
    <row r="101" spans="1:31" ht="26.1" customHeight="1" x14ac:dyDescent="0.2">
      <c r="A101" s="828">
        <v>95</v>
      </c>
      <c r="B101" s="828"/>
      <c r="C101" s="279" t="s">
        <v>462</v>
      </c>
      <c r="D101" s="270" t="s">
        <v>463</v>
      </c>
      <c r="E101" s="168">
        <f t="shared" ref="E101:G106" si="44">SUM(H101,K101,N101,Q101,T101,W101,Z101)</f>
        <v>0</v>
      </c>
      <c r="F101" s="168">
        <f t="shared" si="44"/>
        <v>0</v>
      </c>
      <c r="G101" s="168">
        <f t="shared" si="44"/>
        <v>0</v>
      </c>
      <c r="H101" s="251"/>
      <c r="I101" s="430"/>
      <c r="J101" s="257"/>
      <c r="K101" s="251"/>
      <c r="L101" s="430"/>
      <c r="M101" s="257"/>
      <c r="N101" s="251"/>
      <c r="O101" s="430"/>
      <c r="P101" s="257"/>
      <c r="Q101" s="251"/>
      <c r="R101" s="430"/>
      <c r="S101" s="257"/>
      <c r="T101" s="251"/>
      <c r="U101" s="430"/>
      <c r="V101" s="257"/>
      <c r="W101" s="251"/>
      <c r="X101" s="430"/>
      <c r="Y101" s="257"/>
      <c r="Z101" s="251"/>
      <c r="AA101" s="430"/>
      <c r="AB101" s="257"/>
      <c r="AD101" s="159"/>
      <c r="AE101" s="159"/>
    </row>
    <row r="102" spans="1:31" ht="26.1" customHeight="1" x14ac:dyDescent="0.2">
      <c r="A102" s="828">
        <v>96</v>
      </c>
      <c r="B102" s="828"/>
      <c r="C102" s="277" t="s">
        <v>464</v>
      </c>
      <c r="D102" s="270" t="s">
        <v>465</v>
      </c>
      <c r="E102" s="168">
        <f t="shared" si="44"/>
        <v>0</v>
      </c>
      <c r="F102" s="168">
        <f t="shared" si="44"/>
        <v>0</v>
      </c>
      <c r="G102" s="168">
        <f t="shared" si="44"/>
        <v>0</v>
      </c>
      <c r="H102" s="251"/>
      <c r="I102" s="430"/>
      <c r="J102" s="257"/>
      <c r="K102" s="251"/>
      <c r="L102" s="430"/>
      <c r="M102" s="257"/>
      <c r="N102" s="251"/>
      <c r="O102" s="430"/>
      <c r="P102" s="257"/>
      <c r="Q102" s="251"/>
      <c r="R102" s="430"/>
      <c r="S102" s="257"/>
      <c r="T102" s="251"/>
      <c r="U102" s="430"/>
      <c r="V102" s="257"/>
      <c r="W102" s="251"/>
      <c r="X102" s="430"/>
      <c r="Y102" s="257"/>
      <c r="Z102" s="251"/>
      <c r="AA102" s="430"/>
      <c r="AB102" s="257"/>
      <c r="AD102" s="159"/>
      <c r="AE102" s="159"/>
    </row>
    <row r="103" spans="1:31" ht="26.1" customHeight="1" x14ac:dyDescent="0.2">
      <c r="A103" s="828">
        <v>97</v>
      </c>
      <c r="B103" s="828"/>
      <c r="C103" s="277" t="s">
        <v>466</v>
      </c>
      <c r="D103" s="270" t="s">
        <v>467</v>
      </c>
      <c r="E103" s="168">
        <f t="shared" si="44"/>
        <v>0</v>
      </c>
      <c r="F103" s="168">
        <f t="shared" si="44"/>
        <v>0</v>
      </c>
      <c r="G103" s="168">
        <f t="shared" si="44"/>
        <v>0</v>
      </c>
      <c r="H103" s="251"/>
      <c r="I103" s="430"/>
      <c r="J103" s="257"/>
      <c r="K103" s="251"/>
      <c r="L103" s="430"/>
      <c r="M103" s="257"/>
      <c r="N103" s="251"/>
      <c r="O103" s="430"/>
      <c r="P103" s="257"/>
      <c r="Q103" s="251"/>
      <c r="R103" s="430"/>
      <c r="S103" s="257"/>
      <c r="T103" s="251"/>
      <c r="U103" s="430"/>
      <c r="V103" s="257"/>
      <c r="W103" s="251"/>
      <c r="X103" s="430"/>
      <c r="Y103" s="257"/>
      <c r="Z103" s="251"/>
      <c r="AA103" s="430"/>
      <c r="AB103" s="257"/>
      <c r="AD103" s="159"/>
      <c r="AE103" s="159"/>
    </row>
    <row r="104" spans="1:31" ht="26.1" customHeight="1" x14ac:dyDescent="0.2">
      <c r="A104" s="830">
        <v>98</v>
      </c>
      <c r="B104" s="831"/>
      <c r="C104" s="277" t="s">
        <v>468</v>
      </c>
      <c r="D104" s="270" t="s">
        <v>469</v>
      </c>
      <c r="E104" s="168">
        <f t="shared" si="44"/>
        <v>0</v>
      </c>
      <c r="F104" s="168">
        <f t="shared" si="44"/>
        <v>0</v>
      </c>
      <c r="G104" s="168">
        <f t="shared" si="44"/>
        <v>0</v>
      </c>
      <c r="H104" s="251"/>
      <c r="I104" s="430"/>
      <c r="J104" s="257"/>
      <c r="K104" s="251"/>
      <c r="L104" s="430"/>
      <c r="M104" s="257"/>
      <c r="N104" s="251"/>
      <c r="O104" s="430"/>
      <c r="P104" s="257"/>
      <c r="Q104" s="251"/>
      <c r="R104" s="430"/>
      <c r="S104" s="257"/>
      <c r="T104" s="251"/>
      <c r="U104" s="430"/>
      <c r="V104" s="257"/>
      <c r="W104" s="251"/>
      <c r="X104" s="430"/>
      <c r="Y104" s="257"/>
      <c r="Z104" s="251"/>
      <c r="AA104" s="430"/>
      <c r="AB104" s="257"/>
      <c r="AD104" s="159"/>
      <c r="AE104" s="159"/>
    </row>
    <row r="105" spans="1:31" ht="26.1" customHeight="1" x14ac:dyDescent="0.2">
      <c r="A105" s="828">
        <v>99</v>
      </c>
      <c r="B105" s="828"/>
      <c r="C105" s="277" t="s">
        <v>470</v>
      </c>
      <c r="D105" s="270" t="s">
        <v>471</v>
      </c>
      <c r="E105" s="168">
        <f t="shared" si="44"/>
        <v>0</v>
      </c>
      <c r="F105" s="168">
        <f t="shared" si="44"/>
        <v>0</v>
      </c>
      <c r="G105" s="168">
        <f t="shared" si="44"/>
        <v>0</v>
      </c>
      <c r="H105" s="251"/>
      <c r="I105" s="430"/>
      <c r="J105" s="257"/>
      <c r="K105" s="251"/>
      <c r="L105" s="430"/>
      <c r="M105" s="257"/>
      <c r="N105" s="251"/>
      <c r="O105" s="430"/>
      <c r="P105" s="257"/>
      <c r="Q105" s="251"/>
      <c r="R105" s="430"/>
      <c r="S105" s="257"/>
      <c r="T105" s="251"/>
      <c r="U105" s="430"/>
      <c r="V105" s="257"/>
      <c r="W105" s="251"/>
      <c r="X105" s="430"/>
      <c r="Y105" s="257"/>
      <c r="Z105" s="251"/>
      <c r="AA105" s="430"/>
      <c r="AB105" s="257"/>
      <c r="AD105" s="159"/>
      <c r="AE105" s="159"/>
    </row>
    <row r="106" spans="1:31" ht="26.1" customHeight="1" x14ac:dyDescent="0.2">
      <c r="A106" s="828">
        <v>100</v>
      </c>
      <c r="B106" s="828"/>
      <c r="C106" s="277" t="s">
        <v>472</v>
      </c>
      <c r="D106" s="270" t="s">
        <v>473</v>
      </c>
      <c r="E106" s="168">
        <f t="shared" si="44"/>
        <v>0</v>
      </c>
      <c r="F106" s="168">
        <f t="shared" si="44"/>
        <v>0</v>
      </c>
      <c r="G106" s="168">
        <f t="shared" si="44"/>
        <v>0</v>
      </c>
      <c r="H106" s="251"/>
      <c r="I106" s="430"/>
      <c r="J106" s="257"/>
      <c r="K106" s="251"/>
      <c r="L106" s="430"/>
      <c r="M106" s="257"/>
      <c r="N106" s="251"/>
      <c r="O106" s="430"/>
      <c r="P106" s="257"/>
      <c r="Q106" s="251"/>
      <c r="R106" s="430"/>
      <c r="S106" s="257"/>
      <c r="T106" s="251"/>
      <c r="U106" s="430"/>
      <c r="V106" s="257"/>
      <c r="W106" s="251"/>
      <c r="X106" s="430"/>
      <c r="Y106" s="257"/>
      <c r="Z106" s="251"/>
      <c r="AA106" s="430"/>
      <c r="AB106" s="257"/>
      <c r="AD106" s="159"/>
      <c r="AE106" s="159"/>
    </row>
    <row r="107" spans="1:31" s="162" customFormat="1" ht="26.1" customHeight="1" x14ac:dyDescent="0.2">
      <c r="A107" s="828">
        <v>101</v>
      </c>
      <c r="B107" s="828"/>
      <c r="C107" s="323" t="s">
        <v>749</v>
      </c>
      <c r="D107" s="317" t="s">
        <v>474</v>
      </c>
      <c r="E107" s="165">
        <f>SUM(E101:E106)</f>
        <v>0</v>
      </c>
      <c r="F107" s="165">
        <f>SUM(F101:F106)</f>
        <v>0</v>
      </c>
      <c r="G107" s="165">
        <f>SUM(G101:G106)</f>
        <v>0</v>
      </c>
      <c r="H107" s="247">
        <f t="shared" ref="H107:V107" si="45">SUM(H101:H106)</f>
        <v>0</v>
      </c>
      <c r="I107" s="313">
        <f t="shared" si="45"/>
        <v>0</v>
      </c>
      <c r="J107" s="254">
        <f t="shared" si="45"/>
        <v>0</v>
      </c>
      <c r="K107" s="247">
        <f t="shared" si="45"/>
        <v>0</v>
      </c>
      <c r="L107" s="313">
        <f t="shared" si="45"/>
        <v>0</v>
      </c>
      <c r="M107" s="254">
        <f t="shared" si="45"/>
        <v>0</v>
      </c>
      <c r="N107" s="247">
        <f t="shared" si="45"/>
        <v>0</v>
      </c>
      <c r="O107" s="313">
        <f t="shared" si="45"/>
        <v>0</v>
      </c>
      <c r="P107" s="254">
        <f t="shared" si="45"/>
        <v>0</v>
      </c>
      <c r="Q107" s="247">
        <f t="shared" si="45"/>
        <v>0</v>
      </c>
      <c r="R107" s="313">
        <f t="shared" si="45"/>
        <v>0</v>
      </c>
      <c r="S107" s="254">
        <f t="shared" si="45"/>
        <v>0</v>
      </c>
      <c r="T107" s="247">
        <f t="shared" si="45"/>
        <v>0</v>
      </c>
      <c r="U107" s="313">
        <f t="shared" si="45"/>
        <v>0</v>
      </c>
      <c r="V107" s="254">
        <f t="shared" si="45"/>
        <v>0</v>
      </c>
      <c r="W107" s="247">
        <f>SUM(W101:W106)</f>
        <v>0</v>
      </c>
      <c r="X107" s="313">
        <f>SUM(X101:X106)</f>
        <v>0</v>
      </c>
      <c r="Y107" s="254"/>
      <c r="Z107" s="247">
        <f>SUM(Z101:Z106)</f>
        <v>0</v>
      </c>
      <c r="AA107" s="313">
        <f>SUM(AA101:AA106)</f>
        <v>0</v>
      </c>
      <c r="AB107" s="254">
        <f>SUM(AB101:AB106)</f>
        <v>0</v>
      </c>
      <c r="AD107" s="159"/>
      <c r="AE107" s="159"/>
    </row>
    <row r="108" spans="1:31" ht="26.1" customHeight="1" x14ac:dyDescent="0.2">
      <c r="A108" s="830">
        <v>102</v>
      </c>
      <c r="B108" s="831"/>
      <c r="C108" s="279" t="s">
        <v>475</v>
      </c>
      <c r="D108" s="270" t="s">
        <v>476</v>
      </c>
      <c r="E108" s="164">
        <f t="shared" ref="E108:G115" si="46">SUM(H108,K108,N108,Q108,T108,W108,Z108)</f>
        <v>0</v>
      </c>
      <c r="F108" s="164">
        <f t="shared" si="46"/>
        <v>0</v>
      </c>
      <c r="G108" s="164">
        <f t="shared" si="46"/>
        <v>0</v>
      </c>
      <c r="H108" s="251"/>
      <c r="I108" s="430"/>
      <c r="J108" s="257"/>
      <c r="K108" s="251"/>
      <c r="L108" s="430"/>
      <c r="M108" s="257"/>
      <c r="N108" s="251"/>
      <c r="O108" s="430"/>
      <c r="P108" s="257"/>
      <c r="Q108" s="251"/>
      <c r="R108" s="430"/>
      <c r="S108" s="257"/>
      <c r="T108" s="251"/>
      <c r="U108" s="430"/>
      <c r="V108" s="257"/>
      <c r="W108" s="251"/>
      <c r="X108" s="430"/>
      <c r="Y108" s="257"/>
      <c r="Z108" s="251"/>
      <c r="AA108" s="430"/>
      <c r="AB108" s="257"/>
      <c r="AD108" s="159"/>
      <c r="AE108" s="159"/>
    </row>
    <row r="109" spans="1:31" ht="26.1" customHeight="1" x14ac:dyDescent="0.2">
      <c r="A109" s="828">
        <v>103</v>
      </c>
      <c r="B109" s="828"/>
      <c r="C109" s="279" t="s">
        <v>477</v>
      </c>
      <c r="D109" s="270" t="s">
        <v>478</v>
      </c>
      <c r="E109" s="164">
        <f t="shared" si="46"/>
        <v>20701385</v>
      </c>
      <c r="F109" s="164">
        <f t="shared" si="46"/>
        <v>20701385</v>
      </c>
      <c r="G109" s="164">
        <f t="shared" si="46"/>
        <v>20701385</v>
      </c>
      <c r="H109" s="246">
        <v>20701385</v>
      </c>
      <c r="I109" s="423">
        <v>20701385</v>
      </c>
      <c r="J109" s="253">
        <v>20701385</v>
      </c>
      <c r="K109" s="246"/>
      <c r="L109" s="423"/>
      <c r="M109" s="253"/>
      <c r="N109" s="246"/>
      <c r="O109" s="423"/>
      <c r="P109" s="253"/>
      <c r="Q109" s="246"/>
      <c r="R109" s="423"/>
      <c r="S109" s="253"/>
      <c r="T109" s="246"/>
      <c r="U109" s="423"/>
      <c r="V109" s="253"/>
      <c r="W109" s="246"/>
      <c r="X109" s="423"/>
      <c r="Y109" s="253"/>
      <c r="Z109" s="246"/>
      <c r="AA109" s="423"/>
      <c r="AB109" s="253"/>
      <c r="AD109" s="159"/>
      <c r="AE109" s="159"/>
    </row>
    <row r="110" spans="1:31" ht="26.1" customHeight="1" x14ac:dyDescent="0.2">
      <c r="A110" s="828">
        <v>104</v>
      </c>
      <c r="B110" s="828"/>
      <c r="C110" s="279" t="s">
        <v>479</v>
      </c>
      <c r="D110" s="270" t="s">
        <v>480</v>
      </c>
      <c r="E110" s="164">
        <f t="shared" si="46"/>
        <v>594963362</v>
      </c>
      <c r="F110" s="164">
        <f t="shared" si="46"/>
        <v>624008305</v>
      </c>
      <c r="G110" s="164">
        <f t="shared" si="46"/>
        <v>617890305</v>
      </c>
      <c r="H110" s="246">
        <v>594963362</v>
      </c>
      <c r="I110" s="423">
        <v>624008305</v>
      </c>
      <c r="J110" s="253">
        <v>617890305</v>
      </c>
      <c r="K110" s="246"/>
      <c r="L110" s="423"/>
      <c r="M110" s="253"/>
      <c r="N110" s="246"/>
      <c r="O110" s="423"/>
      <c r="P110" s="253"/>
      <c r="Q110" s="246"/>
      <c r="R110" s="423"/>
      <c r="S110" s="253"/>
      <c r="T110" s="246"/>
      <c r="U110" s="423"/>
      <c r="V110" s="253"/>
      <c r="W110" s="246"/>
      <c r="X110" s="423"/>
      <c r="Y110" s="253"/>
      <c r="Z110" s="246"/>
      <c r="AA110" s="423"/>
      <c r="AB110" s="253"/>
      <c r="AD110" s="159"/>
      <c r="AE110" s="159"/>
    </row>
    <row r="111" spans="1:31" ht="26.1" customHeight="1" x14ac:dyDescent="0.2">
      <c r="A111" s="828">
        <v>105</v>
      </c>
      <c r="B111" s="828"/>
      <c r="C111" s="279" t="s">
        <v>481</v>
      </c>
      <c r="D111" s="270" t="s">
        <v>482</v>
      </c>
      <c r="E111" s="164">
        <f t="shared" si="46"/>
        <v>0</v>
      </c>
      <c r="F111" s="164">
        <f t="shared" si="46"/>
        <v>0</v>
      </c>
      <c r="G111" s="164">
        <f t="shared" si="46"/>
        <v>0</v>
      </c>
      <c r="H111" s="251"/>
      <c r="I111" s="430"/>
      <c r="J111" s="257"/>
      <c r="K111" s="251"/>
      <c r="L111" s="430"/>
      <c r="M111" s="257"/>
      <c r="N111" s="251"/>
      <c r="O111" s="430"/>
      <c r="P111" s="257"/>
      <c r="Q111" s="251"/>
      <c r="R111" s="430"/>
      <c r="S111" s="257"/>
      <c r="T111" s="251"/>
      <c r="U111" s="430"/>
      <c r="V111" s="257"/>
      <c r="W111" s="251"/>
      <c r="X111" s="430"/>
      <c r="Y111" s="257"/>
      <c r="Z111" s="251"/>
      <c r="AA111" s="430"/>
      <c r="AB111" s="257"/>
      <c r="AD111" s="159"/>
      <c r="AE111" s="159"/>
    </row>
    <row r="112" spans="1:31" ht="26.1" customHeight="1" x14ac:dyDescent="0.2">
      <c r="A112" s="830">
        <v>106</v>
      </c>
      <c r="B112" s="831"/>
      <c r="C112" s="279" t="s">
        <v>483</v>
      </c>
      <c r="D112" s="270" t="s">
        <v>484</v>
      </c>
      <c r="E112" s="164">
        <f t="shared" si="46"/>
        <v>0</v>
      </c>
      <c r="F112" s="164">
        <f t="shared" si="46"/>
        <v>0</v>
      </c>
      <c r="G112" s="164">
        <f t="shared" si="46"/>
        <v>0</v>
      </c>
      <c r="H112" s="251"/>
      <c r="I112" s="430"/>
      <c r="J112" s="257"/>
      <c r="K112" s="251"/>
      <c r="L112" s="430"/>
      <c r="M112" s="257"/>
      <c r="N112" s="251"/>
      <c r="O112" s="430"/>
      <c r="P112" s="257"/>
      <c r="Q112" s="251"/>
      <c r="R112" s="430"/>
      <c r="S112" s="257"/>
      <c r="T112" s="251"/>
      <c r="U112" s="430"/>
      <c r="V112" s="257"/>
      <c r="W112" s="251"/>
      <c r="X112" s="430"/>
      <c r="Y112" s="257"/>
      <c r="Z112" s="251"/>
      <c r="AA112" s="430"/>
      <c r="AB112" s="257"/>
      <c r="AD112" s="159"/>
      <c r="AE112" s="159"/>
    </row>
    <row r="113" spans="1:31" ht="26.1" customHeight="1" x14ac:dyDescent="0.2">
      <c r="A113" s="828">
        <v>107</v>
      </c>
      <c r="B113" s="828"/>
      <c r="C113" s="279" t="s">
        <v>485</v>
      </c>
      <c r="D113" s="270" t="s">
        <v>486</v>
      </c>
      <c r="E113" s="164">
        <f t="shared" si="46"/>
        <v>0</v>
      </c>
      <c r="F113" s="164">
        <f t="shared" si="46"/>
        <v>0</v>
      </c>
      <c r="G113" s="164">
        <f t="shared" si="46"/>
        <v>0</v>
      </c>
      <c r="H113" s="251"/>
      <c r="I113" s="430"/>
      <c r="J113" s="257"/>
      <c r="K113" s="251"/>
      <c r="L113" s="430"/>
      <c r="M113" s="257"/>
      <c r="N113" s="251"/>
      <c r="O113" s="430"/>
      <c r="P113" s="257"/>
      <c r="Q113" s="251"/>
      <c r="R113" s="430"/>
      <c r="S113" s="257"/>
      <c r="T113" s="251"/>
      <c r="U113" s="430"/>
      <c r="V113" s="257"/>
      <c r="W113" s="251"/>
      <c r="X113" s="430"/>
      <c r="Y113" s="257"/>
      <c r="Z113" s="251"/>
      <c r="AA113" s="430"/>
      <c r="AB113" s="257"/>
      <c r="AD113" s="159"/>
      <c r="AE113" s="159"/>
    </row>
    <row r="114" spans="1:31" ht="26.1" customHeight="1" x14ac:dyDescent="0.2">
      <c r="A114" s="828">
        <v>108</v>
      </c>
      <c r="B114" s="828"/>
      <c r="C114" s="279" t="s">
        <v>487</v>
      </c>
      <c r="D114" s="270" t="s">
        <v>488</v>
      </c>
      <c r="E114" s="164">
        <f t="shared" si="46"/>
        <v>0</v>
      </c>
      <c r="F114" s="164">
        <f t="shared" si="46"/>
        <v>0</v>
      </c>
      <c r="G114" s="164">
        <f t="shared" si="46"/>
        <v>0</v>
      </c>
      <c r="H114" s="251"/>
      <c r="I114" s="430"/>
      <c r="J114" s="257"/>
      <c r="K114" s="251"/>
      <c r="L114" s="430"/>
      <c r="M114" s="257"/>
      <c r="N114" s="251"/>
      <c r="O114" s="430"/>
      <c r="P114" s="257"/>
      <c r="Q114" s="251"/>
      <c r="R114" s="430"/>
      <c r="S114" s="257"/>
      <c r="T114" s="251"/>
      <c r="U114" s="430"/>
      <c r="V114" s="257"/>
      <c r="W114" s="251"/>
      <c r="X114" s="430"/>
      <c r="Y114" s="257"/>
      <c r="Z114" s="251"/>
      <c r="AA114" s="430"/>
      <c r="AB114" s="257"/>
      <c r="AD114" s="159"/>
      <c r="AE114" s="159"/>
    </row>
    <row r="115" spans="1:31" ht="26.1" customHeight="1" x14ac:dyDescent="0.2">
      <c r="A115" s="828">
        <v>109</v>
      </c>
      <c r="B115" s="828"/>
      <c r="C115" s="279" t="s">
        <v>489</v>
      </c>
      <c r="D115" s="270" t="s">
        <v>490</v>
      </c>
      <c r="E115" s="164">
        <f t="shared" si="46"/>
        <v>0</v>
      </c>
      <c r="F115" s="164">
        <f t="shared" si="46"/>
        <v>0</v>
      </c>
      <c r="G115" s="164">
        <f t="shared" si="46"/>
        <v>0</v>
      </c>
      <c r="H115" s="251"/>
      <c r="I115" s="430"/>
      <c r="J115" s="257"/>
      <c r="K115" s="251"/>
      <c r="L115" s="430"/>
      <c r="M115" s="257"/>
      <c r="N115" s="251"/>
      <c r="O115" s="430"/>
      <c r="P115" s="257"/>
      <c r="Q115" s="251"/>
      <c r="R115" s="430"/>
      <c r="S115" s="257"/>
      <c r="T115" s="251"/>
      <c r="U115" s="430"/>
      <c r="V115" s="257"/>
      <c r="W115" s="251"/>
      <c r="X115" s="430"/>
      <c r="Y115" s="257"/>
      <c r="Z115" s="251"/>
      <c r="AA115" s="430"/>
      <c r="AB115" s="257"/>
      <c r="AD115" s="159"/>
      <c r="AE115" s="159"/>
    </row>
    <row r="116" spans="1:31" s="162" customFormat="1" ht="26.1" customHeight="1" x14ac:dyDescent="0.2">
      <c r="A116" s="830">
        <v>110</v>
      </c>
      <c r="B116" s="831"/>
      <c r="C116" s="323" t="s">
        <v>748</v>
      </c>
      <c r="D116" s="317" t="s">
        <v>491</v>
      </c>
      <c r="E116" s="165">
        <f>SUM(E100,E107,E108:E115)</f>
        <v>615664747</v>
      </c>
      <c r="F116" s="165">
        <f>SUM(F100,F107,F108:F115)</f>
        <v>649209690</v>
      </c>
      <c r="G116" s="165">
        <f>SUM(G100,G107,G108:G115)</f>
        <v>638591690</v>
      </c>
      <c r="H116" s="247">
        <f t="shared" ref="H116:V116" si="47">SUM(H100,H107,H108:H115)</f>
        <v>615664747</v>
      </c>
      <c r="I116" s="313">
        <f t="shared" si="47"/>
        <v>649209690</v>
      </c>
      <c r="J116" s="254">
        <f t="shared" si="47"/>
        <v>638591690</v>
      </c>
      <c r="K116" s="247">
        <f t="shared" si="47"/>
        <v>0</v>
      </c>
      <c r="L116" s="313">
        <f t="shared" si="47"/>
        <v>0</v>
      </c>
      <c r="M116" s="254">
        <f t="shared" si="47"/>
        <v>0</v>
      </c>
      <c r="N116" s="247">
        <f t="shared" si="47"/>
        <v>0</v>
      </c>
      <c r="O116" s="313">
        <f t="shared" si="47"/>
        <v>0</v>
      </c>
      <c r="P116" s="254">
        <f t="shared" si="47"/>
        <v>0</v>
      </c>
      <c r="Q116" s="247">
        <f t="shared" si="47"/>
        <v>0</v>
      </c>
      <c r="R116" s="313">
        <f t="shared" si="47"/>
        <v>0</v>
      </c>
      <c r="S116" s="254">
        <f t="shared" si="47"/>
        <v>0</v>
      </c>
      <c r="T116" s="247">
        <f t="shared" si="47"/>
        <v>0</v>
      </c>
      <c r="U116" s="313">
        <f t="shared" si="47"/>
        <v>0</v>
      </c>
      <c r="V116" s="254">
        <f t="shared" si="47"/>
        <v>0</v>
      </c>
      <c r="W116" s="247">
        <f>SUM(W100,W107,W108:W115)</f>
        <v>0</v>
      </c>
      <c r="X116" s="313">
        <f>SUM(X100,X107,X108:X115)</f>
        <v>0</v>
      </c>
      <c r="Y116" s="254"/>
      <c r="Z116" s="247">
        <f>SUM(Z100,Z107,Z108:Z115)</f>
        <v>0</v>
      </c>
      <c r="AA116" s="313">
        <f>SUM(AA100,AA107,AA108:AA115)</f>
        <v>0</v>
      </c>
      <c r="AB116" s="254">
        <f>SUM(AB100,AB107,AB108:AB115)</f>
        <v>0</v>
      </c>
      <c r="AD116" s="159"/>
      <c r="AE116" s="159"/>
    </row>
    <row r="117" spans="1:31" ht="26.1" customHeight="1" x14ac:dyDescent="0.2">
      <c r="A117" s="828">
        <v>111</v>
      </c>
      <c r="B117" s="828"/>
      <c r="C117" s="279" t="s">
        <v>492</v>
      </c>
      <c r="D117" s="270" t="s">
        <v>493</v>
      </c>
      <c r="E117" s="168">
        <f t="shared" ref="E117:G121" si="48">SUM(H117,K117,N117,Q117,T117,W117,Z117)</f>
        <v>0</v>
      </c>
      <c r="F117" s="168">
        <f t="shared" si="48"/>
        <v>0</v>
      </c>
      <c r="G117" s="168">
        <f t="shared" si="48"/>
        <v>0</v>
      </c>
      <c r="H117" s="251"/>
      <c r="I117" s="430"/>
      <c r="J117" s="257"/>
      <c r="K117" s="251"/>
      <c r="L117" s="430"/>
      <c r="M117" s="257"/>
      <c r="N117" s="251"/>
      <c r="O117" s="430"/>
      <c r="P117" s="257"/>
      <c r="Q117" s="251"/>
      <c r="R117" s="430"/>
      <c r="S117" s="257"/>
      <c r="T117" s="251"/>
      <c r="U117" s="430"/>
      <c r="V117" s="257"/>
      <c r="W117" s="251"/>
      <c r="X117" s="430"/>
      <c r="Y117" s="257"/>
      <c r="Z117" s="251"/>
      <c r="AA117" s="430"/>
      <c r="AB117" s="257"/>
      <c r="AD117" s="159"/>
      <c r="AE117" s="159"/>
    </row>
    <row r="118" spans="1:31" ht="26.1" customHeight="1" x14ac:dyDescent="0.2">
      <c r="A118" s="828">
        <v>112</v>
      </c>
      <c r="B118" s="828"/>
      <c r="C118" s="277" t="s">
        <v>494</v>
      </c>
      <c r="D118" s="270" t="s">
        <v>495</v>
      </c>
      <c r="E118" s="168">
        <f t="shared" si="48"/>
        <v>0</v>
      </c>
      <c r="F118" s="168">
        <f t="shared" si="48"/>
        <v>0</v>
      </c>
      <c r="G118" s="168">
        <f t="shared" si="48"/>
        <v>0</v>
      </c>
      <c r="H118" s="251"/>
      <c r="I118" s="430"/>
      <c r="J118" s="257"/>
      <c r="K118" s="251"/>
      <c r="L118" s="430"/>
      <c r="M118" s="257"/>
      <c r="N118" s="251"/>
      <c r="O118" s="430"/>
      <c r="P118" s="257"/>
      <c r="Q118" s="251"/>
      <c r="R118" s="430"/>
      <c r="S118" s="257"/>
      <c r="T118" s="251"/>
      <c r="U118" s="430"/>
      <c r="V118" s="257"/>
      <c r="W118" s="251"/>
      <c r="X118" s="430"/>
      <c r="Y118" s="257"/>
      <c r="Z118" s="251"/>
      <c r="AA118" s="430"/>
      <c r="AB118" s="257"/>
      <c r="AD118" s="159"/>
      <c r="AE118" s="159"/>
    </row>
    <row r="119" spans="1:31" ht="26.1" customHeight="1" x14ac:dyDescent="0.2">
      <c r="A119" s="828">
        <v>113</v>
      </c>
      <c r="B119" s="828"/>
      <c r="C119" s="279" t="s">
        <v>496</v>
      </c>
      <c r="D119" s="270" t="s">
        <v>497</v>
      </c>
      <c r="E119" s="168">
        <f t="shared" si="48"/>
        <v>0</v>
      </c>
      <c r="F119" s="168">
        <f t="shared" si="48"/>
        <v>0</v>
      </c>
      <c r="G119" s="168">
        <f t="shared" si="48"/>
        <v>0</v>
      </c>
      <c r="H119" s="251"/>
      <c r="I119" s="430"/>
      <c r="J119" s="257"/>
      <c r="K119" s="251"/>
      <c r="L119" s="430"/>
      <c r="M119" s="257"/>
      <c r="N119" s="251"/>
      <c r="O119" s="430"/>
      <c r="P119" s="257"/>
      <c r="Q119" s="251"/>
      <c r="R119" s="430"/>
      <c r="S119" s="257"/>
      <c r="T119" s="251"/>
      <c r="U119" s="430"/>
      <c r="V119" s="257"/>
      <c r="W119" s="251"/>
      <c r="X119" s="430"/>
      <c r="Y119" s="257"/>
      <c r="Z119" s="251"/>
      <c r="AA119" s="430"/>
      <c r="AB119" s="257"/>
      <c r="AD119" s="159"/>
      <c r="AE119" s="159"/>
    </row>
    <row r="120" spans="1:31" ht="26.1" customHeight="1" x14ac:dyDescent="0.2">
      <c r="A120" s="830">
        <v>114</v>
      </c>
      <c r="B120" s="831"/>
      <c r="C120" s="279" t="s">
        <v>498</v>
      </c>
      <c r="D120" s="270" t="s">
        <v>499</v>
      </c>
      <c r="E120" s="168">
        <f t="shared" si="48"/>
        <v>0</v>
      </c>
      <c r="F120" s="168">
        <f t="shared" si="48"/>
        <v>0</v>
      </c>
      <c r="G120" s="168">
        <f t="shared" si="48"/>
        <v>0</v>
      </c>
      <c r="H120" s="251"/>
      <c r="I120" s="430"/>
      <c r="J120" s="257"/>
      <c r="K120" s="251"/>
      <c r="L120" s="430"/>
      <c r="M120" s="257"/>
      <c r="N120" s="251"/>
      <c r="O120" s="430"/>
      <c r="P120" s="257"/>
      <c r="Q120" s="251"/>
      <c r="R120" s="430"/>
      <c r="S120" s="257"/>
      <c r="T120" s="251"/>
      <c r="U120" s="430"/>
      <c r="V120" s="257"/>
      <c r="W120" s="251"/>
      <c r="X120" s="430"/>
      <c r="Y120" s="257"/>
      <c r="Z120" s="251"/>
      <c r="AA120" s="430"/>
      <c r="AB120" s="257"/>
      <c r="AD120" s="159"/>
      <c r="AE120" s="159"/>
    </row>
    <row r="121" spans="1:31" ht="26.1" customHeight="1" x14ac:dyDescent="0.2">
      <c r="A121" s="828">
        <v>115</v>
      </c>
      <c r="B121" s="828"/>
      <c r="C121" s="279" t="s">
        <v>500</v>
      </c>
      <c r="D121" s="270" t="s">
        <v>501</v>
      </c>
      <c r="E121" s="168">
        <f t="shared" si="48"/>
        <v>0</v>
      </c>
      <c r="F121" s="168">
        <f t="shared" si="48"/>
        <v>0</v>
      </c>
      <c r="G121" s="168">
        <f t="shared" si="48"/>
        <v>0</v>
      </c>
      <c r="H121" s="251"/>
      <c r="I121" s="430"/>
      <c r="J121" s="257"/>
      <c r="K121" s="251"/>
      <c r="L121" s="430"/>
      <c r="M121" s="257"/>
      <c r="N121" s="251"/>
      <c r="O121" s="430"/>
      <c r="P121" s="257"/>
      <c r="Q121" s="251"/>
      <c r="R121" s="430"/>
      <c r="S121" s="257"/>
      <c r="T121" s="251"/>
      <c r="U121" s="430"/>
      <c r="V121" s="257"/>
      <c r="W121" s="251"/>
      <c r="X121" s="430"/>
      <c r="Y121" s="257"/>
      <c r="Z121" s="251"/>
      <c r="AA121" s="430"/>
      <c r="AB121" s="257"/>
      <c r="AD121" s="159"/>
      <c r="AE121" s="159"/>
    </row>
    <row r="122" spans="1:31" s="162" customFormat="1" ht="26.1" customHeight="1" x14ac:dyDescent="0.2">
      <c r="A122" s="828">
        <v>116</v>
      </c>
      <c r="B122" s="828"/>
      <c r="C122" s="323" t="s">
        <v>747</v>
      </c>
      <c r="D122" s="317" t="s">
        <v>502</v>
      </c>
      <c r="E122" s="165">
        <f>SUM(E117:E121)</f>
        <v>0</v>
      </c>
      <c r="F122" s="165">
        <f>SUM(F117:F121)</f>
        <v>0</v>
      </c>
      <c r="G122" s="165">
        <f>SUM(G117:G121)</f>
        <v>0</v>
      </c>
      <c r="H122" s="247">
        <f t="shared" ref="H122:V122" si="49">SUM(H117:H121)</f>
        <v>0</v>
      </c>
      <c r="I122" s="313">
        <f t="shared" si="49"/>
        <v>0</v>
      </c>
      <c r="J122" s="254">
        <f t="shared" si="49"/>
        <v>0</v>
      </c>
      <c r="K122" s="247">
        <f t="shared" si="49"/>
        <v>0</v>
      </c>
      <c r="L122" s="313">
        <f t="shared" si="49"/>
        <v>0</v>
      </c>
      <c r="M122" s="254">
        <f t="shared" si="49"/>
        <v>0</v>
      </c>
      <c r="N122" s="247">
        <f t="shared" si="49"/>
        <v>0</v>
      </c>
      <c r="O122" s="313">
        <f t="shared" si="49"/>
        <v>0</v>
      </c>
      <c r="P122" s="254">
        <f t="shared" si="49"/>
        <v>0</v>
      </c>
      <c r="Q122" s="247">
        <f t="shared" si="49"/>
        <v>0</v>
      </c>
      <c r="R122" s="313">
        <f t="shared" si="49"/>
        <v>0</v>
      </c>
      <c r="S122" s="254">
        <f t="shared" si="49"/>
        <v>0</v>
      </c>
      <c r="T122" s="247">
        <f t="shared" si="49"/>
        <v>0</v>
      </c>
      <c r="U122" s="313">
        <f t="shared" si="49"/>
        <v>0</v>
      </c>
      <c r="V122" s="254">
        <f t="shared" si="49"/>
        <v>0</v>
      </c>
      <c r="W122" s="247">
        <f>SUM(W117:W121)</f>
        <v>0</v>
      </c>
      <c r="X122" s="313">
        <f>SUM(X117:X121)</f>
        <v>0</v>
      </c>
      <c r="Y122" s="254"/>
      <c r="Z122" s="247">
        <f>SUM(Z117:Z121)</f>
        <v>0</v>
      </c>
      <c r="AA122" s="313">
        <f>SUM(AA117:AA121)</f>
        <v>0</v>
      </c>
      <c r="AB122" s="254">
        <f>SUM(AB117:AB121)</f>
        <v>0</v>
      </c>
      <c r="AD122" s="159"/>
      <c r="AE122" s="159"/>
    </row>
    <row r="123" spans="1:31" ht="26.1" customHeight="1" x14ac:dyDescent="0.2">
      <c r="A123" s="828">
        <v>117</v>
      </c>
      <c r="B123" s="828"/>
      <c r="C123" s="277" t="s">
        <v>503</v>
      </c>
      <c r="D123" s="270" t="s">
        <v>504</v>
      </c>
      <c r="E123" s="164">
        <f t="shared" ref="E123:G124" si="50">SUM(H123,K123,N123,Q123,T123,W123,Z123)</f>
        <v>0</v>
      </c>
      <c r="F123" s="164">
        <f t="shared" si="50"/>
        <v>0</v>
      </c>
      <c r="G123" s="164">
        <f t="shared" si="50"/>
        <v>0</v>
      </c>
      <c r="H123" s="246"/>
      <c r="I123" s="423"/>
      <c r="J123" s="253"/>
      <c r="K123" s="246"/>
      <c r="L123" s="423"/>
      <c r="M123" s="253"/>
      <c r="N123" s="246"/>
      <c r="O123" s="423"/>
      <c r="P123" s="253"/>
      <c r="Q123" s="246"/>
      <c r="R123" s="423"/>
      <c r="S123" s="253"/>
      <c r="T123" s="246"/>
      <c r="U123" s="423"/>
      <c r="V123" s="253"/>
      <c r="W123" s="246"/>
      <c r="X123" s="423"/>
      <c r="Y123" s="253"/>
      <c r="Z123" s="246"/>
      <c r="AA123" s="423"/>
      <c r="AB123" s="253"/>
      <c r="AD123" s="159"/>
      <c r="AE123" s="159"/>
    </row>
    <row r="124" spans="1:31" ht="26.1" customHeight="1" x14ac:dyDescent="0.2">
      <c r="A124" s="830">
        <v>118</v>
      </c>
      <c r="B124" s="831"/>
      <c r="C124" s="277" t="s">
        <v>505</v>
      </c>
      <c r="D124" s="270" t="s">
        <v>506</v>
      </c>
      <c r="E124" s="164">
        <f t="shared" si="50"/>
        <v>0</v>
      </c>
      <c r="F124" s="164">
        <f t="shared" si="50"/>
        <v>0</v>
      </c>
      <c r="G124" s="164">
        <f t="shared" si="50"/>
        <v>0</v>
      </c>
      <c r="H124" s="246"/>
      <c r="I124" s="423"/>
      <c r="J124" s="253"/>
      <c r="K124" s="246"/>
      <c r="L124" s="423"/>
      <c r="M124" s="253"/>
      <c r="N124" s="246"/>
      <c r="O124" s="423"/>
      <c r="P124" s="253"/>
      <c r="Q124" s="246"/>
      <c r="R124" s="423"/>
      <c r="S124" s="253"/>
      <c r="T124" s="246"/>
      <c r="U124" s="423"/>
      <c r="V124" s="253"/>
      <c r="W124" s="246"/>
      <c r="X124" s="423"/>
      <c r="Y124" s="253"/>
      <c r="Z124" s="246"/>
      <c r="AA124" s="423"/>
      <c r="AB124" s="253"/>
      <c r="AD124" s="159"/>
      <c r="AE124" s="159"/>
    </row>
    <row r="125" spans="1:31" ht="26.1" customHeight="1" x14ac:dyDescent="0.2">
      <c r="A125" s="828">
        <v>119</v>
      </c>
      <c r="B125" s="828"/>
      <c r="C125" s="324" t="s">
        <v>746</v>
      </c>
      <c r="D125" s="275" t="s">
        <v>507</v>
      </c>
      <c r="E125" s="169">
        <f>SUM(E116,E122,E123,E124)</f>
        <v>615664747</v>
      </c>
      <c r="F125" s="169">
        <f>SUM(F116,F122,F123,F124)</f>
        <v>649209690</v>
      </c>
      <c r="G125" s="169">
        <f>SUM(G116,G122,G123,G124)</f>
        <v>638591690</v>
      </c>
      <c r="H125" s="248">
        <f t="shared" ref="H125:V125" si="51">SUM(H116,H122,H123,H124)</f>
        <v>615664747</v>
      </c>
      <c r="I125" s="314">
        <f t="shared" si="51"/>
        <v>649209690</v>
      </c>
      <c r="J125" s="256">
        <f t="shared" si="51"/>
        <v>638591690</v>
      </c>
      <c r="K125" s="248">
        <f t="shared" si="51"/>
        <v>0</v>
      </c>
      <c r="L125" s="314">
        <f t="shared" si="51"/>
        <v>0</v>
      </c>
      <c r="M125" s="256">
        <f t="shared" si="51"/>
        <v>0</v>
      </c>
      <c r="N125" s="248">
        <f t="shared" si="51"/>
        <v>0</v>
      </c>
      <c r="O125" s="314">
        <f t="shared" si="51"/>
        <v>0</v>
      </c>
      <c r="P125" s="256">
        <f t="shared" si="51"/>
        <v>0</v>
      </c>
      <c r="Q125" s="248">
        <f t="shared" si="51"/>
        <v>0</v>
      </c>
      <c r="R125" s="314">
        <f t="shared" si="51"/>
        <v>0</v>
      </c>
      <c r="S125" s="256">
        <f t="shared" si="51"/>
        <v>0</v>
      </c>
      <c r="T125" s="248">
        <f t="shared" si="51"/>
        <v>0</v>
      </c>
      <c r="U125" s="314">
        <f t="shared" si="51"/>
        <v>0</v>
      </c>
      <c r="V125" s="256">
        <f t="shared" si="51"/>
        <v>0</v>
      </c>
      <c r="W125" s="248">
        <f t="shared" ref="W125:AB125" si="52">SUM(W116,W122,W123,W124)</f>
        <v>0</v>
      </c>
      <c r="X125" s="314">
        <f t="shared" si="52"/>
        <v>0</v>
      </c>
      <c r="Y125" s="256">
        <f t="shared" si="52"/>
        <v>0</v>
      </c>
      <c r="Z125" s="248">
        <f t="shared" si="52"/>
        <v>0</v>
      </c>
      <c r="AA125" s="314">
        <f t="shared" si="52"/>
        <v>0</v>
      </c>
      <c r="AB125" s="256">
        <f t="shared" si="52"/>
        <v>0</v>
      </c>
      <c r="AD125" s="159"/>
      <c r="AE125" s="159"/>
    </row>
    <row r="126" spans="1:31" ht="26.1" customHeight="1" x14ac:dyDescent="0.2">
      <c r="A126" s="828">
        <v>120</v>
      </c>
      <c r="B126" s="828"/>
      <c r="C126" s="324" t="s">
        <v>744</v>
      </c>
      <c r="D126" s="275"/>
      <c r="E126" s="169">
        <f>SUM(E96,E125)-E110</f>
        <v>2769612703</v>
      </c>
      <c r="F126" s="169">
        <f>SUM(F96,F125)-F110</f>
        <v>3071430422</v>
      </c>
      <c r="G126" s="169">
        <f>SUM(G96,G125)-G110</f>
        <v>1463136279</v>
      </c>
      <c r="H126" s="248">
        <f t="shared" ref="H126:S126" si="53">SUM(H96,H125)</f>
        <v>2494645140</v>
      </c>
      <c r="I126" s="314">
        <f t="shared" si="53"/>
        <v>2744771256</v>
      </c>
      <c r="J126" s="256">
        <f t="shared" si="53"/>
        <v>1263398946</v>
      </c>
      <c r="K126" s="248">
        <f t="shared" si="53"/>
        <v>238620182</v>
      </c>
      <c r="L126" s="314">
        <f t="shared" si="53"/>
        <v>235319495</v>
      </c>
      <c r="M126" s="256">
        <f t="shared" si="53"/>
        <v>218990537</v>
      </c>
      <c r="N126" s="248">
        <f t="shared" si="53"/>
        <v>164659333</v>
      </c>
      <c r="O126" s="314">
        <f>SUM(O96,O125)</f>
        <v>187150521</v>
      </c>
      <c r="P126" s="256">
        <f t="shared" si="53"/>
        <v>173104218</v>
      </c>
      <c r="Q126" s="248">
        <f t="shared" si="53"/>
        <v>118201432</v>
      </c>
      <c r="R126" s="314">
        <f t="shared" si="53"/>
        <v>145907907</v>
      </c>
      <c r="S126" s="256">
        <f t="shared" si="53"/>
        <v>138388218</v>
      </c>
      <c r="T126" s="248">
        <f>SUM(T96,T125)</f>
        <v>217330743</v>
      </c>
      <c r="U126" s="314">
        <f>SUM(U96,U125)</f>
        <v>221489111</v>
      </c>
      <c r="V126" s="314">
        <f>SUM(V96,V125)</f>
        <v>215793919</v>
      </c>
      <c r="W126" s="248">
        <f t="shared" ref="W126:AB126" si="54">SUM(W96,W125)</f>
        <v>66068909</v>
      </c>
      <c r="X126" s="314">
        <f t="shared" si="54"/>
        <v>63398900</v>
      </c>
      <c r="Y126" s="256">
        <f t="shared" si="54"/>
        <v>2237837</v>
      </c>
      <c r="Z126" s="248">
        <f t="shared" si="54"/>
        <v>65050326</v>
      </c>
      <c r="AA126" s="314">
        <f t="shared" si="54"/>
        <v>97401537</v>
      </c>
      <c r="AB126" s="256">
        <f t="shared" si="54"/>
        <v>69112909</v>
      </c>
      <c r="AD126" s="159"/>
      <c r="AE126" s="159"/>
    </row>
    <row r="127" spans="1:31" x14ac:dyDescent="0.2">
      <c r="A127" s="829" t="s">
        <v>767</v>
      </c>
      <c r="B127" s="829"/>
      <c r="C127" s="829"/>
      <c r="D127" s="829"/>
      <c r="E127" s="829"/>
      <c r="F127" s="829"/>
      <c r="G127" s="829"/>
      <c r="H127" s="829"/>
      <c r="I127" s="829"/>
      <c r="J127" s="829"/>
      <c r="K127" s="829"/>
      <c r="L127" s="829"/>
      <c r="M127" s="829"/>
      <c r="N127" s="829"/>
      <c r="O127" s="829"/>
      <c r="P127" s="829"/>
      <c r="Q127" s="829"/>
      <c r="R127" s="829"/>
      <c r="S127" s="829"/>
      <c r="T127" s="829"/>
      <c r="U127" s="829"/>
      <c r="V127" s="829"/>
      <c r="W127" s="829"/>
      <c r="AE127" s="159"/>
    </row>
    <row r="128" spans="1:31" x14ac:dyDescent="0.2">
      <c r="N128" s="159"/>
      <c r="O128" s="159"/>
      <c r="P128" s="159"/>
    </row>
    <row r="129" spans="3:10" x14ac:dyDescent="0.2">
      <c r="G129" s="159"/>
    </row>
    <row r="130" spans="3:10" x14ac:dyDescent="0.2">
      <c r="G130" s="159"/>
      <c r="I130" s="159"/>
      <c r="J130" s="159"/>
    </row>
    <row r="132" spans="3:10" x14ac:dyDescent="0.2">
      <c r="I132" s="159"/>
    </row>
    <row r="136" spans="3:10" x14ac:dyDescent="0.2">
      <c r="F136" s="159"/>
    </row>
    <row r="137" spans="3:10" x14ac:dyDescent="0.2">
      <c r="F137" s="159"/>
    </row>
    <row r="138" spans="3:10" x14ac:dyDescent="0.2">
      <c r="F138" s="159"/>
    </row>
    <row r="139" spans="3:10" x14ac:dyDescent="0.2">
      <c r="C139" s="159"/>
    </row>
  </sheetData>
  <mergeCells count="147">
    <mergeCell ref="Q1:AA1"/>
    <mergeCell ref="A5:B6"/>
    <mergeCell ref="EJ6:FI6"/>
    <mergeCell ref="FJ6:FM6"/>
    <mergeCell ref="FV6:FW6"/>
    <mergeCell ref="AT6:AW6"/>
    <mergeCell ref="BF6:BG6"/>
    <mergeCell ref="BH6:CG6"/>
    <mergeCell ref="CH6:CK6"/>
    <mergeCell ref="CT6:CU6"/>
    <mergeCell ref="H5:J5"/>
    <mergeCell ref="E5:G5"/>
    <mergeCell ref="Z5:AB5"/>
    <mergeCell ref="W5:Y5"/>
    <mergeCell ref="T5:V5"/>
    <mergeCell ref="Q5:S5"/>
    <mergeCell ref="N5:P5"/>
    <mergeCell ref="K5:M5"/>
    <mergeCell ref="A3:AA3"/>
    <mergeCell ref="FX6:GW6"/>
    <mergeCell ref="GX6:HA6"/>
    <mergeCell ref="HJ6:HK6"/>
    <mergeCell ref="HL6:HY6"/>
    <mergeCell ref="A7:B7"/>
    <mergeCell ref="CV6:DU6"/>
    <mergeCell ref="DV6:DY6"/>
    <mergeCell ref="EH6:EI6"/>
    <mergeCell ref="A9:B9"/>
    <mergeCell ref="A8:B8"/>
    <mergeCell ref="A10:B10"/>
    <mergeCell ref="A13:B13"/>
    <mergeCell ref="A11:B11"/>
    <mergeCell ref="A14:B14"/>
    <mergeCell ref="A15:B15"/>
    <mergeCell ref="A16:B16"/>
    <mergeCell ref="A17:B17"/>
    <mergeCell ref="A18:B18"/>
    <mergeCell ref="A19:B19"/>
    <mergeCell ref="A12:B12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46:B46"/>
    <mergeCell ref="A47:B47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59:B59"/>
    <mergeCell ref="A60:B60"/>
    <mergeCell ref="A61:B61"/>
    <mergeCell ref="A62:B62"/>
    <mergeCell ref="A63:B63"/>
    <mergeCell ref="A64:B64"/>
    <mergeCell ref="A65:B65"/>
    <mergeCell ref="A66:B66"/>
    <mergeCell ref="A67:B67"/>
    <mergeCell ref="A68:B68"/>
    <mergeCell ref="A69:B69"/>
    <mergeCell ref="A70:B70"/>
    <mergeCell ref="A71:B71"/>
    <mergeCell ref="A72:B72"/>
    <mergeCell ref="A73:B73"/>
    <mergeCell ref="A74:B74"/>
    <mergeCell ref="A75:B75"/>
    <mergeCell ref="A76:B76"/>
    <mergeCell ref="A77:B77"/>
    <mergeCell ref="A78:B78"/>
    <mergeCell ref="A79:B79"/>
    <mergeCell ref="A80:B80"/>
    <mergeCell ref="A81:B81"/>
    <mergeCell ref="A82:B82"/>
    <mergeCell ref="A83:B83"/>
    <mergeCell ref="A84:B84"/>
    <mergeCell ref="A85:B85"/>
    <mergeCell ref="A86:B86"/>
    <mergeCell ref="A87:B87"/>
    <mergeCell ref="A88:B88"/>
    <mergeCell ref="A89:B89"/>
    <mergeCell ref="A90:B90"/>
    <mergeCell ref="A91:B91"/>
    <mergeCell ref="A92:B92"/>
    <mergeCell ref="A93:B93"/>
    <mergeCell ref="A94:B94"/>
    <mergeCell ref="A95:B95"/>
    <mergeCell ref="A96:B96"/>
    <mergeCell ref="A97:B97"/>
    <mergeCell ref="A98:B98"/>
    <mergeCell ref="A99:B99"/>
    <mergeCell ref="A100:B100"/>
    <mergeCell ref="A101:B101"/>
    <mergeCell ref="A102:B102"/>
    <mergeCell ref="A103:B103"/>
    <mergeCell ref="A104:B104"/>
    <mergeCell ref="A105:B105"/>
    <mergeCell ref="A106:B106"/>
    <mergeCell ref="A107:B107"/>
    <mergeCell ref="A108:B108"/>
    <mergeCell ref="A109:B109"/>
    <mergeCell ref="A126:B126"/>
    <mergeCell ref="A127:W127"/>
    <mergeCell ref="A124:B124"/>
    <mergeCell ref="A125:B125"/>
    <mergeCell ref="A118:B118"/>
    <mergeCell ref="A119:B119"/>
    <mergeCell ref="A120:B120"/>
    <mergeCell ref="A121:B121"/>
    <mergeCell ref="A110:B110"/>
    <mergeCell ref="A111:B111"/>
    <mergeCell ref="A122:B122"/>
    <mergeCell ref="A123:B123"/>
    <mergeCell ref="A112:B112"/>
    <mergeCell ref="A113:B113"/>
    <mergeCell ref="A114:B114"/>
    <mergeCell ref="A115:B115"/>
    <mergeCell ref="A116:B116"/>
    <mergeCell ref="A117:B117"/>
  </mergeCells>
  <phoneticPr fontId="3" type="noConversion"/>
  <printOptions horizontalCentered="1"/>
  <pageMargins left="0.19685039370078741" right="0.19685039370078741" top="0.59055118110236227" bottom="0.59055118110236227" header="0.51181102362204722" footer="0.51181102362204722"/>
  <pageSetup paperSize="8" scale="45" fitToHeight="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D372"/>
  <sheetViews>
    <sheetView view="pageBreakPreview" zoomScaleNormal="100" zoomScaleSheetLayoutView="100" workbookViewId="0">
      <pane ySplit="4" topLeftCell="A232" activePane="bottomLeft" state="frozen"/>
      <selection pane="bottomLeft" activeCell="J1" sqref="J1:P1"/>
    </sheetView>
  </sheetViews>
  <sheetFormatPr defaultRowHeight="12.75" x14ac:dyDescent="0.2"/>
  <cols>
    <col min="1" max="1" width="3.5703125" customWidth="1"/>
    <col min="2" max="2" width="5.5703125" style="188" customWidth="1"/>
    <col min="3" max="3" width="8" style="188" customWidth="1"/>
    <col min="4" max="4" width="13.140625" style="188" customWidth="1"/>
    <col min="5" max="5" width="14.140625" style="188" customWidth="1"/>
    <col min="6" max="6" width="11.140625" style="188" customWidth="1"/>
    <col min="7" max="7" width="10.7109375" style="188" customWidth="1"/>
    <col min="8" max="8" width="12" style="188" customWidth="1"/>
    <col min="9" max="9" width="9.85546875" style="188" customWidth="1"/>
    <col min="10" max="10" width="11.7109375" style="188" customWidth="1"/>
    <col min="11" max="11" width="13.28515625" style="188" customWidth="1"/>
    <col min="12" max="12" width="10.42578125" style="188" customWidth="1"/>
    <col min="13" max="13" width="11.85546875" style="188" customWidth="1"/>
    <col min="14" max="14" width="10.140625" style="188" customWidth="1"/>
    <col min="15" max="15" width="10.140625" style="188" bestFit="1" customWidth="1"/>
    <col min="16" max="16" width="14.140625" style="188" customWidth="1"/>
    <col min="17" max="17" width="12.7109375" style="188" bestFit="1" customWidth="1"/>
  </cols>
  <sheetData>
    <row r="1" spans="1:17" s="185" customFormat="1" ht="12.75" customHeight="1" x14ac:dyDescent="0.2">
      <c r="B1" s="187"/>
      <c r="C1" s="187"/>
      <c r="D1" s="187"/>
      <c r="E1" s="187"/>
      <c r="F1" s="187"/>
      <c r="G1" s="187"/>
      <c r="H1" s="187"/>
      <c r="I1" s="187"/>
      <c r="J1" s="863" t="s">
        <v>1516</v>
      </c>
      <c r="K1" s="864"/>
      <c r="L1" s="864"/>
      <c r="M1" s="864"/>
      <c r="N1" s="864"/>
      <c r="O1" s="864"/>
      <c r="P1" s="864"/>
      <c r="Q1" s="187"/>
    </row>
    <row r="2" spans="1:17" s="185" customFormat="1" ht="12.75" customHeight="1" x14ac:dyDescent="0.2">
      <c r="B2" s="865" t="s">
        <v>1380</v>
      </c>
      <c r="C2" s="865"/>
      <c r="D2" s="865"/>
      <c r="E2" s="865"/>
      <c r="F2" s="865"/>
      <c r="G2" s="865"/>
      <c r="H2" s="865"/>
      <c r="I2" s="865"/>
      <c r="J2" s="865"/>
      <c r="K2" s="865"/>
      <c r="L2" s="865"/>
      <c r="M2" s="865"/>
      <c r="N2" s="865"/>
      <c r="O2" s="865"/>
      <c r="P2" s="865"/>
      <c r="Q2" s="187"/>
    </row>
    <row r="3" spans="1:17" s="185" customFormat="1" ht="11.25" customHeight="1" x14ac:dyDescent="0.2">
      <c r="A3" s="186"/>
      <c r="B3" s="755"/>
      <c r="C3" s="755"/>
      <c r="D3" s="756"/>
      <c r="E3" s="866" t="s">
        <v>4</v>
      </c>
      <c r="F3" s="854" t="s">
        <v>777</v>
      </c>
      <c r="G3" s="854" t="s">
        <v>778</v>
      </c>
      <c r="H3" s="854" t="s">
        <v>98</v>
      </c>
      <c r="I3" s="854" t="s">
        <v>779</v>
      </c>
      <c r="J3" s="854" t="s">
        <v>780</v>
      </c>
      <c r="K3" s="854" t="s">
        <v>95</v>
      </c>
      <c r="L3" s="854" t="s">
        <v>96</v>
      </c>
      <c r="M3" s="854" t="s">
        <v>781</v>
      </c>
      <c r="N3" s="854" t="s">
        <v>211</v>
      </c>
      <c r="O3" s="854" t="s">
        <v>97</v>
      </c>
      <c r="P3" s="852" t="s">
        <v>2</v>
      </c>
      <c r="Q3" s="187"/>
    </row>
    <row r="4" spans="1:17" s="185" customFormat="1" ht="27.75" customHeight="1" thickBot="1" x14ac:dyDescent="0.25">
      <c r="A4" s="223"/>
      <c r="B4" s="757"/>
      <c r="C4" s="757"/>
      <c r="D4" s="758"/>
      <c r="E4" s="867"/>
      <c r="F4" s="855"/>
      <c r="G4" s="855"/>
      <c r="H4" s="855"/>
      <c r="I4" s="855"/>
      <c r="J4" s="855"/>
      <c r="K4" s="855"/>
      <c r="L4" s="855"/>
      <c r="M4" s="855"/>
      <c r="N4" s="928"/>
      <c r="O4" s="855"/>
      <c r="P4" s="853"/>
      <c r="Q4" s="187"/>
    </row>
    <row r="5" spans="1:17" s="187" customFormat="1" ht="16.5" customHeight="1" x14ac:dyDescent="0.2">
      <c r="A5" s="187" t="s">
        <v>13</v>
      </c>
      <c r="B5" s="199" t="s">
        <v>63</v>
      </c>
      <c r="C5" s="199"/>
      <c r="D5" s="194"/>
      <c r="E5" s="465"/>
      <c r="F5" s="200"/>
      <c r="G5" s="200"/>
      <c r="H5" s="200"/>
      <c r="I5" s="201"/>
      <c r="J5" s="200"/>
      <c r="K5" s="200"/>
      <c r="L5" s="200"/>
      <c r="M5" s="200"/>
      <c r="N5" s="200"/>
      <c r="O5" s="200"/>
      <c r="P5" s="202"/>
    </row>
    <row r="6" spans="1:17" s="187" customFormat="1" ht="17.25" customHeight="1" x14ac:dyDescent="0.2">
      <c r="A6" s="187" t="s">
        <v>16</v>
      </c>
      <c r="B6" s="194"/>
      <c r="C6" s="199" t="s">
        <v>782</v>
      </c>
      <c r="D6" s="199"/>
      <c r="E6" s="641"/>
      <c r="F6" s="642"/>
      <c r="G6" s="642"/>
      <c r="H6" s="642"/>
      <c r="I6" s="643"/>
      <c r="J6" s="644"/>
      <c r="K6" s="642"/>
      <c r="L6" s="642"/>
      <c r="M6" s="642"/>
      <c r="N6" s="642"/>
      <c r="O6" s="642"/>
      <c r="P6" s="639"/>
    </row>
    <row r="7" spans="1:17" s="187" customFormat="1" ht="21" customHeight="1" x14ac:dyDescent="0.2">
      <c r="A7" s="187" t="s">
        <v>17</v>
      </c>
      <c r="C7" s="847" t="s">
        <v>46</v>
      </c>
      <c r="D7" s="847"/>
      <c r="E7" s="282" t="s">
        <v>1364</v>
      </c>
      <c r="F7" s="645"/>
      <c r="G7" s="645"/>
      <c r="H7" s="740">
        <v>13296900</v>
      </c>
      <c r="I7" s="741"/>
      <c r="J7" s="644"/>
      <c r="K7" s="645"/>
      <c r="L7" s="645"/>
      <c r="M7" s="645"/>
      <c r="N7" s="645"/>
      <c r="O7" s="645"/>
      <c r="P7" s="639">
        <f t="shared" ref="P7:P70" si="0">SUM(F7:O7)</f>
        <v>13296900</v>
      </c>
    </row>
    <row r="8" spans="1:17" s="187" customFormat="1" ht="21" customHeight="1" x14ac:dyDescent="0.2">
      <c r="A8" s="187" t="s">
        <v>18</v>
      </c>
      <c r="C8" s="847"/>
      <c r="D8" s="847"/>
      <c r="E8" s="461" t="s">
        <v>1365</v>
      </c>
      <c r="F8" s="647"/>
      <c r="G8" s="647"/>
      <c r="H8" s="742">
        <v>13760958</v>
      </c>
      <c r="I8" s="743"/>
      <c r="J8" s="652"/>
      <c r="K8" s="647"/>
      <c r="L8" s="647"/>
      <c r="M8" s="647"/>
      <c r="N8" s="647"/>
      <c r="O8" s="647"/>
      <c r="P8" s="231">
        <f t="shared" si="0"/>
        <v>13760958</v>
      </c>
    </row>
    <row r="9" spans="1:17" s="187" customFormat="1" ht="21" customHeight="1" x14ac:dyDescent="0.2">
      <c r="A9" s="187" t="s">
        <v>19</v>
      </c>
      <c r="C9" s="848"/>
      <c r="D9" s="848"/>
      <c r="E9" s="461" t="s">
        <v>1366</v>
      </c>
      <c r="F9" s="193"/>
      <c r="G9" s="193"/>
      <c r="H9" s="661">
        <v>12747566</v>
      </c>
      <c r="I9" s="412"/>
      <c r="J9" s="218"/>
      <c r="K9" s="193"/>
      <c r="L9" s="193"/>
      <c r="M9" s="193"/>
      <c r="N9" s="193"/>
      <c r="O9" s="193"/>
      <c r="P9" s="231">
        <f t="shared" si="0"/>
        <v>12747566</v>
      </c>
    </row>
    <row r="10" spans="1:17" s="187" customFormat="1" ht="20.25" customHeight="1" x14ac:dyDescent="0.2">
      <c r="A10" s="187" t="s">
        <v>20</v>
      </c>
      <c r="C10" s="846" t="s">
        <v>783</v>
      </c>
      <c r="D10" s="846"/>
      <c r="E10" s="463" t="s">
        <v>1364</v>
      </c>
      <c r="F10" s="193"/>
      <c r="G10" s="193"/>
      <c r="H10" s="661"/>
      <c r="I10" s="412"/>
      <c r="J10" s="661">
        <v>500000</v>
      </c>
      <c r="K10" s="193"/>
      <c r="L10" s="193"/>
      <c r="M10" s="193"/>
      <c r="N10" s="193"/>
      <c r="O10" s="193"/>
      <c r="P10" s="189">
        <f t="shared" si="0"/>
        <v>500000</v>
      </c>
    </row>
    <row r="11" spans="1:17" s="187" customFormat="1" ht="20.25" customHeight="1" x14ac:dyDescent="0.2">
      <c r="A11" s="187" t="s">
        <v>21</v>
      </c>
      <c r="C11" s="847"/>
      <c r="D11" s="847"/>
      <c r="E11" s="461" t="s">
        <v>1365</v>
      </c>
      <c r="F11" s="193"/>
      <c r="G11" s="193"/>
      <c r="H11" s="661"/>
      <c r="I11" s="412"/>
      <c r="J11" s="661">
        <v>500000</v>
      </c>
      <c r="K11" s="193"/>
      <c r="L11" s="193"/>
      <c r="M11" s="193"/>
      <c r="N11" s="193"/>
      <c r="O11" s="193"/>
      <c r="P11" s="189">
        <f t="shared" si="0"/>
        <v>500000</v>
      </c>
    </row>
    <row r="12" spans="1:17" s="187" customFormat="1" ht="20.25" customHeight="1" x14ac:dyDescent="0.2">
      <c r="A12" s="187" t="s">
        <v>22</v>
      </c>
      <c r="C12" s="848"/>
      <c r="D12" s="848"/>
      <c r="E12" s="281" t="s">
        <v>1366</v>
      </c>
      <c r="F12" s="193"/>
      <c r="G12" s="193"/>
      <c r="H12" s="661"/>
      <c r="I12" s="412"/>
      <c r="J12" s="661">
        <v>500000</v>
      </c>
      <c r="K12" s="193"/>
      <c r="L12" s="193"/>
      <c r="M12" s="193"/>
      <c r="N12" s="193"/>
      <c r="O12" s="193"/>
      <c r="P12" s="189">
        <f t="shared" si="0"/>
        <v>500000</v>
      </c>
    </row>
    <row r="13" spans="1:17" s="610" customFormat="1" ht="20.25" customHeight="1" x14ac:dyDescent="0.2">
      <c r="A13" s="187" t="s">
        <v>23</v>
      </c>
      <c r="B13" s="194"/>
      <c r="C13" s="846" t="s">
        <v>784</v>
      </c>
      <c r="D13" s="846"/>
      <c r="E13" s="463" t="s">
        <v>1364</v>
      </c>
      <c r="F13" s="193">
        <f>SUM(F16,F19,F22,F25,F28,F31,F34,F37,F40,F43,F46,F49,F52,F55,F58,F61,F64,F67,F70,F73,,F79,F82)</f>
        <v>2000000</v>
      </c>
      <c r="G13" s="193">
        <f t="shared" ref="G13:O13" si="1">SUM(G16,G19,G22,G25,G28,G31,G34,G37,G40,G43,G46,G49,G52,G55,G58,G61,G64,G67,G70,G73,,G79,G82)</f>
        <v>390000</v>
      </c>
      <c r="H13" s="193">
        <f t="shared" si="1"/>
        <v>169283241</v>
      </c>
      <c r="I13" s="193">
        <f t="shared" si="1"/>
        <v>0</v>
      </c>
      <c r="J13" s="193">
        <f t="shared" si="1"/>
        <v>139660891</v>
      </c>
      <c r="K13" s="193">
        <f t="shared" si="1"/>
        <v>0</v>
      </c>
      <c r="L13" s="193">
        <f t="shared" si="1"/>
        <v>0</v>
      </c>
      <c r="M13" s="193">
        <f t="shared" si="1"/>
        <v>0</v>
      </c>
      <c r="N13" s="193">
        <f t="shared" si="1"/>
        <v>14500000</v>
      </c>
      <c r="O13" s="193">
        <f t="shared" si="1"/>
        <v>0</v>
      </c>
      <c r="P13" s="189">
        <f t="shared" si="0"/>
        <v>325834132</v>
      </c>
      <c r="Q13" s="187"/>
    </row>
    <row r="14" spans="1:17" s="610" customFormat="1" ht="20.25" customHeight="1" x14ac:dyDescent="0.2">
      <c r="A14" s="187" t="s">
        <v>24</v>
      </c>
      <c r="B14" s="194"/>
      <c r="C14" s="847"/>
      <c r="D14" s="847"/>
      <c r="E14" s="464" t="s">
        <v>1365</v>
      </c>
      <c r="F14" s="193">
        <f>SUM(F17,F20,F23,F26,F29,F32,F35,F38,F41,F44,F47,F50,F53,F56,F59,F62,F65,F68,F71,F74,,F80,F83)</f>
        <v>17965798</v>
      </c>
      <c r="G14" s="193">
        <f>SUM(G17,G20,G23,G26,G29,G32,G35,G38,G41,G44,G47,G50,G53,G56,G59,G62,G65,G68,G71,G74,,G80,G83)</f>
        <v>2650166</v>
      </c>
      <c r="H14" s="193">
        <f>SUM(H17,H20,H23,H26,H29,H32,H35,H38,H41,H44,H47,H50,H53,H56,H59,H62,H65,H68,H71,H74,H77,H80,H83)</f>
        <v>182189624</v>
      </c>
      <c r="I14" s="193">
        <f>SUM(I17,I20,I23,I26,I29,I32,I35,I38,I41,I44,I47,I50,I53,I56,I59,I62,I65,I68,I71,I74,I77,I80,I83)</f>
        <v>0</v>
      </c>
      <c r="J14" s="193">
        <f t="shared" ref="J14:O15" si="2">SUM(J17,J20,J23,J26,J29,J32,J35,J38,J41,J44,J47,J50,J53,J56,J59,J62,J65,J68,J71,J74)</f>
        <v>127358130</v>
      </c>
      <c r="K14" s="193">
        <f t="shared" si="2"/>
        <v>1558418</v>
      </c>
      <c r="L14" s="193">
        <f t="shared" si="2"/>
        <v>0</v>
      </c>
      <c r="M14" s="193">
        <f t="shared" si="2"/>
        <v>4500000</v>
      </c>
      <c r="N14" s="193">
        <f t="shared" si="2"/>
        <v>4500000</v>
      </c>
      <c r="O14" s="193">
        <f t="shared" si="2"/>
        <v>0</v>
      </c>
      <c r="P14" s="189">
        <f>SUM(F14:O14)</f>
        <v>340722136</v>
      </c>
      <c r="Q14" s="187"/>
    </row>
    <row r="15" spans="1:17" s="610" customFormat="1" ht="20.25" customHeight="1" x14ac:dyDescent="0.2">
      <c r="A15" s="187" t="s">
        <v>47</v>
      </c>
      <c r="B15" s="194"/>
      <c r="C15" s="848"/>
      <c r="D15" s="848"/>
      <c r="E15" s="281" t="s">
        <v>1366</v>
      </c>
      <c r="F15" s="193">
        <f>SUM(F18,F21,F24,F27,F30,F33,F36,F39,F42,F45,F48,F51,F54,F57,F60,F63,F66,F69,F72,F75)</f>
        <v>14048066</v>
      </c>
      <c r="G15" s="193">
        <f>SUM(G18,G21,G24,G27,G30,G33,G36,G39,G42,G45,G48,G51,G54,G57,G60,G63,G66,G69,G72,G75)</f>
        <v>2583375</v>
      </c>
      <c r="H15" s="193">
        <f>SUM(H18,H21,H24,H27,H30,H33,H36,H39,H42,H45,H48,H51,H54,H57,H60,H63,H66,H69,H72,H75,H81,H84)</f>
        <v>131545831</v>
      </c>
      <c r="I15" s="193">
        <f>SUM(I18,I21,I24,I27,I30,I33,I36,I39,I42,I45,I48,I51,I54,I57,I60,I63,I66,I69,I72,I75,I81,I84)</f>
        <v>0</v>
      </c>
      <c r="J15" s="193">
        <f t="shared" si="2"/>
        <v>97179589</v>
      </c>
      <c r="K15" s="193">
        <f t="shared" si="2"/>
        <v>1558418</v>
      </c>
      <c r="L15" s="193">
        <f t="shared" si="2"/>
        <v>0</v>
      </c>
      <c r="M15" s="193">
        <f t="shared" si="2"/>
        <v>4500000</v>
      </c>
      <c r="N15" s="193">
        <f t="shared" si="2"/>
        <v>0</v>
      </c>
      <c r="O15" s="193">
        <f t="shared" si="2"/>
        <v>0</v>
      </c>
      <c r="P15" s="189">
        <f>SUM(F15:O15)</f>
        <v>251415279</v>
      </c>
      <c r="Q15" s="187"/>
    </row>
    <row r="16" spans="1:17" s="187" customFormat="1" ht="20.25" customHeight="1" x14ac:dyDescent="0.2">
      <c r="A16" s="187" t="s">
        <v>25</v>
      </c>
      <c r="B16" s="282" t="s">
        <v>785</v>
      </c>
      <c r="C16" s="849" t="s">
        <v>786</v>
      </c>
      <c r="D16" s="849"/>
      <c r="E16" s="463" t="s">
        <v>1364</v>
      </c>
      <c r="F16" s="196"/>
      <c r="G16" s="196"/>
      <c r="H16" s="196"/>
      <c r="I16" s="197"/>
      <c r="J16" s="218">
        <v>87000000</v>
      </c>
      <c r="K16" s="196"/>
      <c r="L16" s="196"/>
      <c r="M16" s="196"/>
      <c r="N16" s="196"/>
      <c r="O16" s="196"/>
      <c r="P16" s="198">
        <f t="shared" si="0"/>
        <v>87000000</v>
      </c>
    </row>
    <row r="17" spans="1:16" s="187" customFormat="1" ht="20.25" customHeight="1" x14ac:dyDescent="0.2">
      <c r="A17" s="187" t="s">
        <v>26</v>
      </c>
      <c r="B17" s="282"/>
      <c r="C17" s="850"/>
      <c r="D17" s="850"/>
      <c r="E17" s="464" t="s">
        <v>1365</v>
      </c>
      <c r="F17" s="196"/>
      <c r="G17" s="196"/>
      <c r="H17" s="196"/>
      <c r="I17" s="197"/>
      <c r="J17" s="218">
        <v>87000000</v>
      </c>
      <c r="K17" s="196"/>
      <c r="L17" s="196"/>
      <c r="M17" s="196"/>
      <c r="N17" s="196"/>
      <c r="O17" s="196"/>
      <c r="P17" s="198">
        <f t="shared" si="0"/>
        <v>87000000</v>
      </c>
    </row>
    <row r="18" spans="1:16" s="187" customFormat="1" ht="20.25" customHeight="1" x14ac:dyDescent="0.2">
      <c r="A18" s="187" t="s">
        <v>27</v>
      </c>
      <c r="B18" s="282"/>
      <c r="C18" s="851"/>
      <c r="D18" s="851"/>
      <c r="E18" s="281" t="s">
        <v>1366</v>
      </c>
      <c r="F18" s="230"/>
      <c r="G18" s="196"/>
      <c r="H18" s="196"/>
      <c r="I18" s="197"/>
      <c r="J18" s="218">
        <v>87000000</v>
      </c>
      <c r="K18" s="196"/>
      <c r="L18" s="196"/>
      <c r="M18" s="196"/>
      <c r="N18" s="196"/>
      <c r="O18" s="196"/>
      <c r="P18" s="198">
        <f t="shared" si="0"/>
        <v>87000000</v>
      </c>
    </row>
    <row r="19" spans="1:16" s="187" customFormat="1" ht="20.25" customHeight="1" x14ac:dyDescent="0.2">
      <c r="A19" s="187" t="s">
        <v>29</v>
      </c>
      <c r="B19" s="194"/>
      <c r="C19" s="849" t="s">
        <v>77</v>
      </c>
      <c r="D19" s="849"/>
      <c r="E19" s="463" t="s">
        <v>1364</v>
      </c>
      <c r="F19" s="196"/>
      <c r="G19" s="196"/>
      <c r="H19" s="218">
        <v>1200000</v>
      </c>
      <c r="I19" s="197"/>
      <c r="J19" s="196"/>
      <c r="K19" s="196">
        <v>0</v>
      </c>
      <c r="L19" s="196"/>
      <c r="M19" s="196"/>
      <c r="N19" s="196"/>
      <c r="O19" s="196"/>
      <c r="P19" s="198">
        <f t="shared" si="0"/>
        <v>1200000</v>
      </c>
    </row>
    <row r="20" spans="1:16" s="187" customFormat="1" ht="20.25" customHeight="1" x14ac:dyDescent="0.2">
      <c r="A20" s="187" t="s">
        <v>32</v>
      </c>
      <c r="B20" s="194"/>
      <c r="C20" s="850"/>
      <c r="D20" s="850"/>
      <c r="E20" s="464" t="s">
        <v>1365</v>
      </c>
      <c r="F20" s="196"/>
      <c r="G20" s="196"/>
      <c r="H20" s="218">
        <v>700000</v>
      </c>
      <c r="I20" s="197"/>
      <c r="J20" s="196">
        <v>500000</v>
      </c>
      <c r="K20" s="196">
        <v>0</v>
      </c>
      <c r="L20" s="196"/>
      <c r="M20" s="196"/>
      <c r="N20" s="196"/>
      <c r="O20" s="196"/>
      <c r="P20" s="198">
        <f t="shared" si="0"/>
        <v>1200000</v>
      </c>
    </row>
    <row r="21" spans="1:16" s="187" customFormat="1" ht="20.25" customHeight="1" x14ac:dyDescent="0.2">
      <c r="A21" s="187" t="s">
        <v>116</v>
      </c>
      <c r="B21" s="194"/>
      <c r="C21" s="851"/>
      <c r="D21" s="851"/>
      <c r="E21" s="281" t="s">
        <v>1366</v>
      </c>
      <c r="F21" s="196"/>
      <c r="G21" s="196"/>
      <c r="H21" s="218">
        <v>580310</v>
      </c>
      <c r="I21" s="197"/>
      <c r="J21" s="196">
        <v>500000</v>
      </c>
      <c r="K21" s="196">
        <v>0</v>
      </c>
      <c r="L21" s="196"/>
      <c r="M21" s="196"/>
      <c r="N21" s="196"/>
      <c r="O21" s="196"/>
      <c r="P21" s="198">
        <f t="shared" si="0"/>
        <v>1080310</v>
      </c>
    </row>
    <row r="22" spans="1:16" s="187" customFormat="1" ht="20.25" customHeight="1" x14ac:dyDescent="0.2">
      <c r="A22" s="187" t="s">
        <v>33</v>
      </c>
      <c r="B22" s="194"/>
      <c r="C22" s="849" t="s">
        <v>1417</v>
      </c>
      <c r="D22" s="849"/>
      <c r="E22" s="463" t="s">
        <v>1364</v>
      </c>
      <c r="F22" s="196"/>
      <c r="G22" s="196"/>
      <c r="H22" s="218">
        <v>222223</v>
      </c>
      <c r="I22" s="197"/>
      <c r="J22" s="196"/>
      <c r="K22" s="196"/>
      <c r="L22" s="196"/>
      <c r="M22" s="196"/>
      <c r="N22" s="196"/>
      <c r="O22" s="196"/>
      <c r="P22" s="198">
        <f t="shared" si="0"/>
        <v>222223</v>
      </c>
    </row>
    <row r="23" spans="1:16" s="187" customFormat="1" ht="20.25" customHeight="1" x14ac:dyDescent="0.2">
      <c r="A23" s="187" t="s">
        <v>34</v>
      </c>
      <c r="B23" s="194"/>
      <c r="C23" s="850"/>
      <c r="D23" s="850"/>
      <c r="E23" s="464" t="s">
        <v>1365</v>
      </c>
      <c r="F23" s="196"/>
      <c r="G23" s="196"/>
      <c r="H23" s="218">
        <v>0</v>
      </c>
      <c r="I23" s="197"/>
      <c r="J23" s="196"/>
      <c r="K23" s="196"/>
      <c r="L23" s="196"/>
      <c r="M23" s="196"/>
      <c r="N23" s="196"/>
      <c r="O23" s="196"/>
      <c r="P23" s="198">
        <f t="shared" si="0"/>
        <v>0</v>
      </c>
    </row>
    <row r="24" spans="1:16" s="187" customFormat="1" ht="20.25" customHeight="1" x14ac:dyDescent="0.2">
      <c r="A24" s="187" t="s">
        <v>117</v>
      </c>
      <c r="B24" s="194"/>
      <c r="C24" s="851"/>
      <c r="D24" s="851"/>
      <c r="E24" s="281" t="s">
        <v>1366</v>
      </c>
      <c r="F24" s="196"/>
      <c r="G24" s="196"/>
      <c r="H24" s="218">
        <v>0</v>
      </c>
      <c r="I24" s="197"/>
      <c r="J24" s="196"/>
      <c r="K24" s="196"/>
      <c r="L24" s="196"/>
      <c r="M24" s="196"/>
      <c r="N24" s="196"/>
      <c r="O24" s="196"/>
      <c r="P24" s="198">
        <f t="shared" si="0"/>
        <v>0</v>
      </c>
    </row>
    <row r="25" spans="1:16" s="187" customFormat="1" ht="20.25" customHeight="1" x14ac:dyDescent="0.2">
      <c r="A25" s="187" t="s">
        <v>118</v>
      </c>
      <c r="B25" s="194"/>
      <c r="C25" s="849" t="s">
        <v>787</v>
      </c>
      <c r="D25" s="849"/>
      <c r="E25" s="463" t="s">
        <v>1364</v>
      </c>
      <c r="F25" s="196"/>
      <c r="G25" s="196"/>
      <c r="H25" s="218">
        <v>5000000</v>
      </c>
      <c r="I25" s="197"/>
      <c r="J25" s="196"/>
      <c r="K25" s="196"/>
      <c r="L25" s="196"/>
      <c r="M25" s="196"/>
      <c r="N25" s="196"/>
      <c r="O25" s="196"/>
      <c r="P25" s="198">
        <f t="shared" si="0"/>
        <v>5000000</v>
      </c>
    </row>
    <row r="26" spans="1:16" s="187" customFormat="1" ht="20.25" customHeight="1" x14ac:dyDescent="0.2">
      <c r="A26" s="187" t="s">
        <v>35</v>
      </c>
      <c r="B26" s="194"/>
      <c r="C26" s="850"/>
      <c r="D26" s="850"/>
      <c r="E26" s="464" t="s">
        <v>1365</v>
      </c>
      <c r="F26" s="196"/>
      <c r="G26" s="196"/>
      <c r="H26" s="218">
        <v>20000000</v>
      </c>
      <c r="I26" s="197"/>
      <c r="J26" s="196"/>
      <c r="K26" s="196"/>
      <c r="L26" s="196"/>
      <c r="M26" s="196"/>
      <c r="N26" s="196"/>
      <c r="O26" s="196"/>
      <c r="P26" s="198">
        <f t="shared" si="0"/>
        <v>20000000</v>
      </c>
    </row>
    <row r="27" spans="1:16" s="187" customFormat="1" ht="20.25" customHeight="1" x14ac:dyDescent="0.2">
      <c r="A27" s="187" t="s">
        <v>36</v>
      </c>
      <c r="B27" s="194"/>
      <c r="C27" s="851"/>
      <c r="D27" s="851"/>
      <c r="E27" s="281" t="s">
        <v>1366</v>
      </c>
      <c r="F27" s="196"/>
      <c r="G27" s="196"/>
      <c r="H27" s="218">
        <v>9391675</v>
      </c>
      <c r="I27" s="197"/>
      <c r="J27" s="196"/>
      <c r="K27" s="196"/>
      <c r="L27" s="196"/>
      <c r="M27" s="196"/>
      <c r="N27" s="196"/>
      <c r="O27" s="196"/>
      <c r="P27" s="198">
        <f t="shared" si="0"/>
        <v>9391675</v>
      </c>
    </row>
    <row r="28" spans="1:16" s="187" customFormat="1" ht="20.25" customHeight="1" x14ac:dyDescent="0.2">
      <c r="A28" s="187" t="s">
        <v>38</v>
      </c>
      <c r="B28" s="194"/>
      <c r="C28" s="849" t="s">
        <v>1381</v>
      </c>
      <c r="D28" s="849"/>
      <c r="E28" s="463" t="s">
        <v>1364</v>
      </c>
      <c r="F28" s="196"/>
      <c r="G28" s="196"/>
      <c r="H28" s="218">
        <v>4150495</v>
      </c>
      <c r="I28" s="197"/>
      <c r="J28" s="196"/>
      <c r="K28" s="196"/>
      <c r="L28" s="196"/>
      <c r="M28" s="196"/>
      <c r="N28" s="196"/>
      <c r="O28" s="196"/>
      <c r="P28" s="198">
        <f t="shared" si="0"/>
        <v>4150495</v>
      </c>
    </row>
    <row r="29" spans="1:16" s="187" customFormat="1" ht="20.25" customHeight="1" x14ac:dyDescent="0.2">
      <c r="A29" s="187" t="s">
        <v>59</v>
      </c>
      <c r="B29" s="194"/>
      <c r="C29" s="850"/>
      <c r="D29" s="850"/>
      <c r="E29" s="464" t="s">
        <v>1365</v>
      </c>
      <c r="F29" s="218">
        <v>946408</v>
      </c>
      <c r="G29" s="218">
        <v>154440</v>
      </c>
      <c r="H29" s="218">
        <v>3406172</v>
      </c>
      <c r="I29" s="197"/>
      <c r="J29" s="196"/>
      <c r="K29" s="196"/>
      <c r="L29" s="196"/>
      <c r="M29" s="196"/>
      <c r="N29" s="196"/>
      <c r="O29" s="196"/>
      <c r="P29" s="198">
        <f t="shared" si="0"/>
        <v>4507020</v>
      </c>
    </row>
    <row r="30" spans="1:16" s="187" customFormat="1" ht="20.25" customHeight="1" x14ac:dyDescent="0.2">
      <c r="A30" s="187" t="s">
        <v>60</v>
      </c>
      <c r="B30" s="194"/>
      <c r="C30" s="851"/>
      <c r="D30" s="851"/>
      <c r="E30" s="281" t="s">
        <v>1366</v>
      </c>
      <c r="F30" s="218">
        <v>946408</v>
      </c>
      <c r="G30" s="218">
        <v>154440</v>
      </c>
      <c r="H30" s="218">
        <v>3406172</v>
      </c>
      <c r="I30" s="197"/>
      <c r="J30" s="196"/>
      <c r="K30" s="196"/>
      <c r="L30" s="196"/>
      <c r="M30" s="196"/>
      <c r="N30" s="196"/>
      <c r="O30" s="196"/>
      <c r="P30" s="198">
        <f t="shared" si="0"/>
        <v>4507020</v>
      </c>
    </row>
    <row r="31" spans="1:16" s="187" customFormat="1" ht="20.25" customHeight="1" x14ac:dyDescent="0.2">
      <c r="A31" s="187" t="s">
        <v>61</v>
      </c>
      <c r="B31" s="194"/>
      <c r="C31" s="849" t="s">
        <v>1418</v>
      </c>
      <c r="D31" s="849"/>
      <c r="E31" s="463" t="s">
        <v>1364</v>
      </c>
      <c r="F31" s="196"/>
      <c r="G31" s="196"/>
      <c r="H31" s="218">
        <v>1000000</v>
      </c>
      <c r="I31" s="197"/>
      <c r="J31" s="196"/>
      <c r="K31" s="196"/>
      <c r="L31" s="196"/>
      <c r="M31" s="196"/>
      <c r="N31" s="196"/>
      <c r="O31" s="196"/>
      <c r="P31" s="198">
        <f t="shared" si="0"/>
        <v>1000000</v>
      </c>
    </row>
    <row r="32" spans="1:16" s="187" customFormat="1" ht="20.25" customHeight="1" x14ac:dyDescent="0.2">
      <c r="A32" s="187" t="s">
        <v>62</v>
      </c>
      <c r="B32" s="194"/>
      <c r="C32" s="850"/>
      <c r="D32" s="850"/>
      <c r="E32" s="464" t="s">
        <v>1365</v>
      </c>
      <c r="F32" s="196"/>
      <c r="G32" s="196"/>
      <c r="H32" s="218">
        <v>1000000</v>
      </c>
      <c r="I32" s="197"/>
      <c r="J32" s="196"/>
      <c r="K32" s="196"/>
      <c r="L32" s="196"/>
      <c r="M32" s="196"/>
      <c r="N32" s="196"/>
      <c r="O32" s="196"/>
      <c r="P32" s="198">
        <f t="shared" si="0"/>
        <v>1000000</v>
      </c>
    </row>
    <row r="33" spans="1:16" s="187" customFormat="1" ht="20.25" customHeight="1" x14ac:dyDescent="0.2">
      <c r="A33" s="187" t="s">
        <v>119</v>
      </c>
      <c r="B33" s="194"/>
      <c r="C33" s="851"/>
      <c r="D33" s="851"/>
      <c r="E33" s="281" t="s">
        <v>1366</v>
      </c>
      <c r="F33" s="196"/>
      <c r="G33" s="196"/>
      <c r="H33" s="218"/>
      <c r="I33" s="197"/>
      <c r="J33" s="196"/>
      <c r="K33" s="196"/>
      <c r="L33" s="196"/>
      <c r="M33" s="196"/>
      <c r="N33" s="196"/>
      <c r="O33" s="196"/>
      <c r="P33" s="198">
        <f t="shared" si="0"/>
        <v>0</v>
      </c>
    </row>
    <row r="34" spans="1:16" s="187" customFormat="1" ht="25.5" customHeight="1" x14ac:dyDescent="0.2">
      <c r="A34" s="187" t="s">
        <v>120</v>
      </c>
      <c r="B34" s="194"/>
      <c r="C34" s="849" t="s">
        <v>1419</v>
      </c>
      <c r="D34" s="849"/>
      <c r="E34" s="463" t="s">
        <v>1364</v>
      </c>
      <c r="F34" s="196"/>
      <c r="G34" s="196"/>
      <c r="H34" s="218">
        <v>11000000</v>
      </c>
      <c r="I34" s="197"/>
      <c r="J34" s="196"/>
      <c r="K34" s="196"/>
      <c r="L34" s="196"/>
      <c r="M34" s="196"/>
      <c r="N34" s="196"/>
      <c r="O34" s="196"/>
      <c r="P34" s="198">
        <f t="shared" si="0"/>
        <v>11000000</v>
      </c>
    </row>
    <row r="35" spans="1:16" s="187" customFormat="1" ht="28.5" customHeight="1" x14ac:dyDescent="0.2">
      <c r="A35" s="187" t="s">
        <v>121</v>
      </c>
      <c r="B35" s="194"/>
      <c r="C35" s="850"/>
      <c r="D35" s="850"/>
      <c r="E35" s="464" t="s">
        <v>1365</v>
      </c>
      <c r="F35" s="196"/>
      <c r="G35" s="196"/>
      <c r="H35" s="218">
        <v>11000000</v>
      </c>
      <c r="I35" s="197"/>
      <c r="J35" s="196"/>
      <c r="K35" s="196"/>
      <c r="L35" s="196"/>
      <c r="M35" s="196"/>
      <c r="N35" s="196"/>
      <c r="O35" s="196"/>
      <c r="P35" s="198">
        <f t="shared" si="0"/>
        <v>11000000</v>
      </c>
    </row>
    <row r="36" spans="1:16" s="187" customFormat="1" ht="26.25" customHeight="1" x14ac:dyDescent="0.2">
      <c r="A36" s="187" t="s">
        <v>122</v>
      </c>
      <c r="B36" s="194"/>
      <c r="C36" s="851"/>
      <c r="D36" s="851"/>
      <c r="E36" s="281" t="s">
        <v>1366</v>
      </c>
      <c r="F36" s="196"/>
      <c r="G36" s="196"/>
      <c r="H36" s="218">
        <v>1659171</v>
      </c>
      <c r="I36" s="197"/>
      <c r="J36" s="196"/>
      <c r="K36" s="196"/>
      <c r="L36" s="196"/>
      <c r="M36" s="196"/>
      <c r="N36" s="196"/>
      <c r="O36" s="196"/>
      <c r="P36" s="198">
        <f t="shared" si="0"/>
        <v>1659171</v>
      </c>
    </row>
    <row r="37" spans="1:16" s="187" customFormat="1" ht="20.25" customHeight="1" x14ac:dyDescent="0.2">
      <c r="A37" s="187" t="s">
        <v>123</v>
      </c>
      <c r="B37" s="194"/>
      <c r="C37" s="849" t="s">
        <v>788</v>
      </c>
      <c r="D37" s="849"/>
      <c r="E37" s="463" t="s">
        <v>1364</v>
      </c>
      <c r="F37" s="196"/>
      <c r="G37" s="196"/>
      <c r="H37" s="218">
        <v>2000000</v>
      </c>
      <c r="I37" s="197"/>
      <c r="J37" s="196"/>
      <c r="K37" s="196"/>
      <c r="L37" s="196"/>
      <c r="M37" s="196"/>
      <c r="N37" s="196"/>
      <c r="O37" s="196"/>
      <c r="P37" s="198">
        <f t="shared" si="0"/>
        <v>2000000</v>
      </c>
    </row>
    <row r="38" spans="1:16" s="187" customFormat="1" ht="20.25" customHeight="1" x14ac:dyDescent="0.2">
      <c r="A38" s="187" t="s">
        <v>124</v>
      </c>
      <c r="B38" s="194"/>
      <c r="C38" s="850"/>
      <c r="D38" s="850"/>
      <c r="E38" s="464" t="s">
        <v>1365</v>
      </c>
      <c r="F38" s="196"/>
      <c r="G38" s="196"/>
      <c r="H38" s="218">
        <v>2000000</v>
      </c>
      <c r="I38" s="197"/>
      <c r="J38" s="196"/>
      <c r="K38" s="196"/>
      <c r="L38" s="196"/>
      <c r="M38" s="196"/>
      <c r="N38" s="196"/>
      <c r="O38" s="196"/>
      <c r="P38" s="198">
        <f t="shared" si="0"/>
        <v>2000000</v>
      </c>
    </row>
    <row r="39" spans="1:16" s="187" customFormat="1" ht="20.25" customHeight="1" x14ac:dyDescent="0.2">
      <c r="A39" s="187" t="s">
        <v>125</v>
      </c>
      <c r="B39" s="194"/>
      <c r="C39" s="851"/>
      <c r="D39" s="851"/>
      <c r="E39" s="281" t="s">
        <v>1366</v>
      </c>
      <c r="F39" s="196"/>
      <c r="G39" s="196"/>
      <c r="H39" s="218">
        <v>1529514</v>
      </c>
      <c r="I39" s="197"/>
      <c r="J39" s="196"/>
      <c r="K39" s="196"/>
      <c r="L39" s="196"/>
      <c r="M39" s="196"/>
      <c r="N39" s="196"/>
      <c r="O39" s="196"/>
      <c r="P39" s="198">
        <f t="shared" si="0"/>
        <v>1529514</v>
      </c>
    </row>
    <row r="40" spans="1:16" s="187" customFormat="1" ht="20.25" customHeight="1" x14ac:dyDescent="0.2">
      <c r="A40" s="187" t="s">
        <v>126</v>
      </c>
      <c r="B40" s="194"/>
      <c r="C40" s="849" t="s">
        <v>862</v>
      </c>
      <c r="D40" s="849"/>
      <c r="E40" s="463" t="s">
        <v>1364</v>
      </c>
      <c r="F40" s="196"/>
      <c r="G40" s="196"/>
      <c r="H40" s="218"/>
      <c r="I40" s="197"/>
      <c r="J40" s="196">
        <v>3000000</v>
      </c>
      <c r="K40" s="196"/>
      <c r="L40" s="196"/>
      <c r="M40" s="196"/>
      <c r="N40" s="196"/>
      <c r="O40" s="196"/>
      <c r="P40" s="198">
        <f t="shared" si="0"/>
        <v>3000000</v>
      </c>
    </row>
    <row r="41" spans="1:16" s="187" customFormat="1" ht="20.25" customHeight="1" x14ac:dyDescent="0.2">
      <c r="A41" s="187" t="s">
        <v>127</v>
      </c>
      <c r="B41" s="194"/>
      <c r="C41" s="850"/>
      <c r="D41" s="850"/>
      <c r="E41" s="464" t="s">
        <v>1365</v>
      </c>
      <c r="F41" s="196"/>
      <c r="G41" s="196"/>
      <c r="H41" s="218"/>
      <c r="I41" s="197"/>
      <c r="J41" s="196">
        <v>3000000</v>
      </c>
      <c r="K41" s="196"/>
      <c r="L41" s="196"/>
      <c r="M41" s="196"/>
      <c r="N41" s="196"/>
      <c r="O41" s="196"/>
      <c r="P41" s="198">
        <f t="shared" si="0"/>
        <v>3000000</v>
      </c>
    </row>
    <row r="42" spans="1:16" s="187" customFormat="1" ht="20.25" customHeight="1" x14ac:dyDescent="0.2">
      <c r="A42" s="187" t="s">
        <v>128</v>
      </c>
      <c r="B42" s="194"/>
      <c r="C42" s="851"/>
      <c r="D42" s="851"/>
      <c r="E42" s="281" t="s">
        <v>1366</v>
      </c>
      <c r="F42" s="196"/>
      <c r="G42" s="196"/>
      <c r="H42" s="218"/>
      <c r="I42" s="197"/>
      <c r="J42" s="196">
        <v>0</v>
      </c>
      <c r="K42" s="196"/>
      <c r="L42" s="196"/>
      <c r="M42" s="196"/>
      <c r="N42" s="196"/>
      <c r="O42" s="196"/>
      <c r="P42" s="198">
        <f t="shared" si="0"/>
        <v>0</v>
      </c>
    </row>
    <row r="43" spans="1:16" s="187" customFormat="1" ht="20.25" customHeight="1" x14ac:dyDescent="0.2">
      <c r="A43" s="187" t="s">
        <v>129</v>
      </c>
      <c r="B43" s="194"/>
      <c r="C43" s="849" t="s">
        <v>863</v>
      </c>
      <c r="D43" s="849"/>
      <c r="E43" s="463" t="s">
        <v>1364</v>
      </c>
      <c r="F43" s="196"/>
      <c r="G43" s="196"/>
      <c r="H43" s="218">
        <v>58774273</v>
      </c>
      <c r="I43" s="197"/>
      <c r="J43" s="196"/>
      <c r="K43" s="196"/>
      <c r="L43" s="196"/>
      <c r="M43" s="196"/>
      <c r="N43" s="196"/>
      <c r="O43" s="196"/>
      <c r="P43" s="198">
        <f t="shared" si="0"/>
        <v>58774273</v>
      </c>
    </row>
    <row r="44" spans="1:16" s="187" customFormat="1" ht="20.25" customHeight="1" x14ac:dyDescent="0.2">
      <c r="A44" s="187" t="s">
        <v>130</v>
      </c>
      <c r="B44" s="194"/>
      <c r="C44" s="850"/>
      <c r="D44" s="850"/>
      <c r="E44" s="464" t="s">
        <v>1365</v>
      </c>
      <c r="F44" s="196"/>
      <c r="G44" s="196"/>
      <c r="H44" s="218">
        <v>58774273</v>
      </c>
      <c r="I44" s="197"/>
      <c r="J44" s="196"/>
      <c r="K44" s="196"/>
      <c r="L44" s="196"/>
      <c r="M44" s="196"/>
      <c r="N44" s="196"/>
      <c r="O44" s="196"/>
      <c r="P44" s="198">
        <f t="shared" si="0"/>
        <v>58774273</v>
      </c>
    </row>
    <row r="45" spans="1:16" s="187" customFormat="1" ht="20.25" customHeight="1" x14ac:dyDescent="0.2">
      <c r="A45" s="187" t="s">
        <v>131</v>
      </c>
      <c r="B45" s="194"/>
      <c r="C45" s="851"/>
      <c r="D45" s="851"/>
      <c r="E45" s="281" t="s">
        <v>1366</v>
      </c>
      <c r="F45" s="196"/>
      <c r="G45" s="196"/>
      <c r="H45" s="218">
        <v>62256265</v>
      </c>
      <c r="I45" s="197"/>
      <c r="J45" s="196"/>
      <c r="K45" s="196"/>
      <c r="L45" s="196"/>
      <c r="M45" s="196"/>
      <c r="N45" s="196"/>
      <c r="O45" s="196"/>
      <c r="P45" s="198">
        <f t="shared" si="0"/>
        <v>62256265</v>
      </c>
    </row>
    <row r="46" spans="1:16" s="187" customFormat="1" ht="24.95" customHeight="1" x14ac:dyDescent="0.2">
      <c r="A46" s="187" t="s">
        <v>132</v>
      </c>
      <c r="B46" s="194"/>
      <c r="C46" s="849" t="s">
        <v>870</v>
      </c>
      <c r="D46" s="849"/>
      <c r="E46" s="463" t="s">
        <v>1364</v>
      </c>
      <c r="F46" s="196"/>
      <c r="G46" s="196"/>
      <c r="H46" s="218"/>
      <c r="I46" s="197"/>
      <c r="J46" s="196">
        <v>17986626</v>
      </c>
      <c r="K46" s="196"/>
      <c r="L46" s="196"/>
      <c r="M46" s="196"/>
      <c r="N46" s="196"/>
      <c r="O46" s="196"/>
      <c r="P46" s="198">
        <f t="shared" si="0"/>
        <v>17986626</v>
      </c>
    </row>
    <row r="47" spans="1:16" s="187" customFormat="1" ht="24.95" customHeight="1" x14ac:dyDescent="0.2">
      <c r="A47" s="187" t="s">
        <v>146</v>
      </c>
      <c r="B47" s="194"/>
      <c r="C47" s="850"/>
      <c r="D47" s="850"/>
      <c r="E47" s="464" t="s">
        <v>1365</v>
      </c>
      <c r="F47" s="196">
        <v>6995800</v>
      </c>
      <c r="G47" s="196">
        <v>1163400</v>
      </c>
      <c r="H47" s="218"/>
      <c r="I47" s="197"/>
      <c r="J47" s="196">
        <v>9827426</v>
      </c>
      <c r="K47" s="196"/>
      <c r="L47" s="196"/>
      <c r="M47" s="196"/>
      <c r="N47" s="196"/>
      <c r="O47" s="196"/>
      <c r="P47" s="198">
        <f t="shared" si="0"/>
        <v>17986626</v>
      </c>
    </row>
    <row r="48" spans="1:16" s="187" customFormat="1" ht="24.95" customHeight="1" x14ac:dyDescent="0.2">
      <c r="A48" s="187" t="s">
        <v>133</v>
      </c>
      <c r="B48" s="194"/>
      <c r="C48" s="851"/>
      <c r="D48" s="851"/>
      <c r="E48" s="281" t="s">
        <v>1366</v>
      </c>
      <c r="F48" s="196">
        <v>6995800</v>
      </c>
      <c r="G48" s="196">
        <v>1163400</v>
      </c>
      <c r="H48" s="218"/>
      <c r="I48" s="197"/>
      <c r="J48" s="196">
        <v>0</v>
      </c>
      <c r="K48" s="196"/>
      <c r="L48" s="196"/>
      <c r="M48" s="196"/>
      <c r="N48" s="196"/>
      <c r="O48" s="196"/>
      <c r="P48" s="198">
        <f t="shared" si="0"/>
        <v>8159200</v>
      </c>
    </row>
    <row r="49" spans="1:16" s="187" customFormat="1" ht="20.25" customHeight="1" x14ac:dyDescent="0.2">
      <c r="A49" s="187" t="s">
        <v>134</v>
      </c>
      <c r="B49" s="194"/>
      <c r="C49" s="849" t="s">
        <v>1420</v>
      </c>
      <c r="D49" s="849"/>
      <c r="E49" s="463" t="s">
        <v>1364</v>
      </c>
      <c r="F49" s="196"/>
      <c r="G49" s="196"/>
      <c r="H49" s="218">
        <v>21433024</v>
      </c>
      <c r="I49" s="197"/>
      <c r="J49" s="196"/>
      <c r="K49" s="196"/>
      <c r="L49" s="196"/>
      <c r="M49" s="196"/>
      <c r="N49" s="196"/>
      <c r="O49" s="196"/>
      <c r="P49" s="198">
        <f t="shared" si="0"/>
        <v>21433024</v>
      </c>
    </row>
    <row r="50" spans="1:16" s="187" customFormat="1" ht="20.25" customHeight="1" x14ac:dyDescent="0.2">
      <c r="A50" s="187" t="s">
        <v>135</v>
      </c>
      <c r="B50" s="194"/>
      <c r="C50" s="850"/>
      <c r="D50" s="850"/>
      <c r="E50" s="464" t="s">
        <v>1365</v>
      </c>
      <c r="F50" s="196"/>
      <c r="G50" s="196"/>
      <c r="H50" s="218">
        <v>21433024</v>
      </c>
      <c r="I50" s="197"/>
      <c r="J50" s="196"/>
      <c r="K50" s="196"/>
      <c r="L50" s="196"/>
      <c r="M50" s="196"/>
      <c r="N50" s="196"/>
      <c r="O50" s="196"/>
      <c r="P50" s="198">
        <f t="shared" si="0"/>
        <v>21433024</v>
      </c>
    </row>
    <row r="51" spans="1:16" s="187" customFormat="1" ht="20.25" customHeight="1" x14ac:dyDescent="0.2">
      <c r="A51" s="187" t="s">
        <v>136</v>
      </c>
      <c r="B51" s="194"/>
      <c r="C51" s="851"/>
      <c r="D51" s="851"/>
      <c r="E51" s="281" t="s">
        <v>1366</v>
      </c>
      <c r="F51" s="196"/>
      <c r="G51" s="196"/>
      <c r="H51" s="218">
        <v>3533334</v>
      </c>
      <c r="I51" s="197"/>
      <c r="J51" s="196"/>
      <c r="K51" s="196"/>
      <c r="L51" s="196"/>
      <c r="M51" s="196"/>
      <c r="N51" s="196"/>
      <c r="O51" s="196"/>
      <c r="P51" s="198">
        <f t="shared" si="0"/>
        <v>3533334</v>
      </c>
    </row>
    <row r="52" spans="1:16" s="187" customFormat="1" ht="20.25" customHeight="1" x14ac:dyDescent="0.2">
      <c r="A52" s="187" t="s">
        <v>137</v>
      </c>
      <c r="B52" s="194"/>
      <c r="C52" s="849" t="s">
        <v>1421</v>
      </c>
      <c r="D52" s="849"/>
      <c r="E52" s="463" t="s">
        <v>1364</v>
      </c>
      <c r="F52" s="196"/>
      <c r="G52" s="196"/>
      <c r="H52" s="218">
        <v>0</v>
      </c>
      <c r="I52" s="197"/>
      <c r="J52" s="218">
        <v>6472880</v>
      </c>
      <c r="K52" s="196"/>
      <c r="L52" s="196"/>
      <c r="M52" s="196"/>
      <c r="N52" s="196"/>
      <c r="O52" s="196">
        <v>0</v>
      </c>
      <c r="P52" s="198">
        <f t="shared" si="0"/>
        <v>6472880</v>
      </c>
    </row>
    <row r="53" spans="1:16" s="187" customFormat="1" ht="20.25" customHeight="1" x14ac:dyDescent="0.2">
      <c r="A53" s="187" t="s">
        <v>138</v>
      </c>
      <c r="B53" s="194"/>
      <c r="C53" s="850"/>
      <c r="D53" s="850"/>
      <c r="E53" s="464" t="s">
        <v>1365</v>
      </c>
      <c r="F53" s="196"/>
      <c r="G53" s="196"/>
      <c r="H53" s="652">
        <v>0</v>
      </c>
      <c r="I53" s="230"/>
      <c r="J53" s="652">
        <v>6472880</v>
      </c>
      <c r="K53" s="230"/>
      <c r="L53" s="230"/>
      <c r="M53" s="230"/>
      <c r="N53" s="230"/>
      <c r="O53" s="230">
        <v>0</v>
      </c>
      <c r="P53" s="198">
        <f t="shared" si="0"/>
        <v>6472880</v>
      </c>
    </row>
    <row r="54" spans="1:16" s="187" customFormat="1" ht="20.25" customHeight="1" x14ac:dyDescent="0.2">
      <c r="A54" s="187" t="s">
        <v>139</v>
      </c>
      <c r="B54" s="194"/>
      <c r="C54" s="851"/>
      <c r="D54" s="851"/>
      <c r="E54" s="281" t="s">
        <v>1366</v>
      </c>
      <c r="F54" s="196"/>
      <c r="G54" s="196"/>
      <c r="H54" s="218">
        <v>0</v>
      </c>
      <c r="I54" s="197"/>
      <c r="J54" s="218">
        <v>5043595</v>
      </c>
      <c r="K54" s="196"/>
      <c r="L54" s="196"/>
      <c r="M54" s="196"/>
      <c r="N54" s="196"/>
      <c r="O54" s="196"/>
      <c r="P54" s="198">
        <f t="shared" si="0"/>
        <v>5043595</v>
      </c>
    </row>
    <row r="55" spans="1:16" s="187" customFormat="1" ht="20.25" customHeight="1" x14ac:dyDescent="0.2">
      <c r="A55" s="187" t="s">
        <v>140</v>
      </c>
      <c r="B55" s="194"/>
      <c r="C55" s="849" t="s">
        <v>1422</v>
      </c>
      <c r="D55" s="849"/>
      <c r="E55" s="463" t="s">
        <v>1364</v>
      </c>
      <c r="F55" s="196"/>
      <c r="G55" s="196"/>
      <c r="H55" s="218">
        <v>11109102</v>
      </c>
      <c r="I55" s="197"/>
      <c r="J55" s="218"/>
      <c r="K55" s="196"/>
      <c r="L55" s="196"/>
      <c r="M55" s="196"/>
      <c r="N55" s="196"/>
      <c r="O55" s="196"/>
      <c r="P55" s="198">
        <f t="shared" si="0"/>
        <v>11109102</v>
      </c>
    </row>
    <row r="56" spans="1:16" s="187" customFormat="1" ht="20.25" customHeight="1" x14ac:dyDescent="0.2">
      <c r="A56" s="187" t="s">
        <v>141</v>
      </c>
      <c r="B56" s="194"/>
      <c r="C56" s="850"/>
      <c r="D56" s="850"/>
      <c r="E56" s="464" t="s">
        <v>1365</v>
      </c>
      <c r="F56" s="196"/>
      <c r="G56" s="196"/>
      <c r="H56" s="652">
        <v>12618686</v>
      </c>
      <c r="I56" s="230"/>
      <c r="J56" s="652"/>
      <c r="K56" s="230"/>
      <c r="L56" s="230"/>
      <c r="M56" s="230"/>
      <c r="N56" s="230"/>
      <c r="O56" s="230"/>
      <c r="P56" s="198">
        <f t="shared" si="0"/>
        <v>12618686</v>
      </c>
    </row>
    <row r="57" spans="1:16" s="187" customFormat="1" ht="20.25" customHeight="1" x14ac:dyDescent="0.2">
      <c r="A57" s="187" t="s">
        <v>142</v>
      </c>
      <c r="B57" s="194"/>
      <c r="C57" s="851"/>
      <c r="D57" s="851"/>
      <c r="E57" s="281" t="s">
        <v>1366</v>
      </c>
      <c r="F57" s="196"/>
      <c r="G57" s="196"/>
      <c r="H57" s="218">
        <v>8795084</v>
      </c>
      <c r="I57" s="197"/>
      <c r="J57" s="218"/>
      <c r="K57" s="196"/>
      <c r="L57" s="196"/>
      <c r="M57" s="196"/>
      <c r="N57" s="196"/>
      <c r="O57" s="196"/>
      <c r="P57" s="198">
        <f t="shared" si="0"/>
        <v>8795084</v>
      </c>
    </row>
    <row r="58" spans="1:16" s="187" customFormat="1" ht="20.25" customHeight="1" x14ac:dyDescent="0.2">
      <c r="A58" s="187" t="s">
        <v>143</v>
      </c>
      <c r="B58" s="194"/>
      <c r="C58" s="849" t="s">
        <v>1423</v>
      </c>
      <c r="D58" s="849"/>
      <c r="E58" s="463" t="s">
        <v>1364</v>
      </c>
      <c r="F58" s="196"/>
      <c r="G58" s="196"/>
      <c r="H58" s="218">
        <v>5384490</v>
      </c>
      <c r="I58" s="197"/>
      <c r="J58" s="218"/>
      <c r="K58" s="196"/>
      <c r="L58" s="196"/>
      <c r="M58" s="196"/>
      <c r="N58" s="196"/>
      <c r="O58" s="196"/>
      <c r="P58" s="198">
        <f t="shared" si="0"/>
        <v>5384490</v>
      </c>
    </row>
    <row r="59" spans="1:16" s="187" customFormat="1" ht="20.25" customHeight="1" x14ac:dyDescent="0.2">
      <c r="A59" s="187" t="s">
        <v>144</v>
      </c>
      <c r="B59" s="194"/>
      <c r="C59" s="850"/>
      <c r="D59" s="850"/>
      <c r="E59" s="464" t="s">
        <v>1365</v>
      </c>
      <c r="F59" s="196"/>
      <c r="G59" s="196"/>
      <c r="H59" s="652">
        <v>4539490</v>
      </c>
      <c r="I59" s="230"/>
      <c r="J59" s="652"/>
      <c r="K59" s="230"/>
      <c r="L59" s="230"/>
      <c r="M59" s="230"/>
      <c r="N59" s="230"/>
      <c r="O59" s="230"/>
      <c r="P59" s="198">
        <f t="shared" si="0"/>
        <v>4539490</v>
      </c>
    </row>
    <row r="60" spans="1:16" s="187" customFormat="1" ht="20.25" customHeight="1" x14ac:dyDescent="0.2">
      <c r="A60" s="187" t="s">
        <v>145</v>
      </c>
      <c r="B60" s="194"/>
      <c r="C60" s="851"/>
      <c r="D60" s="851"/>
      <c r="E60" s="281" t="s">
        <v>1366</v>
      </c>
      <c r="F60" s="196"/>
      <c r="G60" s="196"/>
      <c r="H60" s="218">
        <v>757360</v>
      </c>
      <c r="I60" s="197"/>
      <c r="J60" s="218"/>
      <c r="K60" s="196"/>
      <c r="L60" s="196"/>
      <c r="M60" s="196"/>
      <c r="N60" s="196"/>
      <c r="O60" s="196"/>
      <c r="P60" s="198">
        <f t="shared" si="0"/>
        <v>757360</v>
      </c>
    </row>
    <row r="61" spans="1:16" s="187" customFormat="1" ht="20.25" customHeight="1" x14ac:dyDescent="0.2">
      <c r="A61" s="187" t="s">
        <v>871</v>
      </c>
      <c r="B61" s="194"/>
      <c r="C61" s="849" t="s">
        <v>1424</v>
      </c>
      <c r="D61" s="849"/>
      <c r="E61" s="463" t="s">
        <v>1364</v>
      </c>
      <c r="F61" s="196"/>
      <c r="G61" s="196"/>
      <c r="H61" s="218">
        <v>15789474</v>
      </c>
      <c r="I61" s="197"/>
      <c r="J61" s="218"/>
      <c r="K61" s="196"/>
      <c r="L61" s="196"/>
      <c r="M61" s="196"/>
      <c r="N61" s="196"/>
      <c r="O61" s="196"/>
      <c r="P61" s="198">
        <f t="shared" si="0"/>
        <v>15789474</v>
      </c>
    </row>
    <row r="62" spans="1:16" s="187" customFormat="1" ht="20.25" customHeight="1" x14ac:dyDescent="0.2">
      <c r="A62" s="187" t="s">
        <v>805</v>
      </c>
      <c r="B62" s="194"/>
      <c r="C62" s="850"/>
      <c r="D62" s="850"/>
      <c r="E62" s="464" t="s">
        <v>1365</v>
      </c>
      <c r="F62" s="196"/>
      <c r="G62" s="196"/>
      <c r="H62" s="652">
        <v>15789474</v>
      </c>
      <c r="I62" s="230"/>
      <c r="J62" s="652"/>
      <c r="K62" s="230"/>
      <c r="L62" s="230"/>
      <c r="M62" s="230"/>
      <c r="N62" s="230"/>
      <c r="O62" s="230"/>
      <c r="P62" s="198">
        <f t="shared" si="0"/>
        <v>15789474</v>
      </c>
    </row>
    <row r="63" spans="1:16" s="187" customFormat="1" ht="20.25" customHeight="1" x14ac:dyDescent="0.2">
      <c r="A63" s="187" t="s">
        <v>872</v>
      </c>
      <c r="B63" s="194"/>
      <c r="C63" s="851"/>
      <c r="D63" s="851"/>
      <c r="E63" s="281" t="s">
        <v>1366</v>
      </c>
      <c r="F63" s="196"/>
      <c r="G63" s="196"/>
      <c r="H63" s="218">
        <v>9505889</v>
      </c>
      <c r="I63" s="197"/>
      <c r="J63" s="218"/>
      <c r="K63" s="196"/>
      <c r="L63" s="196"/>
      <c r="M63" s="196"/>
      <c r="N63" s="196"/>
      <c r="O63" s="196"/>
      <c r="P63" s="198">
        <f t="shared" si="0"/>
        <v>9505889</v>
      </c>
    </row>
    <row r="64" spans="1:16" s="187" customFormat="1" ht="20.25" customHeight="1" x14ac:dyDescent="0.2">
      <c r="A64" s="187" t="s">
        <v>807</v>
      </c>
      <c r="B64" s="194"/>
      <c r="C64" s="849" t="s">
        <v>1425</v>
      </c>
      <c r="D64" s="849"/>
      <c r="E64" s="463" t="s">
        <v>1364</v>
      </c>
      <c r="F64" s="196"/>
      <c r="G64" s="196"/>
      <c r="H64" s="218"/>
      <c r="I64" s="197"/>
      <c r="J64" s="218">
        <v>4500000</v>
      </c>
      <c r="K64" s="196"/>
      <c r="L64" s="196"/>
      <c r="M64" s="196"/>
      <c r="N64" s="196"/>
      <c r="O64" s="196"/>
      <c r="P64" s="198">
        <f t="shared" si="0"/>
        <v>4500000</v>
      </c>
    </row>
    <row r="65" spans="1:17" s="187" customFormat="1" ht="20.25" customHeight="1" x14ac:dyDescent="0.2">
      <c r="A65" s="187" t="s">
        <v>873</v>
      </c>
      <c r="B65" s="194"/>
      <c r="C65" s="850"/>
      <c r="D65" s="850"/>
      <c r="E65" s="464" t="s">
        <v>1365</v>
      </c>
      <c r="F65" s="196"/>
      <c r="G65" s="196"/>
      <c r="H65" s="652">
        <v>0</v>
      </c>
      <c r="I65" s="230"/>
      <c r="J65" s="652"/>
      <c r="K65" s="230"/>
      <c r="L65" s="230"/>
      <c r="M65" s="230">
        <v>4500000</v>
      </c>
      <c r="N65" s="230"/>
      <c r="O65" s="230"/>
      <c r="P65" s="198">
        <f t="shared" si="0"/>
        <v>4500000</v>
      </c>
    </row>
    <row r="66" spans="1:17" s="187" customFormat="1" ht="20.25" customHeight="1" x14ac:dyDescent="0.2">
      <c r="A66" s="187" t="s">
        <v>809</v>
      </c>
      <c r="B66" s="194"/>
      <c r="C66" s="851"/>
      <c r="D66" s="851"/>
      <c r="E66" s="281" t="s">
        <v>1366</v>
      </c>
      <c r="F66" s="196"/>
      <c r="G66" s="196"/>
      <c r="H66" s="218">
        <v>0</v>
      </c>
      <c r="I66" s="197"/>
      <c r="J66" s="218"/>
      <c r="K66" s="196"/>
      <c r="L66" s="196"/>
      <c r="M66" s="196">
        <v>4500000</v>
      </c>
      <c r="N66" s="196"/>
      <c r="O66" s="196"/>
      <c r="P66" s="198">
        <f t="shared" si="0"/>
        <v>4500000</v>
      </c>
    </row>
    <row r="67" spans="1:17" s="187" customFormat="1" ht="20.25" customHeight="1" x14ac:dyDescent="0.2">
      <c r="A67" s="187" t="s">
        <v>874</v>
      </c>
      <c r="B67" s="194"/>
      <c r="C67" s="849" t="s">
        <v>1426</v>
      </c>
      <c r="D67" s="849"/>
      <c r="E67" s="463" t="s">
        <v>1364</v>
      </c>
      <c r="F67" s="196"/>
      <c r="G67" s="661"/>
      <c r="H67" s="218">
        <v>3000000</v>
      </c>
      <c r="I67" s="197"/>
      <c r="J67" s="218"/>
      <c r="K67" s="196"/>
      <c r="L67" s="196"/>
      <c r="M67" s="196"/>
      <c r="N67" s="196"/>
      <c r="O67" s="196"/>
      <c r="P67" s="198">
        <f t="shared" si="0"/>
        <v>3000000</v>
      </c>
    </row>
    <row r="68" spans="1:17" s="187" customFormat="1" ht="20.25" customHeight="1" x14ac:dyDescent="0.2">
      <c r="A68" s="187" t="s">
        <v>811</v>
      </c>
      <c r="B68" s="194"/>
      <c r="C68" s="850"/>
      <c r="D68" s="850"/>
      <c r="E68" s="464" t="s">
        <v>1365</v>
      </c>
      <c r="F68" s="196"/>
      <c r="G68" s="196"/>
      <c r="H68" s="652">
        <v>797448</v>
      </c>
      <c r="I68" s="230"/>
      <c r="J68" s="652">
        <v>0</v>
      </c>
      <c r="K68" s="652">
        <v>1558418</v>
      </c>
      <c r="L68" s="230"/>
      <c r="M68" s="230"/>
      <c r="N68" s="230"/>
      <c r="O68" s="230"/>
      <c r="P68" s="198">
        <f t="shared" si="0"/>
        <v>2355866</v>
      </c>
    </row>
    <row r="69" spans="1:17" s="187" customFormat="1" ht="20.25" customHeight="1" x14ac:dyDescent="0.2">
      <c r="A69" s="187" t="s">
        <v>875</v>
      </c>
      <c r="B69" s="194"/>
      <c r="C69" s="851"/>
      <c r="D69" s="851"/>
      <c r="E69" s="281" t="s">
        <v>1366</v>
      </c>
      <c r="F69" s="196"/>
      <c r="G69" s="196"/>
      <c r="H69" s="218"/>
      <c r="I69" s="197"/>
      <c r="J69" s="218">
        <v>0</v>
      </c>
      <c r="K69" s="218">
        <v>1558418</v>
      </c>
      <c r="L69" s="196"/>
      <c r="M69" s="196"/>
      <c r="N69" s="196"/>
      <c r="O69" s="196"/>
      <c r="P69" s="198">
        <f t="shared" si="0"/>
        <v>1558418</v>
      </c>
    </row>
    <row r="70" spans="1:17" s="610" customFormat="1" ht="20.25" customHeight="1" x14ac:dyDescent="0.2">
      <c r="A70" s="187" t="s">
        <v>813</v>
      </c>
      <c r="B70" s="194"/>
      <c r="C70" s="849" t="s">
        <v>789</v>
      </c>
      <c r="D70" s="849"/>
      <c r="E70" s="463" t="s">
        <v>1364</v>
      </c>
      <c r="F70" s="196">
        <v>2000000</v>
      </c>
      <c r="G70" s="196">
        <v>390000</v>
      </c>
      <c r="H70" s="218">
        <v>29220160</v>
      </c>
      <c r="I70" s="197"/>
      <c r="J70" s="218">
        <v>20701385</v>
      </c>
      <c r="K70" s="196"/>
      <c r="L70" s="196"/>
      <c r="M70" s="196"/>
      <c r="N70" s="196">
        <v>14500000</v>
      </c>
      <c r="O70" s="196"/>
      <c r="P70" s="198">
        <f t="shared" si="0"/>
        <v>66811545</v>
      </c>
      <c r="Q70" s="187"/>
    </row>
    <row r="71" spans="1:17" s="610" customFormat="1" ht="20.25" customHeight="1" x14ac:dyDescent="0.2">
      <c r="A71" s="187" t="s">
        <v>876</v>
      </c>
      <c r="B71" s="194"/>
      <c r="C71" s="850"/>
      <c r="D71" s="850"/>
      <c r="E71" s="464" t="s">
        <v>1365</v>
      </c>
      <c r="F71" s="196">
        <v>10023590</v>
      </c>
      <c r="G71" s="196">
        <v>1332326</v>
      </c>
      <c r="H71" s="652">
        <v>25368557</v>
      </c>
      <c r="I71" s="230">
        <v>0</v>
      </c>
      <c r="J71" s="652">
        <v>20557824</v>
      </c>
      <c r="K71" s="230"/>
      <c r="L71" s="230"/>
      <c r="M71" s="230"/>
      <c r="N71" s="230">
        <v>4500000</v>
      </c>
      <c r="O71" s="230"/>
      <c r="P71" s="198">
        <f t="shared" ref="P71:P76" si="3">SUM(F71:O71)</f>
        <v>61782297</v>
      </c>
      <c r="Q71" s="187"/>
    </row>
    <row r="72" spans="1:17" s="610" customFormat="1" ht="20.25" customHeight="1" x14ac:dyDescent="0.2">
      <c r="A72" s="187" t="s">
        <v>816</v>
      </c>
      <c r="B72" s="194"/>
      <c r="C72" s="851"/>
      <c r="D72" s="851"/>
      <c r="E72" s="281" t="s">
        <v>1366</v>
      </c>
      <c r="F72" s="196">
        <v>6105858</v>
      </c>
      <c r="G72" s="196">
        <v>1265535</v>
      </c>
      <c r="H72" s="218">
        <v>25368557</v>
      </c>
      <c r="I72" s="197"/>
      <c r="J72" s="218">
        <v>4635994</v>
      </c>
      <c r="K72" s="196"/>
      <c r="L72" s="196"/>
      <c r="M72" s="196"/>
      <c r="N72" s="196"/>
      <c r="O72" s="196"/>
      <c r="P72" s="198">
        <f t="shared" si="3"/>
        <v>37375944</v>
      </c>
      <c r="Q72" s="187"/>
    </row>
    <row r="73" spans="1:17" s="187" customFormat="1" ht="20.25" customHeight="1" x14ac:dyDescent="0.2">
      <c r="A73" s="187" t="s">
        <v>877</v>
      </c>
      <c r="B73" s="194"/>
      <c r="C73" s="849" t="s">
        <v>1445</v>
      </c>
      <c r="D73" s="849"/>
      <c r="E73" s="463" t="s">
        <v>1364</v>
      </c>
      <c r="F73" s="196"/>
      <c r="G73" s="196"/>
      <c r="H73" s="218"/>
      <c r="I73" s="197"/>
      <c r="J73" s="218"/>
      <c r="K73" s="196"/>
      <c r="L73" s="196"/>
      <c r="M73" s="196"/>
      <c r="N73" s="196"/>
      <c r="O73" s="196"/>
      <c r="P73" s="198">
        <f t="shared" si="3"/>
        <v>0</v>
      </c>
    </row>
    <row r="74" spans="1:17" s="187" customFormat="1" ht="20.25" customHeight="1" x14ac:dyDescent="0.2">
      <c r="A74" s="187" t="s">
        <v>818</v>
      </c>
      <c r="B74" s="194"/>
      <c r="C74" s="850"/>
      <c r="D74" s="850"/>
      <c r="E74" s="464" t="s">
        <v>1365</v>
      </c>
      <c r="F74" s="196"/>
      <c r="G74" s="196"/>
      <c r="H74" s="652">
        <v>4762500</v>
      </c>
      <c r="I74" s="230"/>
      <c r="J74" s="652"/>
      <c r="K74" s="230"/>
      <c r="L74" s="230"/>
      <c r="M74" s="230"/>
      <c r="N74" s="230"/>
      <c r="O74" s="230"/>
      <c r="P74" s="198">
        <f t="shared" si="3"/>
        <v>4762500</v>
      </c>
    </row>
    <row r="75" spans="1:17" s="187" customFormat="1" ht="20.25" customHeight="1" x14ac:dyDescent="0.2">
      <c r="A75" s="187" t="s">
        <v>878</v>
      </c>
      <c r="B75" s="194"/>
      <c r="C75" s="851"/>
      <c r="D75" s="851"/>
      <c r="E75" s="281" t="s">
        <v>1366</v>
      </c>
      <c r="F75" s="196"/>
      <c r="G75" s="196"/>
      <c r="H75" s="652">
        <v>4762500</v>
      </c>
      <c r="I75" s="230"/>
      <c r="J75" s="652"/>
      <c r="K75" s="230"/>
      <c r="L75" s="230"/>
      <c r="M75" s="230"/>
      <c r="N75" s="230"/>
      <c r="O75" s="230"/>
      <c r="P75" s="198">
        <f t="shared" si="3"/>
        <v>4762500</v>
      </c>
    </row>
    <row r="76" spans="1:17" s="610" customFormat="1" ht="24.95" customHeight="1" x14ac:dyDescent="0.2">
      <c r="A76" s="187" t="s">
        <v>820</v>
      </c>
      <c r="B76" s="656"/>
      <c r="C76" s="846" t="s">
        <v>790</v>
      </c>
      <c r="D76" s="846"/>
      <c r="E76" s="463" t="s">
        <v>1364</v>
      </c>
      <c r="F76" s="193">
        <v>11475024</v>
      </c>
      <c r="G76" s="193">
        <v>2157307</v>
      </c>
      <c r="H76" s="653"/>
      <c r="I76" s="191"/>
      <c r="J76" s="653"/>
      <c r="K76" s="191"/>
      <c r="L76" s="653"/>
      <c r="M76" s="233"/>
      <c r="N76" s="191"/>
      <c r="O76" s="653">
        <v>0</v>
      </c>
      <c r="P76" s="627">
        <f t="shared" si="3"/>
        <v>13632331</v>
      </c>
      <c r="Q76" s="187"/>
    </row>
    <row r="77" spans="1:17" s="610" customFormat="1" ht="24.95" customHeight="1" x14ac:dyDescent="0.2">
      <c r="A77" s="187" t="s">
        <v>879</v>
      </c>
      <c r="B77" s="656"/>
      <c r="C77" s="847"/>
      <c r="D77" s="847"/>
      <c r="E77" s="464" t="s">
        <v>1365</v>
      </c>
      <c r="F77" s="193">
        <v>19102473</v>
      </c>
      <c r="G77" s="193">
        <v>3491962</v>
      </c>
      <c r="H77" s="652"/>
      <c r="I77" s="652"/>
      <c r="J77" s="652"/>
      <c r="K77" s="652"/>
      <c r="L77" s="652"/>
      <c r="M77" s="652"/>
      <c r="N77" s="652"/>
      <c r="O77" s="652"/>
      <c r="P77" s="627">
        <f t="shared" ref="P77:P87" si="4">SUM(F77:O77)</f>
        <v>22594435</v>
      </c>
      <c r="Q77" s="187"/>
    </row>
    <row r="78" spans="1:17" s="610" customFormat="1" ht="24.95" customHeight="1" x14ac:dyDescent="0.2">
      <c r="A78" s="187" t="s">
        <v>822</v>
      </c>
      <c r="B78" s="656"/>
      <c r="C78" s="848"/>
      <c r="D78" s="848"/>
      <c r="E78" s="281" t="s">
        <v>1366</v>
      </c>
      <c r="F78" s="193">
        <v>19802411</v>
      </c>
      <c r="G78" s="193">
        <v>3627585</v>
      </c>
      <c r="H78" s="193"/>
      <c r="I78" s="218"/>
      <c r="J78" s="218"/>
      <c r="K78" s="218"/>
      <c r="L78" s="218"/>
      <c r="M78" s="218"/>
      <c r="N78" s="218"/>
      <c r="O78" s="218"/>
      <c r="P78" s="627">
        <f t="shared" si="4"/>
        <v>23429996</v>
      </c>
      <c r="Q78" s="187"/>
    </row>
    <row r="79" spans="1:17" s="187" customFormat="1" ht="24.95" customHeight="1" x14ac:dyDescent="0.2">
      <c r="A79" s="187" t="s">
        <v>880</v>
      </c>
      <c r="B79" s="656"/>
      <c r="C79" s="910" t="s">
        <v>1446</v>
      </c>
      <c r="D79" s="910"/>
      <c r="E79" s="463" t="s">
        <v>1364</v>
      </c>
      <c r="F79" s="193"/>
      <c r="G79" s="193"/>
      <c r="H79" s="653"/>
      <c r="I79" s="191"/>
      <c r="J79" s="653"/>
      <c r="K79" s="191"/>
      <c r="L79" s="653"/>
      <c r="M79" s="233"/>
      <c r="N79" s="191"/>
      <c r="O79" s="653"/>
      <c r="P79" s="627">
        <f t="shared" si="4"/>
        <v>0</v>
      </c>
    </row>
    <row r="80" spans="1:17" s="187" customFormat="1" ht="24.95" customHeight="1" x14ac:dyDescent="0.2">
      <c r="A80" s="187" t="s">
        <v>823</v>
      </c>
      <c r="B80" s="656"/>
      <c r="C80" s="911"/>
      <c r="D80" s="911"/>
      <c r="E80" s="464" t="s">
        <v>1365</v>
      </c>
      <c r="F80" s="193"/>
      <c r="G80" s="193"/>
      <c r="H80" s="652"/>
      <c r="I80" s="652"/>
      <c r="J80" s="652">
        <v>5603765</v>
      </c>
      <c r="K80" s="652"/>
      <c r="L80" s="652"/>
      <c r="M80" s="652"/>
      <c r="N80" s="652"/>
      <c r="O80" s="652"/>
      <c r="P80" s="627">
        <f t="shared" si="4"/>
        <v>5603765</v>
      </c>
    </row>
    <row r="81" spans="1:16" s="187" customFormat="1" ht="24.95" customHeight="1" x14ac:dyDescent="0.2">
      <c r="A81" s="187" t="s">
        <v>881</v>
      </c>
      <c r="B81" s="656"/>
      <c r="C81" s="912"/>
      <c r="D81" s="912"/>
      <c r="E81" s="281" t="s">
        <v>1366</v>
      </c>
      <c r="F81" s="193"/>
      <c r="G81" s="193"/>
      <c r="H81" s="193"/>
      <c r="I81" s="218"/>
      <c r="J81" s="218">
        <v>5603765</v>
      </c>
      <c r="K81" s="218"/>
      <c r="L81" s="218"/>
      <c r="M81" s="218"/>
      <c r="N81" s="218"/>
      <c r="O81" s="218"/>
      <c r="P81" s="627">
        <f t="shared" si="4"/>
        <v>5603765</v>
      </c>
    </row>
    <row r="82" spans="1:16" s="187" customFormat="1" ht="24.95" customHeight="1" x14ac:dyDescent="0.2">
      <c r="A82" s="187" t="s">
        <v>824</v>
      </c>
      <c r="B82" s="656"/>
      <c r="C82" s="910" t="s">
        <v>1447</v>
      </c>
      <c r="D82" s="910"/>
      <c r="E82" s="463" t="s">
        <v>1364</v>
      </c>
      <c r="F82" s="193"/>
      <c r="G82" s="193"/>
      <c r="H82" s="653"/>
      <c r="I82" s="191"/>
      <c r="J82" s="653"/>
      <c r="K82" s="191"/>
      <c r="L82" s="653"/>
      <c r="M82" s="233"/>
      <c r="N82" s="191"/>
      <c r="O82" s="653"/>
      <c r="P82" s="627">
        <f t="shared" si="4"/>
        <v>0</v>
      </c>
    </row>
    <row r="83" spans="1:16" s="187" customFormat="1" ht="24.95" customHeight="1" x14ac:dyDescent="0.2">
      <c r="A83" s="187" t="s">
        <v>882</v>
      </c>
      <c r="B83" s="656"/>
      <c r="C83" s="911"/>
      <c r="D83" s="911"/>
      <c r="E83" s="464" t="s">
        <v>1365</v>
      </c>
      <c r="F83" s="193"/>
      <c r="G83" s="193"/>
      <c r="H83" s="652"/>
      <c r="I83" s="652"/>
      <c r="J83" s="652"/>
      <c r="K83" s="652">
        <v>3000000</v>
      </c>
      <c r="L83" s="652"/>
      <c r="M83" s="652"/>
      <c r="N83" s="652"/>
      <c r="O83" s="652"/>
      <c r="P83" s="627">
        <f t="shared" si="4"/>
        <v>3000000</v>
      </c>
    </row>
    <row r="84" spans="1:16" s="187" customFormat="1" ht="24.95" customHeight="1" x14ac:dyDescent="0.2">
      <c r="A84" s="187" t="s">
        <v>826</v>
      </c>
      <c r="B84" s="656"/>
      <c r="C84" s="912"/>
      <c r="D84" s="912"/>
      <c r="E84" s="281" t="s">
        <v>1366</v>
      </c>
      <c r="F84" s="193"/>
      <c r="G84" s="193"/>
      <c r="H84" s="193"/>
      <c r="I84" s="218"/>
      <c r="J84" s="218"/>
      <c r="K84" s="218">
        <v>3000000</v>
      </c>
      <c r="L84" s="218"/>
      <c r="M84" s="218"/>
      <c r="N84" s="218"/>
      <c r="O84" s="218"/>
      <c r="P84" s="627">
        <f t="shared" si="4"/>
        <v>3000000</v>
      </c>
    </row>
    <row r="85" spans="1:16" s="188" customFormat="1" ht="24.95" customHeight="1" x14ac:dyDescent="0.2">
      <c r="A85" s="187" t="s">
        <v>883</v>
      </c>
      <c r="B85" s="194"/>
      <c r="C85" s="846" t="s">
        <v>791</v>
      </c>
      <c r="D85" s="846"/>
      <c r="E85" s="463" t="s">
        <v>1364</v>
      </c>
      <c r="F85" s="193">
        <f>SUM(F88,F91,F94,F97,F100,F103,F106,F109,F112)</f>
        <v>0</v>
      </c>
      <c r="G85" s="193">
        <f>SUM(G88,G91,G94,G97,G100,G103,G106,G109,G112)</f>
        <v>0</v>
      </c>
      <c r="H85" s="193">
        <f>SUM(H88,H91,H94,H97,H100,H103,H106,H109,H112)</f>
        <v>1881000</v>
      </c>
      <c r="I85" s="193">
        <f t="shared" ref="I85:O85" si="5">SUM(I88,I91,I94,I97,I100,I103,I106,I109,I112)</f>
        <v>14674000</v>
      </c>
      <c r="J85" s="193">
        <f t="shared" si="5"/>
        <v>550000</v>
      </c>
      <c r="K85" s="193">
        <f t="shared" si="5"/>
        <v>0</v>
      </c>
      <c r="L85" s="193">
        <f t="shared" si="5"/>
        <v>0</v>
      </c>
      <c r="M85" s="193">
        <f t="shared" si="5"/>
        <v>0</v>
      </c>
      <c r="N85" s="193"/>
      <c r="O85" s="193">
        <f t="shared" si="5"/>
        <v>0</v>
      </c>
      <c r="P85" s="627">
        <f t="shared" si="4"/>
        <v>17105000</v>
      </c>
    </row>
    <row r="86" spans="1:16" s="188" customFormat="1" ht="24.95" customHeight="1" x14ac:dyDescent="0.2">
      <c r="A86" s="187" t="s">
        <v>827</v>
      </c>
      <c r="B86" s="194"/>
      <c r="C86" s="847"/>
      <c r="D86" s="847"/>
      <c r="E86" s="464" t="s">
        <v>1365</v>
      </c>
      <c r="F86" s="189">
        <f>SUM(F89,F92,F95,F98,F101,F104,F107,F110,F113)</f>
        <v>0</v>
      </c>
      <c r="G86" s="214">
        <f t="shared" ref="G86:O87" si="6">SUM(G89,G92,G95,G98,G101,G104,G107,G110,G113)</f>
        <v>0</v>
      </c>
      <c r="H86" s="214">
        <f t="shared" si="6"/>
        <v>5805000</v>
      </c>
      <c r="I86" s="214">
        <f t="shared" si="6"/>
        <v>13495056</v>
      </c>
      <c r="J86" s="214">
        <f t="shared" si="6"/>
        <v>550000</v>
      </c>
      <c r="K86" s="214">
        <f t="shared" si="6"/>
        <v>0</v>
      </c>
      <c r="L86" s="214">
        <f t="shared" si="6"/>
        <v>0</v>
      </c>
      <c r="M86" s="214">
        <f t="shared" si="6"/>
        <v>0</v>
      </c>
      <c r="N86" s="214"/>
      <c r="O86" s="748">
        <f t="shared" si="6"/>
        <v>0</v>
      </c>
      <c r="P86" s="627">
        <f t="shared" si="4"/>
        <v>19850056</v>
      </c>
    </row>
    <row r="87" spans="1:16" s="188" customFormat="1" ht="24.95" customHeight="1" x14ac:dyDescent="0.2">
      <c r="A87" s="187" t="s">
        <v>884</v>
      </c>
      <c r="B87" s="194"/>
      <c r="C87" s="848"/>
      <c r="D87" s="848"/>
      <c r="E87" s="281" t="s">
        <v>1366</v>
      </c>
      <c r="F87" s="189">
        <f>SUM(F90,F93,F96,F99,F102,F105,F108,F111,F114)</f>
        <v>0</v>
      </c>
      <c r="G87" s="214">
        <f t="shared" si="6"/>
        <v>0</v>
      </c>
      <c r="H87" s="214">
        <f t="shared" si="6"/>
        <v>5391141</v>
      </c>
      <c r="I87" s="214">
        <f t="shared" si="6"/>
        <v>10004001</v>
      </c>
      <c r="J87" s="214">
        <f t="shared" si="6"/>
        <v>550000</v>
      </c>
      <c r="K87" s="214">
        <f t="shared" si="6"/>
        <v>0</v>
      </c>
      <c r="L87" s="214">
        <f t="shared" si="6"/>
        <v>0</v>
      </c>
      <c r="M87" s="214">
        <f t="shared" si="6"/>
        <v>0</v>
      </c>
      <c r="N87" s="214"/>
      <c r="O87" s="626">
        <f t="shared" si="6"/>
        <v>0</v>
      </c>
      <c r="P87" s="627">
        <f t="shared" si="4"/>
        <v>15945142</v>
      </c>
    </row>
    <row r="88" spans="1:16" s="188" customFormat="1" ht="22.5" customHeight="1" x14ac:dyDescent="0.2">
      <c r="A88" s="187" t="s">
        <v>885</v>
      </c>
      <c r="C88" s="649" t="s">
        <v>785</v>
      </c>
      <c r="D88" s="860" t="s">
        <v>792</v>
      </c>
      <c r="E88" s="463" t="s">
        <v>1364</v>
      </c>
      <c r="F88" s="216"/>
      <c r="G88" s="195"/>
      <c r="H88" s="218"/>
      <c r="I88" s="640">
        <v>3000000</v>
      </c>
      <c r="J88" s="196"/>
      <c r="K88" s="196"/>
      <c r="L88" s="196"/>
      <c r="M88" s="196"/>
      <c r="N88" s="196"/>
      <c r="O88" s="196"/>
      <c r="P88" s="198">
        <f t="shared" ref="P88:P93" si="7">SUM(F88:O88)</f>
        <v>3000000</v>
      </c>
    </row>
    <row r="89" spans="1:16" s="188" customFormat="1" ht="22.5" customHeight="1" x14ac:dyDescent="0.2">
      <c r="A89" s="187" t="s">
        <v>886</v>
      </c>
      <c r="C89" s="649"/>
      <c r="D89" s="861"/>
      <c r="E89" s="464" t="s">
        <v>1365</v>
      </c>
      <c r="F89" s="216"/>
      <c r="G89" s="195"/>
      <c r="H89" s="218"/>
      <c r="I89" s="640">
        <v>3000000</v>
      </c>
      <c r="J89" s="196"/>
      <c r="K89" s="196"/>
      <c r="L89" s="196"/>
      <c r="M89" s="196"/>
      <c r="N89" s="196"/>
      <c r="O89" s="196"/>
      <c r="P89" s="198">
        <f t="shared" si="7"/>
        <v>3000000</v>
      </c>
    </row>
    <row r="90" spans="1:16" s="188" customFormat="1" ht="22.5" customHeight="1" x14ac:dyDescent="0.2">
      <c r="A90" s="187" t="s">
        <v>829</v>
      </c>
      <c r="C90" s="649"/>
      <c r="D90" s="862"/>
      <c r="E90" s="281" t="s">
        <v>1366</v>
      </c>
      <c r="F90" s="216"/>
      <c r="G90" s="195"/>
      <c r="H90" s="218"/>
      <c r="I90" s="640">
        <v>2191500</v>
      </c>
      <c r="J90" s="196"/>
      <c r="K90" s="196"/>
      <c r="L90" s="196"/>
      <c r="M90" s="196"/>
      <c r="N90" s="196"/>
      <c r="O90" s="196"/>
      <c r="P90" s="198">
        <f t="shared" si="7"/>
        <v>2191500</v>
      </c>
    </row>
    <row r="91" spans="1:16" s="188" customFormat="1" ht="22.5" customHeight="1" x14ac:dyDescent="0.2">
      <c r="A91" s="187" t="s">
        <v>830</v>
      </c>
      <c r="B91" s="194"/>
      <c r="C91" s="650"/>
      <c r="D91" s="860" t="s">
        <v>793</v>
      </c>
      <c r="E91" s="463" t="s">
        <v>1364</v>
      </c>
      <c r="F91" s="216"/>
      <c r="G91" s="195"/>
      <c r="H91" s="218"/>
      <c r="I91" s="640">
        <v>1320000</v>
      </c>
      <c r="J91" s="196"/>
      <c r="K91" s="196"/>
      <c r="L91" s="196"/>
      <c r="M91" s="196"/>
      <c r="N91" s="196"/>
      <c r="O91" s="196"/>
      <c r="P91" s="198">
        <f t="shared" si="7"/>
        <v>1320000</v>
      </c>
    </row>
    <row r="92" spans="1:16" s="188" customFormat="1" ht="22.5" customHeight="1" x14ac:dyDescent="0.2">
      <c r="A92" s="187" t="s">
        <v>832</v>
      </c>
      <c r="B92" s="194"/>
      <c r="C92" s="650"/>
      <c r="D92" s="861"/>
      <c r="E92" s="464" t="s">
        <v>1365</v>
      </c>
      <c r="F92" s="216"/>
      <c r="G92" s="195"/>
      <c r="H92" s="640"/>
      <c r="I92" s="640">
        <v>1320000</v>
      </c>
      <c r="J92" s="196"/>
      <c r="K92" s="196"/>
      <c r="L92" s="196"/>
      <c r="M92" s="196"/>
      <c r="N92" s="196"/>
      <c r="O92" s="196"/>
      <c r="P92" s="198">
        <f t="shared" si="7"/>
        <v>1320000</v>
      </c>
    </row>
    <row r="93" spans="1:16" s="188" customFormat="1" ht="22.5" customHeight="1" x14ac:dyDescent="0.2">
      <c r="A93" s="187" t="s">
        <v>887</v>
      </c>
      <c r="B93" s="194"/>
      <c r="C93" s="650"/>
      <c r="D93" s="862"/>
      <c r="E93" s="281" t="s">
        <v>1366</v>
      </c>
      <c r="F93" s="216"/>
      <c r="G93" s="195"/>
      <c r="H93" s="640"/>
      <c r="I93" s="640">
        <v>705000</v>
      </c>
      <c r="J93" s="196"/>
      <c r="K93" s="196"/>
      <c r="L93" s="196"/>
      <c r="M93" s="196"/>
      <c r="N93" s="196"/>
      <c r="O93" s="196"/>
      <c r="P93" s="198">
        <f t="shared" si="7"/>
        <v>705000</v>
      </c>
    </row>
    <row r="94" spans="1:16" s="188" customFormat="1" ht="22.5" customHeight="1" x14ac:dyDescent="0.2">
      <c r="A94" s="187" t="s">
        <v>834</v>
      </c>
      <c r="B94" s="194"/>
      <c r="C94" s="859"/>
      <c r="D94" s="860" t="s">
        <v>794</v>
      </c>
      <c r="E94" s="463" t="s">
        <v>1364</v>
      </c>
      <c r="F94" s="216"/>
      <c r="G94" s="195"/>
      <c r="H94" s="640">
        <v>1881000</v>
      </c>
      <c r="I94" s="640">
        <v>1000000</v>
      </c>
      <c r="J94" s="196"/>
      <c r="K94" s="196"/>
      <c r="L94" s="196"/>
      <c r="M94" s="196"/>
      <c r="N94" s="196"/>
      <c r="O94" s="196"/>
      <c r="P94" s="198">
        <f t="shared" ref="P94:P214" si="8">SUM(F94:O94)</f>
        <v>2881000</v>
      </c>
    </row>
    <row r="95" spans="1:16" s="188" customFormat="1" ht="22.5" customHeight="1" x14ac:dyDescent="0.2">
      <c r="A95" s="187" t="s">
        <v>888</v>
      </c>
      <c r="B95" s="194"/>
      <c r="C95" s="859"/>
      <c r="D95" s="861"/>
      <c r="E95" s="464" t="s">
        <v>1365</v>
      </c>
      <c r="F95" s="216"/>
      <c r="G95" s="195"/>
      <c r="H95" s="640">
        <v>1881000</v>
      </c>
      <c r="I95" s="640">
        <v>1000000</v>
      </c>
      <c r="J95" s="196"/>
      <c r="K95" s="196"/>
      <c r="L95" s="196"/>
      <c r="M95" s="196"/>
      <c r="N95" s="196"/>
      <c r="O95" s="196"/>
      <c r="P95" s="198">
        <f t="shared" si="8"/>
        <v>2881000</v>
      </c>
    </row>
    <row r="96" spans="1:16" s="188" customFormat="1" ht="22.5" customHeight="1" x14ac:dyDescent="0.2">
      <c r="A96" s="187" t="s">
        <v>835</v>
      </c>
      <c r="B96" s="194"/>
      <c r="C96" s="859"/>
      <c r="D96" s="862"/>
      <c r="E96" s="281" t="s">
        <v>1366</v>
      </c>
      <c r="F96" s="216"/>
      <c r="G96" s="195"/>
      <c r="H96" s="640">
        <v>1711141</v>
      </c>
      <c r="I96" s="640">
        <v>955000</v>
      </c>
      <c r="J96" s="196"/>
      <c r="K96" s="196"/>
      <c r="L96" s="196"/>
      <c r="M96" s="196"/>
      <c r="N96" s="196"/>
      <c r="O96" s="196"/>
      <c r="P96" s="198">
        <f t="shared" si="8"/>
        <v>2666141</v>
      </c>
    </row>
    <row r="97" spans="1:16" s="188" customFormat="1" ht="22.5" customHeight="1" x14ac:dyDescent="0.2">
      <c r="A97" s="187" t="s">
        <v>889</v>
      </c>
      <c r="B97" s="194"/>
      <c r="C97" s="859"/>
      <c r="D97" s="860" t="s">
        <v>795</v>
      </c>
      <c r="E97" s="463" t="s">
        <v>1364</v>
      </c>
      <c r="F97" s="216"/>
      <c r="G97" s="195"/>
      <c r="H97" s="196"/>
      <c r="I97" s="640">
        <v>350000</v>
      </c>
      <c r="J97" s="196"/>
      <c r="K97" s="196"/>
      <c r="L97" s="196"/>
      <c r="M97" s="196"/>
      <c r="N97" s="196"/>
      <c r="O97" s="196"/>
      <c r="P97" s="198">
        <f t="shared" si="8"/>
        <v>350000</v>
      </c>
    </row>
    <row r="98" spans="1:16" s="188" customFormat="1" ht="22.5" customHeight="1" x14ac:dyDescent="0.2">
      <c r="A98" s="187" t="s">
        <v>836</v>
      </c>
      <c r="B98" s="194"/>
      <c r="C98" s="648"/>
      <c r="D98" s="861"/>
      <c r="E98" s="464" t="s">
        <v>1365</v>
      </c>
      <c r="F98" s="216"/>
      <c r="G98" s="195"/>
      <c r="H98" s="196"/>
      <c r="I98" s="640">
        <v>3095056</v>
      </c>
      <c r="J98" s="196"/>
      <c r="K98" s="196"/>
      <c r="L98" s="196"/>
      <c r="M98" s="196"/>
      <c r="N98" s="196"/>
      <c r="O98" s="196"/>
      <c r="P98" s="198">
        <f t="shared" si="8"/>
        <v>3095056</v>
      </c>
    </row>
    <row r="99" spans="1:16" s="188" customFormat="1" ht="22.5" customHeight="1" x14ac:dyDescent="0.2">
      <c r="A99" s="187" t="s">
        <v>890</v>
      </c>
      <c r="B99" s="194"/>
      <c r="C99" s="648"/>
      <c r="D99" s="862"/>
      <c r="E99" s="281" t="s">
        <v>1366</v>
      </c>
      <c r="F99" s="216"/>
      <c r="G99" s="195"/>
      <c r="H99" s="196"/>
      <c r="I99" s="640">
        <v>2441000</v>
      </c>
      <c r="J99" s="196"/>
      <c r="K99" s="196"/>
      <c r="L99" s="196"/>
      <c r="M99" s="196"/>
      <c r="N99" s="196"/>
      <c r="O99" s="196"/>
      <c r="P99" s="198">
        <f t="shared" si="8"/>
        <v>2441000</v>
      </c>
    </row>
    <row r="100" spans="1:16" s="188" customFormat="1" ht="22.5" customHeight="1" x14ac:dyDescent="0.2">
      <c r="A100" s="187" t="s">
        <v>891</v>
      </c>
      <c r="B100" s="194"/>
      <c r="C100" s="194"/>
      <c r="D100" s="849" t="s">
        <v>796</v>
      </c>
      <c r="E100" s="463" t="s">
        <v>1364</v>
      </c>
      <c r="F100" s="216"/>
      <c r="G100" s="195"/>
      <c r="H100" s="196"/>
      <c r="I100" s="640">
        <v>1500000</v>
      </c>
      <c r="J100" s="196"/>
      <c r="K100" s="196"/>
      <c r="L100" s="196"/>
      <c r="M100" s="196"/>
      <c r="N100" s="196"/>
      <c r="O100" s="196"/>
      <c r="P100" s="198">
        <f t="shared" si="8"/>
        <v>1500000</v>
      </c>
    </row>
    <row r="101" spans="1:16" s="188" customFormat="1" ht="22.5" customHeight="1" x14ac:dyDescent="0.2">
      <c r="A101" s="187" t="s">
        <v>1145</v>
      </c>
      <c r="B101" s="194"/>
      <c r="C101" s="194"/>
      <c r="D101" s="850"/>
      <c r="E101" s="464" t="s">
        <v>1365</v>
      </c>
      <c r="F101" s="216"/>
      <c r="G101" s="195"/>
      <c r="H101" s="196"/>
      <c r="I101" s="640">
        <v>1500000</v>
      </c>
      <c r="J101" s="196"/>
      <c r="K101" s="196"/>
      <c r="L101" s="196"/>
      <c r="M101" s="196"/>
      <c r="N101" s="196"/>
      <c r="O101" s="196"/>
      <c r="P101" s="198">
        <f t="shared" si="8"/>
        <v>1500000</v>
      </c>
    </row>
    <row r="102" spans="1:16" s="188" customFormat="1" ht="22.5" customHeight="1" x14ac:dyDescent="0.2">
      <c r="A102" s="187" t="s">
        <v>1146</v>
      </c>
      <c r="B102" s="194"/>
      <c r="C102" s="194"/>
      <c r="D102" s="851"/>
      <c r="E102" s="281" t="s">
        <v>1366</v>
      </c>
      <c r="F102" s="216"/>
      <c r="G102" s="195"/>
      <c r="H102" s="196"/>
      <c r="I102" s="640">
        <v>946000</v>
      </c>
      <c r="J102" s="196"/>
      <c r="K102" s="196"/>
      <c r="L102" s="196"/>
      <c r="M102" s="196"/>
      <c r="N102" s="196"/>
      <c r="O102" s="196"/>
      <c r="P102" s="198">
        <f t="shared" si="8"/>
        <v>946000</v>
      </c>
    </row>
    <row r="103" spans="1:16" s="188" customFormat="1" ht="22.5" customHeight="1" x14ac:dyDescent="0.2">
      <c r="A103" s="187" t="s">
        <v>1147</v>
      </c>
      <c r="B103" s="194"/>
      <c r="C103" s="194"/>
      <c r="D103" s="849" t="s">
        <v>797</v>
      </c>
      <c r="E103" s="463" t="s">
        <v>1364</v>
      </c>
      <c r="F103" s="216"/>
      <c r="G103" s="195"/>
      <c r="H103" s="196"/>
      <c r="I103" s="640">
        <v>5924000</v>
      </c>
      <c r="J103" s="196"/>
      <c r="K103" s="196"/>
      <c r="L103" s="196"/>
      <c r="M103" s="196"/>
      <c r="N103" s="196"/>
      <c r="O103" s="196"/>
      <c r="P103" s="198">
        <f t="shared" si="8"/>
        <v>5924000</v>
      </c>
    </row>
    <row r="104" spans="1:16" s="188" customFormat="1" ht="22.5" customHeight="1" x14ac:dyDescent="0.2">
      <c r="A104" s="187" t="s">
        <v>1148</v>
      </c>
      <c r="B104" s="194"/>
      <c r="C104" s="194"/>
      <c r="D104" s="850"/>
      <c r="E104" s="464" t="s">
        <v>1365</v>
      </c>
      <c r="F104" s="216"/>
      <c r="G104" s="195"/>
      <c r="H104" s="196">
        <v>3924000</v>
      </c>
      <c r="I104" s="640">
        <v>2000000</v>
      </c>
      <c r="J104" s="196"/>
      <c r="K104" s="196"/>
      <c r="L104" s="196"/>
      <c r="M104" s="196"/>
      <c r="N104" s="196"/>
      <c r="O104" s="196"/>
      <c r="P104" s="198">
        <f t="shared" si="8"/>
        <v>5924000</v>
      </c>
    </row>
    <row r="105" spans="1:16" s="188" customFormat="1" ht="22.5" customHeight="1" x14ac:dyDescent="0.2">
      <c r="A105" s="187" t="s">
        <v>1149</v>
      </c>
      <c r="B105" s="194"/>
      <c r="C105" s="194"/>
      <c r="D105" s="851"/>
      <c r="E105" s="281" t="s">
        <v>1366</v>
      </c>
      <c r="F105" s="216"/>
      <c r="G105" s="195"/>
      <c r="H105" s="196">
        <v>3680000</v>
      </c>
      <c r="I105" s="640">
        <v>1844501</v>
      </c>
      <c r="J105" s="196"/>
      <c r="K105" s="196"/>
      <c r="L105" s="196"/>
      <c r="M105" s="196"/>
      <c r="N105" s="196"/>
      <c r="O105" s="196"/>
      <c r="P105" s="198">
        <f t="shared" si="8"/>
        <v>5524501</v>
      </c>
    </row>
    <row r="106" spans="1:16" s="188" customFormat="1" ht="22.5" customHeight="1" x14ac:dyDescent="0.2">
      <c r="A106" s="187" t="s">
        <v>1150</v>
      </c>
      <c r="B106" s="194"/>
      <c r="C106" s="194"/>
      <c r="D106" s="860" t="s">
        <v>798</v>
      </c>
      <c r="E106" s="463" t="s">
        <v>1364</v>
      </c>
      <c r="F106" s="216"/>
      <c r="G106" s="195"/>
      <c r="H106" s="196"/>
      <c r="I106" s="640">
        <v>1000000</v>
      </c>
      <c r="J106" s="196"/>
      <c r="K106" s="196"/>
      <c r="L106" s="196"/>
      <c r="M106" s="196"/>
      <c r="N106" s="196"/>
      <c r="O106" s="196"/>
      <c r="P106" s="198">
        <f t="shared" si="8"/>
        <v>1000000</v>
      </c>
    </row>
    <row r="107" spans="1:16" s="188" customFormat="1" ht="22.5" customHeight="1" x14ac:dyDescent="0.2">
      <c r="A107" s="187" t="s">
        <v>1151</v>
      </c>
      <c r="B107" s="194"/>
      <c r="C107" s="194"/>
      <c r="D107" s="861"/>
      <c r="E107" s="464" t="s">
        <v>1365</v>
      </c>
      <c r="F107" s="216"/>
      <c r="G107" s="195"/>
      <c r="H107" s="196"/>
      <c r="I107" s="640">
        <v>1000000</v>
      </c>
      <c r="J107" s="196"/>
      <c r="K107" s="196"/>
      <c r="L107" s="196"/>
      <c r="M107" s="196"/>
      <c r="N107" s="196"/>
      <c r="O107" s="196"/>
      <c r="P107" s="198">
        <f t="shared" si="8"/>
        <v>1000000</v>
      </c>
    </row>
    <row r="108" spans="1:16" s="188" customFormat="1" ht="22.5" customHeight="1" x14ac:dyDescent="0.2">
      <c r="A108" s="187" t="s">
        <v>1152</v>
      </c>
      <c r="B108" s="194"/>
      <c r="C108" s="194"/>
      <c r="D108" s="862"/>
      <c r="E108" s="281" t="s">
        <v>1366</v>
      </c>
      <c r="F108" s="216"/>
      <c r="G108" s="195"/>
      <c r="H108" s="196"/>
      <c r="I108" s="640">
        <v>741000</v>
      </c>
      <c r="J108" s="196"/>
      <c r="K108" s="196"/>
      <c r="L108" s="196"/>
      <c r="M108" s="196"/>
      <c r="N108" s="196"/>
      <c r="O108" s="196"/>
      <c r="P108" s="198">
        <f t="shared" si="8"/>
        <v>741000</v>
      </c>
    </row>
    <row r="109" spans="1:16" s="188" customFormat="1" ht="21.75" customHeight="1" x14ac:dyDescent="0.2">
      <c r="A109" s="187" t="s">
        <v>1153</v>
      </c>
      <c r="B109" s="194"/>
      <c r="C109" s="194"/>
      <c r="D109" s="860" t="s">
        <v>799</v>
      </c>
      <c r="E109" s="463" t="s">
        <v>1364</v>
      </c>
      <c r="F109" s="216"/>
      <c r="G109" s="208"/>
      <c r="H109" s="196"/>
      <c r="I109" s="640">
        <v>500000</v>
      </c>
      <c r="J109" s="196"/>
      <c r="K109" s="196"/>
      <c r="L109" s="196"/>
      <c r="M109" s="196"/>
      <c r="N109" s="196"/>
      <c r="O109" s="196"/>
      <c r="P109" s="198">
        <f t="shared" si="8"/>
        <v>500000</v>
      </c>
    </row>
    <row r="110" spans="1:16" s="188" customFormat="1" ht="21.75" customHeight="1" x14ac:dyDescent="0.2">
      <c r="A110" s="187" t="s">
        <v>1154</v>
      </c>
      <c r="B110" s="194"/>
      <c r="C110" s="194"/>
      <c r="D110" s="861"/>
      <c r="E110" s="464" t="s">
        <v>1365</v>
      </c>
      <c r="F110" s="216"/>
      <c r="G110" s="208"/>
      <c r="H110" s="196"/>
      <c r="I110" s="640">
        <v>500000</v>
      </c>
      <c r="J110" s="197"/>
      <c r="K110" s="196"/>
      <c r="L110" s="196"/>
      <c r="M110" s="196"/>
      <c r="N110" s="196"/>
      <c r="O110" s="196"/>
      <c r="P110" s="198">
        <f t="shared" si="8"/>
        <v>500000</v>
      </c>
    </row>
    <row r="111" spans="1:16" s="188" customFormat="1" ht="21.75" customHeight="1" x14ac:dyDescent="0.2">
      <c r="A111" s="187" t="s">
        <v>1155</v>
      </c>
      <c r="B111" s="194"/>
      <c r="C111" s="194"/>
      <c r="D111" s="862"/>
      <c r="E111" s="281" t="s">
        <v>1366</v>
      </c>
      <c r="F111" s="216"/>
      <c r="G111" s="208"/>
      <c r="H111" s="196"/>
      <c r="I111" s="640">
        <v>0</v>
      </c>
      <c r="J111" s="197"/>
      <c r="K111" s="196"/>
      <c r="L111" s="196"/>
      <c r="M111" s="196"/>
      <c r="N111" s="196"/>
      <c r="O111" s="196"/>
      <c r="P111" s="198">
        <f t="shared" si="8"/>
        <v>0</v>
      </c>
    </row>
    <row r="112" spans="1:16" s="188" customFormat="1" ht="21.75" customHeight="1" x14ac:dyDescent="0.2">
      <c r="A112" s="187" t="s">
        <v>1156</v>
      </c>
      <c r="B112" s="194"/>
      <c r="C112" s="194"/>
      <c r="D112" s="917" t="s">
        <v>800</v>
      </c>
      <c r="E112" s="463" t="s">
        <v>1364</v>
      </c>
      <c r="F112" s="216"/>
      <c r="G112" s="208"/>
      <c r="H112" s="196"/>
      <c r="I112" s="640">
        <v>80000</v>
      </c>
      <c r="J112" s="640">
        <v>550000</v>
      </c>
      <c r="K112" s="196"/>
      <c r="L112" s="196"/>
      <c r="M112" s="196"/>
      <c r="N112" s="196"/>
      <c r="O112" s="196"/>
      <c r="P112" s="198">
        <f t="shared" si="8"/>
        <v>630000</v>
      </c>
    </row>
    <row r="113" spans="1:16" s="188" customFormat="1" ht="21.75" customHeight="1" x14ac:dyDescent="0.2">
      <c r="A113" s="187" t="s">
        <v>1157</v>
      </c>
      <c r="B113" s="194"/>
      <c r="C113" s="194"/>
      <c r="D113" s="918"/>
      <c r="E113" s="464" t="s">
        <v>1365</v>
      </c>
      <c r="F113" s="216"/>
      <c r="G113" s="209"/>
      <c r="H113" s="651"/>
      <c r="I113" s="640">
        <v>80000</v>
      </c>
      <c r="J113" s="640">
        <v>550000</v>
      </c>
      <c r="K113" s="196"/>
      <c r="L113" s="196"/>
      <c r="M113" s="196"/>
      <c r="N113" s="196"/>
      <c r="O113" s="196"/>
      <c r="P113" s="198">
        <f t="shared" si="8"/>
        <v>630000</v>
      </c>
    </row>
    <row r="114" spans="1:16" s="188" customFormat="1" ht="21.75" customHeight="1" x14ac:dyDescent="0.2">
      <c r="A114" s="187" t="s">
        <v>1158</v>
      </c>
      <c r="B114" s="194"/>
      <c r="C114" s="194"/>
      <c r="D114" s="919"/>
      <c r="E114" s="281" t="s">
        <v>1366</v>
      </c>
      <c r="F114" s="216"/>
      <c r="G114" s="233"/>
      <c r="H114" s="651"/>
      <c r="I114" s="640">
        <v>180000</v>
      </c>
      <c r="J114" s="640">
        <v>550000</v>
      </c>
      <c r="K114" s="196"/>
      <c r="L114" s="196"/>
      <c r="M114" s="196"/>
      <c r="N114" s="196"/>
      <c r="O114" s="196"/>
      <c r="P114" s="198">
        <f t="shared" si="8"/>
        <v>730000</v>
      </c>
    </row>
    <row r="115" spans="1:16" s="187" customFormat="1" ht="24.95" customHeight="1" x14ac:dyDescent="0.2">
      <c r="A115" s="187" t="s">
        <v>1159</v>
      </c>
      <c r="B115" s="194"/>
      <c r="C115" s="847" t="s">
        <v>801</v>
      </c>
      <c r="D115" s="847"/>
      <c r="E115" s="466" t="s">
        <v>1364</v>
      </c>
      <c r="F115" s="189"/>
      <c r="G115" s="213"/>
      <c r="H115" s="412">
        <v>1300000</v>
      </c>
      <c r="I115" s="221"/>
      <c r="J115" s="193"/>
      <c r="K115" s="193"/>
      <c r="L115" s="193"/>
      <c r="M115" s="193"/>
      <c r="N115" s="193"/>
      <c r="O115" s="193"/>
      <c r="P115" s="189">
        <f t="shared" si="8"/>
        <v>1300000</v>
      </c>
    </row>
    <row r="116" spans="1:16" s="187" customFormat="1" ht="24.95" customHeight="1" x14ac:dyDescent="0.2">
      <c r="A116" s="187" t="s">
        <v>1160</v>
      </c>
      <c r="B116" s="194"/>
      <c r="C116" s="847"/>
      <c r="D116" s="847"/>
      <c r="E116" s="464" t="s">
        <v>1365</v>
      </c>
      <c r="F116" s="189"/>
      <c r="G116" s="213"/>
      <c r="H116" s="413">
        <v>1300000</v>
      </c>
      <c r="I116" s="232"/>
      <c r="J116" s="193"/>
      <c r="K116" s="193"/>
      <c r="L116" s="193"/>
      <c r="M116" s="193"/>
      <c r="N116" s="193"/>
      <c r="O116" s="193"/>
      <c r="P116" s="189">
        <f t="shared" si="8"/>
        <v>1300000</v>
      </c>
    </row>
    <row r="117" spans="1:16" s="187" customFormat="1" ht="24.95" customHeight="1" x14ac:dyDescent="0.2">
      <c r="A117" s="187" t="s">
        <v>1161</v>
      </c>
      <c r="B117" s="194"/>
      <c r="C117" s="848"/>
      <c r="D117" s="848"/>
      <c r="E117" s="281" t="s">
        <v>1366</v>
      </c>
      <c r="F117" s="467"/>
      <c r="G117" s="418"/>
      <c r="H117" s="417">
        <v>0</v>
      </c>
      <c r="I117" s="418"/>
      <c r="J117" s="419"/>
      <c r="K117" s="193"/>
      <c r="L117" s="193"/>
      <c r="M117" s="193"/>
      <c r="N117" s="193"/>
      <c r="O117" s="193"/>
      <c r="P117" s="189">
        <f t="shared" si="8"/>
        <v>0</v>
      </c>
    </row>
    <row r="118" spans="1:16" s="187" customFormat="1" ht="24.95" customHeight="1" x14ac:dyDescent="0.2">
      <c r="A118" s="187" t="s">
        <v>1162</v>
      </c>
      <c r="B118" s="194"/>
      <c r="C118" s="910" t="s">
        <v>802</v>
      </c>
      <c r="D118" s="910"/>
      <c r="E118" s="463" t="s">
        <v>1364</v>
      </c>
      <c r="F118" s="193">
        <f t="shared" ref="F118:O118" si="9">SUM(F121,F124,F127,F130)</f>
        <v>0</v>
      </c>
      <c r="G118" s="193">
        <f t="shared" si="9"/>
        <v>0</v>
      </c>
      <c r="H118" s="193">
        <f t="shared" si="9"/>
        <v>0</v>
      </c>
      <c r="I118" s="193">
        <f t="shared" si="9"/>
        <v>0</v>
      </c>
      <c r="J118" s="193">
        <f t="shared" si="9"/>
        <v>3800000</v>
      </c>
      <c r="K118" s="193">
        <f t="shared" si="9"/>
        <v>0</v>
      </c>
      <c r="L118" s="193">
        <f t="shared" si="9"/>
        <v>0</v>
      </c>
      <c r="M118" s="193">
        <f t="shared" si="9"/>
        <v>0</v>
      </c>
      <c r="N118" s="193"/>
      <c r="O118" s="193">
        <f t="shared" si="9"/>
        <v>0</v>
      </c>
      <c r="P118" s="189">
        <f t="shared" si="8"/>
        <v>3800000</v>
      </c>
    </row>
    <row r="119" spans="1:16" s="187" customFormat="1" ht="24.95" customHeight="1" x14ac:dyDescent="0.2">
      <c r="A119" s="187" t="s">
        <v>1163</v>
      </c>
      <c r="B119" s="194"/>
      <c r="C119" s="911"/>
      <c r="D119" s="911"/>
      <c r="E119" s="464" t="s">
        <v>1365</v>
      </c>
      <c r="F119" s="189">
        <f>SUM(F122,F125,F128,F131)</f>
        <v>0</v>
      </c>
      <c r="G119" s="214">
        <f t="shared" ref="G119:O120" si="10">SUM(G122,G125,G128,G131)</f>
        <v>0</v>
      </c>
      <c r="H119" s="214">
        <f t="shared" si="10"/>
        <v>0</v>
      </c>
      <c r="I119" s="214">
        <f t="shared" si="10"/>
        <v>0</v>
      </c>
      <c r="J119" s="214">
        <f t="shared" si="10"/>
        <v>3943561</v>
      </c>
      <c r="K119" s="214">
        <f t="shared" si="10"/>
        <v>0</v>
      </c>
      <c r="L119" s="214">
        <f t="shared" si="10"/>
        <v>0</v>
      </c>
      <c r="M119" s="214">
        <f t="shared" si="10"/>
        <v>0</v>
      </c>
      <c r="N119" s="214"/>
      <c r="O119" s="214">
        <f t="shared" si="10"/>
        <v>0</v>
      </c>
      <c r="P119" s="189">
        <f t="shared" si="8"/>
        <v>3943561</v>
      </c>
    </row>
    <row r="120" spans="1:16" s="187" customFormat="1" ht="24.95" customHeight="1" x14ac:dyDescent="0.2">
      <c r="A120" s="187" t="s">
        <v>1164</v>
      </c>
      <c r="B120" s="194"/>
      <c r="C120" s="912"/>
      <c r="D120" s="912"/>
      <c r="E120" s="281" t="s">
        <v>1366</v>
      </c>
      <c r="F120" s="189">
        <f>SUM(F123,F126,F129,F132)</f>
        <v>0</v>
      </c>
      <c r="G120" s="214">
        <f t="shared" si="10"/>
        <v>0</v>
      </c>
      <c r="H120" s="214">
        <f t="shared" si="10"/>
        <v>0</v>
      </c>
      <c r="I120" s="214">
        <f t="shared" si="10"/>
        <v>0</v>
      </c>
      <c r="J120" s="214">
        <f t="shared" si="10"/>
        <v>3943561</v>
      </c>
      <c r="K120" s="214">
        <f t="shared" si="10"/>
        <v>0</v>
      </c>
      <c r="L120" s="214">
        <f t="shared" si="10"/>
        <v>0</v>
      </c>
      <c r="M120" s="214">
        <f t="shared" si="10"/>
        <v>0</v>
      </c>
      <c r="N120" s="214"/>
      <c r="O120" s="214">
        <f t="shared" si="10"/>
        <v>0</v>
      </c>
      <c r="P120" s="189">
        <f t="shared" si="8"/>
        <v>3943561</v>
      </c>
    </row>
    <row r="121" spans="1:16" s="187" customFormat="1" ht="20.25" customHeight="1" x14ac:dyDescent="0.2">
      <c r="A121" s="187" t="s">
        <v>1165</v>
      </c>
      <c r="B121" s="194"/>
      <c r="C121" s="194" t="s">
        <v>785</v>
      </c>
      <c r="D121" s="904" t="s">
        <v>865</v>
      </c>
      <c r="E121" s="463" t="s">
        <v>1364</v>
      </c>
      <c r="F121" s="210"/>
      <c r="G121" s="653"/>
      <c r="H121" s="191"/>
      <c r="I121" s="209"/>
      <c r="J121" s="653">
        <v>82880</v>
      </c>
      <c r="K121" s="218"/>
      <c r="L121" s="218"/>
      <c r="M121" s="654"/>
      <c r="N121" s="191"/>
      <c r="O121" s="208"/>
      <c r="P121" s="198">
        <f t="shared" si="8"/>
        <v>82880</v>
      </c>
    </row>
    <row r="122" spans="1:16" s="187" customFormat="1" ht="20.25" customHeight="1" x14ac:dyDescent="0.2">
      <c r="A122" s="187" t="s">
        <v>1166</v>
      </c>
      <c r="B122" s="194"/>
      <c r="C122" s="194"/>
      <c r="D122" s="905"/>
      <c r="E122" s="464" t="s">
        <v>1365</v>
      </c>
      <c r="F122" s="210"/>
      <c r="G122" s="653"/>
      <c r="H122" s="191"/>
      <c r="I122" s="209"/>
      <c r="J122" s="653">
        <v>82880</v>
      </c>
      <c r="K122" s="210"/>
      <c r="L122" s="233"/>
      <c r="M122" s="655"/>
      <c r="N122" s="191"/>
      <c r="O122" s="209"/>
      <c r="P122" s="198">
        <f t="shared" si="8"/>
        <v>82880</v>
      </c>
    </row>
    <row r="123" spans="1:16" s="187" customFormat="1" ht="20.25" customHeight="1" x14ac:dyDescent="0.2">
      <c r="A123" s="187" t="s">
        <v>1167</v>
      </c>
      <c r="B123" s="194"/>
      <c r="C123" s="194"/>
      <c r="D123" s="906"/>
      <c r="E123" s="281" t="s">
        <v>1366</v>
      </c>
      <c r="F123" s="210"/>
      <c r="G123" s="653"/>
      <c r="H123" s="191"/>
      <c r="I123" s="209"/>
      <c r="J123" s="653">
        <v>82880</v>
      </c>
      <c r="K123" s="210"/>
      <c r="L123" s="233"/>
      <c r="M123" s="655"/>
      <c r="N123" s="191"/>
      <c r="O123" s="209"/>
      <c r="P123" s="198">
        <f t="shared" si="8"/>
        <v>82880</v>
      </c>
    </row>
    <row r="124" spans="1:16" s="187" customFormat="1" ht="20.25" customHeight="1" x14ac:dyDescent="0.2">
      <c r="A124" s="187" t="s">
        <v>1168</v>
      </c>
      <c r="B124" s="194"/>
      <c r="C124" s="194"/>
      <c r="D124" s="904" t="s">
        <v>803</v>
      </c>
      <c r="E124" s="463" t="s">
        <v>1364</v>
      </c>
      <c r="F124" s="210"/>
      <c r="G124" s="653"/>
      <c r="H124" s="191"/>
      <c r="I124" s="209"/>
      <c r="J124" s="653">
        <v>650000</v>
      </c>
      <c r="K124" s="210"/>
      <c r="L124" s="209"/>
      <c r="M124" s="653"/>
      <c r="N124" s="209"/>
      <c r="O124" s="209"/>
      <c r="P124" s="198">
        <f t="shared" si="8"/>
        <v>650000</v>
      </c>
    </row>
    <row r="125" spans="1:16" s="187" customFormat="1" ht="20.25" customHeight="1" x14ac:dyDescent="0.2">
      <c r="A125" s="187" t="s">
        <v>1169</v>
      </c>
      <c r="B125" s="194"/>
      <c r="C125" s="194"/>
      <c r="D125" s="905"/>
      <c r="E125" s="464" t="s">
        <v>1365</v>
      </c>
      <c r="F125" s="210"/>
      <c r="G125" s="653"/>
      <c r="H125" s="191"/>
      <c r="I125" s="209"/>
      <c r="J125" s="653">
        <v>520000</v>
      </c>
      <c r="K125" s="210"/>
      <c r="L125" s="209"/>
      <c r="M125" s="653"/>
      <c r="N125" s="209"/>
      <c r="O125" s="209"/>
      <c r="P125" s="198">
        <f t="shared" si="8"/>
        <v>520000</v>
      </c>
    </row>
    <row r="126" spans="1:16" s="187" customFormat="1" ht="20.25" customHeight="1" x14ac:dyDescent="0.2">
      <c r="A126" s="187" t="s">
        <v>1170</v>
      </c>
      <c r="B126" s="194"/>
      <c r="C126" s="194"/>
      <c r="D126" s="906"/>
      <c r="E126" s="281" t="s">
        <v>1366</v>
      </c>
      <c r="F126" s="210"/>
      <c r="G126" s="653"/>
      <c r="H126" s="191"/>
      <c r="I126" s="209"/>
      <c r="J126" s="653">
        <v>520000</v>
      </c>
      <c r="K126" s="210"/>
      <c r="L126" s="209"/>
      <c r="M126" s="653"/>
      <c r="N126" s="209"/>
      <c r="O126" s="209"/>
      <c r="P126" s="198">
        <f t="shared" si="8"/>
        <v>520000</v>
      </c>
    </row>
    <row r="127" spans="1:16" s="187" customFormat="1" ht="20.25" customHeight="1" x14ac:dyDescent="0.2">
      <c r="A127" s="187" t="s">
        <v>1171</v>
      </c>
      <c r="B127" s="194"/>
      <c r="C127" s="194"/>
      <c r="D127" s="904" t="s">
        <v>866</v>
      </c>
      <c r="E127" s="463" t="s">
        <v>1364</v>
      </c>
      <c r="F127" s="210"/>
      <c r="G127" s="653"/>
      <c r="H127" s="191"/>
      <c r="I127" s="209"/>
      <c r="J127" s="653">
        <v>1409520</v>
      </c>
      <c r="K127" s="210"/>
      <c r="L127" s="209"/>
      <c r="M127" s="653"/>
      <c r="N127" s="209"/>
      <c r="O127" s="209"/>
      <c r="P127" s="198">
        <f t="shared" si="8"/>
        <v>1409520</v>
      </c>
    </row>
    <row r="128" spans="1:16" s="187" customFormat="1" ht="20.25" customHeight="1" x14ac:dyDescent="0.2">
      <c r="A128" s="187" t="s">
        <v>1172</v>
      </c>
      <c r="B128" s="194"/>
      <c r="C128" s="194"/>
      <c r="D128" s="905"/>
      <c r="E128" s="464" t="s">
        <v>1365</v>
      </c>
      <c r="F128" s="210"/>
      <c r="G128" s="653"/>
      <c r="H128" s="191"/>
      <c r="I128" s="209"/>
      <c r="J128" s="653">
        <v>1683081</v>
      </c>
      <c r="K128" s="210"/>
      <c r="L128" s="209"/>
      <c r="M128" s="653"/>
      <c r="N128" s="209"/>
      <c r="O128" s="209"/>
      <c r="P128" s="198">
        <f t="shared" si="8"/>
        <v>1683081</v>
      </c>
    </row>
    <row r="129" spans="1:16" s="187" customFormat="1" ht="20.25" customHeight="1" x14ac:dyDescent="0.2">
      <c r="A129" s="187" t="s">
        <v>1173</v>
      </c>
      <c r="B129" s="194"/>
      <c r="C129" s="194"/>
      <c r="D129" s="906"/>
      <c r="E129" s="281" t="s">
        <v>1366</v>
      </c>
      <c r="F129" s="210"/>
      <c r="G129" s="653"/>
      <c r="H129" s="191"/>
      <c r="I129" s="209"/>
      <c r="J129" s="653">
        <v>1683081</v>
      </c>
      <c r="K129" s="210"/>
      <c r="L129" s="209"/>
      <c r="M129" s="653"/>
      <c r="N129" s="209"/>
      <c r="O129" s="209"/>
      <c r="P129" s="198">
        <f t="shared" si="8"/>
        <v>1683081</v>
      </c>
    </row>
    <row r="130" spans="1:16" s="187" customFormat="1" ht="30" customHeight="1" x14ac:dyDescent="0.2">
      <c r="A130" s="187" t="s">
        <v>1174</v>
      </c>
      <c r="B130" s="194"/>
      <c r="C130" s="194"/>
      <c r="D130" s="913" t="s">
        <v>804</v>
      </c>
      <c r="E130" s="463" t="s">
        <v>1364</v>
      </c>
      <c r="F130" s="210"/>
      <c r="G130" s="653"/>
      <c r="H130" s="191"/>
      <c r="I130" s="209"/>
      <c r="J130" s="653">
        <v>1657600</v>
      </c>
      <c r="K130" s="210"/>
      <c r="L130" s="209"/>
      <c r="M130" s="653"/>
      <c r="N130" s="209"/>
      <c r="O130" s="209"/>
      <c r="P130" s="198">
        <f t="shared" si="8"/>
        <v>1657600</v>
      </c>
    </row>
    <row r="131" spans="1:16" s="187" customFormat="1" ht="30" customHeight="1" x14ac:dyDescent="0.2">
      <c r="A131" s="187" t="s">
        <v>1175</v>
      </c>
      <c r="B131" s="194"/>
      <c r="C131" s="194"/>
      <c r="D131" s="914"/>
      <c r="E131" s="464" t="s">
        <v>1365</v>
      </c>
      <c r="F131" s="210"/>
      <c r="G131" s="653"/>
      <c r="H131" s="191"/>
      <c r="I131" s="209"/>
      <c r="J131" s="653">
        <v>1657600</v>
      </c>
      <c r="K131" s="191"/>
      <c r="L131" s="209"/>
      <c r="M131" s="653"/>
      <c r="N131" s="653"/>
      <c r="O131" s="233"/>
      <c r="P131" s="192">
        <f t="shared" si="8"/>
        <v>1657600</v>
      </c>
    </row>
    <row r="132" spans="1:16" s="187" customFormat="1" ht="30" customHeight="1" x14ac:dyDescent="0.2">
      <c r="A132" s="187" t="s">
        <v>1176</v>
      </c>
      <c r="B132" s="194"/>
      <c r="C132" s="194"/>
      <c r="D132" s="915"/>
      <c r="E132" s="281" t="s">
        <v>1366</v>
      </c>
      <c r="F132" s="210"/>
      <c r="G132" s="653"/>
      <c r="H132" s="191"/>
      <c r="I132" s="209"/>
      <c r="J132" s="653">
        <v>1657600</v>
      </c>
      <c r="K132" s="191"/>
      <c r="L132" s="209"/>
      <c r="M132" s="653"/>
      <c r="N132" s="653"/>
      <c r="O132" s="233"/>
      <c r="P132" s="192">
        <f t="shared" si="8"/>
        <v>1657600</v>
      </c>
    </row>
    <row r="133" spans="1:16" s="187" customFormat="1" ht="21.75" customHeight="1" x14ac:dyDescent="0.2">
      <c r="A133" s="187" t="s">
        <v>1177</v>
      </c>
      <c r="B133" s="194"/>
      <c r="C133" s="847" t="s">
        <v>806</v>
      </c>
      <c r="D133" s="847"/>
      <c r="E133" s="466" t="s">
        <v>1364</v>
      </c>
      <c r="F133" s="189"/>
      <c r="G133" s="626"/>
      <c r="H133" s="191">
        <v>4012205</v>
      </c>
      <c r="I133" s="213"/>
      <c r="J133" s="213"/>
      <c r="K133" s="211">
        <v>0</v>
      </c>
      <c r="L133" s="211"/>
      <c r="M133" s="213"/>
      <c r="N133" s="211"/>
      <c r="O133" s="211"/>
      <c r="P133" s="214">
        <f t="shared" si="8"/>
        <v>4012205</v>
      </c>
    </row>
    <row r="134" spans="1:16" s="187" customFormat="1" ht="21.75" customHeight="1" x14ac:dyDescent="0.2">
      <c r="A134" s="187" t="s">
        <v>1178</v>
      </c>
      <c r="B134" s="194"/>
      <c r="C134" s="847"/>
      <c r="D134" s="847"/>
      <c r="E134" s="464" t="s">
        <v>1365</v>
      </c>
      <c r="F134" s="189"/>
      <c r="G134" s="626"/>
      <c r="H134" s="191">
        <v>4012205</v>
      </c>
      <c r="I134" s="211"/>
      <c r="J134" s="211"/>
      <c r="K134" s="211">
        <v>0</v>
      </c>
      <c r="L134" s="211"/>
      <c r="M134" s="213"/>
      <c r="N134" s="211"/>
      <c r="O134" s="211"/>
      <c r="P134" s="214">
        <f t="shared" si="8"/>
        <v>4012205</v>
      </c>
    </row>
    <row r="135" spans="1:16" s="187" customFormat="1" ht="21.75" customHeight="1" x14ac:dyDescent="0.2">
      <c r="A135" s="187" t="s">
        <v>1179</v>
      </c>
      <c r="B135" s="194"/>
      <c r="C135" s="848"/>
      <c r="D135" s="848"/>
      <c r="E135" s="281" t="s">
        <v>1366</v>
      </c>
      <c r="F135" s="189"/>
      <c r="G135" s="626"/>
      <c r="H135" s="191">
        <v>2792478</v>
      </c>
      <c r="I135" s="211"/>
      <c r="J135" s="211"/>
      <c r="K135" s="211"/>
      <c r="L135" s="211"/>
      <c r="M135" s="213"/>
      <c r="N135" s="211"/>
      <c r="O135" s="211"/>
      <c r="P135" s="214">
        <f t="shared" si="8"/>
        <v>2792478</v>
      </c>
    </row>
    <row r="136" spans="1:16" s="187" customFormat="1" ht="21.75" customHeight="1" x14ac:dyDescent="0.2">
      <c r="A136" s="187" t="s">
        <v>1180</v>
      </c>
      <c r="B136" s="194"/>
      <c r="C136" s="846" t="s">
        <v>808</v>
      </c>
      <c r="D136" s="846"/>
      <c r="E136" s="463" t="s">
        <v>1364</v>
      </c>
      <c r="F136" s="189"/>
      <c r="G136" s="626"/>
      <c r="H136" s="627"/>
      <c r="I136" s="214"/>
      <c r="J136" s="214"/>
      <c r="K136" s="214"/>
      <c r="L136" s="214"/>
      <c r="M136" s="626"/>
      <c r="N136" s="214"/>
      <c r="O136" s="209">
        <v>13532523</v>
      </c>
      <c r="P136" s="214">
        <f t="shared" si="8"/>
        <v>13532523</v>
      </c>
    </row>
    <row r="137" spans="1:16" s="187" customFormat="1" ht="21.75" customHeight="1" x14ac:dyDescent="0.2">
      <c r="A137" s="187" t="s">
        <v>1181</v>
      </c>
      <c r="B137" s="194"/>
      <c r="C137" s="847"/>
      <c r="D137" s="847"/>
      <c r="E137" s="464" t="s">
        <v>1365</v>
      </c>
      <c r="F137" s="189"/>
      <c r="G137" s="626"/>
      <c r="H137" s="627"/>
      <c r="I137" s="214"/>
      <c r="J137" s="214"/>
      <c r="K137" s="214"/>
      <c r="L137" s="214"/>
      <c r="M137" s="626"/>
      <c r="N137" s="214"/>
      <c r="O137" s="209">
        <v>13532523</v>
      </c>
      <c r="P137" s="214">
        <f t="shared" si="8"/>
        <v>13532523</v>
      </c>
    </row>
    <row r="138" spans="1:16" s="187" customFormat="1" ht="21.75" customHeight="1" x14ac:dyDescent="0.2">
      <c r="A138" s="187" t="s">
        <v>1182</v>
      </c>
      <c r="B138" s="194"/>
      <c r="C138" s="848"/>
      <c r="D138" s="848"/>
      <c r="E138" s="281" t="s">
        <v>1366</v>
      </c>
      <c r="F138" s="189"/>
      <c r="G138" s="626"/>
      <c r="H138" s="627"/>
      <c r="I138" s="214"/>
      <c r="J138" s="214"/>
      <c r="K138" s="214"/>
      <c r="L138" s="214"/>
      <c r="M138" s="626"/>
      <c r="N138" s="214"/>
      <c r="O138" s="209">
        <v>0</v>
      </c>
      <c r="P138" s="214">
        <f t="shared" si="8"/>
        <v>0</v>
      </c>
    </row>
    <row r="139" spans="1:16" s="187" customFormat="1" ht="21.75" customHeight="1" x14ac:dyDescent="0.2">
      <c r="A139" s="187" t="s">
        <v>1183</v>
      </c>
      <c r="B139" s="194"/>
      <c r="C139" s="846" t="s">
        <v>810</v>
      </c>
      <c r="D139" s="846"/>
      <c r="E139" s="463" t="s">
        <v>1364</v>
      </c>
      <c r="F139" s="189"/>
      <c r="G139" s="626"/>
      <c r="H139" s="627"/>
      <c r="I139" s="214"/>
      <c r="J139" s="214"/>
      <c r="K139" s="214"/>
      <c r="L139" s="214"/>
      <c r="M139" s="626"/>
      <c r="N139" s="214"/>
      <c r="O139" s="209">
        <v>3591470</v>
      </c>
      <c r="P139" s="214">
        <f t="shared" si="8"/>
        <v>3591470</v>
      </c>
    </row>
    <row r="140" spans="1:16" s="187" customFormat="1" ht="21.75" customHeight="1" x14ac:dyDescent="0.2">
      <c r="A140" s="187" t="s">
        <v>1184</v>
      </c>
      <c r="B140" s="194"/>
      <c r="C140" s="847"/>
      <c r="D140" s="847"/>
      <c r="E140" s="464" t="s">
        <v>1365</v>
      </c>
      <c r="F140" s="189"/>
      <c r="G140" s="626"/>
      <c r="H140" s="627"/>
      <c r="I140" s="214"/>
      <c r="J140" s="214"/>
      <c r="K140" s="214"/>
      <c r="L140" s="214"/>
      <c r="M140" s="626"/>
      <c r="N140" s="214"/>
      <c r="O140" s="209">
        <v>3591470</v>
      </c>
      <c r="P140" s="214">
        <f t="shared" si="8"/>
        <v>3591470</v>
      </c>
    </row>
    <row r="141" spans="1:16" s="187" customFormat="1" ht="21.75" customHeight="1" x14ac:dyDescent="0.2">
      <c r="A141" s="187" t="s">
        <v>1185</v>
      </c>
      <c r="B141" s="194"/>
      <c r="C141" s="848"/>
      <c r="D141" s="848"/>
      <c r="E141" s="281" t="s">
        <v>1366</v>
      </c>
      <c r="F141" s="189"/>
      <c r="G141" s="626"/>
      <c r="H141" s="627"/>
      <c r="I141" s="214"/>
      <c r="J141" s="214"/>
      <c r="K141" s="214"/>
      <c r="L141" s="214"/>
      <c r="M141" s="626"/>
      <c r="N141" s="214"/>
      <c r="O141" s="214"/>
      <c r="P141" s="214">
        <f t="shared" si="8"/>
        <v>0</v>
      </c>
    </row>
    <row r="142" spans="1:16" s="187" customFormat="1" ht="21.75" customHeight="1" x14ac:dyDescent="0.2">
      <c r="A142" s="187" t="s">
        <v>1186</v>
      </c>
      <c r="B142" s="194"/>
      <c r="C142" s="846" t="s">
        <v>812</v>
      </c>
      <c r="D142" s="846"/>
      <c r="E142" s="463" t="s">
        <v>1364</v>
      </c>
      <c r="F142" s="625"/>
      <c r="G142" s="213"/>
      <c r="H142" s="192"/>
      <c r="I142" s="211"/>
      <c r="J142" s="214">
        <v>6400000</v>
      </c>
      <c r="K142" s="213"/>
      <c r="L142" s="211"/>
      <c r="M142" s="213"/>
      <c r="N142" s="211"/>
      <c r="O142" s="211"/>
      <c r="P142" s="214">
        <f t="shared" si="8"/>
        <v>6400000</v>
      </c>
    </row>
    <row r="143" spans="1:16" s="187" customFormat="1" ht="21.75" customHeight="1" x14ac:dyDescent="0.2">
      <c r="A143" s="187" t="s">
        <v>1187</v>
      </c>
      <c r="B143" s="194"/>
      <c r="C143" s="847"/>
      <c r="D143" s="847"/>
      <c r="E143" s="464" t="s">
        <v>1365</v>
      </c>
      <c r="F143" s="625"/>
      <c r="G143" s="213"/>
      <c r="H143" s="192"/>
      <c r="I143" s="211"/>
      <c r="J143" s="214">
        <v>6400000</v>
      </c>
      <c r="K143" s="213"/>
      <c r="L143" s="211"/>
      <c r="M143" s="213"/>
      <c r="N143" s="211"/>
      <c r="O143" s="211"/>
      <c r="P143" s="214">
        <f t="shared" si="8"/>
        <v>6400000</v>
      </c>
    </row>
    <row r="144" spans="1:16" s="187" customFormat="1" ht="21.75" customHeight="1" x14ac:dyDescent="0.2">
      <c r="A144" s="187" t="s">
        <v>1188</v>
      </c>
      <c r="B144" s="194"/>
      <c r="C144" s="848"/>
      <c r="D144" s="848"/>
      <c r="E144" s="281" t="s">
        <v>1366</v>
      </c>
      <c r="F144" s="625"/>
      <c r="G144" s="213"/>
      <c r="H144" s="192"/>
      <c r="I144" s="211"/>
      <c r="J144" s="214">
        <f>SUM(J147,J150,J153,J156,J159,J162,J166,J169,J172,J175)</f>
        <v>6100000</v>
      </c>
      <c r="K144" s="213"/>
      <c r="L144" s="211"/>
      <c r="M144" s="213"/>
      <c r="N144" s="211"/>
      <c r="O144" s="211"/>
      <c r="P144" s="214">
        <f t="shared" si="8"/>
        <v>6100000</v>
      </c>
    </row>
    <row r="145" spans="1:104" s="187" customFormat="1" ht="24.95" customHeight="1" x14ac:dyDescent="0.2">
      <c r="A145" s="187" t="s">
        <v>1189</v>
      </c>
      <c r="B145" s="612"/>
      <c r="C145" s="612" t="s">
        <v>785</v>
      </c>
      <c r="D145" s="843" t="s">
        <v>1427</v>
      </c>
      <c r="E145" s="466" t="s">
        <v>1364</v>
      </c>
      <c r="F145" s="613"/>
      <c r="G145" s="206"/>
      <c r="H145" s="215"/>
      <c r="I145" s="207"/>
      <c r="J145" s="209">
        <v>5000000</v>
      </c>
      <c r="K145" s="195"/>
      <c r="L145" s="216"/>
      <c r="M145" s="195"/>
      <c r="N145" s="215"/>
      <c r="O145" s="216"/>
      <c r="P145" s="211">
        <f t="shared" si="8"/>
        <v>5000000</v>
      </c>
    </row>
    <row r="146" spans="1:104" s="187" customFormat="1" ht="24.95" customHeight="1" x14ac:dyDescent="0.2">
      <c r="A146" s="187" t="s">
        <v>1190</v>
      </c>
      <c r="B146" s="612"/>
      <c r="C146" s="612"/>
      <c r="D146" s="844"/>
      <c r="E146" s="414" t="s">
        <v>1365</v>
      </c>
      <c r="F146" s="613"/>
      <c r="G146" s="207"/>
      <c r="H146" s="212"/>
      <c r="I146" s="207"/>
      <c r="J146" s="209">
        <v>5000000</v>
      </c>
      <c r="K146" s="195"/>
      <c r="L146" s="216"/>
      <c r="M146" s="195"/>
      <c r="N146" s="215"/>
      <c r="O146" s="216"/>
      <c r="P146" s="211">
        <f t="shared" si="8"/>
        <v>5000000</v>
      </c>
    </row>
    <row r="147" spans="1:104" s="187" customFormat="1" ht="24.95" customHeight="1" x14ac:dyDescent="0.2">
      <c r="A147" s="187" t="s">
        <v>1191</v>
      </c>
      <c r="B147" s="612"/>
      <c r="C147" s="612"/>
      <c r="D147" s="845"/>
      <c r="E147" s="281" t="s">
        <v>1366</v>
      </c>
      <c r="F147" s="613"/>
      <c r="G147" s="207"/>
      <c r="H147" s="212"/>
      <c r="I147" s="207"/>
      <c r="J147" s="209">
        <v>5000000</v>
      </c>
      <c r="K147" s="195"/>
      <c r="L147" s="216"/>
      <c r="M147" s="195"/>
      <c r="N147" s="215"/>
      <c r="O147" s="216"/>
      <c r="P147" s="211">
        <f t="shared" si="8"/>
        <v>5000000</v>
      </c>
    </row>
    <row r="148" spans="1:104" s="217" customFormat="1" ht="27" customHeight="1" thickBot="1" x14ac:dyDescent="0.25">
      <c r="A148" s="187" t="s">
        <v>1192</v>
      </c>
      <c r="B148" s="612"/>
      <c r="C148" s="612"/>
      <c r="D148" s="843" t="s">
        <v>1428</v>
      </c>
      <c r="E148" s="466" t="s">
        <v>1364</v>
      </c>
      <c r="F148" s="614"/>
      <c r="G148" s="195"/>
      <c r="H148" s="216"/>
      <c r="I148" s="207"/>
      <c r="J148" s="209">
        <v>200000</v>
      </c>
      <c r="K148" s="208"/>
      <c r="L148" s="210"/>
      <c r="M148" s="208"/>
      <c r="N148" s="191"/>
      <c r="O148" s="216"/>
      <c r="P148" s="211">
        <f t="shared" si="8"/>
        <v>200000</v>
      </c>
      <c r="Q148" s="187"/>
      <c r="R148" s="187"/>
      <c r="S148" s="187"/>
      <c r="T148" s="187"/>
      <c r="U148" s="187"/>
      <c r="V148" s="187"/>
      <c r="W148" s="187"/>
      <c r="X148" s="187"/>
      <c r="Y148" s="187"/>
      <c r="Z148" s="187"/>
      <c r="AA148" s="187"/>
      <c r="AB148" s="187"/>
      <c r="AC148" s="187"/>
      <c r="AD148" s="187"/>
      <c r="AE148" s="187"/>
      <c r="AF148" s="187"/>
      <c r="AG148" s="187"/>
      <c r="AH148" s="187"/>
      <c r="AI148" s="187"/>
      <c r="AJ148" s="187"/>
      <c r="AK148" s="187"/>
      <c r="AL148" s="187"/>
      <c r="AM148" s="187"/>
      <c r="AN148" s="187"/>
      <c r="AO148" s="187"/>
      <c r="AP148" s="187"/>
      <c r="AQ148" s="187"/>
      <c r="AR148" s="187"/>
      <c r="AS148" s="187"/>
      <c r="AT148" s="187"/>
      <c r="AU148" s="187"/>
      <c r="AV148" s="187"/>
      <c r="AW148" s="187"/>
      <c r="AX148" s="187"/>
      <c r="AY148" s="187"/>
      <c r="AZ148" s="187"/>
      <c r="BA148" s="187"/>
      <c r="BB148" s="187"/>
      <c r="BC148" s="187"/>
      <c r="BD148" s="187"/>
      <c r="BE148" s="187"/>
      <c r="BF148" s="187"/>
      <c r="BG148" s="187"/>
      <c r="BH148" s="187"/>
      <c r="BI148" s="187"/>
      <c r="BJ148" s="187"/>
      <c r="BK148" s="187"/>
      <c r="BL148" s="187"/>
      <c r="BM148" s="187"/>
      <c r="BN148" s="187"/>
      <c r="BO148" s="187"/>
      <c r="BP148" s="187"/>
      <c r="BQ148" s="187"/>
      <c r="BR148" s="187"/>
      <c r="BS148" s="187"/>
      <c r="BT148" s="187"/>
      <c r="BU148" s="187"/>
      <c r="BV148" s="187"/>
      <c r="BW148" s="187"/>
      <c r="BX148" s="187"/>
      <c r="BY148" s="187"/>
      <c r="BZ148" s="187"/>
      <c r="CA148" s="187"/>
      <c r="CB148" s="187"/>
      <c r="CC148" s="187"/>
      <c r="CD148" s="187"/>
      <c r="CE148" s="187"/>
      <c r="CF148" s="187"/>
      <c r="CG148" s="187"/>
      <c r="CH148" s="187"/>
      <c r="CI148" s="187"/>
      <c r="CJ148" s="187"/>
      <c r="CK148" s="187"/>
      <c r="CL148" s="187"/>
      <c r="CM148" s="187"/>
      <c r="CN148" s="187"/>
      <c r="CO148" s="187"/>
      <c r="CP148" s="187"/>
      <c r="CQ148" s="187"/>
      <c r="CR148" s="187"/>
      <c r="CS148" s="187"/>
      <c r="CT148" s="187"/>
      <c r="CU148" s="187"/>
      <c r="CV148" s="187"/>
      <c r="CW148" s="187"/>
      <c r="CX148" s="187"/>
      <c r="CY148" s="187"/>
      <c r="CZ148" s="187"/>
    </row>
    <row r="149" spans="1:104" s="217" customFormat="1" ht="27" customHeight="1" thickBot="1" x14ac:dyDescent="0.25">
      <c r="A149" s="187" t="s">
        <v>1193</v>
      </c>
      <c r="B149" s="612"/>
      <c r="C149" s="612"/>
      <c r="D149" s="844"/>
      <c r="E149" s="414" t="s">
        <v>1365</v>
      </c>
      <c r="F149" s="614"/>
      <c r="G149" s="195"/>
      <c r="H149" s="216"/>
      <c r="I149" s="207"/>
      <c r="J149" s="209">
        <v>200000</v>
      </c>
      <c r="K149" s="208"/>
      <c r="L149" s="210"/>
      <c r="M149" s="208"/>
      <c r="N149" s="191"/>
      <c r="O149" s="216"/>
      <c r="P149" s="211">
        <f t="shared" si="8"/>
        <v>200000</v>
      </c>
      <c r="Q149" s="187"/>
      <c r="R149" s="187"/>
      <c r="S149" s="187"/>
      <c r="T149" s="187"/>
      <c r="U149" s="187"/>
      <c r="V149" s="187"/>
      <c r="W149" s="187"/>
      <c r="X149" s="187"/>
      <c r="Y149" s="187"/>
      <c r="Z149" s="187"/>
      <c r="AA149" s="187"/>
      <c r="AB149" s="187"/>
      <c r="AC149" s="187"/>
      <c r="AD149" s="187"/>
      <c r="AE149" s="187"/>
      <c r="AF149" s="187"/>
      <c r="AG149" s="187"/>
      <c r="AH149" s="187"/>
      <c r="AI149" s="187"/>
      <c r="AJ149" s="187"/>
      <c r="AK149" s="187"/>
      <c r="AL149" s="187"/>
      <c r="AM149" s="187"/>
      <c r="AN149" s="187"/>
      <c r="AO149" s="187"/>
      <c r="AP149" s="187"/>
      <c r="AQ149" s="187"/>
      <c r="AR149" s="187"/>
      <c r="AS149" s="187"/>
      <c r="AT149" s="187"/>
      <c r="AU149" s="187"/>
      <c r="AV149" s="187"/>
      <c r="AW149" s="187"/>
      <c r="AX149" s="187"/>
      <c r="AY149" s="187"/>
      <c r="AZ149" s="187"/>
      <c r="BA149" s="187"/>
      <c r="BB149" s="187"/>
      <c r="BC149" s="187"/>
      <c r="BD149" s="187"/>
      <c r="BE149" s="187"/>
      <c r="BF149" s="187"/>
      <c r="BG149" s="187"/>
      <c r="BH149" s="187"/>
      <c r="BI149" s="187"/>
      <c r="BJ149" s="187"/>
      <c r="BK149" s="187"/>
      <c r="BL149" s="187"/>
      <c r="BM149" s="187"/>
      <c r="BN149" s="187"/>
      <c r="BO149" s="187"/>
      <c r="BP149" s="187"/>
      <c r="BQ149" s="187"/>
      <c r="BR149" s="187"/>
      <c r="BS149" s="187"/>
      <c r="BT149" s="187"/>
      <c r="BU149" s="187"/>
      <c r="BV149" s="187"/>
      <c r="BW149" s="187"/>
      <c r="BX149" s="187"/>
      <c r="BY149" s="187"/>
      <c r="BZ149" s="187"/>
      <c r="CA149" s="187"/>
      <c r="CB149" s="187"/>
      <c r="CC149" s="187"/>
      <c r="CD149" s="187"/>
      <c r="CE149" s="187"/>
      <c r="CF149" s="187"/>
      <c r="CG149" s="187"/>
      <c r="CH149" s="187"/>
      <c r="CI149" s="187"/>
      <c r="CJ149" s="187"/>
      <c r="CK149" s="187"/>
      <c r="CL149" s="187"/>
      <c r="CM149" s="187"/>
      <c r="CN149" s="187"/>
      <c r="CO149" s="187"/>
      <c r="CP149" s="187"/>
      <c r="CQ149" s="187"/>
      <c r="CR149" s="187"/>
      <c r="CS149" s="187"/>
      <c r="CT149" s="187"/>
      <c r="CU149" s="187"/>
      <c r="CV149" s="187"/>
      <c r="CW149" s="187"/>
      <c r="CX149" s="187"/>
      <c r="CY149" s="187"/>
      <c r="CZ149" s="187"/>
    </row>
    <row r="150" spans="1:104" s="217" customFormat="1" ht="27" customHeight="1" thickBot="1" x14ac:dyDescent="0.25">
      <c r="A150" s="187" t="s">
        <v>1194</v>
      </c>
      <c r="B150" s="612"/>
      <c r="C150" s="612"/>
      <c r="D150" s="845"/>
      <c r="E150" s="281" t="s">
        <v>1366</v>
      </c>
      <c r="F150" s="614"/>
      <c r="G150" s="195"/>
      <c r="H150" s="216"/>
      <c r="I150" s="207"/>
      <c r="J150" s="209">
        <v>200000</v>
      </c>
      <c r="K150" s="208"/>
      <c r="L150" s="210"/>
      <c r="M150" s="208"/>
      <c r="N150" s="191"/>
      <c r="O150" s="216"/>
      <c r="P150" s="211">
        <f t="shared" si="8"/>
        <v>200000</v>
      </c>
      <c r="Q150" s="187"/>
      <c r="R150" s="187"/>
      <c r="S150" s="187"/>
      <c r="T150" s="187"/>
      <c r="U150" s="187"/>
      <c r="V150" s="187"/>
      <c r="W150" s="187"/>
      <c r="X150" s="187"/>
      <c r="Y150" s="187"/>
      <c r="Z150" s="187"/>
      <c r="AA150" s="187"/>
      <c r="AB150" s="187"/>
      <c r="AC150" s="187"/>
      <c r="AD150" s="187"/>
      <c r="AE150" s="187"/>
      <c r="AF150" s="187"/>
      <c r="AG150" s="187"/>
      <c r="AH150" s="187"/>
      <c r="AI150" s="187"/>
      <c r="AJ150" s="187"/>
      <c r="AK150" s="187"/>
      <c r="AL150" s="187"/>
      <c r="AM150" s="187"/>
      <c r="AN150" s="187"/>
      <c r="AO150" s="187"/>
      <c r="AP150" s="187"/>
      <c r="AQ150" s="187"/>
      <c r="AR150" s="187"/>
      <c r="AS150" s="187"/>
      <c r="AT150" s="187"/>
      <c r="AU150" s="187"/>
      <c r="AV150" s="187"/>
      <c r="AW150" s="187"/>
      <c r="AX150" s="187"/>
      <c r="AY150" s="187"/>
      <c r="AZ150" s="187"/>
      <c r="BA150" s="187"/>
      <c r="BB150" s="187"/>
      <c r="BC150" s="187"/>
      <c r="BD150" s="187"/>
      <c r="BE150" s="187"/>
      <c r="BF150" s="187"/>
      <c r="BG150" s="187"/>
      <c r="BH150" s="187"/>
      <c r="BI150" s="187"/>
      <c r="BJ150" s="187"/>
      <c r="BK150" s="187"/>
      <c r="BL150" s="187"/>
      <c r="BM150" s="187"/>
      <c r="BN150" s="187"/>
      <c r="BO150" s="187"/>
      <c r="BP150" s="187"/>
      <c r="BQ150" s="187"/>
      <c r="BR150" s="187"/>
      <c r="BS150" s="187"/>
      <c r="BT150" s="187"/>
      <c r="BU150" s="187"/>
      <c r="BV150" s="187"/>
      <c r="BW150" s="187"/>
      <c r="BX150" s="187"/>
      <c r="BY150" s="187"/>
      <c r="BZ150" s="187"/>
      <c r="CA150" s="187"/>
      <c r="CB150" s="187"/>
      <c r="CC150" s="187"/>
      <c r="CD150" s="187"/>
      <c r="CE150" s="187"/>
      <c r="CF150" s="187"/>
      <c r="CG150" s="187"/>
      <c r="CH150" s="187"/>
      <c r="CI150" s="187"/>
      <c r="CJ150" s="187"/>
      <c r="CK150" s="187"/>
      <c r="CL150" s="187"/>
      <c r="CM150" s="187"/>
      <c r="CN150" s="187"/>
      <c r="CO150" s="187"/>
      <c r="CP150" s="187"/>
      <c r="CQ150" s="187"/>
      <c r="CR150" s="187"/>
      <c r="CS150" s="187"/>
      <c r="CT150" s="187"/>
      <c r="CU150" s="187"/>
      <c r="CV150" s="187"/>
      <c r="CW150" s="187"/>
      <c r="CX150" s="187"/>
      <c r="CY150" s="187"/>
      <c r="CZ150" s="187"/>
    </row>
    <row r="151" spans="1:104" s="217" customFormat="1" ht="36.75" customHeight="1" thickBot="1" x14ac:dyDescent="0.25">
      <c r="A151" s="187" t="s">
        <v>1195</v>
      </c>
      <c r="B151" s="612"/>
      <c r="C151" s="612"/>
      <c r="D151" s="843" t="s">
        <v>1429</v>
      </c>
      <c r="E151" s="466" t="s">
        <v>1364</v>
      </c>
      <c r="F151" s="614"/>
      <c r="G151" s="195"/>
      <c r="H151" s="216"/>
      <c r="I151" s="207"/>
      <c r="J151" s="209">
        <v>200000</v>
      </c>
      <c r="K151" s="208"/>
      <c r="L151" s="210"/>
      <c r="M151" s="208"/>
      <c r="N151" s="191"/>
      <c r="O151" s="216"/>
      <c r="P151" s="211">
        <f t="shared" si="8"/>
        <v>200000</v>
      </c>
      <c r="Q151" s="187"/>
      <c r="R151" s="187"/>
      <c r="S151" s="187"/>
      <c r="T151" s="187"/>
      <c r="U151" s="187"/>
      <c r="V151" s="187"/>
      <c r="W151" s="187"/>
      <c r="X151" s="187"/>
      <c r="Y151" s="187"/>
      <c r="Z151" s="187"/>
      <c r="AA151" s="187"/>
      <c r="AB151" s="187"/>
      <c r="AC151" s="187"/>
      <c r="AD151" s="187"/>
      <c r="AE151" s="187"/>
      <c r="AF151" s="187"/>
      <c r="AG151" s="187"/>
      <c r="AH151" s="187"/>
      <c r="AI151" s="187"/>
      <c r="AJ151" s="187"/>
      <c r="AK151" s="187"/>
      <c r="AL151" s="187"/>
      <c r="AM151" s="187"/>
      <c r="AN151" s="187"/>
      <c r="AO151" s="187"/>
      <c r="AP151" s="187"/>
      <c r="AQ151" s="187"/>
      <c r="AR151" s="187"/>
      <c r="AS151" s="187"/>
      <c r="AT151" s="187"/>
      <c r="AU151" s="187"/>
      <c r="AV151" s="187"/>
      <c r="AW151" s="187"/>
      <c r="AX151" s="187"/>
      <c r="AY151" s="187"/>
      <c r="AZ151" s="187"/>
      <c r="BA151" s="187"/>
      <c r="BB151" s="187"/>
      <c r="BC151" s="187"/>
      <c r="BD151" s="187"/>
      <c r="BE151" s="187"/>
      <c r="BF151" s="187"/>
      <c r="BG151" s="187"/>
      <c r="BH151" s="187"/>
      <c r="BI151" s="187"/>
      <c r="BJ151" s="187"/>
      <c r="BK151" s="187"/>
      <c r="BL151" s="187"/>
      <c r="BM151" s="187"/>
      <c r="BN151" s="187"/>
      <c r="BO151" s="187"/>
      <c r="BP151" s="187"/>
      <c r="BQ151" s="187"/>
      <c r="BR151" s="187"/>
      <c r="BS151" s="187"/>
      <c r="BT151" s="187"/>
      <c r="BU151" s="187"/>
      <c r="BV151" s="187"/>
      <c r="BW151" s="187"/>
      <c r="BX151" s="187"/>
      <c r="BY151" s="187"/>
      <c r="BZ151" s="187"/>
      <c r="CA151" s="187"/>
      <c r="CB151" s="187"/>
      <c r="CC151" s="187"/>
      <c r="CD151" s="187"/>
      <c r="CE151" s="187"/>
      <c r="CF151" s="187"/>
      <c r="CG151" s="187"/>
      <c r="CH151" s="187"/>
      <c r="CI151" s="187"/>
      <c r="CJ151" s="187"/>
      <c r="CK151" s="187"/>
      <c r="CL151" s="187"/>
      <c r="CM151" s="187"/>
      <c r="CN151" s="187"/>
      <c r="CO151" s="187"/>
      <c r="CP151" s="187"/>
      <c r="CQ151" s="187"/>
      <c r="CR151" s="187"/>
      <c r="CS151" s="187"/>
      <c r="CT151" s="187"/>
      <c r="CU151" s="187"/>
      <c r="CV151" s="187"/>
      <c r="CW151" s="187"/>
      <c r="CX151" s="187"/>
      <c r="CY151" s="187"/>
      <c r="CZ151" s="187"/>
    </row>
    <row r="152" spans="1:104" s="217" customFormat="1" ht="36.75" customHeight="1" thickBot="1" x14ac:dyDescent="0.25">
      <c r="A152" s="187" t="s">
        <v>1196</v>
      </c>
      <c r="B152" s="612"/>
      <c r="C152" s="612"/>
      <c r="D152" s="844"/>
      <c r="E152" s="414" t="s">
        <v>1365</v>
      </c>
      <c r="F152" s="614"/>
      <c r="G152" s="195"/>
      <c r="H152" s="216"/>
      <c r="I152" s="207"/>
      <c r="J152" s="209">
        <v>200000</v>
      </c>
      <c r="K152" s="208"/>
      <c r="L152" s="210"/>
      <c r="M152" s="208"/>
      <c r="N152" s="191"/>
      <c r="O152" s="216"/>
      <c r="P152" s="211">
        <f t="shared" si="8"/>
        <v>200000</v>
      </c>
      <c r="Q152" s="187"/>
      <c r="R152" s="187"/>
      <c r="S152" s="187"/>
      <c r="T152" s="187"/>
      <c r="U152" s="187"/>
      <c r="V152" s="187"/>
      <c r="W152" s="187"/>
      <c r="X152" s="187"/>
      <c r="Y152" s="187"/>
      <c r="Z152" s="187"/>
      <c r="AA152" s="187"/>
      <c r="AB152" s="187"/>
      <c r="AC152" s="187"/>
      <c r="AD152" s="187"/>
      <c r="AE152" s="187"/>
      <c r="AF152" s="187"/>
      <c r="AG152" s="187"/>
      <c r="AH152" s="187"/>
      <c r="AI152" s="187"/>
      <c r="AJ152" s="187"/>
      <c r="AK152" s="187"/>
      <c r="AL152" s="187"/>
      <c r="AM152" s="187"/>
      <c r="AN152" s="187"/>
      <c r="AO152" s="187"/>
      <c r="AP152" s="187"/>
      <c r="AQ152" s="187"/>
      <c r="AR152" s="187"/>
      <c r="AS152" s="187"/>
      <c r="AT152" s="187"/>
      <c r="AU152" s="187"/>
      <c r="AV152" s="187"/>
      <c r="AW152" s="187"/>
      <c r="AX152" s="187"/>
      <c r="AY152" s="187"/>
      <c r="AZ152" s="187"/>
      <c r="BA152" s="187"/>
      <c r="BB152" s="187"/>
      <c r="BC152" s="187"/>
      <c r="BD152" s="187"/>
      <c r="BE152" s="187"/>
      <c r="BF152" s="187"/>
      <c r="BG152" s="187"/>
      <c r="BH152" s="187"/>
      <c r="BI152" s="187"/>
      <c r="BJ152" s="187"/>
      <c r="BK152" s="187"/>
      <c r="BL152" s="187"/>
      <c r="BM152" s="187"/>
      <c r="BN152" s="187"/>
      <c r="BO152" s="187"/>
      <c r="BP152" s="187"/>
      <c r="BQ152" s="187"/>
      <c r="BR152" s="187"/>
      <c r="BS152" s="187"/>
      <c r="BT152" s="187"/>
      <c r="BU152" s="187"/>
      <c r="BV152" s="187"/>
      <c r="BW152" s="187"/>
      <c r="BX152" s="187"/>
      <c r="BY152" s="187"/>
      <c r="BZ152" s="187"/>
      <c r="CA152" s="187"/>
      <c r="CB152" s="187"/>
      <c r="CC152" s="187"/>
      <c r="CD152" s="187"/>
      <c r="CE152" s="187"/>
      <c r="CF152" s="187"/>
      <c r="CG152" s="187"/>
      <c r="CH152" s="187"/>
      <c r="CI152" s="187"/>
      <c r="CJ152" s="187"/>
      <c r="CK152" s="187"/>
      <c r="CL152" s="187"/>
      <c r="CM152" s="187"/>
      <c r="CN152" s="187"/>
      <c r="CO152" s="187"/>
      <c r="CP152" s="187"/>
      <c r="CQ152" s="187"/>
      <c r="CR152" s="187"/>
      <c r="CS152" s="187"/>
      <c r="CT152" s="187"/>
      <c r="CU152" s="187"/>
      <c r="CV152" s="187"/>
      <c r="CW152" s="187"/>
      <c r="CX152" s="187"/>
      <c r="CY152" s="187"/>
      <c r="CZ152" s="187"/>
    </row>
    <row r="153" spans="1:104" s="217" customFormat="1" ht="36.75" customHeight="1" thickBot="1" x14ac:dyDescent="0.25">
      <c r="A153" s="187" t="s">
        <v>1197</v>
      </c>
      <c r="B153" s="612"/>
      <c r="C153" s="612"/>
      <c r="D153" s="845"/>
      <c r="E153" s="281" t="s">
        <v>1366</v>
      </c>
      <c r="F153" s="614"/>
      <c r="G153" s="195"/>
      <c r="H153" s="216"/>
      <c r="I153" s="207"/>
      <c r="J153" s="209">
        <v>200000</v>
      </c>
      <c r="K153" s="208"/>
      <c r="L153" s="210"/>
      <c r="M153" s="208"/>
      <c r="N153" s="191"/>
      <c r="O153" s="216"/>
      <c r="P153" s="211">
        <f t="shared" si="8"/>
        <v>200000</v>
      </c>
      <c r="Q153" s="187"/>
      <c r="R153" s="187"/>
      <c r="S153" s="187"/>
      <c r="T153" s="187"/>
      <c r="U153" s="187"/>
      <c r="V153" s="187"/>
      <c r="W153" s="187"/>
      <c r="X153" s="187"/>
      <c r="Y153" s="187"/>
      <c r="Z153" s="187"/>
      <c r="AA153" s="187"/>
      <c r="AB153" s="187"/>
      <c r="AC153" s="187"/>
      <c r="AD153" s="187"/>
      <c r="AE153" s="187"/>
      <c r="AF153" s="187"/>
      <c r="AG153" s="187"/>
      <c r="AH153" s="187"/>
      <c r="AI153" s="187"/>
      <c r="AJ153" s="187"/>
      <c r="AK153" s="187"/>
      <c r="AL153" s="187"/>
      <c r="AM153" s="187"/>
      <c r="AN153" s="187"/>
      <c r="AO153" s="187"/>
      <c r="AP153" s="187"/>
      <c r="AQ153" s="187"/>
      <c r="AR153" s="187"/>
      <c r="AS153" s="187"/>
      <c r="AT153" s="187"/>
      <c r="AU153" s="187"/>
      <c r="AV153" s="187"/>
      <c r="AW153" s="187"/>
      <c r="AX153" s="187"/>
      <c r="AY153" s="187"/>
      <c r="AZ153" s="187"/>
      <c r="BA153" s="187"/>
      <c r="BB153" s="187"/>
      <c r="BC153" s="187"/>
      <c r="BD153" s="187"/>
      <c r="BE153" s="187"/>
      <c r="BF153" s="187"/>
      <c r="BG153" s="187"/>
      <c r="BH153" s="187"/>
      <c r="BI153" s="187"/>
      <c r="BJ153" s="187"/>
      <c r="BK153" s="187"/>
      <c r="BL153" s="187"/>
      <c r="BM153" s="187"/>
      <c r="BN153" s="187"/>
      <c r="BO153" s="187"/>
      <c r="BP153" s="187"/>
      <c r="BQ153" s="187"/>
      <c r="BR153" s="187"/>
      <c r="BS153" s="187"/>
      <c r="BT153" s="187"/>
      <c r="BU153" s="187"/>
      <c r="BV153" s="187"/>
      <c r="BW153" s="187"/>
      <c r="BX153" s="187"/>
      <c r="BY153" s="187"/>
      <c r="BZ153" s="187"/>
      <c r="CA153" s="187"/>
      <c r="CB153" s="187"/>
      <c r="CC153" s="187"/>
      <c r="CD153" s="187"/>
      <c r="CE153" s="187"/>
      <c r="CF153" s="187"/>
      <c r="CG153" s="187"/>
      <c r="CH153" s="187"/>
      <c r="CI153" s="187"/>
      <c r="CJ153" s="187"/>
      <c r="CK153" s="187"/>
      <c r="CL153" s="187"/>
      <c r="CM153" s="187"/>
      <c r="CN153" s="187"/>
      <c r="CO153" s="187"/>
      <c r="CP153" s="187"/>
      <c r="CQ153" s="187"/>
      <c r="CR153" s="187"/>
      <c r="CS153" s="187"/>
      <c r="CT153" s="187"/>
      <c r="CU153" s="187"/>
      <c r="CV153" s="187"/>
      <c r="CW153" s="187"/>
      <c r="CX153" s="187"/>
      <c r="CY153" s="187"/>
      <c r="CZ153" s="187"/>
    </row>
    <row r="154" spans="1:104" s="217" customFormat="1" ht="33.6" customHeight="1" thickBot="1" x14ac:dyDescent="0.25">
      <c r="A154" s="187" t="s">
        <v>1198</v>
      </c>
      <c r="B154" s="612"/>
      <c r="C154" s="612"/>
      <c r="D154" s="843" t="s">
        <v>1430</v>
      </c>
      <c r="E154" s="466" t="s">
        <v>1364</v>
      </c>
      <c r="F154" s="614"/>
      <c r="G154" s="195"/>
      <c r="H154" s="216"/>
      <c r="I154" s="207"/>
      <c r="J154" s="209">
        <v>200000</v>
      </c>
      <c r="K154" s="208"/>
      <c r="L154" s="210"/>
      <c r="M154" s="208"/>
      <c r="N154" s="191"/>
      <c r="O154" s="216"/>
      <c r="P154" s="211">
        <f t="shared" si="8"/>
        <v>200000</v>
      </c>
      <c r="Q154" s="187"/>
      <c r="R154" s="187"/>
      <c r="S154" s="187"/>
      <c r="T154" s="187"/>
      <c r="U154" s="187"/>
      <c r="V154" s="187"/>
      <c r="W154" s="187"/>
      <c r="X154" s="187"/>
      <c r="Y154" s="187"/>
      <c r="Z154" s="187"/>
      <c r="AA154" s="187"/>
      <c r="AB154" s="187"/>
      <c r="AC154" s="187"/>
      <c r="AD154" s="187"/>
      <c r="AE154" s="187"/>
      <c r="AF154" s="187"/>
      <c r="AG154" s="187"/>
      <c r="AH154" s="187"/>
      <c r="AI154" s="187"/>
      <c r="AJ154" s="187"/>
      <c r="AK154" s="187"/>
      <c r="AL154" s="187"/>
      <c r="AM154" s="187"/>
      <c r="AN154" s="187"/>
      <c r="AO154" s="187"/>
      <c r="AP154" s="187"/>
      <c r="AQ154" s="187"/>
      <c r="AR154" s="187"/>
      <c r="AS154" s="187"/>
      <c r="AT154" s="187"/>
      <c r="AU154" s="187"/>
      <c r="AV154" s="187"/>
      <c r="AW154" s="187"/>
      <c r="AX154" s="187"/>
      <c r="AY154" s="187"/>
      <c r="AZ154" s="187"/>
      <c r="BA154" s="187"/>
      <c r="BB154" s="187"/>
      <c r="BC154" s="187"/>
      <c r="BD154" s="187"/>
      <c r="BE154" s="187"/>
      <c r="BF154" s="187"/>
      <c r="BG154" s="187"/>
      <c r="BH154" s="187"/>
      <c r="BI154" s="187"/>
      <c r="BJ154" s="187"/>
      <c r="BK154" s="187"/>
      <c r="BL154" s="187"/>
      <c r="BM154" s="187"/>
      <c r="BN154" s="187"/>
      <c r="BO154" s="187"/>
      <c r="BP154" s="187"/>
      <c r="BQ154" s="187"/>
      <c r="BR154" s="187"/>
      <c r="BS154" s="187"/>
      <c r="BT154" s="187"/>
      <c r="BU154" s="187"/>
      <c r="BV154" s="187"/>
      <c r="BW154" s="187"/>
      <c r="BX154" s="187"/>
      <c r="BY154" s="187"/>
      <c r="BZ154" s="187"/>
      <c r="CA154" s="187"/>
      <c r="CB154" s="187"/>
      <c r="CC154" s="187"/>
      <c r="CD154" s="187"/>
      <c r="CE154" s="187"/>
      <c r="CF154" s="187"/>
      <c r="CG154" s="187"/>
      <c r="CH154" s="187"/>
      <c r="CI154" s="187"/>
      <c r="CJ154" s="187"/>
      <c r="CK154" s="187"/>
      <c r="CL154" s="187"/>
      <c r="CM154" s="187"/>
      <c r="CN154" s="187"/>
      <c r="CO154" s="187"/>
      <c r="CP154" s="187"/>
      <c r="CQ154" s="187"/>
      <c r="CR154" s="187"/>
      <c r="CS154" s="187"/>
      <c r="CT154" s="187"/>
      <c r="CU154" s="187"/>
      <c r="CV154" s="187"/>
      <c r="CW154" s="187"/>
      <c r="CX154" s="187"/>
      <c r="CY154" s="187"/>
      <c r="CZ154" s="187"/>
    </row>
    <row r="155" spans="1:104" s="217" customFormat="1" ht="33.6" customHeight="1" thickBot="1" x14ac:dyDescent="0.25">
      <c r="A155" s="187" t="s">
        <v>1199</v>
      </c>
      <c r="B155" s="612"/>
      <c r="C155" s="612"/>
      <c r="D155" s="844"/>
      <c r="E155" s="414" t="s">
        <v>1365</v>
      </c>
      <c r="F155" s="614"/>
      <c r="G155" s="195"/>
      <c r="H155" s="216"/>
      <c r="I155" s="207"/>
      <c r="J155" s="209">
        <v>200000</v>
      </c>
      <c r="K155" s="208"/>
      <c r="L155" s="210"/>
      <c r="M155" s="208"/>
      <c r="N155" s="191"/>
      <c r="O155" s="216"/>
      <c r="P155" s="211">
        <f t="shared" si="8"/>
        <v>200000</v>
      </c>
      <c r="Q155" s="187"/>
      <c r="R155" s="187"/>
      <c r="S155" s="187"/>
      <c r="T155" s="187"/>
      <c r="U155" s="187"/>
      <c r="V155" s="187"/>
      <c r="W155" s="187"/>
      <c r="X155" s="187"/>
      <c r="Y155" s="187"/>
      <c r="Z155" s="187"/>
      <c r="AA155" s="187"/>
      <c r="AB155" s="187"/>
      <c r="AC155" s="187"/>
      <c r="AD155" s="187"/>
      <c r="AE155" s="187"/>
      <c r="AF155" s="187"/>
      <c r="AG155" s="187"/>
      <c r="AH155" s="187"/>
      <c r="AI155" s="187"/>
      <c r="AJ155" s="187"/>
      <c r="AK155" s="187"/>
      <c r="AL155" s="187"/>
      <c r="AM155" s="187"/>
      <c r="AN155" s="187"/>
      <c r="AO155" s="187"/>
      <c r="AP155" s="187"/>
      <c r="AQ155" s="187"/>
      <c r="AR155" s="187"/>
      <c r="AS155" s="187"/>
      <c r="AT155" s="187"/>
      <c r="AU155" s="187"/>
      <c r="AV155" s="187"/>
      <c r="AW155" s="187"/>
      <c r="AX155" s="187"/>
      <c r="AY155" s="187"/>
      <c r="AZ155" s="187"/>
      <c r="BA155" s="187"/>
      <c r="BB155" s="187"/>
      <c r="BC155" s="187"/>
      <c r="BD155" s="187"/>
      <c r="BE155" s="187"/>
      <c r="BF155" s="187"/>
      <c r="BG155" s="187"/>
      <c r="BH155" s="187"/>
      <c r="BI155" s="187"/>
      <c r="BJ155" s="187"/>
      <c r="BK155" s="187"/>
      <c r="BL155" s="187"/>
      <c r="BM155" s="187"/>
      <c r="BN155" s="187"/>
      <c r="BO155" s="187"/>
      <c r="BP155" s="187"/>
      <c r="BQ155" s="187"/>
      <c r="BR155" s="187"/>
      <c r="BS155" s="187"/>
      <c r="BT155" s="187"/>
      <c r="BU155" s="187"/>
      <c r="BV155" s="187"/>
      <c r="BW155" s="187"/>
      <c r="BX155" s="187"/>
      <c r="BY155" s="187"/>
      <c r="BZ155" s="187"/>
      <c r="CA155" s="187"/>
      <c r="CB155" s="187"/>
      <c r="CC155" s="187"/>
      <c r="CD155" s="187"/>
      <c r="CE155" s="187"/>
      <c r="CF155" s="187"/>
      <c r="CG155" s="187"/>
      <c r="CH155" s="187"/>
      <c r="CI155" s="187"/>
      <c r="CJ155" s="187"/>
      <c r="CK155" s="187"/>
      <c r="CL155" s="187"/>
      <c r="CM155" s="187"/>
      <c r="CN155" s="187"/>
      <c r="CO155" s="187"/>
      <c r="CP155" s="187"/>
      <c r="CQ155" s="187"/>
      <c r="CR155" s="187"/>
      <c r="CS155" s="187"/>
      <c r="CT155" s="187"/>
      <c r="CU155" s="187"/>
      <c r="CV155" s="187"/>
      <c r="CW155" s="187"/>
      <c r="CX155" s="187"/>
      <c r="CY155" s="187"/>
      <c r="CZ155" s="187"/>
    </row>
    <row r="156" spans="1:104" s="217" customFormat="1" ht="33.6" customHeight="1" thickBot="1" x14ac:dyDescent="0.25">
      <c r="A156" s="187" t="s">
        <v>1200</v>
      </c>
      <c r="B156" s="612"/>
      <c r="C156" s="612"/>
      <c r="D156" s="845"/>
      <c r="E156" s="281" t="s">
        <v>1366</v>
      </c>
      <c r="F156" s="614"/>
      <c r="G156" s="195"/>
      <c r="H156" s="216"/>
      <c r="I156" s="207"/>
      <c r="J156" s="209">
        <v>200000</v>
      </c>
      <c r="K156" s="208"/>
      <c r="L156" s="210"/>
      <c r="M156" s="208"/>
      <c r="N156" s="191"/>
      <c r="O156" s="216"/>
      <c r="P156" s="211">
        <f t="shared" si="8"/>
        <v>200000</v>
      </c>
      <c r="Q156" s="187"/>
      <c r="R156" s="187"/>
      <c r="S156" s="187"/>
      <c r="T156" s="187"/>
      <c r="U156" s="187"/>
      <c r="V156" s="187"/>
      <c r="W156" s="187"/>
      <c r="X156" s="187"/>
      <c r="Y156" s="187"/>
      <c r="Z156" s="187"/>
      <c r="AA156" s="187"/>
      <c r="AB156" s="187"/>
      <c r="AC156" s="187"/>
      <c r="AD156" s="187"/>
      <c r="AE156" s="187"/>
      <c r="AF156" s="187"/>
      <c r="AG156" s="187"/>
      <c r="AH156" s="187"/>
      <c r="AI156" s="187"/>
      <c r="AJ156" s="187"/>
      <c r="AK156" s="187"/>
      <c r="AL156" s="187"/>
      <c r="AM156" s="187"/>
      <c r="AN156" s="187"/>
      <c r="AO156" s="187"/>
      <c r="AP156" s="187"/>
      <c r="AQ156" s="187"/>
      <c r="AR156" s="187"/>
      <c r="AS156" s="187"/>
      <c r="AT156" s="187"/>
      <c r="AU156" s="187"/>
      <c r="AV156" s="187"/>
      <c r="AW156" s="187"/>
      <c r="AX156" s="187"/>
      <c r="AY156" s="187"/>
      <c r="AZ156" s="187"/>
      <c r="BA156" s="187"/>
      <c r="BB156" s="187"/>
      <c r="BC156" s="187"/>
      <c r="BD156" s="187"/>
      <c r="BE156" s="187"/>
      <c r="BF156" s="187"/>
      <c r="BG156" s="187"/>
      <c r="BH156" s="187"/>
      <c r="BI156" s="187"/>
      <c r="BJ156" s="187"/>
      <c r="BK156" s="187"/>
      <c r="BL156" s="187"/>
      <c r="BM156" s="187"/>
      <c r="BN156" s="187"/>
      <c r="BO156" s="187"/>
      <c r="BP156" s="187"/>
      <c r="BQ156" s="187"/>
      <c r="BR156" s="187"/>
      <c r="BS156" s="187"/>
      <c r="BT156" s="187"/>
      <c r="BU156" s="187"/>
      <c r="BV156" s="187"/>
      <c r="BW156" s="187"/>
      <c r="BX156" s="187"/>
      <c r="BY156" s="187"/>
      <c r="BZ156" s="187"/>
      <c r="CA156" s="187"/>
      <c r="CB156" s="187"/>
      <c r="CC156" s="187"/>
      <c r="CD156" s="187"/>
      <c r="CE156" s="187"/>
      <c r="CF156" s="187"/>
      <c r="CG156" s="187"/>
      <c r="CH156" s="187"/>
      <c r="CI156" s="187"/>
      <c r="CJ156" s="187"/>
      <c r="CK156" s="187"/>
      <c r="CL156" s="187"/>
      <c r="CM156" s="187"/>
      <c r="CN156" s="187"/>
      <c r="CO156" s="187"/>
      <c r="CP156" s="187"/>
      <c r="CQ156" s="187"/>
      <c r="CR156" s="187"/>
      <c r="CS156" s="187"/>
      <c r="CT156" s="187"/>
      <c r="CU156" s="187"/>
      <c r="CV156" s="187"/>
      <c r="CW156" s="187"/>
      <c r="CX156" s="187"/>
      <c r="CY156" s="187"/>
      <c r="CZ156" s="187"/>
    </row>
    <row r="157" spans="1:104" s="217" customFormat="1" ht="23.45" customHeight="1" thickBot="1" x14ac:dyDescent="0.25">
      <c r="A157" s="187" t="s">
        <v>1201</v>
      </c>
      <c r="B157" s="612"/>
      <c r="C157" s="612"/>
      <c r="D157" s="843" t="s">
        <v>1431</v>
      </c>
      <c r="E157" s="466" t="s">
        <v>1364</v>
      </c>
      <c r="F157" s="614"/>
      <c r="G157" s="195"/>
      <c r="H157" s="216"/>
      <c r="I157" s="207"/>
      <c r="J157" s="209">
        <v>200000</v>
      </c>
      <c r="K157" s="208"/>
      <c r="L157" s="210"/>
      <c r="M157" s="208"/>
      <c r="N157" s="191"/>
      <c r="O157" s="216"/>
      <c r="P157" s="211">
        <f t="shared" si="8"/>
        <v>200000</v>
      </c>
      <c r="Q157" s="187"/>
      <c r="R157" s="187"/>
      <c r="S157" s="187"/>
      <c r="T157" s="187"/>
      <c r="U157" s="187"/>
      <c r="V157" s="187"/>
      <c r="W157" s="187"/>
      <c r="X157" s="187"/>
      <c r="Y157" s="187"/>
      <c r="Z157" s="187"/>
      <c r="AA157" s="187"/>
      <c r="AB157" s="187"/>
      <c r="AC157" s="187"/>
      <c r="AD157" s="187"/>
      <c r="AE157" s="187"/>
      <c r="AF157" s="187"/>
      <c r="AG157" s="187"/>
      <c r="AH157" s="187"/>
      <c r="AI157" s="187"/>
      <c r="AJ157" s="187"/>
      <c r="AK157" s="187"/>
      <c r="AL157" s="187"/>
      <c r="AM157" s="187"/>
      <c r="AN157" s="187"/>
      <c r="AO157" s="187"/>
      <c r="AP157" s="187"/>
      <c r="AQ157" s="187"/>
      <c r="AR157" s="187"/>
      <c r="AS157" s="187"/>
      <c r="AT157" s="187"/>
      <c r="AU157" s="187"/>
      <c r="AV157" s="187"/>
      <c r="AW157" s="187"/>
      <c r="AX157" s="187"/>
      <c r="AY157" s="187"/>
      <c r="AZ157" s="187"/>
      <c r="BA157" s="187"/>
      <c r="BB157" s="187"/>
      <c r="BC157" s="187"/>
      <c r="BD157" s="187"/>
      <c r="BE157" s="187"/>
      <c r="BF157" s="187"/>
      <c r="BG157" s="187"/>
      <c r="BH157" s="187"/>
      <c r="BI157" s="187"/>
      <c r="BJ157" s="187"/>
      <c r="BK157" s="187"/>
      <c r="BL157" s="187"/>
      <c r="BM157" s="187"/>
      <c r="BN157" s="187"/>
      <c r="BO157" s="187"/>
      <c r="BP157" s="187"/>
      <c r="BQ157" s="187"/>
      <c r="BR157" s="187"/>
      <c r="BS157" s="187"/>
      <c r="BT157" s="187"/>
      <c r="BU157" s="187"/>
      <c r="BV157" s="187"/>
      <c r="BW157" s="187"/>
      <c r="BX157" s="187"/>
      <c r="BY157" s="187"/>
      <c r="BZ157" s="187"/>
      <c r="CA157" s="187"/>
      <c r="CB157" s="187"/>
      <c r="CC157" s="187"/>
      <c r="CD157" s="187"/>
      <c r="CE157" s="187"/>
      <c r="CF157" s="187"/>
      <c r="CG157" s="187"/>
      <c r="CH157" s="187"/>
      <c r="CI157" s="187"/>
      <c r="CJ157" s="187"/>
      <c r="CK157" s="187"/>
      <c r="CL157" s="187"/>
      <c r="CM157" s="187"/>
      <c r="CN157" s="187"/>
      <c r="CO157" s="187"/>
      <c r="CP157" s="187"/>
      <c r="CQ157" s="187"/>
      <c r="CR157" s="187"/>
      <c r="CS157" s="187"/>
      <c r="CT157" s="187"/>
      <c r="CU157" s="187"/>
      <c r="CV157" s="187"/>
      <c r="CW157" s="187"/>
      <c r="CX157" s="187"/>
      <c r="CY157" s="187"/>
      <c r="CZ157" s="187"/>
    </row>
    <row r="158" spans="1:104" s="217" customFormat="1" ht="23.45" customHeight="1" thickBot="1" x14ac:dyDescent="0.25">
      <c r="A158" s="187" t="s">
        <v>1202</v>
      </c>
      <c r="B158" s="612"/>
      <c r="C158" s="612"/>
      <c r="D158" s="844"/>
      <c r="E158" s="414" t="s">
        <v>1365</v>
      </c>
      <c r="F158" s="614"/>
      <c r="G158" s="195"/>
      <c r="H158" s="216"/>
      <c r="I158" s="207"/>
      <c r="J158" s="209">
        <v>200000</v>
      </c>
      <c r="K158" s="208"/>
      <c r="L158" s="210"/>
      <c r="M158" s="208"/>
      <c r="N158" s="191"/>
      <c r="O158" s="216"/>
      <c r="P158" s="211">
        <f t="shared" si="8"/>
        <v>200000</v>
      </c>
      <c r="Q158" s="187"/>
      <c r="R158" s="187"/>
      <c r="S158" s="187"/>
      <c r="T158" s="187"/>
      <c r="U158" s="187"/>
      <c r="V158" s="187"/>
      <c r="W158" s="187"/>
      <c r="X158" s="187"/>
      <c r="Y158" s="187"/>
      <c r="Z158" s="187"/>
      <c r="AA158" s="187"/>
      <c r="AB158" s="187"/>
      <c r="AC158" s="187"/>
      <c r="AD158" s="187"/>
      <c r="AE158" s="187"/>
      <c r="AF158" s="187"/>
      <c r="AG158" s="187"/>
      <c r="AH158" s="187"/>
      <c r="AI158" s="187"/>
      <c r="AJ158" s="187"/>
      <c r="AK158" s="187"/>
      <c r="AL158" s="187"/>
      <c r="AM158" s="187"/>
      <c r="AN158" s="187"/>
      <c r="AO158" s="187"/>
      <c r="AP158" s="187"/>
      <c r="AQ158" s="187"/>
      <c r="AR158" s="187"/>
      <c r="AS158" s="187"/>
      <c r="AT158" s="187"/>
      <c r="AU158" s="187"/>
      <c r="AV158" s="187"/>
      <c r="AW158" s="187"/>
      <c r="AX158" s="187"/>
      <c r="AY158" s="187"/>
      <c r="AZ158" s="187"/>
      <c r="BA158" s="187"/>
      <c r="BB158" s="187"/>
      <c r="BC158" s="187"/>
      <c r="BD158" s="187"/>
      <c r="BE158" s="187"/>
      <c r="BF158" s="187"/>
      <c r="BG158" s="187"/>
      <c r="BH158" s="187"/>
      <c r="BI158" s="187"/>
      <c r="BJ158" s="187"/>
      <c r="BK158" s="187"/>
      <c r="BL158" s="187"/>
      <c r="BM158" s="187"/>
      <c r="BN158" s="187"/>
      <c r="BO158" s="187"/>
      <c r="BP158" s="187"/>
      <c r="BQ158" s="187"/>
      <c r="BR158" s="187"/>
      <c r="BS158" s="187"/>
      <c r="BT158" s="187"/>
      <c r="BU158" s="187"/>
      <c r="BV158" s="187"/>
      <c r="BW158" s="187"/>
      <c r="BX158" s="187"/>
      <c r="BY158" s="187"/>
      <c r="BZ158" s="187"/>
      <c r="CA158" s="187"/>
      <c r="CB158" s="187"/>
      <c r="CC158" s="187"/>
      <c r="CD158" s="187"/>
      <c r="CE158" s="187"/>
      <c r="CF158" s="187"/>
      <c r="CG158" s="187"/>
      <c r="CH158" s="187"/>
      <c r="CI158" s="187"/>
      <c r="CJ158" s="187"/>
      <c r="CK158" s="187"/>
      <c r="CL158" s="187"/>
      <c r="CM158" s="187"/>
      <c r="CN158" s="187"/>
      <c r="CO158" s="187"/>
      <c r="CP158" s="187"/>
      <c r="CQ158" s="187"/>
      <c r="CR158" s="187"/>
      <c r="CS158" s="187"/>
      <c r="CT158" s="187"/>
      <c r="CU158" s="187"/>
      <c r="CV158" s="187"/>
      <c r="CW158" s="187"/>
      <c r="CX158" s="187"/>
      <c r="CY158" s="187"/>
      <c r="CZ158" s="187"/>
    </row>
    <row r="159" spans="1:104" s="217" customFormat="1" ht="23.45" customHeight="1" thickBot="1" x14ac:dyDescent="0.25">
      <c r="A159" s="187" t="s">
        <v>1203</v>
      </c>
      <c r="B159" s="612"/>
      <c r="C159" s="612"/>
      <c r="D159" s="845"/>
      <c r="E159" s="281" t="s">
        <v>1366</v>
      </c>
      <c r="F159" s="614"/>
      <c r="G159" s="195"/>
      <c r="H159" s="216"/>
      <c r="I159" s="207"/>
      <c r="J159" s="209">
        <v>200000</v>
      </c>
      <c r="K159" s="208"/>
      <c r="L159" s="210"/>
      <c r="M159" s="208"/>
      <c r="N159" s="191"/>
      <c r="O159" s="216"/>
      <c r="P159" s="211">
        <f t="shared" si="8"/>
        <v>200000</v>
      </c>
      <c r="Q159" s="187"/>
      <c r="R159" s="187"/>
      <c r="S159" s="187"/>
      <c r="T159" s="187"/>
      <c r="U159" s="187"/>
      <c r="V159" s="187"/>
      <c r="W159" s="187"/>
      <c r="X159" s="187"/>
      <c r="Y159" s="187"/>
      <c r="Z159" s="187"/>
      <c r="AA159" s="187"/>
      <c r="AB159" s="187"/>
      <c r="AC159" s="187"/>
      <c r="AD159" s="187"/>
      <c r="AE159" s="187"/>
      <c r="AF159" s="187"/>
      <c r="AG159" s="187"/>
      <c r="AH159" s="187"/>
      <c r="AI159" s="187"/>
      <c r="AJ159" s="187"/>
      <c r="AK159" s="187"/>
      <c r="AL159" s="187"/>
      <c r="AM159" s="187"/>
      <c r="AN159" s="187"/>
      <c r="AO159" s="187"/>
      <c r="AP159" s="187"/>
      <c r="AQ159" s="187"/>
      <c r="AR159" s="187"/>
      <c r="AS159" s="187"/>
      <c r="AT159" s="187"/>
      <c r="AU159" s="187"/>
      <c r="AV159" s="187"/>
      <c r="AW159" s="187"/>
      <c r="AX159" s="187"/>
      <c r="AY159" s="187"/>
      <c r="AZ159" s="187"/>
      <c r="BA159" s="187"/>
      <c r="BB159" s="187"/>
      <c r="BC159" s="187"/>
      <c r="BD159" s="187"/>
      <c r="BE159" s="187"/>
      <c r="BF159" s="187"/>
      <c r="BG159" s="187"/>
      <c r="BH159" s="187"/>
      <c r="BI159" s="187"/>
      <c r="BJ159" s="187"/>
      <c r="BK159" s="187"/>
      <c r="BL159" s="187"/>
      <c r="BM159" s="187"/>
      <c r="BN159" s="187"/>
      <c r="BO159" s="187"/>
      <c r="BP159" s="187"/>
      <c r="BQ159" s="187"/>
      <c r="BR159" s="187"/>
      <c r="BS159" s="187"/>
      <c r="BT159" s="187"/>
      <c r="BU159" s="187"/>
      <c r="BV159" s="187"/>
      <c r="BW159" s="187"/>
      <c r="BX159" s="187"/>
      <c r="BY159" s="187"/>
      <c r="BZ159" s="187"/>
      <c r="CA159" s="187"/>
      <c r="CB159" s="187"/>
      <c r="CC159" s="187"/>
      <c r="CD159" s="187"/>
      <c r="CE159" s="187"/>
      <c r="CF159" s="187"/>
      <c r="CG159" s="187"/>
      <c r="CH159" s="187"/>
      <c r="CI159" s="187"/>
      <c r="CJ159" s="187"/>
      <c r="CK159" s="187"/>
      <c r="CL159" s="187"/>
      <c r="CM159" s="187"/>
      <c r="CN159" s="187"/>
      <c r="CO159" s="187"/>
      <c r="CP159" s="187"/>
      <c r="CQ159" s="187"/>
      <c r="CR159" s="187"/>
      <c r="CS159" s="187"/>
      <c r="CT159" s="187"/>
      <c r="CU159" s="187"/>
      <c r="CV159" s="187"/>
      <c r="CW159" s="187"/>
      <c r="CX159" s="187"/>
      <c r="CY159" s="187"/>
      <c r="CZ159" s="187"/>
    </row>
    <row r="160" spans="1:104" s="217" customFormat="1" ht="34.5" customHeight="1" thickBot="1" x14ac:dyDescent="0.25">
      <c r="A160" s="187" t="s">
        <v>1204</v>
      </c>
      <c r="B160" s="612"/>
      <c r="C160" s="612"/>
      <c r="D160" s="843" t="s">
        <v>1432</v>
      </c>
      <c r="E160" s="466" t="s">
        <v>1364</v>
      </c>
      <c r="F160" s="614"/>
      <c r="G160" s="195"/>
      <c r="H160" s="216"/>
      <c r="I160" s="207"/>
      <c r="J160" s="209">
        <v>200000</v>
      </c>
      <c r="K160" s="208"/>
      <c r="L160" s="210"/>
      <c r="M160" s="208"/>
      <c r="N160" s="191"/>
      <c r="O160" s="216"/>
      <c r="P160" s="211">
        <f t="shared" si="8"/>
        <v>200000</v>
      </c>
      <c r="Q160" s="187"/>
      <c r="R160" s="187"/>
      <c r="S160" s="187"/>
      <c r="T160" s="187"/>
      <c r="U160" s="187"/>
      <c r="V160" s="187"/>
      <c r="W160" s="187"/>
      <c r="X160" s="187"/>
      <c r="Y160" s="187"/>
      <c r="Z160" s="187"/>
      <c r="AA160" s="187"/>
      <c r="AB160" s="187"/>
      <c r="AC160" s="187"/>
      <c r="AD160" s="187"/>
      <c r="AE160" s="187"/>
      <c r="AF160" s="187"/>
      <c r="AG160" s="187"/>
      <c r="AH160" s="187"/>
      <c r="AI160" s="187"/>
      <c r="AJ160" s="187"/>
      <c r="AK160" s="187"/>
      <c r="AL160" s="187"/>
      <c r="AM160" s="187"/>
      <c r="AN160" s="187"/>
      <c r="AO160" s="187"/>
      <c r="AP160" s="187"/>
      <c r="AQ160" s="187"/>
      <c r="AR160" s="187"/>
      <c r="AS160" s="187"/>
      <c r="AT160" s="187"/>
      <c r="AU160" s="187"/>
      <c r="AV160" s="187"/>
      <c r="AW160" s="187"/>
      <c r="AX160" s="187"/>
      <c r="AY160" s="187"/>
      <c r="AZ160" s="187"/>
      <c r="BA160" s="187"/>
      <c r="BB160" s="187"/>
      <c r="BC160" s="187"/>
      <c r="BD160" s="187"/>
      <c r="BE160" s="187"/>
      <c r="BF160" s="187"/>
      <c r="BG160" s="187"/>
      <c r="BH160" s="187"/>
      <c r="BI160" s="187"/>
      <c r="BJ160" s="187"/>
      <c r="BK160" s="187"/>
      <c r="BL160" s="187"/>
      <c r="BM160" s="187"/>
      <c r="BN160" s="187"/>
      <c r="BO160" s="187"/>
      <c r="BP160" s="187"/>
      <c r="BQ160" s="187"/>
      <c r="BR160" s="187"/>
      <c r="BS160" s="187"/>
      <c r="BT160" s="187"/>
      <c r="BU160" s="187"/>
      <c r="BV160" s="187"/>
      <c r="BW160" s="187"/>
      <c r="BX160" s="187"/>
      <c r="BY160" s="187"/>
      <c r="BZ160" s="187"/>
      <c r="CA160" s="187"/>
      <c r="CB160" s="187"/>
      <c r="CC160" s="187"/>
      <c r="CD160" s="187"/>
      <c r="CE160" s="187"/>
      <c r="CF160" s="187"/>
      <c r="CG160" s="187"/>
      <c r="CH160" s="187"/>
      <c r="CI160" s="187"/>
      <c r="CJ160" s="187"/>
      <c r="CK160" s="187"/>
      <c r="CL160" s="187"/>
      <c r="CM160" s="187"/>
      <c r="CN160" s="187"/>
      <c r="CO160" s="187"/>
      <c r="CP160" s="187"/>
      <c r="CQ160" s="187"/>
      <c r="CR160" s="187"/>
      <c r="CS160" s="187"/>
      <c r="CT160" s="187"/>
      <c r="CU160" s="187"/>
      <c r="CV160" s="187"/>
      <c r="CW160" s="187"/>
      <c r="CX160" s="187"/>
      <c r="CY160" s="187"/>
      <c r="CZ160" s="187"/>
    </row>
    <row r="161" spans="1:16" s="187" customFormat="1" ht="34.5" customHeight="1" x14ac:dyDescent="0.2">
      <c r="A161" s="187" t="s">
        <v>1205</v>
      </c>
      <c r="B161" s="612"/>
      <c r="C161" s="612"/>
      <c r="D161" s="844"/>
      <c r="E161" s="414" t="s">
        <v>1365</v>
      </c>
      <c r="F161" s="614"/>
      <c r="G161" s="207"/>
      <c r="H161" s="212"/>
      <c r="I161" s="207"/>
      <c r="J161" s="209">
        <v>200000</v>
      </c>
      <c r="K161" s="209"/>
      <c r="L161" s="233"/>
      <c r="M161" s="209"/>
      <c r="N161" s="233"/>
      <c r="O161" s="215"/>
      <c r="P161" s="211">
        <f t="shared" si="8"/>
        <v>200000</v>
      </c>
    </row>
    <row r="162" spans="1:16" s="187" customFormat="1" ht="34.5" customHeight="1" x14ac:dyDescent="0.2">
      <c r="A162" s="187" t="s">
        <v>1206</v>
      </c>
      <c r="B162" s="612"/>
      <c r="C162" s="612"/>
      <c r="D162" s="845"/>
      <c r="E162" s="281" t="s">
        <v>1366</v>
      </c>
      <c r="F162" s="614"/>
      <c r="G162" s="207"/>
      <c r="H162" s="212"/>
      <c r="I162" s="207"/>
      <c r="J162" s="209">
        <v>200000</v>
      </c>
      <c r="K162" s="209"/>
      <c r="L162" s="209"/>
      <c r="M162" s="209"/>
      <c r="N162" s="209"/>
      <c r="O162" s="215"/>
      <c r="P162" s="211">
        <f t="shared" si="8"/>
        <v>200000</v>
      </c>
    </row>
    <row r="163" spans="1:16" s="187" customFormat="1" ht="21.75" customHeight="1" x14ac:dyDescent="0.2">
      <c r="A163" s="187" t="s">
        <v>1207</v>
      </c>
      <c r="B163" s="612"/>
      <c r="C163" s="615"/>
      <c r="D163" s="616" t="s">
        <v>1433</v>
      </c>
      <c r="E163" s="466"/>
      <c r="F163" s="213"/>
      <c r="G163" s="213"/>
      <c r="H163" s="192"/>
      <c r="I163" s="211"/>
      <c r="J163" s="214"/>
      <c r="K163" s="213"/>
      <c r="L163" s="211"/>
      <c r="M163" s="213"/>
      <c r="N163" s="211"/>
      <c r="O163" s="211"/>
      <c r="P163" s="211">
        <f t="shared" si="8"/>
        <v>0</v>
      </c>
    </row>
    <row r="164" spans="1:16" s="187" customFormat="1" ht="13.15" customHeight="1" x14ac:dyDescent="0.2">
      <c r="A164" s="187" t="s">
        <v>1208</v>
      </c>
      <c r="B164" s="612"/>
      <c r="C164" s="612" t="s">
        <v>785</v>
      </c>
      <c r="D164" s="907" t="s">
        <v>1434</v>
      </c>
      <c r="E164" s="466" t="s">
        <v>1364</v>
      </c>
      <c r="F164" s="213"/>
      <c r="G164" s="213"/>
      <c r="H164" s="192"/>
      <c r="I164" s="211"/>
      <c r="J164" s="209">
        <v>100000</v>
      </c>
      <c r="K164" s="213"/>
      <c r="L164" s="211"/>
      <c r="M164" s="213"/>
      <c r="N164" s="211"/>
      <c r="O164" s="211"/>
      <c r="P164" s="211">
        <f t="shared" si="8"/>
        <v>100000</v>
      </c>
    </row>
    <row r="165" spans="1:16" s="187" customFormat="1" ht="13.15" customHeight="1" x14ac:dyDescent="0.2">
      <c r="A165" s="187" t="s">
        <v>1209</v>
      </c>
      <c r="B165" s="612"/>
      <c r="C165" s="612"/>
      <c r="D165" s="908"/>
      <c r="E165" s="414" t="s">
        <v>1365</v>
      </c>
      <c r="F165" s="213"/>
      <c r="G165" s="213"/>
      <c r="H165" s="192"/>
      <c r="I165" s="211"/>
      <c r="J165" s="209">
        <v>100000</v>
      </c>
      <c r="K165" s="213"/>
      <c r="L165" s="211"/>
      <c r="M165" s="213"/>
      <c r="N165" s="211"/>
      <c r="O165" s="211"/>
      <c r="P165" s="211">
        <f t="shared" si="8"/>
        <v>100000</v>
      </c>
    </row>
    <row r="166" spans="1:16" s="187" customFormat="1" ht="13.15" customHeight="1" x14ac:dyDescent="0.2">
      <c r="A166" s="187" t="s">
        <v>1210</v>
      </c>
      <c r="B166" s="612"/>
      <c r="C166" s="612"/>
      <c r="D166" s="909"/>
      <c r="E166" s="281" t="s">
        <v>1366</v>
      </c>
      <c r="F166" s="213"/>
      <c r="G166" s="213"/>
      <c r="H166" s="192"/>
      <c r="I166" s="211"/>
      <c r="J166" s="209">
        <v>0</v>
      </c>
      <c r="K166" s="213"/>
      <c r="L166" s="211"/>
      <c r="M166" s="213"/>
      <c r="N166" s="211"/>
      <c r="O166" s="211"/>
      <c r="P166" s="211"/>
    </row>
    <row r="167" spans="1:16" s="187" customFormat="1" ht="13.15" customHeight="1" x14ac:dyDescent="0.2">
      <c r="A167" s="187" t="s">
        <v>1211</v>
      </c>
      <c r="B167" s="612"/>
      <c r="C167" s="615"/>
      <c r="D167" s="907" t="s">
        <v>1435</v>
      </c>
      <c r="E167" s="466" t="s">
        <v>1364</v>
      </c>
      <c r="F167" s="213"/>
      <c r="G167" s="213"/>
      <c r="H167" s="192"/>
      <c r="I167" s="211"/>
      <c r="J167" s="209">
        <v>100000</v>
      </c>
      <c r="K167" s="213"/>
      <c r="L167" s="211"/>
      <c r="M167" s="213"/>
      <c r="N167" s="211"/>
      <c r="O167" s="211"/>
      <c r="P167" s="211">
        <f t="shared" si="8"/>
        <v>100000</v>
      </c>
    </row>
    <row r="168" spans="1:16" s="187" customFormat="1" ht="13.15" customHeight="1" x14ac:dyDescent="0.2">
      <c r="A168" s="187" t="s">
        <v>1212</v>
      </c>
      <c r="B168" s="612"/>
      <c r="C168" s="615"/>
      <c r="D168" s="908"/>
      <c r="E168" s="414" t="s">
        <v>1365</v>
      </c>
      <c r="F168" s="213"/>
      <c r="G168" s="213"/>
      <c r="H168" s="192"/>
      <c r="I168" s="211"/>
      <c r="J168" s="209">
        <v>100000</v>
      </c>
      <c r="K168" s="213"/>
      <c r="L168" s="211"/>
      <c r="M168" s="213"/>
      <c r="N168" s="211"/>
      <c r="O168" s="211"/>
      <c r="P168" s="211">
        <f t="shared" si="8"/>
        <v>100000</v>
      </c>
    </row>
    <row r="169" spans="1:16" s="187" customFormat="1" ht="13.15" customHeight="1" x14ac:dyDescent="0.2">
      <c r="A169" s="187" t="s">
        <v>1213</v>
      </c>
      <c r="B169" s="612"/>
      <c r="C169" s="615"/>
      <c r="D169" s="909"/>
      <c r="E169" s="281" t="s">
        <v>1366</v>
      </c>
      <c r="F169" s="213"/>
      <c r="G169" s="213"/>
      <c r="H169" s="192"/>
      <c r="I169" s="211"/>
      <c r="J169" s="209">
        <v>0</v>
      </c>
      <c r="K169" s="213"/>
      <c r="L169" s="211"/>
      <c r="M169" s="213"/>
      <c r="N169" s="211"/>
      <c r="O169" s="211"/>
      <c r="P169" s="211">
        <f t="shared" si="8"/>
        <v>0</v>
      </c>
    </row>
    <row r="170" spans="1:16" s="187" customFormat="1" ht="13.15" customHeight="1" x14ac:dyDescent="0.2">
      <c r="A170" s="187" t="s">
        <v>1214</v>
      </c>
      <c r="B170" s="612"/>
      <c r="C170" s="615"/>
      <c r="D170" s="907" t="s">
        <v>1436</v>
      </c>
      <c r="E170" s="466" t="s">
        <v>1364</v>
      </c>
      <c r="F170" s="213"/>
      <c r="G170" s="213"/>
      <c r="H170" s="192"/>
      <c r="I170" s="211"/>
      <c r="J170" s="209">
        <v>100000</v>
      </c>
      <c r="K170" s="213"/>
      <c r="L170" s="211"/>
      <c r="M170" s="213"/>
      <c r="N170" s="211"/>
      <c r="O170" s="211"/>
      <c r="P170" s="211">
        <f t="shared" si="8"/>
        <v>100000</v>
      </c>
    </row>
    <row r="171" spans="1:16" s="187" customFormat="1" ht="13.15" customHeight="1" x14ac:dyDescent="0.2">
      <c r="A171" s="187" t="s">
        <v>1215</v>
      </c>
      <c r="B171" s="612"/>
      <c r="C171" s="615"/>
      <c r="D171" s="908"/>
      <c r="E171" s="414" t="s">
        <v>1365</v>
      </c>
      <c r="F171" s="213"/>
      <c r="G171" s="213"/>
      <c r="H171" s="192"/>
      <c r="I171" s="211"/>
      <c r="J171" s="209">
        <v>100000</v>
      </c>
      <c r="K171" s="213"/>
      <c r="L171" s="211"/>
      <c r="M171" s="213"/>
      <c r="N171" s="211"/>
      <c r="O171" s="211"/>
      <c r="P171" s="211">
        <f t="shared" si="8"/>
        <v>100000</v>
      </c>
    </row>
    <row r="172" spans="1:16" s="187" customFormat="1" ht="13.15" customHeight="1" x14ac:dyDescent="0.2">
      <c r="A172" s="187" t="s">
        <v>1216</v>
      </c>
      <c r="B172" s="612"/>
      <c r="C172" s="615"/>
      <c r="D172" s="909"/>
      <c r="E172" s="281" t="s">
        <v>1366</v>
      </c>
      <c r="F172" s="213"/>
      <c r="G172" s="213"/>
      <c r="H172" s="192"/>
      <c r="I172" s="211"/>
      <c r="J172" s="209">
        <v>100000</v>
      </c>
      <c r="K172" s="213"/>
      <c r="L172" s="211"/>
      <c r="M172" s="213"/>
      <c r="N172" s="211"/>
      <c r="O172" s="211"/>
      <c r="P172" s="211">
        <f t="shared" si="8"/>
        <v>100000</v>
      </c>
    </row>
    <row r="173" spans="1:16" s="187" customFormat="1" ht="13.15" customHeight="1" x14ac:dyDescent="0.2">
      <c r="A173" s="187" t="s">
        <v>1217</v>
      </c>
      <c r="B173" s="612"/>
      <c r="C173" s="615"/>
      <c r="D173" s="907" t="s">
        <v>1437</v>
      </c>
      <c r="E173" s="466" t="s">
        <v>1364</v>
      </c>
      <c r="F173" s="213"/>
      <c r="G173" s="213"/>
      <c r="H173" s="192"/>
      <c r="I173" s="211"/>
      <c r="J173" s="209">
        <v>100000</v>
      </c>
      <c r="K173" s="213"/>
      <c r="L173" s="211"/>
      <c r="M173" s="213"/>
      <c r="N173" s="211"/>
      <c r="O173" s="211"/>
      <c r="P173" s="211">
        <f t="shared" si="8"/>
        <v>100000</v>
      </c>
    </row>
    <row r="174" spans="1:16" s="187" customFormat="1" ht="13.15" customHeight="1" x14ac:dyDescent="0.2">
      <c r="A174" s="187" t="s">
        <v>1218</v>
      </c>
      <c r="B174" s="612"/>
      <c r="C174" s="615"/>
      <c r="D174" s="908"/>
      <c r="E174" s="414" t="s">
        <v>1365</v>
      </c>
      <c r="F174" s="213"/>
      <c r="G174" s="213"/>
      <c r="H174" s="192"/>
      <c r="I174" s="211"/>
      <c r="J174" s="209">
        <v>100000</v>
      </c>
      <c r="K174" s="213"/>
      <c r="L174" s="211"/>
      <c r="M174" s="213"/>
      <c r="N174" s="211"/>
      <c r="O174" s="211"/>
      <c r="P174" s="211">
        <f t="shared" si="8"/>
        <v>100000</v>
      </c>
    </row>
    <row r="175" spans="1:16" s="187" customFormat="1" ht="13.15" customHeight="1" x14ac:dyDescent="0.2">
      <c r="A175" s="187" t="s">
        <v>1219</v>
      </c>
      <c r="B175" s="612"/>
      <c r="C175" s="615"/>
      <c r="D175" s="908"/>
      <c r="E175" s="281" t="s">
        <v>1366</v>
      </c>
      <c r="F175" s="213"/>
      <c r="G175" s="213"/>
      <c r="H175" s="192"/>
      <c r="I175" s="211"/>
      <c r="J175" s="209">
        <v>0</v>
      </c>
      <c r="K175" s="213"/>
      <c r="L175" s="211"/>
      <c r="M175" s="213"/>
      <c r="N175" s="211"/>
      <c r="O175" s="211"/>
      <c r="P175" s="211">
        <f t="shared" si="8"/>
        <v>0</v>
      </c>
    </row>
    <row r="176" spans="1:16" s="187" customFormat="1" ht="21.75" customHeight="1" x14ac:dyDescent="0.2">
      <c r="A176" s="187" t="s">
        <v>1220</v>
      </c>
      <c r="B176" s="194"/>
      <c r="C176" s="846" t="s">
        <v>814</v>
      </c>
      <c r="D176" s="846"/>
      <c r="E176" s="463" t="s">
        <v>1364</v>
      </c>
      <c r="F176" s="628">
        <f>SUM(F179,F182,F185,F188,F191,F194,F197,F200,F203,F206,F209)</f>
        <v>0</v>
      </c>
      <c r="G176" s="628">
        <f t="shared" ref="G176:P176" si="11">SUM(G179,G182,G185,G188,G191,G194,G197,G200,G203,G206,G209)</f>
        <v>0</v>
      </c>
      <c r="H176" s="628">
        <f t="shared" si="11"/>
        <v>0</v>
      </c>
      <c r="I176" s="628">
        <f t="shared" si="11"/>
        <v>0</v>
      </c>
      <c r="J176" s="628">
        <f t="shared" si="11"/>
        <v>3700000</v>
      </c>
      <c r="K176" s="628">
        <f t="shared" si="11"/>
        <v>0</v>
      </c>
      <c r="L176" s="628">
        <f t="shared" si="11"/>
        <v>0</v>
      </c>
      <c r="M176" s="628">
        <f t="shared" si="11"/>
        <v>0</v>
      </c>
      <c r="N176" s="628">
        <f t="shared" si="11"/>
        <v>0</v>
      </c>
      <c r="O176" s="628">
        <f t="shared" si="11"/>
        <v>0</v>
      </c>
      <c r="P176" s="628">
        <f t="shared" si="11"/>
        <v>3700000</v>
      </c>
    </row>
    <row r="177" spans="1:108" s="187" customFormat="1" ht="21.75" customHeight="1" x14ac:dyDescent="0.2">
      <c r="A177" s="187" t="s">
        <v>1221</v>
      </c>
      <c r="B177" s="194"/>
      <c r="C177" s="847"/>
      <c r="D177" s="847"/>
      <c r="E177" s="464" t="s">
        <v>1365</v>
      </c>
      <c r="F177" s="628">
        <f t="shared" ref="F177:O178" si="12">SUM(F180,F183,F186,F189,F192,F195,F198,F201,F204,F207,F210)</f>
        <v>0</v>
      </c>
      <c r="G177" s="628">
        <f t="shared" si="12"/>
        <v>0</v>
      </c>
      <c r="H177" s="628">
        <f t="shared" si="12"/>
        <v>0</v>
      </c>
      <c r="I177" s="628">
        <f t="shared" si="12"/>
        <v>0</v>
      </c>
      <c r="J177" s="628">
        <f t="shared" si="12"/>
        <v>3700000</v>
      </c>
      <c r="K177" s="628">
        <f t="shared" si="12"/>
        <v>0</v>
      </c>
      <c r="L177" s="628">
        <f t="shared" si="12"/>
        <v>0</v>
      </c>
      <c r="M177" s="628">
        <f t="shared" si="12"/>
        <v>0</v>
      </c>
      <c r="N177" s="628">
        <f t="shared" si="12"/>
        <v>0</v>
      </c>
      <c r="O177" s="628">
        <f t="shared" si="12"/>
        <v>0</v>
      </c>
      <c r="P177" s="214">
        <f t="shared" si="8"/>
        <v>3700000</v>
      </c>
    </row>
    <row r="178" spans="1:108" s="187" customFormat="1" ht="21.75" customHeight="1" x14ac:dyDescent="0.2">
      <c r="A178" s="187" t="s">
        <v>1222</v>
      </c>
      <c r="B178" s="194"/>
      <c r="C178" s="848"/>
      <c r="D178" s="848"/>
      <c r="E178" s="281" t="s">
        <v>1366</v>
      </c>
      <c r="F178" s="628">
        <f t="shared" si="12"/>
        <v>0</v>
      </c>
      <c r="G178" s="628">
        <f t="shared" si="12"/>
        <v>0</v>
      </c>
      <c r="H178" s="628">
        <f t="shared" si="12"/>
        <v>0</v>
      </c>
      <c r="I178" s="628">
        <f t="shared" si="12"/>
        <v>0</v>
      </c>
      <c r="J178" s="628">
        <f t="shared" si="12"/>
        <v>3700000</v>
      </c>
      <c r="K178" s="628">
        <f t="shared" si="12"/>
        <v>0</v>
      </c>
      <c r="L178" s="628">
        <f t="shared" si="12"/>
        <v>0</v>
      </c>
      <c r="M178" s="628">
        <f t="shared" si="12"/>
        <v>0</v>
      </c>
      <c r="N178" s="628">
        <f t="shared" si="12"/>
        <v>0</v>
      </c>
      <c r="O178" s="628">
        <f t="shared" si="12"/>
        <v>0</v>
      </c>
      <c r="P178" s="214">
        <f t="shared" si="8"/>
        <v>3700000</v>
      </c>
    </row>
    <row r="179" spans="1:108" s="187" customFormat="1" ht="24.95" customHeight="1" x14ac:dyDescent="0.2">
      <c r="A179" s="187" t="s">
        <v>1223</v>
      </c>
      <c r="B179" s="194"/>
      <c r="C179" s="194" t="s">
        <v>785</v>
      </c>
      <c r="D179" s="843" t="s">
        <v>815</v>
      </c>
      <c r="E179" s="463" t="s">
        <v>1364</v>
      </c>
      <c r="F179" s="621"/>
      <c r="G179" s="206"/>
      <c r="H179" s="215"/>
      <c r="I179" s="207"/>
      <c r="J179" s="209">
        <v>650000</v>
      </c>
      <c r="K179" s="195"/>
      <c r="L179" s="216"/>
      <c r="M179" s="195"/>
      <c r="N179" s="215"/>
      <c r="O179" s="216"/>
      <c r="P179" s="211">
        <f t="shared" si="8"/>
        <v>650000</v>
      </c>
    </row>
    <row r="180" spans="1:108" s="187" customFormat="1" ht="24.95" customHeight="1" x14ac:dyDescent="0.2">
      <c r="A180" s="187" t="s">
        <v>1224</v>
      </c>
      <c r="B180" s="194"/>
      <c r="C180" s="194"/>
      <c r="D180" s="916"/>
      <c r="E180" s="464" t="s">
        <v>1365</v>
      </c>
      <c r="F180" s="621"/>
      <c r="G180" s="212"/>
      <c r="H180" s="212"/>
      <c r="I180" s="207"/>
      <c r="J180" s="209">
        <v>650000</v>
      </c>
      <c r="K180" s="195"/>
      <c r="L180" s="216"/>
      <c r="M180" s="195"/>
      <c r="N180" s="215"/>
      <c r="O180" s="216"/>
      <c r="P180" s="211">
        <f t="shared" si="8"/>
        <v>650000</v>
      </c>
    </row>
    <row r="181" spans="1:108" s="187" customFormat="1" ht="24.95" customHeight="1" x14ac:dyDescent="0.2">
      <c r="A181" s="187" t="s">
        <v>1225</v>
      </c>
      <c r="B181" s="194"/>
      <c r="C181" s="194"/>
      <c r="D181" s="845"/>
      <c r="E181" s="281" t="s">
        <v>1366</v>
      </c>
      <c r="F181" s="621"/>
      <c r="G181" s="206"/>
      <c r="H181" s="206"/>
      <c r="I181" s="207"/>
      <c r="J181" s="209">
        <v>650000</v>
      </c>
      <c r="K181" s="195"/>
      <c r="L181" s="216"/>
      <c r="M181" s="195"/>
      <c r="N181" s="215"/>
      <c r="O181" s="216"/>
      <c r="P181" s="211">
        <f t="shared" si="8"/>
        <v>650000</v>
      </c>
    </row>
    <row r="182" spans="1:108" s="217" customFormat="1" ht="24.95" customHeight="1" thickBot="1" x14ac:dyDescent="0.25">
      <c r="A182" s="187" t="s">
        <v>1226</v>
      </c>
      <c r="B182" s="194"/>
      <c r="C182" s="194"/>
      <c r="D182" s="843" t="s">
        <v>817</v>
      </c>
      <c r="E182" s="463" t="s">
        <v>1364</v>
      </c>
      <c r="F182" s="620"/>
      <c r="G182" s="206"/>
      <c r="H182" s="206"/>
      <c r="I182" s="207"/>
      <c r="J182" s="209">
        <v>650000</v>
      </c>
      <c r="K182" s="208"/>
      <c r="L182" s="210"/>
      <c r="M182" s="208"/>
      <c r="N182" s="191"/>
      <c r="O182" s="216"/>
      <c r="P182" s="211">
        <f t="shared" si="8"/>
        <v>650000</v>
      </c>
      <c r="Q182" s="622"/>
      <c r="R182" s="622"/>
      <c r="S182" s="622"/>
      <c r="T182" s="622"/>
      <c r="U182" s="622"/>
      <c r="V182" s="622"/>
      <c r="W182" s="622"/>
      <c r="X182" s="622"/>
      <c r="Y182" s="622"/>
      <c r="Z182" s="622"/>
      <c r="AA182" s="622"/>
      <c r="AB182" s="622"/>
      <c r="AC182" s="622"/>
      <c r="AD182" s="622"/>
      <c r="AE182" s="622"/>
      <c r="AF182" s="622"/>
      <c r="AG182" s="622"/>
      <c r="AH182" s="622"/>
      <c r="AI182" s="622"/>
      <c r="AJ182" s="622"/>
      <c r="AK182" s="622"/>
      <c r="AL182" s="622"/>
      <c r="AM182" s="622"/>
      <c r="AN182" s="622"/>
      <c r="AO182" s="622"/>
      <c r="AP182" s="622"/>
      <c r="AQ182" s="622"/>
      <c r="AR182" s="622"/>
      <c r="AS182" s="622"/>
      <c r="AT182" s="622"/>
      <c r="AU182" s="622"/>
      <c r="AV182" s="622"/>
      <c r="AW182" s="622"/>
      <c r="AX182" s="622"/>
      <c r="AY182" s="622"/>
      <c r="AZ182" s="622"/>
      <c r="BA182" s="622"/>
      <c r="BB182" s="622"/>
      <c r="BC182" s="622"/>
      <c r="BD182" s="622"/>
      <c r="BE182" s="622"/>
      <c r="BF182" s="622"/>
      <c r="BG182" s="622"/>
      <c r="BH182" s="622"/>
      <c r="BI182" s="622"/>
      <c r="BJ182" s="622"/>
      <c r="BK182" s="622"/>
      <c r="BL182" s="622"/>
      <c r="BM182" s="622"/>
      <c r="BN182" s="622"/>
      <c r="BO182" s="622"/>
      <c r="BP182" s="622"/>
      <c r="BQ182" s="622"/>
      <c r="BR182" s="622"/>
      <c r="BS182" s="622"/>
      <c r="BT182" s="622"/>
      <c r="BU182" s="622"/>
      <c r="BV182" s="622"/>
      <c r="BW182" s="622"/>
      <c r="BX182" s="622"/>
      <c r="BY182" s="622"/>
      <c r="BZ182" s="622"/>
      <c r="CA182" s="622"/>
      <c r="CB182" s="622"/>
      <c r="CC182" s="622"/>
      <c r="CD182" s="622"/>
      <c r="CE182" s="622"/>
      <c r="CF182" s="622"/>
      <c r="CG182" s="622"/>
      <c r="CH182" s="622"/>
      <c r="CI182" s="622"/>
      <c r="CJ182" s="622"/>
      <c r="CK182" s="622"/>
      <c r="CL182" s="622"/>
      <c r="CM182" s="622"/>
      <c r="CN182" s="622"/>
      <c r="CO182" s="622"/>
      <c r="CP182" s="622"/>
      <c r="CQ182" s="622"/>
      <c r="CR182" s="622"/>
      <c r="CS182" s="622"/>
      <c r="CT182" s="622"/>
      <c r="CU182" s="622"/>
      <c r="CV182" s="622"/>
      <c r="CW182" s="622"/>
      <c r="CX182" s="622"/>
      <c r="CY182" s="622"/>
      <c r="CZ182" s="622"/>
      <c r="DA182" s="622"/>
      <c r="DB182" s="622"/>
      <c r="DC182" s="622"/>
      <c r="DD182" s="622"/>
    </row>
    <row r="183" spans="1:108" s="622" customFormat="1" ht="24.95" customHeight="1" x14ac:dyDescent="0.2">
      <c r="A183" s="187" t="s">
        <v>1227</v>
      </c>
      <c r="B183" s="194"/>
      <c r="C183" s="194"/>
      <c r="D183" s="916"/>
      <c r="E183" s="464" t="s">
        <v>1365</v>
      </c>
      <c r="F183" s="620"/>
      <c r="G183" s="206"/>
      <c r="H183" s="206"/>
      <c r="I183" s="207"/>
      <c r="J183" s="209">
        <v>650000</v>
      </c>
      <c r="K183" s="208"/>
      <c r="L183" s="210"/>
      <c r="M183" s="233"/>
      <c r="N183" s="623"/>
      <c r="O183" s="624"/>
      <c r="P183" s="192">
        <f t="shared" si="8"/>
        <v>650000</v>
      </c>
    </row>
    <row r="184" spans="1:108" s="622" customFormat="1" ht="24.95" customHeight="1" x14ac:dyDescent="0.2">
      <c r="A184" s="187" t="s">
        <v>1228</v>
      </c>
      <c r="B184" s="194"/>
      <c r="C184" s="194"/>
      <c r="D184" s="845"/>
      <c r="E184" s="281" t="s">
        <v>1366</v>
      </c>
      <c r="F184" s="620"/>
      <c r="G184" s="207"/>
      <c r="H184" s="206"/>
      <c r="I184" s="207"/>
      <c r="J184" s="209">
        <v>650000</v>
      </c>
      <c r="K184" s="208"/>
      <c r="L184" s="210"/>
      <c r="M184" s="209"/>
      <c r="N184" s="209"/>
      <c r="O184" s="212"/>
      <c r="P184" s="192">
        <f t="shared" si="8"/>
        <v>650000</v>
      </c>
    </row>
    <row r="185" spans="1:108" s="188" customFormat="1" ht="34.5" customHeight="1" x14ac:dyDescent="0.2">
      <c r="A185" s="187" t="s">
        <v>1229</v>
      </c>
      <c r="B185" s="194"/>
      <c r="C185" s="194"/>
      <c r="D185" s="843" t="s">
        <v>819</v>
      </c>
      <c r="E185" s="463" t="s">
        <v>1364</v>
      </c>
      <c r="F185" s="620"/>
      <c r="G185" s="207"/>
      <c r="H185" s="206"/>
      <c r="I185" s="207"/>
      <c r="J185" s="209">
        <v>300000</v>
      </c>
      <c r="K185" s="195"/>
      <c r="L185" s="216"/>
      <c r="M185" s="207"/>
      <c r="N185" s="207"/>
      <c r="O185" s="195"/>
      <c r="P185" s="198">
        <f t="shared" si="8"/>
        <v>300000</v>
      </c>
    </row>
    <row r="186" spans="1:108" s="188" customFormat="1" ht="34.5" customHeight="1" x14ac:dyDescent="0.2">
      <c r="A186" s="187" t="s">
        <v>1230</v>
      </c>
      <c r="B186" s="194"/>
      <c r="C186" s="194"/>
      <c r="D186" s="916"/>
      <c r="E186" s="464" t="s">
        <v>1365</v>
      </c>
      <c r="F186" s="620"/>
      <c r="G186" s="207"/>
      <c r="H186" s="206"/>
      <c r="I186" s="207"/>
      <c r="J186" s="209">
        <v>300000</v>
      </c>
      <c r="K186" s="212"/>
      <c r="L186" s="215"/>
      <c r="M186" s="207"/>
      <c r="N186" s="207"/>
      <c r="O186" s="195"/>
      <c r="P186" s="198">
        <f t="shared" si="8"/>
        <v>300000</v>
      </c>
    </row>
    <row r="187" spans="1:108" s="188" customFormat="1" ht="34.5" customHeight="1" x14ac:dyDescent="0.2">
      <c r="A187" s="187" t="s">
        <v>1231</v>
      </c>
      <c r="B187" s="194"/>
      <c r="C187" s="194"/>
      <c r="D187" s="845"/>
      <c r="E187" s="281" t="s">
        <v>1366</v>
      </c>
      <c r="F187" s="620"/>
      <c r="G187" s="207"/>
      <c r="H187" s="206"/>
      <c r="I187" s="207"/>
      <c r="J187" s="209">
        <v>300000</v>
      </c>
      <c r="K187" s="206"/>
      <c r="L187" s="215"/>
      <c r="M187" s="207"/>
      <c r="N187" s="207"/>
      <c r="O187" s="195"/>
      <c r="P187" s="198">
        <f t="shared" si="8"/>
        <v>300000</v>
      </c>
    </row>
    <row r="188" spans="1:108" s="188" customFormat="1" ht="21.75" customHeight="1" x14ac:dyDescent="0.2">
      <c r="A188" s="187" t="s">
        <v>1232</v>
      </c>
      <c r="B188" s="612"/>
      <c r="C188" s="612"/>
      <c r="D188" s="843" t="s">
        <v>1438</v>
      </c>
      <c r="E188" s="466" t="s">
        <v>1364</v>
      </c>
      <c r="F188" s="614"/>
      <c r="G188" s="207"/>
      <c r="H188" s="206"/>
      <c r="I188" s="207"/>
      <c r="J188" s="209">
        <v>300000</v>
      </c>
      <c r="K188" s="195"/>
      <c r="L188" s="216"/>
      <c r="M188" s="207"/>
      <c r="N188" s="207"/>
      <c r="O188" s="195"/>
      <c r="P188" s="198">
        <f t="shared" si="8"/>
        <v>300000</v>
      </c>
    </row>
    <row r="189" spans="1:108" s="188" customFormat="1" ht="21.75" customHeight="1" x14ac:dyDescent="0.2">
      <c r="A189" s="187" t="s">
        <v>1233</v>
      </c>
      <c r="B189" s="612"/>
      <c r="C189" s="612"/>
      <c r="D189" s="844"/>
      <c r="E189" s="414" t="s">
        <v>1365</v>
      </c>
      <c r="F189" s="614"/>
      <c r="G189" s="207"/>
      <c r="H189" s="206"/>
      <c r="I189" s="207"/>
      <c r="J189" s="209">
        <v>300000</v>
      </c>
      <c r="K189" s="207"/>
      <c r="L189" s="212"/>
      <c r="M189" s="207"/>
      <c r="N189" s="207"/>
      <c r="O189" s="195"/>
      <c r="P189" s="198">
        <f t="shared" si="8"/>
        <v>300000</v>
      </c>
    </row>
    <row r="190" spans="1:108" s="188" customFormat="1" ht="21.75" customHeight="1" x14ac:dyDescent="0.2">
      <c r="A190" s="187" t="s">
        <v>1234</v>
      </c>
      <c r="B190" s="612"/>
      <c r="C190" s="612"/>
      <c r="D190" s="845"/>
      <c r="E190" s="281" t="s">
        <v>1366</v>
      </c>
      <c r="F190" s="614"/>
      <c r="G190" s="207"/>
      <c r="H190" s="206"/>
      <c r="I190" s="207"/>
      <c r="J190" s="209">
        <v>300000</v>
      </c>
      <c r="K190" s="212"/>
      <c r="L190" s="215"/>
      <c r="M190" s="207"/>
      <c r="N190" s="207"/>
      <c r="O190" s="195"/>
      <c r="P190" s="198">
        <f t="shared" si="8"/>
        <v>300000</v>
      </c>
    </row>
    <row r="191" spans="1:108" s="188" customFormat="1" ht="24.95" customHeight="1" x14ac:dyDescent="0.2">
      <c r="A191" s="187" t="s">
        <v>1235</v>
      </c>
      <c r="B191" s="612"/>
      <c r="C191" s="612"/>
      <c r="D191" s="843" t="s">
        <v>821</v>
      </c>
      <c r="E191" s="466" t="s">
        <v>1364</v>
      </c>
      <c r="F191" s="614"/>
      <c r="G191" s="207"/>
      <c r="H191" s="206"/>
      <c r="I191" s="207"/>
      <c r="J191" s="209">
        <v>500000</v>
      </c>
      <c r="K191" s="206"/>
      <c r="L191" s="215"/>
      <c r="M191" s="207"/>
      <c r="N191" s="207"/>
      <c r="O191" s="195"/>
      <c r="P191" s="198">
        <f t="shared" si="8"/>
        <v>500000</v>
      </c>
    </row>
    <row r="192" spans="1:108" s="188" customFormat="1" ht="24.95" customHeight="1" x14ac:dyDescent="0.2">
      <c r="A192" s="187" t="s">
        <v>1236</v>
      </c>
      <c r="B192" s="612"/>
      <c r="C192" s="612"/>
      <c r="D192" s="844"/>
      <c r="E192" s="414" t="s">
        <v>1365</v>
      </c>
      <c r="F192" s="614"/>
      <c r="G192" s="207"/>
      <c r="H192" s="206"/>
      <c r="I192" s="207"/>
      <c r="J192" s="209">
        <v>500000</v>
      </c>
      <c r="K192" s="207"/>
      <c r="L192" s="212"/>
      <c r="M192" s="207"/>
      <c r="N192" s="207"/>
      <c r="O192" s="195"/>
      <c r="P192" s="198">
        <f t="shared" si="8"/>
        <v>500000</v>
      </c>
    </row>
    <row r="193" spans="1:16" s="188" customFormat="1" ht="24.95" customHeight="1" x14ac:dyDescent="0.2">
      <c r="A193" s="187" t="s">
        <v>1237</v>
      </c>
      <c r="B193" s="612"/>
      <c r="C193" s="612"/>
      <c r="D193" s="845"/>
      <c r="E193" s="281" t="s">
        <v>1366</v>
      </c>
      <c r="F193" s="614"/>
      <c r="G193" s="207"/>
      <c r="H193" s="206"/>
      <c r="I193" s="207"/>
      <c r="J193" s="209">
        <v>500000</v>
      </c>
      <c r="K193" s="207"/>
      <c r="L193" s="206"/>
      <c r="M193" s="207"/>
      <c r="N193" s="207"/>
      <c r="O193" s="195"/>
      <c r="P193" s="198">
        <f t="shared" si="8"/>
        <v>500000</v>
      </c>
    </row>
    <row r="194" spans="1:16" s="188" customFormat="1" ht="20.100000000000001" customHeight="1" x14ac:dyDescent="0.2">
      <c r="A194" s="187" t="s">
        <v>1238</v>
      </c>
      <c r="B194" s="612"/>
      <c r="C194" s="612"/>
      <c r="D194" s="843" t="s">
        <v>1439</v>
      </c>
      <c r="E194" s="466" t="s">
        <v>1364</v>
      </c>
      <c r="F194" s="614"/>
      <c r="G194" s="207"/>
      <c r="H194" s="206"/>
      <c r="I194" s="207"/>
      <c r="J194" s="209">
        <v>200000</v>
      </c>
      <c r="K194" s="207"/>
      <c r="L194" s="206"/>
      <c r="M194" s="207"/>
      <c r="N194" s="207"/>
      <c r="O194" s="195"/>
      <c r="P194" s="198">
        <f t="shared" si="8"/>
        <v>200000</v>
      </c>
    </row>
    <row r="195" spans="1:16" s="188" customFormat="1" ht="20.100000000000001" customHeight="1" x14ac:dyDescent="0.2">
      <c r="A195" s="187" t="s">
        <v>1239</v>
      </c>
      <c r="B195" s="612"/>
      <c r="C195" s="612"/>
      <c r="D195" s="844"/>
      <c r="E195" s="414" t="s">
        <v>1365</v>
      </c>
      <c r="F195" s="614"/>
      <c r="G195" s="207"/>
      <c r="H195" s="206"/>
      <c r="I195" s="207"/>
      <c r="J195" s="209">
        <v>200000</v>
      </c>
      <c r="K195" s="207"/>
      <c r="L195" s="206"/>
      <c r="M195" s="207"/>
      <c r="N195" s="207"/>
      <c r="O195" s="195"/>
      <c r="P195" s="198">
        <f t="shared" si="8"/>
        <v>200000</v>
      </c>
    </row>
    <row r="196" spans="1:16" s="188" customFormat="1" ht="20.100000000000001" customHeight="1" x14ac:dyDescent="0.2">
      <c r="A196" s="187" t="s">
        <v>1240</v>
      </c>
      <c r="B196" s="612"/>
      <c r="C196" s="612"/>
      <c r="D196" s="845"/>
      <c r="E196" s="281" t="s">
        <v>1366</v>
      </c>
      <c r="F196" s="614"/>
      <c r="G196" s="207"/>
      <c r="H196" s="206"/>
      <c r="I196" s="207"/>
      <c r="J196" s="209">
        <v>200000</v>
      </c>
      <c r="K196" s="207"/>
      <c r="L196" s="206"/>
      <c r="M196" s="207"/>
      <c r="N196" s="207"/>
      <c r="O196" s="195"/>
      <c r="P196" s="198">
        <f t="shared" si="8"/>
        <v>200000</v>
      </c>
    </row>
    <row r="197" spans="1:16" s="188" customFormat="1" ht="20.100000000000001" customHeight="1" x14ac:dyDescent="0.2">
      <c r="A197" s="187" t="s">
        <v>1241</v>
      </c>
      <c r="B197" s="612"/>
      <c r="C197" s="612"/>
      <c r="D197" s="843" t="s">
        <v>1440</v>
      </c>
      <c r="E197" s="466" t="s">
        <v>1364</v>
      </c>
      <c r="F197" s="614"/>
      <c r="G197" s="207"/>
      <c r="H197" s="206"/>
      <c r="I197" s="207"/>
      <c r="J197" s="209">
        <v>200000</v>
      </c>
      <c r="K197" s="207"/>
      <c r="L197" s="206"/>
      <c r="M197" s="207"/>
      <c r="N197" s="207"/>
      <c r="O197" s="195"/>
      <c r="P197" s="198">
        <f t="shared" si="8"/>
        <v>200000</v>
      </c>
    </row>
    <row r="198" spans="1:16" s="188" customFormat="1" ht="20.100000000000001" customHeight="1" x14ac:dyDescent="0.2">
      <c r="A198" s="187" t="s">
        <v>1242</v>
      </c>
      <c r="B198" s="612"/>
      <c r="C198" s="612"/>
      <c r="D198" s="844"/>
      <c r="E198" s="414" t="s">
        <v>1365</v>
      </c>
      <c r="F198" s="614"/>
      <c r="G198" s="207"/>
      <c r="H198" s="206"/>
      <c r="I198" s="207"/>
      <c r="J198" s="209">
        <v>200000</v>
      </c>
      <c r="K198" s="207"/>
      <c r="L198" s="206"/>
      <c r="M198" s="207"/>
      <c r="N198" s="207"/>
      <c r="O198" s="195"/>
      <c r="P198" s="198">
        <f t="shared" si="8"/>
        <v>200000</v>
      </c>
    </row>
    <row r="199" spans="1:16" s="188" customFormat="1" ht="20.100000000000001" customHeight="1" x14ac:dyDescent="0.2">
      <c r="A199" s="187" t="s">
        <v>1243</v>
      </c>
      <c r="B199" s="612"/>
      <c r="C199" s="612"/>
      <c r="D199" s="845"/>
      <c r="E199" s="281" t="s">
        <v>1366</v>
      </c>
      <c r="F199" s="614"/>
      <c r="G199" s="207"/>
      <c r="H199" s="206"/>
      <c r="I199" s="207"/>
      <c r="J199" s="209">
        <v>200000</v>
      </c>
      <c r="K199" s="207"/>
      <c r="L199" s="206"/>
      <c r="M199" s="207"/>
      <c r="N199" s="207"/>
      <c r="O199" s="195"/>
      <c r="P199" s="198">
        <f t="shared" si="8"/>
        <v>200000</v>
      </c>
    </row>
    <row r="200" spans="1:16" s="188" customFormat="1" ht="20.100000000000001" customHeight="1" x14ac:dyDescent="0.2">
      <c r="A200" s="187" t="s">
        <v>1244</v>
      </c>
      <c r="B200" s="612"/>
      <c r="C200" s="612"/>
      <c r="D200" s="843" t="s">
        <v>1441</v>
      </c>
      <c r="E200" s="466" t="s">
        <v>1364</v>
      </c>
      <c r="F200" s="614"/>
      <c r="G200" s="207"/>
      <c r="H200" s="206"/>
      <c r="I200" s="207"/>
      <c r="J200" s="209">
        <v>200000</v>
      </c>
      <c r="K200" s="207"/>
      <c r="L200" s="206"/>
      <c r="M200" s="207"/>
      <c r="N200" s="207"/>
      <c r="O200" s="195"/>
      <c r="P200" s="198">
        <f t="shared" si="8"/>
        <v>200000</v>
      </c>
    </row>
    <row r="201" spans="1:16" s="188" customFormat="1" ht="20.100000000000001" customHeight="1" x14ac:dyDescent="0.2">
      <c r="A201" s="187" t="s">
        <v>1245</v>
      </c>
      <c r="B201" s="612"/>
      <c r="C201" s="612"/>
      <c r="D201" s="844"/>
      <c r="E201" s="414" t="s">
        <v>1365</v>
      </c>
      <c r="F201" s="614"/>
      <c r="G201" s="207"/>
      <c r="H201" s="206"/>
      <c r="I201" s="207"/>
      <c r="J201" s="233">
        <v>200000</v>
      </c>
      <c r="K201" s="207"/>
      <c r="L201" s="206"/>
      <c r="M201" s="207"/>
      <c r="N201" s="207"/>
      <c r="O201" s="195"/>
      <c r="P201" s="198">
        <f t="shared" si="8"/>
        <v>200000</v>
      </c>
    </row>
    <row r="202" spans="1:16" s="188" customFormat="1" ht="20.100000000000001" customHeight="1" x14ac:dyDescent="0.2">
      <c r="A202" s="187" t="s">
        <v>1246</v>
      </c>
      <c r="B202" s="612"/>
      <c r="C202" s="612"/>
      <c r="D202" s="845"/>
      <c r="E202" s="281" t="s">
        <v>1366</v>
      </c>
      <c r="F202" s="614"/>
      <c r="G202" s="207"/>
      <c r="H202" s="206"/>
      <c r="I202" s="212"/>
      <c r="J202" s="191">
        <v>200000</v>
      </c>
      <c r="K202" s="207"/>
      <c r="L202" s="206"/>
      <c r="M202" s="207"/>
      <c r="N202" s="207"/>
      <c r="O202" s="195"/>
      <c r="P202" s="198">
        <f t="shared" si="8"/>
        <v>200000</v>
      </c>
    </row>
    <row r="203" spans="1:16" s="188" customFormat="1" ht="20.100000000000001" customHeight="1" x14ac:dyDescent="0.2">
      <c r="A203" s="187" t="s">
        <v>1247</v>
      </c>
      <c r="B203" s="612"/>
      <c r="C203" s="612"/>
      <c r="D203" s="843" t="s">
        <v>1442</v>
      </c>
      <c r="E203" s="466" t="s">
        <v>1364</v>
      </c>
      <c r="F203" s="614"/>
      <c r="G203" s="207"/>
      <c r="H203" s="206"/>
      <c r="I203" s="212"/>
      <c r="J203" s="191">
        <v>200000</v>
      </c>
      <c r="K203" s="207"/>
      <c r="L203" s="206"/>
      <c r="M203" s="209"/>
      <c r="N203" s="209"/>
      <c r="O203" s="195"/>
      <c r="P203" s="198">
        <f t="shared" si="8"/>
        <v>200000</v>
      </c>
    </row>
    <row r="204" spans="1:16" s="188" customFormat="1" ht="20.100000000000001" customHeight="1" x14ac:dyDescent="0.2">
      <c r="A204" s="187" t="s">
        <v>1248</v>
      </c>
      <c r="B204" s="612"/>
      <c r="C204" s="612"/>
      <c r="D204" s="844"/>
      <c r="E204" s="414" t="s">
        <v>1365</v>
      </c>
      <c r="F204" s="614"/>
      <c r="G204" s="207"/>
      <c r="H204" s="206"/>
      <c r="I204" s="207"/>
      <c r="J204" s="233">
        <v>200000</v>
      </c>
      <c r="K204" s="207"/>
      <c r="L204" s="206"/>
      <c r="M204" s="209"/>
      <c r="N204" s="209"/>
      <c r="O204" s="195"/>
      <c r="P204" s="198">
        <f t="shared" si="8"/>
        <v>200000</v>
      </c>
    </row>
    <row r="205" spans="1:16" s="188" customFormat="1" ht="20.100000000000001" customHeight="1" x14ac:dyDescent="0.2">
      <c r="A205" s="187" t="s">
        <v>1249</v>
      </c>
      <c r="B205" s="612"/>
      <c r="C205" s="612"/>
      <c r="D205" s="845"/>
      <c r="E205" s="281" t="s">
        <v>1366</v>
      </c>
      <c r="F205" s="614"/>
      <c r="G205" s="207"/>
      <c r="H205" s="206"/>
      <c r="I205" s="207"/>
      <c r="J205" s="617">
        <v>200000</v>
      </c>
      <c r="K205" s="207"/>
      <c r="L205" s="206"/>
      <c r="M205" s="209"/>
      <c r="N205" s="209"/>
      <c r="O205" s="195"/>
      <c r="P205" s="198">
        <f t="shared" si="8"/>
        <v>200000</v>
      </c>
    </row>
    <row r="206" spans="1:16" s="188" customFormat="1" ht="20.100000000000001" customHeight="1" x14ac:dyDescent="0.2">
      <c r="A206" s="187" t="s">
        <v>1250</v>
      </c>
      <c r="B206" s="612"/>
      <c r="C206" s="612"/>
      <c r="D206" s="843" t="s">
        <v>1443</v>
      </c>
      <c r="E206" s="466" t="s">
        <v>1364</v>
      </c>
      <c r="F206" s="614"/>
      <c r="G206" s="207"/>
      <c r="H206" s="206"/>
      <c r="I206" s="207"/>
      <c r="J206" s="618">
        <v>200000</v>
      </c>
      <c r="K206" s="207"/>
      <c r="L206" s="206"/>
      <c r="M206" s="209"/>
      <c r="N206" s="209"/>
      <c r="O206" s="195"/>
      <c r="P206" s="198">
        <f t="shared" si="8"/>
        <v>200000</v>
      </c>
    </row>
    <row r="207" spans="1:16" s="188" customFormat="1" ht="20.100000000000001" customHeight="1" x14ac:dyDescent="0.2">
      <c r="A207" s="187" t="s">
        <v>1251</v>
      </c>
      <c r="B207" s="612"/>
      <c r="C207" s="612"/>
      <c r="D207" s="844"/>
      <c r="E207" s="414" t="s">
        <v>1365</v>
      </c>
      <c r="F207" s="614"/>
      <c r="G207" s="207"/>
      <c r="H207" s="206"/>
      <c r="I207" s="207"/>
      <c r="J207" s="618">
        <v>200000</v>
      </c>
      <c r="K207" s="207"/>
      <c r="L207" s="206"/>
      <c r="M207" s="209"/>
      <c r="N207" s="209"/>
      <c r="O207" s="195"/>
      <c r="P207" s="198">
        <f t="shared" si="8"/>
        <v>200000</v>
      </c>
    </row>
    <row r="208" spans="1:16" s="188" customFormat="1" ht="20.100000000000001" customHeight="1" x14ac:dyDescent="0.2">
      <c r="A208" s="187" t="s">
        <v>1252</v>
      </c>
      <c r="B208" s="612"/>
      <c r="C208" s="612"/>
      <c r="D208" s="845"/>
      <c r="E208" s="281" t="s">
        <v>1366</v>
      </c>
      <c r="F208" s="614"/>
      <c r="G208" s="207"/>
      <c r="H208" s="206"/>
      <c r="I208" s="207"/>
      <c r="J208" s="618">
        <v>200000</v>
      </c>
      <c r="K208" s="207"/>
      <c r="L208" s="206"/>
      <c r="M208" s="209"/>
      <c r="N208" s="209"/>
      <c r="O208" s="195"/>
      <c r="P208" s="198">
        <f t="shared" si="8"/>
        <v>200000</v>
      </c>
    </row>
    <row r="209" spans="1:16" s="188" customFormat="1" ht="20.100000000000001" customHeight="1" x14ac:dyDescent="0.2">
      <c r="A209" s="187" t="s">
        <v>1253</v>
      </c>
      <c r="B209" s="612"/>
      <c r="C209" s="612"/>
      <c r="D209" s="843" t="s">
        <v>1444</v>
      </c>
      <c r="E209" s="466" t="s">
        <v>1364</v>
      </c>
      <c r="F209" s="614"/>
      <c r="G209" s="207"/>
      <c r="H209" s="206"/>
      <c r="I209" s="207"/>
      <c r="J209" s="618">
        <v>300000</v>
      </c>
      <c r="K209" s="207"/>
      <c r="L209" s="206"/>
      <c r="M209" s="209"/>
      <c r="N209" s="209"/>
      <c r="O209" s="195"/>
      <c r="P209" s="198">
        <f t="shared" si="8"/>
        <v>300000</v>
      </c>
    </row>
    <row r="210" spans="1:16" s="188" customFormat="1" ht="20.100000000000001" customHeight="1" x14ac:dyDescent="0.2">
      <c r="A210" s="187" t="s">
        <v>1254</v>
      </c>
      <c r="B210" s="612"/>
      <c r="C210" s="612"/>
      <c r="D210" s="844"/>
      <c r="E210" s="414" t="s">
        <v>1365</v>
      </c>
      <c r="F210" s="614"/>
      <c r="G210" s="614"/>
      <c r="H210" s="206"/>
      <c r="I210" s="207"/>
      <c r="J210" s="618">
        <v>300000</v>
      </c>
      <c r="K210" s="207"/>
      <c r="L210" s="206"/>
      <c r="M210" s="209"/>
      <c r="N210" s="209"/>
      <c r="O210" s="209"/>
      <c r="P210" s="198">
        <f t="shared" si="8"/>
        <v>300000</v>
      </c>
    </row>
    <row r="211" spans="1:16" s="188" customFormat="1" ht="20.100000000000001" customHeight="1" x14ac:dyDescent="0.2">
      <c r="A211" s="187" t="s">
        <v>1255</v>
      </c>
      <c r="B211" s="612"/>
      <c r="C211" s="612"/>
      <c r="D211" s="845"/>
      <c r="E211" s="281" t="s">
        <v>1366</v>
      </c>
      <c r="F211" s="619"/>
      <c r="G211" s="229"/>
      <c r="H211" s="206"/>
      <c r="I211" s="207"/>
      <c r="J211" s="618">
        <v>300000</v>
      </c>
      <c r="K211" s="207"/>
      <c r="L211" s="206"/>
      <c r="M211" s="209"/>
      <c r="N211" s="209"/>
      <c r="O211" s="220"/>
      <c r="P211" s="198">
        <f t="shared" si="8"/>
        <v>300000</v>
      </c>
    </row>
    <row r="212" spans="1:16" s="188" customFormat="1" ht="23.25" customHeight="1" x14ac:dyDescent="0.2">
      <c r="A212" s="187" t="s">
        <v>1256</v>
      </c>
      <c r="B212" s="194"/>
      <c r="C212" s="911" t="s">
        <v>864</v>
      </c>
      <c r="D212" s="911"/>
      <c r="E212" s="466" t="s">
        <v>1364</v>
      </c>
      <c r="F212" s="629"/>
      <c r="G212" s="222"/>
      <c r="H212" s="630"/>
      <c r="I212" s="630"/>
      <c r="J212" s="222">
        <v>0</v>
      </c>
      <c r="K212" s="631"/>
      <c r="L212" s="630"/>
      <c r="M212" s="631"/>
      <c r="N212" s="462"/>
      <c r="O212" s="697">
        <v>8430997</v>
      </c>
      <c r="P212" s="189">
        <f t="shared" si="8"/>
        <v>8430997</v>
      </c>
    </row>
    <row r="213" spans="1:16" s="188" customFormat="1" ht="25.5" customHeight="1" x14ac:dyDescent="0.2">
      <c r="A213" s="187" t="s">
        <v>1257</v>
      </c>
      <c r="B213" s="194"/>
      <c r="C213" s="911"/>
      <c r="D213" s="911"/>
      <c r="E213" s="464" t="s">
        <v>1365</v>
      </c>
      <c r="F213" s="629"/>
      <c r="G213" s="222"/>
      <c r="H213" s="630"/>
      <c r="I213" s="630"/>
      <c r="J213" s="632">
        <v>0</v>
      </c>
      <c r="K213" s="631"/>
      <c r="L213" s="630"/>
      <c r="M213" s="631"/>
      <c r="N213" s="631"/>
      <c r="O213" s="704">
        <v>8430997</v>
      </c>
      <c r="P213" s="189">
        <f t="shared" si="8"/>
        <v>8430997</v>
      </c>
    </row>
    <row r="214" spans="1:16" s="188" customFormat="1" ht="25.5" customHeight="1" x14ac:dyDescent="0.2">
      <c r="A214" s="187" t="s">
        <v>1258</v>
      </c>
      <c r="B214" s="194"/>
      <c r="C214" s="912"/>
      <c r="D214" s="912"/>
      <c r="E214" s="281" t="s">
        <v>1366</v>
      </c>
      <c r="F214" s="633"/>
      <c r="G214" s="634"/>
      <c r="H214" s="635"/>
      <c r="I214" s="635"/>
      <c r="J214" s="636">
        <v>0</v>
      </c>
      <c r="K214" s="637"/>
      <c r="L214" s="635"/>
      <c r="M214" s="637"/>
      <c r="N214" s="637"/>
      <c r="O214" s="638">
        <v>0</v>
      </c>
      <c r="P214" s="639">
        <f t="shared" si="8"/>
        <v>0</v>
      </c>
    </row>
    <row r="215" spans="1:16" s="188" customFormat="1" ht="24.95" customHeight="1" x14ac:dyDescent="0.2">
      <c r="A215" s="187" t="s">
        <v>1259</v>
      </c>
      <c r="C215" s="846" t="s">
        <v>79</v>
      </c>
      <c r="D215" s="846"/>
      <c r="E215" s="463" t="s">
        <v>1364</v>
      </c>
      <c r="F215" s="691">
        <v>1300655</v>
      </c>
      <c r="G215" s="692">
        <v>126814</v>
      </c>
      <c r="H215" s="693">
        <v>127000</v>
      </c>
      <c r="I215" s="693"/>
      <c r="J215" s="693"/>
      <c r="K215" s="693"/>
      <c r="L215" s="693"/>
      <c r="M215" s="693"/>
      <c r="N215" s="693"/>
      <c r="O215" s="693"/>
      <c r="P215" s="417">
        <f t="shared" ref="P215:P232" si="13">SUM(F215:O215)</f>
        <v>1554469</v>
      </c>
    </row>
    <row r="216" spans="1:16" s="188" customFormat="1" ht="24.95" customHeight="1" x14ac:dyDescent="0.2">
      <c r="A216" s="187" t="s">
        <v>1260</v>
      </c>
      <c r="C216" s="847"/>
      <c r="D216" s="847"/>
      <c r="E216" s="464" t="s">
        <v>1365</v>
      </c>
      <c r="F216" s="691">
        <v>7653715</v>
      </c>
      <c r="G216" s="692">
        <v>1080326</v>
      </c>
      <c r="H216" s="692">
        <v>127000</v>
      </c>
      <c r="I216" s="693"/>
      <c r="J216" s="693"/>
      <c r="K216" s="693"/>
      <c r="L216" s="693"/>
      <c r="M216" s="693"/>
      <c r="N216" s="693"/>
      <c r="O216" s="693"/>
      <c r="P216" s="417">
        <f t="shared" si="13"/>
        <v>8861041</v>
      </c>
    </row>
    <row r="217" spans="1:16" s="188" customFormat="1" ht="24.95" customHeight="1" x14ac:dyDescent="0.2">
      <c r="A217" s="187" t="s">
        <v>1261</v>
      </c>
      <c r="C217" s="848"/>
      <c r="D217" s="848"/>
      <c r="E217" s="281" t="s">
        <v>1366</v>
      </c>
      <c r="F217" s="691">
        <v>8238117</v>
      </c>
      <c r="G217" s="692">
        <v>1011494</v>
      </c>
      <c r="H217" s="692">
        <v>10000</v>
      </c>
      <c r="I217" s="693"/>
      <c r="J217" s="693"/>
      <c r="K217" s="693"/>
      <c r="L217" s="693"/>
      <c r="M217" s="693"/>
      <c r="N217" s="693"/>
      <c r="O217" s="693"/>
      <c r="P217" s="417">
        <f t="shared" si="13"/>
        <v>9259611</v>
      </c>
    </row>
    <row r="218" spans="1:16" s="188" customFormat="1" ht="24.95" customHeight="1" x14ac:dyDescent="0.2">
      <c r="A218" s="187" t="s">
        <v>1262</v>
      </c>
      <c r="B218" s="190"/>
      <c r="C218" s="924" t="s">
        <v>825</v>
      </c>
      <c r="D218" s="924"/>
      <c r="E218" s="463" t="s">
        <v>1364</v>
      </c>
      <c r="F218" s="694"/>
      <c r="G218" s="695"/>
      <c r="H218" s="695"/>
      <c r="I218" s="696"/>
      <c r="J218" s="695"/>
      <c r="K218" s="696"/>
      <c r="L218" s="695"/>
      <c r="M218" s="696"/>
      <c r="N218" s="696"/>
      <c r="O218" s="697">
        <v>1000000</v>
      </c>
      <c r="P218" s="460">
        <f t="shared" si="13"/>
        <v>1000000</v>
      </c>
    </row>
    <row r="219" spans="1:16" s="188" customFormat="1" ht="24.95" customHeight="1" x14ac:dyDescent="0.2">
      <c r="A219" s="187" t="s">
        <v>1263</v>
      </c>
      <c r="B219" s="190"/>
      <c r="C219" s="925"/>
      <c r="D219" s="925"/>
      <c r="E219" s="464" t="s">
        <v>1365</v>
      </c>
      <c r="F219" s="698"/>
      <c r="G219" s="699"/>
      <c r="H219" s="700"/>
      <c r="I219" s="699"/>
      <c r="J219" s="700"/>
      <c r="K219" s="699"/>
      <c r="L219" s="700"/>
      <c r="M219" s="699"/>
      <c r="N219" s="699"/>
      <c r="O219" s="699">
        <v>1000000</v>
      </c>
      <c r="P219" s="231">
        <f t="shared" si="13"/>
        <v>1000000</v>
      </c>
    </row>
    <row r="220" spans="1:16" s="188" customFormat="1" ht="24.95" customHeight="1" x14ac:dyDescent="0.2">
      <c r="A220" s="187" t="s">
        <v>1264</v>
      </c>
      <c r="B220" s="190"/>
      <c r="C220" s="925"/>
      <c r="D220" s="925"/>
      <c r="E220" s="282" t="s">
        <v>1366</v>
      </c>
      <c r="F220" s="701"/>
      <c r="G220" s="702"/>
      <c r="H220" s="703"/>
      <c r="I220" s="702"/>
      <c r="J220" s="703"/>
      <c r="K220" s="702"/>
      <c r="L220" s="703"/>
      <c r="M220" s="702"/>
      <c r="N220" s="702"/>
      <c r="O220" s="702">
        <v>0</v>
      </c>
      <c r="P220" s="672">
        <f t="shared" si="13"/>
        <v>0</v>
      </c>
    </row>
    <row r="221" spans="1:16" s="188" customFormat="1" ht="24.95" customHeight="1" x14ac:dyDescent="0.2">
      <c r="A221" s="187" t="s">
        <v>1265</v>
      </c>
      <c r="B221" s="190"/>
      <c r="C221" s="920" t="s">
        <v>859</v>
      </c>
      <c r="D221" s="920"/>
      <c r="E221" s="679" t="s">
        <v>1364</v>
      </c>
      <c r="F221" s="680"/>
      <c r="G221" s="681"/>
      <c r="H221" s="690">
        <v>57739280</v>
      </c>
      <c r="I221" s="683"/>
      <c r="J221" s="684"/>
      <c r="K221" s="683"/>
      <c r="L221" s="684"/>
      <c r="M221" s="683"/>
      <c r="N221" s="683"/>
      <c r="O221" s="685"/>
      <c r="P221" s="686">
        <f t="shared" si="13"/>
        <v>57739280</v>
      </c>
    </row>
    <row r="222" spans="1:16" s="188" customFormat="1" ht="24.95" customHeight="1" x14ac:dyDescent="0.2">
      <c r="A222" s="187" t="s">
        <v>1266</v>
      </c>
      <c r="B222" s="190"/>
      <c r="C222" s="920"/>
      <c r="D222" s="920"/>
      <c r="E222" s="679" t="s">
        <v>1365</v>
      </c>
      <c r="F222" s="680"/>
      <c r="G222" s="681"/>
      <c r="H222" s="690">
        <v>57739280</v>
      </c>
      <c r="I222" s="683"/>
      <c r="J222" s="684"/>
      <c r="K222" s="683"/>
      <c r="L222" s="684"/>
      <c r="M222" s="683"/>
      <c r="N222" s="683"/>
      <c r="O222" s="687"/>
      <c r="P222" s="686">
        <f t="shared" si="13"/>
        <v>57739280</v>
      </c>
    </row>
    <row r="223" spans="1:16" s="188" customFormat="1" ht="24.95" customHeight="1" x14ac:dyDescent="0.2">
      <c r="A223" s="187" t="s">
        <v>1267</v>
      </c>
      <c r="B223" s="190"/>
      <c r="C223" s="920"/>
      <c r="D223" s="920"/>
      <c r="E223" s="688" t="s">
        <v>1366</v>
      </c>
      <c r="F223" s="680"/>
      <c r="G223" s="681"/>
      <c r="H223" s="690">
        <v>55924329</v>
      </c>
      <c r="I223" s="683"/>
      <c r="J223" s="684"/>
      <c r="K223" s="683"/>
      <c r="L223" s="684"/>
      <c r="M223" s="683"/>
      <c r="N223" s="683"/>
      <c r="O223" s="689"/>
      <c r="P223" s="686">
        <f t="shared" si="13"/>
        <v>55924329</v>
      </c>
    </row>
    <row r="224" spans="1:16" s="188" customFormat="1" ht="24.95" customHeight="1" x14ac:dyDescent="0.2">
      <c r="A224" s="187" t="s">
        <v>1268</v>
      </c>
      <c r="B224" s="190"/>
      <c r="C224" s="920" t="s">
        <v>1459</v>
      </c>
      <c r="D224" s="920"/>
      <c r="E224" s="679" t="s">
        <v>1364</v>
      </c>
      <c r="F224" s="680"/>
      <c r="G224" s="681"/>
      <c r="H224" s="690"/>
      <c r="I224" s="683"/>
      <c r="J224" s="684"/>
      <c r="K224" s="683"/>
      <c r="L224" s="684"/>
      <c r="M224" s="683"/>
      <c r="N224" s="683"/>
      <c r="O224" s="685"/>
      <c r="P224" s="686">
        <f t="shared" si="13"/>
        <v>0</v>
      </c>
    </row>
    <row r="225" spans="1:17" s="188" customFormat="1" ht="21" customHeight="1" x14ac:dyDescent="0.2">
      <c r="A225" s="187" t="s">
        <v>1269</v>
      </c>
      <c r="B225" s="190"/>
      <c r="C225" s="920"/>
      <c r="D225" s="920"/>
      <c r="E225" s="679" t="s">
        <v>1365</v>
      </c>
      <c r="F225" s="680"/>
      <c r="G225" s="681"/>
      <c r="H225" s="690">
        <v>4000000</v>
      </c>
      <c r="I225" s="683"/>
      <c r="J225" s="684"/>
      <c r="K225" s="683"/>
      <c r="L225" s="684"/>
      <c r="M225" s="683"/>
      <c r="N225" s="683"/>
      <c r="O225" s="687"/>
      <c r="P225" s="686">
        <f t="shared" si="13"/>
        <v>4000000</v>
      </c>
    </row>
    <row r="226" spans="1:17" s="188" customFormat="1" ht="26.25" customHeight="1" x14ac:dyDescent="0.2">
      <c r="A226" s="187" t="s">
        <v>1270</v>
      </c>
      <c r="B226" s="190"/>
      <c r="C226" s="920"/>
      <c r="D226" s="920"/>
      <c r="E226" s="688" t="s">
        <v>1366</v>
      </c>
      <c r="F226" s="680"/>
      <c r="G226" s="681"/>
      <c r="H226" s="690">
        <v>3660775</v>
      </c>
      <c r="I226" s="683"/>
      <c r="J226" s="684"/>
      <c r="K226" s="683"/>
      <c r="L226" s="684"/>
      <c r="M226" s="683"/>
      <c r="N226" s="683"/>
      <c r="O226" s="689"/>
      <c r="P226" s="686">
        <f t="shared" si="13"/>
        <v>3660775</v>
      </c>
    </row>
    <row r="227" spans="1:17" s="188" customFormat="1" ht="24.95" customHeight="1" x14ac:dyDescent="0.2">
      <c r="A227" s="187" t="s">
        <v>1271</v>
      </c>
      <c r="B227" s="190"/>
      <c r="C227" s="920" t="s">
        <v>1460</v>
      </c>
      <c r="D227" s="920"/>
      <c r="E227" s="679" t="s">
        <v>1364</v>
      </c>
      <c r="F227" s="680"/>
      <c r="G227" s="681"/>
      <c r="H227" s="682"/>
      <c r="I227" s="683"/>
      <c r="J227" s="684"/>
      <c r="K227" s="683"/>
      <c r="L227" s="684"/>
      <c r="M227" s="683"/>
      <c r="N227" s="683"/>
      <c r="O227" s="685"/>
      <c r="P227" s="686">
        <f t="shared" si="13"/>
        <v>0</v>
      </c>
    </row>
    <row r="228" spans="1:17" s="188" customFormat="1" ht="24.95" customHeight="1" x14ac:dyDescent="0.2">
      <c r="A228" s="187" t="s">
        <v>1272</v>
      </c>
      <c r="B228" s="190"/>
      <c r="C228" s="920"/>
      <c r="D228" s="920"/>
      <c r="E228" s="679" t="s">
        <v>1365</v>
      </c>
      <c r="F228" s="680"/>
      <c r="G228" s="681"/>
      <c r="H228" s="682"/>
      <c r="I228" s="683"/>
      <c r="J228" s="684">
        <v>613104</v>
      </c>
      <c r="K228" s="683"/>
      <c r="L228" s="684"/>
      <c r="M228" s="683"/>
      <c r="N228" s="683"/>
      <c r="O228" s="687"/>
      <c r="P228" s="686">
        <f t="shared" si="13"/>
        <v>613104</v>
      </c>
    </row>
    <row r="229" spans="1:17" s="188" customFormat="1" ht="24.95" customHeight="1" x14ac:dyDescent="0.2">
      <c r="A229" s="187" t="s">
        <v>1273</v>
      </c>
      <c r="B229" s="190"/>
      <c r="C229" s="920"/>
      <c r="D229" s="920"/>
      <c r="E229" s="688" t="s">
        <v>1366</v>
      </c>
      <c r="F229" s="680"/>
      <c r="G229" s="681"/>
      <c r="H229" s="682"/>
      <c r="I229" s="683"/>
      <c r="J229" s="684">
        <v>613104</v>
      </c>
      <c r="K229" s="683"/>
      <c r="L229" s="684"/>
      <c r="M229" s="683"/>
      <c r="N229" s="683"/>
      <c r="O229" s="689"/>
      <c r="P229" s="686">
        <f t="shared" si="13"/>
        <v>613104</v>
      </c>
    </row>
    <row r="230" spans="1:17" s="188" customFormat="1" ht="24.95" customHeight="1" x14ac:dyDescent="0.2">
      <c r="A230" s="187" t="s">
        <v>1274</v>
      </c>
      <c r="B230" s="190"/>
      <c r="C230" s="926" t="s">
        <v>1461</v>
      </c>
      <c r="D230" s="926"/>
      <c r="E230" s="466" t="s">
        <v>1364</v>
      </c>
      <c r="F230" s="673"/>
      <c r="G230" s="674"/>
      <c r="H230" s="675"/>
      <c r="I230" s="676"/>
      <c r="J230" s="677"/>
      <c r="K230" s="676"/>
      <c r="L230" s="677"/>
      <c r="M230" s="676"/>
      <c r="N230" s="676"/>
      <c r="O230" s="678"/>
      <c r="P230" s="686">
        <f t="shared" si="13"/>
        <v>0</v>
      </c>
    </row>
    <row r="231" spans="1:17" s="188" customFormat="1" ht="21" customHeight="1" x14ac:dyDescent="0.2">
      <c r="A231" s="187" t="s">
        <v>1275</v>
      </c>
      <c r="B231" s="190"/>
      <c r="C231" s="926"/>
      <c r="D231" s="926"/>
      <c r="E231" s="464" t="s">
        <v>1365</v>
      </c>
      <c r="F231" s="235"/>
      <c r="G231" s="236"/>
      <c r="H231" s="700">
        <v>6000000</v>
      </c>
      <c r="I231" s="238"/>
      <c r="J231" s="237"/>
      <c r="K231" s="238"/>
      <c r="L231" s="237"/>
      <c r="M231" s="238"/>
      <c r="N231" s="238"/>
      <c r="O231" s="416"/>
      <c r="P231" s="686">
        <f t="shared" si="13"/>
        <v>6000000</v>
      </c>
    </row>
    <row r="232" spans="1:17" s="188" customFormat="1" ht="26.25" customHeight="1" thickBot="1" x14ac:dyDescent="0.25">
      <c r="A232" s="187" t="s">
        <v>1276</v>
      </c>
      <c r="B232" s="190"/>
      <c r="C232" s="927"/>
      <c r="D232" s="927"/>
      <c r="E232" s="671" t="s">
        <v>1366</v>
      </c>
      <c r="F232" s="468"/>
      <c r="G232" s="203"/>
      <c r="H232" s="746">
        <v>5993462</v>
      </c>
      <c r="I232" s="204"/>
      <c r="J232" s="205"/>
      <c r="K232" s="204"/>
      <c r="L232" s="205"/>
      <c r="M232" s="204"/>
      <c r="N232" s="204"/>
      <c r="O232" s="234"/>
      <c r="P232" s="686">
        <f t="shared" si="13"/>
        <v>5993462</v>
      </c>
    </row>
    <row r="233" spans="1:17" s="611" customFormat="1" ht="24.95" customHeight="1" thickBot="1" x14ac:dyDescent="0.25">
      <c r="A233" s="187" t="s">
        <v>1277</v>
      </c>
      <c r="B233" s="921" t="s">
        <v>828</v>
      </c>
      <c r="C233" s="921"/>
      <c r="D233" s="921"/>
      <c r="E233" s="406" t="s">
        <v>1364</v>
      </c>
      <c r="F233" s="747">
        <f>SUM(F7,F10,F13,F76,F85,F115,F118,F133,F136,F139,F142,F176,F212,F215,F218,F221)</f>
        <v>14775679</v>
      </c>
      <c r="G233" s="739">
        <f t="shared" ref="G233:P233" si="14">SUM(G7,G10,G13,G76,G85,G115,G118,G133,G136,G139,G142,G176,G215,G218,G221,G212)</f>
        <v>2674121</v>
      </c>
      <c r="H233" s="739">
        <f t="shared" si="14"/>
        <v>247639626</v>
      </c>
      <c r="I233" s="739">
        <f t="shared" si="14"/>
        <v>14674000</v>
      </c>
      <c r="J233" s="739">
        <f t="shared" si="14"/>
        <v>154610891</v>
      </c>
      <c r="K233" s="739">
        <f t="shared" si="14"/>
        <v>0</v>
      </c>
      <c r="L233" s="739">
        <f t="shared" si="14"/>
        <v>0</v>
      </c>
      <c r="M233" s="739">
        <f t="shared" si="14"/>
        <v>0</v>
      </c>
      <c r="N233" s="739">
        <f t="shared" si="14"/>
        <v>14500000</v>
      </c>
      <c r="O233" s="739">
        <f t="shared" si="14"/>
        <v>26554990</v>
      </c>
      <c r="P233" s="753">
        <f t="shared" si="14"/>
        <v>475429307</v>
      </c>
      <c r="Q233" s="720"/>
    </row>
    <row r="234" spans="1:17" s="611" customFormat="1" ht="24.95" customHeight="1" thickBot="1" x14ac:dyDescent="0.25">
      <c r="A234" s="187" t="s">
        <v>1278</v>
      </c>
      <c r="B234" s="922"/>
      <c r="C234" s="922"/>
      <c r="D234" s="922"/>
      <c r="E234" s="754" t="s">
        <v>1365</v>
      </c>
      <c r="F234" s="747">
        <f>SUM(F8,F11,F14,F77,F86,F116,F119,F134,F137,F140,F143,F177,F216,F219,F222,F213)</f>
        <v>44721986</v>
      </c>
      <c r="G234" s="739">
        <f>SUM(G8,G11,G14,G77,G86,G116,G119,G134,G137,G140,G143,G177,G216,G219,G222,G213)</f>
        <v>7222454</v>
      </c>
      <c r="H234" s="739">
        <f>SUM(H8,H11,H14,H77,H80,H83,H119,H134,H137,H140,H143,H177,H213,H216,H219,H222,H225,H228,H231,H228,H231)</f>
        <v>273829067</v>
      </c>
      <c r="I234" s="739">
        <f>SUM(I8,I11,I14,I77,I86,I116,I119,I134,I137,I140,I143,I177,I216,I219,I222,I213)</f>
        <v>13495056</v>
      </c>
      <c r="J234" s="739">
        <f t="shared" ref="J234:O234" si="15">SUM(J8,J11,J14,J77,J86,J116,J119,J134,J137,J140,J143,J177,J216,J219,J222,J213,J81,J83,J225,J228,J231)</f>
        <v>148668560</v>
      </c>
      <c r="K234" s="739">
        <f t="shared" si="15"/>
        <v>4558418</v>
      </c>
      <c r="L234" s="739">
        <f t="shared" si="15"/>
        <v>0</v>
      </c>
      <c r="M234" s="739">
        <f t="shared" si="15"/>
        <v>4500000</v>
      </c>
      <c r="N234" s="739">
        <f t="shared" si="15"/>
        <v>4500000</v>
      </c>
      <c r="O234" s="739">
        <f t="shared" si="15"/>
        <v>26554990</v>
      </c>
      <c r="P234" s="753">
        <f>SUM(P8,P11,P14,P77,P86,P116,P119,P134,P137,P140,P143,P177,P216,P219,P222,P213,P225,P228,P231,P80,P83)</f>
        <v>529155531</v>
      </c>
      <c r="Q234" s="720"/>
    </row>
    <row r="235" spans="1:17" s="611" customFormat="1" ht="24.95" customHeight="1" thickBot="1" x14ac:dyDescent="0.25">
      <c r="A235" s="187" t="s">
        <v>1279</v>
      </c>
      <c r="B235" s="923"/>
      <c r="C235" s="923"/>
      <c r="D235" s="923"/>
      <c r="E235" s="745" t="s">
        <v>1366</v>
      </c>
      <c r="F235" s="747">
        <f>SUM(F9,F12,F15,F78,F87,F117,F120,F135,F138,F141,F144,F178,F217,F220,F223,F214,F226,F229,F232)</f>
        <v>42088594</v>
      </c>
      <c r="G235" s="747">
        <f>SUM(G9,G12,G15,G78,G87,G117,G120,G135,G138,G141,G144,G178,G217,G220,G223,G214,G226,G229,G232)</f>
        <v>7222454</v>
      </c>
      <c r="H235" s="747">
        <f>SUM(H9,H12,H15,H78,H87,H117,H120,H135,H138,H141,H144,H178,H217,H220,H223,H214,H226,H229,H232)</f>
        <v>218065582</v>
      </c>
      <c r="I235" s="747">
        <f>SUM(I9,I12,I15,I78,I87,I117,I120,I135,I138,I141,I144,I178,I217,I220,I223,I214,I226,I229,I232)</f>
        <v>10004001</v>
      </c>
      <c r="J235" s="739">
        <f t="shared" ref="J235:O235" si="16">SUM(J9,J12,J15,J78,J87,J117,J120,J135,J138,J141,J144,J178,J217,J220,J223,J214,J226,J229,J232,J81,J84)</f>
        <v>118190019</v>
      </c>
      <c r="K235" s="739">
        <f t="shared" si="16"/>
        <v>4558418</v>
      </c>
      <c r="L235" s="739">
        <f t="shared" si="16"/>
        <v>0</v>
      </c>
      <c r="M235" s="739">
        <f t="shared" si="16"/>
        <v>4500000</v>
      </c>
      <c r="N235" s="739">
        <f t="shared" si="16"/>
        <v>0</v>
      </c>
      <c r="O235" s="739">
        <f t="shared" si="16"/>
        <v>0</v>
      </c>
      <c r="P235" s="753">
        <f>SUM(P9,P12,P15,P78,P87,P117,P120,P135,P138,P141,P144,P178,P217,P220,P223,P214)</f>
        <v>385757962</v>
      </c>
      <c r="Q235" s="720"/>
    </row>
    <row r="236" spans="1:17" s="188" customFormat="1" ht="24.95" customHeight="1" x14ac:dyDescent="0.2">
      <c r="A236" s="187" t="s">
        <v>1280</v>
      </c>
      <c r="B236" s="199" t="s">
        <v>831</v>
      </c>
      <c r="D236" s="199"/>
      <c r="E236" s="668"/>
      <c r="F236" s="642"/>
      <c r="G236" s="642"/>
      <c r="H236" s="642"/>
      <c r="I236" s="643"/>
      <c r="J236" s="642"/>
      <c r="K236" s="642"/>
      <c r="L236" s="642"/>
      <c r="M236" s="642"/>
      <c r="N236" s="642"/>
      <c r="O236" s="642"/>
      <c r="P236" s="639"/>
    </row>
    <row r="237" spans="1:17" s="188" customFormat="1" ht="20.25" customHeight="1" x14ac:dyDescent="0.2">
      <c r="A237" s="187" t="s">
        <v>1281</v>
      </c>
      <c r="B237" s="665" t="s">
        <v>833</v>
      </c>
      <c r="C237" s="666"/>
      <c r="D237" s="666"/>
      <c r="E237" s="667"/>
      <c r="F237" s="218"/>
      <c r="G237" s="218"/>
      <c r="H237" s="218"/>
      <c r="I237" s="640"/>
      <c r="J237" s="218"/>
      <c r="K237" s="218"/>
      <c r="L237" s="218"/>
      <c r="M237" s="218"/>
      <c r="N237" s="218"/>
      <c r="O237" s="218"/>
      <c r="P237" s="198"/>
    </row>
    <row r="238" spans="1:17" s="188" customFormat="1" ht="27" customHeight="1" x14ac:dyDescent="0.2">
      <c r="A238" s="187" t="s">
        <v>1282</v>
      </c>
      <c r="B238" s="194"/>
      <c r="C238" s="849" t="s">
        <v>1144</v>
      </c>
      <c r="D238" s="849"/>
      <c r="E238" s="466" t="s">
        <v>1364</v>
      </c>
      <c r="F238" s="218"/>
      <c r="G238" s="218"/>
      <c r="H238" s="218"/>
      <c r="I238" s="640"/>
      <c r="J238" s="218"/>
      <c r="K238" s="218">
        <v>4669774</v>
      </c>
      <c r="L238" s="218"/>
      <c r="M238" s="218"/>
      <c r="N238" s="218"/>
      <c r="O238" s="218">
        <v>0</v>
      </c>
      <c r="P238" s="198">
        <f t="shared" ref="P238:P243" si="17">SUM(F238:O238)</f>
        <v>4669774</v>
      </c>
    </row>
    <row r="239" spans="1:17" s="188" customFormat="1" ht="27" customHeight="1" x14ac:dyDescent="0.2">
      <c r="A239" s="187" t="s">
        <v>1283</v>
      </c>
      <c r="B239" s="194"/>
      <c r="C239" s="850"/>
      <c r="D239" s="850"/>
      <c r="E239" s="464" t="s">
        <v>1365</v>
      </c>
      <c r="F239" s="218"/>
      <c r="G239" s="218"/>
      <c r="H239" s="218">
        <v>0</v>
      </c>
      <c r="I239" s="640"/>
      <c r="J239" s="218"/>
      <c r="K239" s="218">
        <v>5514774</v>
      </c>
      <c r="L239" s="218"/>
      <c r="M239" s="218"/>
      <c r="N239" s="218"/>
      <c r="O239" s="218">
        <v>0</v>
      </c>
      <c r="P239" s="198">
        <f t="shared" si="17"/>
        <v>5514774</v>
      </c>
    </row>
    <row r="240" spans="1:17" s="188" customFormat="1" ht="27" customHeight="1" x14ac:dyDescent="0.2">
      <c r="A240" s="187" t="s">
        <v>1284</v>
      </c>
      <c r="B240" s="194"/>
      <c r="C240" s="851"/>
      <c r="D240" s="851"/>
      <c r="E240" s="281" t="s">
        <v>1366</v>
      </c>
      <c r="F240" s="218"/>
      <c r="G240" s="218"/>
      <c r="H240" s="218">
        <v>0</v>
      </c>
      <c r="I240" s="640"/>
      <c r="J240" s="218"/>
      <c r="K240" s="218">
        <v>5514774</v>
      </c>
      <c r="L240" s="218"/>
      <c r="M240" s="218"/>
      <c r="N240" s="218"/>
      <c r="O240" s="218">
        <v>0</v>
      </c>
      <c r="P240" s="198">
        <f t="shared" si="17"/>
        <v>5514774</v>
      </c>
    </row>
    <row r="241" spans="1:16" s="188" customFormat="1" ht="24.95" customHeight="1" x14ac:dyDescent="0.2">
      <c r="A241" s="187" t="s">
        <v>1285</v>
      </c>
      <c r="B241" s="194"/>
      <c r="C241" s="849" t="s">
        <v>892</v>
      </c>
      <c r="D241" s="849"/>
      <c r="E241" s="466" t="s">
        <v>1364</v>
      </c>
      <c r="F241" s="218"/>
      <c r="G241" s="218"/>
      <c r="H241" s="218"/>
      <c r="I241" s="640"/>
      <c r="J241" s="218"/>
      <c r="K241" s="218">
        <v>946644822</v>
      </c>
      <c r="L241" s="218"/>
      <c r="M241" s="218"/>
      <c r="N241" s="218"/>
      <c r="O241" s="218"/>
      <c r="P241" s="198">
        <f t="shared" si="17"/>
        <v>946644822</v>
      </c>
    </row>
    <row r="242" spans="1:16" s="188" customFormat="1" ht="24.95" customHeight="1" x14ac:dyDescent="0.2">
      <c r="A242" s="187" t="s">
        <v>1286</v>
      </c>
      <c r="B242" s="194"/>
      <c r="C242" s="850"/>
      <c r="D242" s="850"/>
      <c r="E242" s="464" t="s">
        <v>1365</v>
      </c>
      <c r="F242" s="218"/>
      <c r="G242" s="218"/>
      <c r="H242" s="218"/>
      <c r="I242" s="640"/>
      <c r="J242" s="218"/>
      <c r="K242" s="218">
        <v>1112128799</v>
      </c>
      <c r="L242" s="218">
        <v>0</v>
      </c>
      <c r="M242" s="218"/>
      <c r="N242" s="218"/>
      <c r="O242" s="218"/>
      <c r="P242" s="198">
        <f t="shared" si="17"/>
        <v>1112128799</v>
      </c>
    </row>
    <row r="243" spans="1:16" s="188" customFormat="1" ht="24.95" customHeight="1" x14ac:dyDescent="0.2">
      <c r="A243" s="187" t="s">
        <v>1287</v>
      </c>
      <c r="B243" s="194"/>
      <c r="C243" s="851"/>
      <c r="D243" s="851"/>
      <c r="E243" s="281" t="s">
        <v>1366</v>
      </c>
      <c r="F243" s="218"/>
      <c r="G243" s="218"/>
      <c r="H243" s="218"/>
      <c r="I243" s="640"/>
      <c r="J243" s="218"/>
      <c r="K243" s="218">
        <v>190352792</v>
      </c>
      <c r="L243" s="218"/>
      <c r="M243" s="218"/>
      <c r="N243" s="218"/>
      <c r="O243" s="218"/>
      <c r="P243" s="198">
        <f t="shared" si="17"/>
        <v>190352792</v>
      </c>
    </row>
    <row r="244" spans="1:16" s="188" customFormat="1" ht="16.5" customHeight="1" x14ac:dyDescent="0.2">
      <c r="A244" s="187" t="s">
        <v>1288</v>
      </c>
      <c r="B244" s="194"/>
      <c r="C244" s="849" t="s">
        <v>868</v>
      </c>
      <c r="D244" s="849"/>
      <c r="E244" s="466" t="s">
        <v>1364</v>
      </c>
      <c r="F244" s="218"/>
      <c r="G244" s="218"/>
      <c r="H244" s="218"/>
      <c r="I244" s="640"/>
      <c r="J244" s="218"/>
      <c r="K244" s="218"/>
      <c r="L244" s="218"/>
      <c r="M244" s="218">
        <v>20000</v>
      </c>
      <c r="N244" s="218"/>
      <c r="O244" s="218"/>
      <c r="P244" s="198">
        <f t="shared" ref="P244:P285" si="18">SUM(F244:O244)</f>
        <v>20000</v>
      </c>
    </row>
    <row r="245" spans="1:16" s="188" customFormat="1" ht="18.75" customHeight="1" x14ac:dyDescent="0.2">
      <c r="A245" s="187" t="s">
        <v>1289</v>
      </c>
      <c r="B245" s="194"/>
      <c r="C245" s="850"/>
      <c r="D245" s="850"/>
      <c r="E245" s="464" t="s">
        <v>1365</v>
      </c>
      <c r="F245" s="218"/>
      <c r="G245" s="218"/>
      <c r="H245" s="218"/>
      <c r="I245" s="640"/>
      <c r="J245" s="218"/>
      <c r="K245" s="218"/>
      <c r="L245" s="218"/>
      <c r="M245" s="218">
        <v>20000</v>
      </c>
      <c r="N245" s="218"/>
      <c r="O245" s="218"/>
      <c r="P245" s="198">
        <f t="shared" si="18"/>
        <v>20000</v>
      </c>
    </row>
    <row r="246" spans="1:16" s="188" customFormat="1" ht="21" customHeight="1" x14ac:dyDescent="0.2">
      <c r="A246" s="187" t="s">
        <v>1290</v>
      </c>
      <c r="B246" s="194"/>
      <c r="C246" s="851"/>
      <c r="D246" s="851"/>
      <c r="E246" s="281" t="s">
        <v>1366</v>
      </c>
      <c r="F246" s="218"/>
      <c r="G246" s="218"/>
      <c r="H246" s="218"/>
      <c r="I246" s="640"/>
      <c r="J246" s="218"/>
      <c r="K246" s="218"/>
      <c r="L246" s="218"/>
      <c r="M246" s="218">
        <v>0</v>
      </c>
      <c r="N246" s="218"/>
      <c r="O246" s="218"/>
      <c r="P246" s="198">
        <f t="shared" si="18"/>
        <v>0</v>
      </c>
    </row>
    <row r="247" spans="1:16" s="188" customFormat="1" ht="19.5" customHeight="1" x14ac:dyDescent="0.2">
      <c r="A247" s="187" t="s">
        <v>1291</v>
      </c>
      <c r="B247" s="194"/>
      <c r="C247" s="849" t="s">
        <v>869</v>
      </c>
      <c r="D247" s="849"/>
      <c r="E247" s="466" t="s">
        <v>1364</v>
      </c>
      <c r="F247" s="218"/>
      <c r="G247" s="218"/>
      <c r="H247" s="218"/>
      <c r="I247" s="640"/>
      <c r="J247" s="218"/>
      <c r="K247" s="218">
        <v>1487000</v>
      </c>
      <c r="L247" s="218"/>
      <c r="M247" s="218"/>
      <c r="N247" s="218"/>
      <c r="O247" s="218"/>
      <c r="P247" s="198">
        <f t="shared" si="18"/>
        <v>1487000</v>
      </c>
    </row>
    <row r="248" spans="1:16" s="188" customFormat="1" ht="19.5" customHeight="1" x14ac:dyDescent="0.2">
      <c r="A248" s="187" t="s">
        <v>1292</v>
      </c>
      <c r="B248" s="194"/>
      <c r="C248" s="850"/>
      <c r="D248" s="850"/>
      <c r="E248" s="464" t="s">
        <v>1365</v>
      </c>
      <c r="F248" s="218"/>
      <c r="G248" s="218"/>
      <c r="H248" s="218"/>
      <c r="I248" s="640"/>
      <c r="J248" s="218"/>
      <c r="K248" s="218">
        <v>1487000</v>
      </c>
      <c r="L248" s="218"/>
      <c r="M248" s="218"/>
      <c r="N248" s="218"/>
      <c r="O248" s="218"/>
      <c r="P248" s="198">
        <f t="shared" si="18"/>
        <v>1487000</v>
      </c>
    </row>
    <row r="249" spans="1:16" s="188" customFormat="1" ht="19.5" customHeight="1" x14ac:dyDescent="0.2">
      <c r="A249" s="187" t="s">
        <v>1293</v>
      </c>
      <c r="B249" s="194"/>
      <c r="C249" s="851"/>
      <c r="D249" s="851"/>
      <c r="E249" s="281" t="s">
        <v>1366</v>
      </c>
      <c r="F249" s="218"/>
      <c r="G249" s="218"/>
      <c r="H249" s="218"/>
      <c r="I249" s="640"/>
      <c r="J249" s="218"/>
      <c r="K249" s="218">
        <v>1486665</v>
      </c>
      <c r="L249" s="218"/>
      <c r="M249" s="218"/>
      <c r="N249" s="218"/>
      <c r="O249" s="218"/>
      <c r="P249" s="198">
        <f t="shared" si="18"/>
        <v>1486665</v>
      </c>
    </row>
    <row r="250" spans="1:16" s="188" customFormat="1" ht="24.95" customHeight="1" x14ac:dyDescent="0.2">
      <c r="A250" s="187" t="s">
        <v>1294</v>
      </c>
      <c r="B250" s="194"/>
      <c r="C250" s="849" t="s">
        <v>1448</v>
      </c>
      <c r="D250" s="849"/>
      <c r="E250" s="466" t="s">
        <v>1364</v>
      </c>
      <c r="F250" s="218"/>
      <c r="G250" s="218"/>
      <c r="H250" s="218"/>
      <c r="I250" s="218"/>
      <c r="J250" s="218"/>
      <c r="K250" s="218">
        <v>99000000</v>
      </c>
      <c r="L250" s="218"/>
      <c r="M250" s="218"/>
      <c r="N250" s="218"/>
      <c r="O250" s="218"/>
      <c r="P250" s="198">
        <f t="shared" si="18"/>
        <v>99000000</v>
      </c>
    </row>
    <row r="251" spans="1:16" s="188" customFormat="1" ht="24.95" customHeight="1" x14ac:dyDescent="0.2">
      <c r="A251" s="187" t="s">
        <v>1295</v>
      </c>
      <c r="B251" s="194"/>
      <c r="C251" s="850"/>
      <c r="D251" s="850"/>
      <c r="E251" s="464" t="s">
        <v>1365</v>
      </c>
      <c r="F251" s="218"/>
      <c r="G251" s="218"/>
      <c r="H251" s="218">
        <v>3018684</v>
      </c>
      <c r="I251" s="218"/>
      <c r="J251" s="218"/>
      <c r="K251" s="218">
        <v>95981316</v>
      </c>
      <c r="L251" s="218"/>
      <c r="M251" s="218"/>
      <c r="N251" s="218"/>
      <c r="O251" s="218"/>
      <c r="P251" s="198">
        <f t="shared" si="18"/>
        <v>99000000</v>
      </c>
    </row>
    <row r="252" spans="1:16" s="188" customFormat="1" ht="24.95" customHeight="1" x14ac:dyDescent="0.2">
      <c r="A252" s="187" t="s">
        <v>1296</v>
      </c>
      <c r="B252" s="194"/>
      <c r="C252" s="851"/>
      <c r="D252" s="851"/>
      <c r="E252" s="281" t="s">
        <v>1366</v>
      </c>
      <c r="F252" s="218"/>
      <c r="G252" s="218"/>
      <c r="H252" s="218">
        <v>3018684</v>
      </c>
      <c r="I252" s="218"/>
      <c r="J252" s="218"/>
      <c r="K252" s="218">
        <v>0</v>
      </c>
      <c r="L252" s="218"/>
      <c r="M252" s="218"/>
      <c r="N252" s="218"/>
      <c r="O252" s="218"/>
      <c r="P252" s="198">
        <f t="shared" si="18"/>
        <v>3018684</v>
      </c>
    </row>
    <row r="253" spans="1:16" s="188" customFormat="1" ht="19.5" customHeight="1" x14ac:dyDescent="0.2">
      <c r="A253" s="187" t="s">
        <v>1297</v>
      </c>
      <c r="B253" s="194"/>
      <c r="C253" s="849" t="s">
        <v>1449</v>
      </c>
      <c r="D253" s="849"/>
      <c r="E253" s="466" t="s">
        <v>1364</v>
      </c>
      <c r="F253" s="218"/>
      <c r="G253" s="218"/>
      <c r="H253" s="218"/>
      <c r="I253" s="218"/>
      <c r="J253" s="218"/>
      <c r="K253" s="218">
        <v>71465136</v>
      </c>
      <c r="L253" s="218"/>
      <c r="M253" s="218"/>
      <c r="N253" s="218"/>
      <c r="O253" s="218"/>
      <c r="P253" s="198">
        <f t="shared" si="18"/>
        <v>71465136</v>
      </c>
    </row>
    <row r="254" spans="1:16" s="188" customFormat="1" ht="19.5" customHeight="1" x14ac:dyDescent="0.2">
      <c r="A254" s="187" t="s">
        <v>1298</v>
      </c>
      <c r="B254" s="194"/>
      <c r="C254" s="850"/>
      <c r="D254" s="850"/>
      <c r="E254" s="464" t="s">
        <v>1365</v>
      </c>
      <c r="F254" s="644"/>
      <c r="G254" s="644"/>
      <c r="H254" s="644"/>
      <c r="I254" s="662"/>
      <c r="J254" s="644"/>
      <c r="K254" s="644">
        <v>71465136</v>
      </c>
      <c r="L254" s="644"/>
      <c r="M254" s="644"/>
      <c r="N254" s="644"/>
      <c r="O254" s="644"/>
      <c r="P254" s="198">
        <f t="shared" si="18"/>
        <v>71465136</v>
      </c>
    </row>
    <row r="255" spans="1:16" s="188" customFormat="1" ht="19.5" customHeight="1" x14ac:dyDescent="0.2">
      <c r="A255" s="187" t="s">
        <v>1299</v>
      </c>
      <c r="B255" s="194"/>
      <c r="C255" s="851"/>
      <c r="D255" s="851"/>
      <c r="E255" s="281" t="s">
        <v>1366</v>
      </c>
      <c r="F255" s="663"/>
      <c r="G255" s="663"/>
      <c r="H255" s="663"/>
      <c r="I255" s="664"/>
      <c r="J255" s="663"/>
      <c r="K255" s="663">
        <v>9391501</v>
      </c>
      <c r="L255" s="663"/>
      <c r="M255" s="663"/>
      <c r="N255" s="663"/>
      <c r="O255" s="663"/>
      <c r="P255" s="198">
        <f t="shared" si="18"/>
        <v>9391501</v>
      </c>
    </row>
    <row r="256" spans="1:16" s="188" customFormat="1" ht="19.5" customHeight="1" x14ac:dyDescent="0.2">
      <c r="A256" s="187" t="s">
        <v>1300</v>
      </c>
      <c r="B256" s="194"/>
      <c r="C256" s="849" t="s">
        <v>1450</v>
      </c>
      <c r="D256" s="849"/>
      <c r="E256" s="466" t="s">
        <v>1364</v>
      </c>
      <c r="F256" s="657"/>
      <c r="G256" s="657"/>
      <c r="H256" s="657"/>
      <c r="I256" s="658"/>
      <c r="J256" s="657"/>
      <c r="K256" s="657">
        <v>24903120</v>
      </c>
      <c r="L256" s="657"/>
      <c r="M256" s="657"/>
      <c r="N256" s="657"/>
      <c r="O256" s="657"/>
      <c r="P256" s="198">
        <f t="shared" si="18"/>
        <v>24903120</v>
      </c>
    </row>
    <row r="257" spans="1:17" s="188" customFormat="1" ht="19.5" customHeight="1" x14ac:dyDescent="0.2">
      <c r="A257" s="187" t="s">
        <v>1301</v>
      </c>
      <c r="B257" s="194"/>
      <c r="C257" s="850"/>
      <c r="D257" s="850"/>
      <c r="E257" s="464" t="s">
        <v>1365</v>
      </c>
      <c r="F257" s="669"/>
      <c r="G257" s="669"/>
      <c r="H257" s="669">
        <v>575300</v>
      </c>
      <c r="I257" s="670"/>
      <c r="J257" s="669"/>
      <c r="K257" s="669">
        <v>24327820</v>
      </c>
      <c r="L257" s="669"/>
      <c r="M257" s="669"/>
      <c r="N257" s="669"/>
      <c r="O257" s="669"/>
      <c r="P257" s="198">
        <f t="shared" si="18"/>
        <v>24903120</v>
      </c>
    </row>
    <row r="258" spans="1:17" s="188" customFormat="1" ht="19.5" customHeight="1" x14ac:dyDescent="0.2">
      <c r="A258" s="187" t="s">
        <v>1302</v>
      </c>
      <c r="B258" s="194"/>
      <c r="C258" s="851"/>
      <c r="D258" s="851"/>
      <c r="E258" s="281" t="s">
        <v>1366</v>
      </c>
      <c r="F258" s="669"/>
      <c r="G258" s="669"/>
      <c r="H258" s="669">
        <v>575300</v>
      </c>
      <c r="I258" s="670"/>
      <c r="J258" s="669"/>
      <c r="K258" s="669">
        <v>23253700</v>
      </c>
      <c r="L258" s="669"/>
      <c r="M258" s="669"/>
      <c r="N258" s="669"/>
      <c r="O258" s="669"/>
      <c r="P258" s="198">
        <f t="shared" si="18"/>
        <v>23829000</v>
      </c>
    </row>
    <row r="259" spans="1:17" s="188" customFormat="1" ht="19.5" customHeight="1" x14ac:dyDescent="0.2">
      <c r="A259" s="187" t="s">
        <v>1303</v>
      </c>
      <c r="B259" s="194"/>
      <c r="C259" s="849" t="s">
        <v>867</v>
      </c>
      <c r="D259" s="849"/>
      <c r="E259" s="466" t="s">
        <v>1364</v>
      </c>
      <c r="F259" s="669"/>
      <c r="G259" s="669"/>
      <c r="H259" s="669"/>
      <c r="I259" s="670"/>
      <c r="J259" s="669"/>
      <c r="K259" s="669"/>
      <c r="L259" s="669">
        <v>250000</v>
      </c>
      <c r="M259" s="669"/>
      <c r="N259" s="669"/>
      <c r="O259" s="669"/>
      <c r="P259" s="198">
        <f t="shared" si="18"/>
        <v>250000</v>
      </c>
    </row>
    <row r="260" spans="1:17" s="188" customFormat="1" ht="19.5" customHeight="1" x14ac:dyDescent="0.2">
      <c r="A260" s="187" t="s">
        <v>1304</v>
      </c>
      <c r="B260" s="194"/>
      <c r="C260" s="850"/>
      <c r="D260" s="850"/>
      <c r="E260" s="464" t="s">
        <v>1365</v>
      </c>
      <c r="F260" s="669"/>
      <c r="G260" s="669"/>
      <c r="H260" s="669">
        <v>0</v>
      </c>
      <c r="I260" s="670"/>
      <c r="J260" s="669">
        <v>0</v>
      </c>
      <c r="K260" s="669">
        <v>0</v>
      </c>
      <c r="L260" s="669">
        <v>250000</v>
      </c>
      <c r="M260" s="669"/>
      <c r="N260" s="669"/>
      <c r="O260" s="669"/>
      <c r="P260" s="198">
        <f t="shared" si="18"/>
        <v>250000</v>
      </c>
    </row>
    <row r="261" spans="1:17" s="188" customFormat="1" ht="19.5" customHeight="1" x14ac:dyDescent="0.2">
      <c r="A261" s="187" t="s">
        <v>1305</v>
      </c>
      <c r="B261" s="194"/>
      <c r="C261" s="851"/>
      <c r="D261" s="851"/>
      <c r="E261" s="281" t="s">
        <v>1366</v>
      </c>
      <c r="F261" s="669"/>
      <c r="G261" s="669"/>
      <c r="H261" s="669">
        <v>0</v>
      </c>
      <c r="I261" s="670"/>
      <c r="J261" s="669">
        <v>0</v>
      </c>
      <c r="K261" s="669">
        <v>0</v>
      </c>
      <c r="L261" s="669"/>
      <c r="M261" s="669"/>
      <c r="N261" s="669"/>
      <c r="O261" s="669"/>
      <c r="P261" s="198">
        <f t="shared" si="18"/>
        <v>0</v>
      </c>
    </row>
    <row r="262" spans="1:17" s="188" customFormat="1" ht="21.75" customHeight="1" x14ac:dyDescent="0.2">
      <c r="A262" s="187" t="s">
        <v>1306</v>
      </c>
      <c r="B262" s="194"/>
      <c r="C262" s="849" t="s">
        <v>1451</v>
      </c>
      <c r="D262" s="849"/>
      <c r="E262" s="466" t="s">
        <v>1364</v>
      </c>
      <c r="F262" s="669"/>
      <c r="G262" s="669"/>
      <c r="H262" s="669"/>
      <c r="I262" s="670"/>
      <c r="J262" s="669"/>
      <c r="K262" s="669">
        <v>0</v>
      </c>
      <c r="L262" s="669"/>
      <c r="M262" s="669">
        <v>225000000</v>
      </c>
      <c r="N262" s="669"/>
      <c r="O262" s="669"/>
      <c r="P262" s="198">
        <f t="shared" si="18"/>
        <v>225000000</v>
      </c>
    </row>
    <row r="263" spans="1:17" s="188" customFormat="1" ht="21.75" customHeight="1" x14ac:dyDescent="0.2">
      <c r="A263" s="187" t="s">
        <v>1307</v>
      </c>
      <c r="B263" s="194"/>
      <c r="C263" s="850"/>
      <c r="D263" s="850"/>
      <c r="E263" s="464" t="s">
        <v>1365</v>
      </c>
      <c r="F263" s="669"/>
      <c r="G263" s="669"/>
      <c r="H263" s="669"/>
      <c r="I263" s="670"/>
      <c r="J263" s="669"/>
      <c r="K263" s="669">
        <v>0</v>
      </c>
      <c r="L263" s="669"/>
      <c r="M263" s="669">
        <v>225000000</v>
      </c>
      <c r="N263" s="669"/>
      <c r="O263" s="669"/>
      <c r="P263" s="198">
        <f t="shared" si="18"/>
        <v>225000000</v>
      </c>
    </row>
    <row r="264" spans="1:17" s="188" customFormat="1" ht="21.75" customHeight="1" x14ac:dyDescent="0.2">
      <c r="A264" s="187" t="s">
        <v>1308</v>
      </c>
      <c r="B264" s="194"/>
      <c r="C264" s="851"/>
      <c r="D264" s="851"/>
      <c r="E264" s="281" t="s">
        <v>1366</v>
      </c>
      <c r="F264" s="669"/>
      <c r="G264" s="669"/>
      <c r="H264" s="669"/>
      <c r="I264" s="670"/>
      <c r="J264" s="669"/>
      <c r="K264" s="669">
        <v>0</v>
      </c>
      <c r="L264" s="669"/>
      <c r="M264" s="669"/>
      <c r="N264" s="669"/>
      <c r="O264" s="669"/>
      <c r="P264" s="198">
        <f t="shared" si="18"/>
        <v>0</v>
      </c>
    </row>
    <row r="265" spans="1:17" s="188" customFormat="1" ht="19.5" customHeight="1" x14ac:dyDescent="0.2">
      <c r="A265" s="187" t="s">
        <v>1309</v>
      </c>
      <c r="B265" s="194"/>
      <c r="C265" s="849" t="s">
        <v>1452</v>
      </c>
      <c r="D265" s="849"/>
      <c r="E265" s="466" t="s">
        <v>1364</v>
      </c>
      <c r="F265" s="669"/>
      <c r="G265" s="669"/>
      <c r="H265" s="669"/>
      <c r="I265" s="670"/>
      <c r="J265" s="669"/>
      <c r="K265" s="669">
        <v>5192619</v>
      </c>
      <c r="L265" s="669">
        <v>0</v>
      </c>
      <c r="M265" s="669"/>
      <c r="N265" s="669"/>
      <c r="O265" s="669"/>
      <c r="P265" s="198">
        <f t="shared" si="18"/>
        <v>5192619</v>
      </c>
    </row>
    <row r="266" spans="1:17" s="188" customFormat="1" ht="19.5" customHeight="1" x14ac:dyDescent="0.2">
      <c r="A266" s="187" t="s">
        <v>1310</v>
      </c>
      <c r="B266" s="194"/>
      <c r="C266" s="850"/>
      <c r="D266" s="850"/>
      <c r="E266" s="464" t="s">
        <v>1365</v>
      </c>
      <c r="F266" s="669"/>
      <c r="G266" s="669"/>
      <c r="H266" s="669">
        <v>5192619</v>
      </c>
      <c r="I266" s="670"/>
      <c r="J266" s="669"/>
      <c r="K266" s="669">
        <v>0</v>
      </c>
      <c r="L266" s="669">
        <v>0</v>
      </c>
      <c r="M266" s="669"/>
      <c r="N266" s="669"/>
      <c r="O266" s="669"/>
      <c r="P266" s="198">
        <f t="shared" si="18"/>
        <v>5192619</v>
      </c>
    </row>
    <row r="267" spans="1:17" s="188" customFormat="1" ht="19.5" customHeight="1" x14ac:dyDescent="0.2">
      <c r="A267" s="187" t="s">
        <v>1311</v>
      </c>
      <c r="B267" s="194"/>
      <c r="C267" s="851"/>
      <c r="D267" s="851"/>
      <c r="E267" s="281" t="s">
        <v>1366</v>
      </c>
      <c r="F267" s="669"/>
      <c r="G267" s="669"/>
      <c r="H267" s="669">
        <v>5192619</v>
      </c>
      <c r="I267" s="670"/>
      <c r="J267" s="669"/>
      <c r="K267" s="669"/>
      <c r="L267" s="669"/>
      <c r="M267" s="669"/>
      <c r="N267" s="669"/>
      <c r="O267" s="669"/>
      <c r="P267" s="198">
        <f t="shared" si="18"/>
        <v>5192619</v>
      </c>
    </row>
    <row r="268" spans="1:17" s="611" customFormat="1" ht="24.95" customHeight="1" x14ac:dyDescent="0.2">
      <c r="A268" s="187" t="s">
        <v>1312</v>
      </c>
      <c r="B268" s="194"/>
      <c r="C268" s="849" t="s">
        <v>1453</v>
      </c>
      <c r="D268" s="849"/>
      <c r="E268" s="466" t="s">
        <v>1364</v>
      </c>
      <c r="F268" s="669"/>
      <c r="G268" s="669"/>
      <c r="H268" s="669"/>
      <c r="I268" s="670"/>
      <c r="J268" s="669"/>
      <c r="K268" s="669">
        <v>10000000</v>
      </c>
      <c r="L268" s="669">
        <v>0</v>
      </c>
      <c r="M268" s="669"/>
      <c r="N268" s="669"/>
      <c r="O268" s="669"/>
      <c r="P268" s="198">
        <f t="shared" si="18"/>
        <v>10000000</v>
      </c>
      <c r="Q268" s="188"/>
    </row>
    <row r="269" spans="1:17" s="611" customFormat="1" ht="24.95" customHeight="1" x14ac:dyDescent="0.2">
      <c r="A269" s="187" t="s">
        <v>1313</v>
      </c>
      <c r="B269" s="194"/>
      <c r="C269" s="850"/>
      <c r="D269" s="850"/>
      <c r="E269" s="464" t="s">
        <v>1365</v>
      </c>
      <c r="F269" s="663"/>
      <c r="G269" s="663"/>
      <c r="H269" s="663">
        <v>3012024</v>
      </c>
      <c r="I269" s="664"/>
      <c r="J269" s="663"/>
      <c r="K269" s="663">
        <v>6987976</v>
      </c>
      <c r="L269" s="663">
        <v>0</v>
      </c>
      <c r="M269" s="663"/>
      <c r="N269" s="663"/>
      <c r="O269" s="663"/>
      <c r="P269" s="198">
        <f t="shared" si="18"/>
        <v>10000000</v>
      </c>
      <c r="Q269" s="188"/>
    </row>
    <row r="270" spans="1:17" s="611" customFormat="1" ht="24.95" customHeight="1" x14ac:dyDescent="0.2">
      <c r="A270" s="187" t="s">
        <v>1314</v>
      </c>
      <c r="B270" s="194"/>
      <c r="C270" s="851"/>
      <c r="D270" s="851"/>
      <c r="E270" s="281" t="s">
        <v>1366</v>
      </c>
      <c r="F270" s="644"/>
      <c r="G270" s="644"/>
      <c r="H270" s="644">
        <v>3012024</v>
      </c>
      <c r="I270" s="662"/>
      <c r="J270" s="644"/>
      <c r="K270" s="644">
        <v>3685000</v>
      </c>
      <c r="L270" s="644">
        <v>0</v>
      </c>
      <c r="M270" s="644"/>
      <c r="N270" s="644"/>
      <c r="O270" s="644"/>
      <c r="P270" s="198">
        <f t="shared" si="18"/>
        <v>6697024</v>
      </c>
      <c r="Q270" s="188"/>
    </row>
    <row r="271" spans="1:17" s="188" customFormat="1" ht="17.25" customHeight="1" x14ac:dyDescent="0.2">
      <c r="A271" s="187" t="s">
        <v>1315</v>
      </c>
      <c r="B271" s="194"/>
      <c r="C271" s="849" t="s">
        <v>1454</v>
      </c>
      <c r="D271" s="849"/>
      <c r="E271" s="281" t="s">
        <v>1364</v>
      </c>
      <c r="F271" s="657"/>
      <c r="G271" s="657"/>
      <c r="H271" s="657"/>
      <c r="I271" s="658"/>
      <c r="J271" s="657"/>
      <c r="K271" s="657">
        <v>990000</v>
      </c>
      <c r="L271" s="657"/>
      <c r="M271" s="657"/>
      <c r="N271" s="657"/>
      <c r="O271" s="657"/>
      <c r="P271" s="198">
        <f t="shared" si="18"/>
        <v>990000</v>
      </c>
    </row>
    <row r="272" spans="1:17" s="188" customFormat="1" ht="17.25" customHeight="1" x14ac:dyDescent="0.2">
      <c r="A272" s="187" t="s">
        <v>1316</v>
      </c>
      <c r="B272" s="194"/>
      <c r="C272" s="850"/>
      <c r="D272" s="850"/>
      <c r="E272" s="464" t="s">
        <v>1365</v>
      </c>
      <c r="F272" s="218"/>
      <c r="G272" s="218"/>
      <c r="H272" s="218"/>
      <c r="I272" s="640"/>
      <c r="J272" s="218"/>
      <c r="K272" s="218">
        <v>990000</v>
      </c>
      <c r="L272" s="218"/>
      <c r="M272" s="218"/>
      <c r="N272" s="218"/>
      <c r="O272" s="218"/>
      <c r="P272" s="198">
        <f t="shared" si="18"/>
        <v>990000</v>
      </c>
    </row>
    <row r="273" spans="1:16" s="188" customFormat="1" ht="17.25" customHeight="1" x14ac:dyDescent="0.2">
      <c r="A273" s="187" t="s">
        <v>1317</v>
      </c>
      <c r="B273" s="194"/>
      <c r="C273" s="851"/>
      <c r="D273" s="851"/>
      <c r="E273" s="281" t="s">
        <v>1366</v>
      </c>
      <c r="F273" s="218"/>
      <c r="G273" s="218"/>
      <c r="H273" s="218"/>
      <c r="I273" s="640"/>
      <c r="J273" s="218"/>
      <c r="K273" s="218">
        <v>989999</v>
      </c>
      <c r="L273" s="218"/>
      <c r="M273" s="218"/>
      <c r="N273" s="218"/>
      <c r="O273" s="218"/>
      <c r="P273" s="198">
        <f t="shared" si="18"/>
        <v>989999</v>
      </c>
    </row>
    <row r="274" spans="1:16" s="188" customFormat="1" ht="17.25" customHeight="1" x14ac:dyDescent="0.2">
      <c r="A274" s="187" t="s">
        <v>1318</v>
      </c>
      <c r="B274" s="194"/>
      <c r="C274" s="849" t="s">
        <v>1455</v>
      </c>
      <c r="D274" s="849"/>
      <c r="E274" s="281" t="s">
        <v>1364</v>
      </c>
      <c r="F274" s="657"/>
      <c r="G274" s="657"/>
      <c r="H274" s="657"/>
      <c r="I274" s="658"/>
      <c r="J274" s="657"/>
      <c r="K274" s="657"/>
      <c r="L274" s="657">
        <v>5000000</v>
      </c>
      <c r="M274" s="657"/>
      <c r="N274" s="657"/>
      <c r="O274" s="657"/>
      <c r="P274" s="198">
        <v>0</v>
      </c>
    </row>
    <row r="275" spans="1:16" s="188" customFormat="1" ht="17.25" customHeight="1" x14ac:dyDescent="0.2">
      <c r="A275" s="187" t="s">
        <v>1319</v>
      </c>
      <c r="B275" s="194"/>
      <c r="C275" s="850"/>
      <c r="D275" s="850"/>
      <c r="E275" s="464" t="s">
        <v>1365</v>
      </c>
      <c r="F275" s="218"/>
      <c r="G275" s="218"/>
      <c r="H275" s="218"/>
      <c r="I275" s="640"/>
      <c r="J275" s="218"/>
      <c r="K275" s="218">
        <v>0</v>
      </c>
      <c r="L275" s="218"/>
      <c r="M275" s="218"/>
      <c r="N275" s="218"/>
      <c r="O275" s="218"/>
      <c r="P275" s="198">
        <f t="shared" si="18"/>
        <v>0</v>
      </c>
    </row>
    <row r="276" spans="1:16" s="188" customFormat="1" ht="17.25" customHeight="1" x14ac:dyDescent="0.2">
      <c r="A276" s="187" t="s">
        <v>1320</v>
      </c>
      <c r="B276" s="194"/>
      <c r="C276" s="851"/>
      <c r="D276" s="851"/>
      <c r="E276" s="281" t="s">
        <v>1366</v>
      </c>
      <c r="F276" s="218"/>
      <c r="G276" s="218"/>
      <c r="H276" s="218"/>
      <c r="I276" s="640"/>
      <c r="J276" s="218"/>
      <c r="K276" s="218">
        <v>0</v>
      </c>
      <c r="L276" s="218"/>
      <c r="M276" s="218"/>
      <c r="N276" s="218"/>
      <c r="O276" s="218"/>
      <c r="P276" s="198">
        <f t="shared" si="18"/>
        <v>0</v>
      </c>
    </row>
    <row r="277" spans="1:16" s="188" customFormat="1" ht="17.25" customHeight="1" x14ac:dyDescent="0.2">
      <c r="A277" s="187" t="s">
        <v>1321</v>
      </c>
      <c r="B277" s="194"/>
      <c r="C277" s="849" t="s">
        <v>1456</v>
      </c>
      <c r="D277" s="849"/>
      <c r="E277" s="281" t="s">
        <v>1364</v>
      </c>
      <c r="F277" s="657"/>
      <c r="G277" s="657"/>
      <c r="H277" s="657"/>
      <c r="I277" s="658"/>
      <c r="J277" s="657"/>
      <c r="K277" s="657"/>
      <c r="L277" s="657">
        <v>11000000</v>
      </c>
      <c r="M277" s="657"/>
      <c r="N277" s="657"/>
      <c r="O277" s="657"/>
      <c r="P277" s="198">
        <f t="shared" si="18"/>
        <v>11000000</v>
      </c>
    </row>
    <row r="278" spans="1:16" s="188" customFormat="1" ht="17.25" customHeight="1" x14ac:dyDescent="0.2">
      <c r="A278" s="187" t="s">
        <v>1322</v>
      </c>
      <c r="B278" s="194"/>
      <c r="C278" s="850"/>
      <c r="D278" s="850"/>
      <c r="E278" s="464" t="s">
        <v>1365</v>
      </c>
      <c r="F278" s="218"/>
      <c r="G278" s="218"/>
      <c r="H278" s="218"/>
      <c r="I278" s="640"/>
      <c r="J278" s="218"/>
      <c r="K278" s="218"/>
      <c r="L278" s="218">
        <v>11000000</v>
      </c>
      <c r="M278" s="218"/>
      <c r="N278" s="218"/>
      <c r="O278" s="218"/>
      <c r="P278" s="198">
        <f t="shared" si="18"/>
        <v>11000000</v>
      </c>
    </row>
    <row r="279" spans="1:16" s="188" customFormat="1" ht="17.25" customHeight="1" x14ac:dyDescent="0.2">
      <c r="A279" s="187" t="s">
        <v>1323</v>
      </c>
      <c r="B279" s="194"/>
      <c r="C279" s="851"/>
      <c r="D279" s="851"/>
      <c r="E279" s="281" t="s">
        <v>1366</v>
      </c>
      <c r="F279" s="218"/>
      <c r="G279" s="218"/>
      <c r="H279" s="218"/>
      <c r="I279" s="640"/>
      <c r="J279" s="218"/>
      <c r="K279" s="218">
        <v>0</v>
      </c>
      <c r="L279" s="218">
        <v>11000000</v>
      </c>
      <c r="M279" s="218"/>
      <c r="N279" s="218"/>
      <c r="O279" s="218"/>
      <c r="P279" s="198">
        <f t="shared" si="18"/>
        <v>11000000</v>
      </c>
    </row>
    <row r="280" spans="1:16" s="188" customFormat="1" ht="17.25" customHeight="1" x14ac:dyDescent="0.2">
      <c r="A280" s="187" t="s">
        <v>1324</v>
      </c>
      <c r="B280" s="194"/>
      <c r="C280" s="849" t="s">
        <v>1457</v>
      </c>
      <c r="D280" s="849"/>
      <c r="E280" s="281" t="s">
        <v>1364</v>
      </c>
      <c r="F280" s="657"/>
      <c r="G280" s="657"/>
      <c r="H280" s="657"/>
      <c r="I280" s="658"/>
      <c r="J280" s="657"/>
      <c r="K280" s="657"/>
      <c r="L280" s="657"/>
      <c r="M280" s="657"/>
      <c r="N280" s="657"/>
      <c r="O280" s="657"/>
      <c r="P280" s="198">
        <f t="shared" si="18"/>
        <v>0</v>
      </c>
    </row>
    <row r="281" spans="1:16" s="188" customFormat="1" ht="17.25" customHeight="1" x14ac:dyDescent="0.2">
      <c r="A281" s="187" t="s">
        <v>1325</v>
      </c>
      <c r="B281" s="194"/>
      <c r="C281" s="850"/>
      <c r="D281" s="850"/>
      <c r="E281" s="464" t="s">
        <v>1365</v>
      </c>
      <c r="F281" s="218"/>
      <c r="G281" s="218"/>
      <c r="H281" s="218"/>
      <c r="I281" s="640"/>
      <c r="J281" s="218"/>
      <c r="K281" s="218">
        <v>0</v>
      </c>
      <c r="L281" s="218">
        <v>6420000</v>
      </c>
      <c r="M281" s="218"/>
      <c r="N281" s="218"/>
      <c r="O281" s="218"/>
      <c r="P281" s="198">
        <f t="shared" si="18"/>
        <v>6420000</v>
      </c>
    </row>
    <row r="282" spans="1:16" s="188" customFormat="1" ht="17.25" customHeight="1" x14ac:dyDescent="0.2">
      <c r="A282" s="187" t="s">
        <v>1326</v>
      </c>
      <c r="B282" s="194"/>
      <c r="C282" s="851"/>
      <c r="D282" s="851"/>
      <c r="E282" s="281" t="s">
        <v>1366</v>
      </c>
      <c r="F282" s="218"/>
      <c r="G282" s="218"/>
      <c r="H282" s="218"/>
      <c r="I282" s="640"/>
      <c r="J282" s="218"/>
      <c r="K282" s="218">
        <v>0</v>
      </c>
      <c r="L282" s="218"/>
      <c r="M282" s="218"/>
      <c r="N282" s="218"/>
      <c r="O282" s="218"/>
      <c r="P282" s="198">
        <f t="shared" si="18"/>
        <v>0</v>
      </c>
    </row>
    <row r="283" spans="1:16" s="188" customFormat="1" ht="17.25" customHeight="1" x14ac:dyDescent="0.2">
      <c r="A283" s="187" t="s">
        <v>1327</v>
      </c>
      <c r="B283" s="194"/>
      <c r="C283" s="849" t="s">
        <v>1462</v>
      </c>
      <c r="D283" s="849"/>
      <c r="E283" s="281" t="s">
        <v>1364</v>
      </c>
      <c r="F283" s="657"/>
      <c r="G283" s="657"/>
      <c r="H283" s="657"/>
      <c r="I283" s="658"/>
      <c r="J283" s="657"/>
      <c r="K283" s="657"/>
      <c r="L283" s="657"/>
      <c r="M283" s="657"/>
      <c r="N283" s="657"/>
      <c r="O283" s="657"/>
      <c r="P283" s="198">
        <f t="shared" si="18"/>
        <v>0</v>
      </c>
    </row>
    <row r="284" spans="1:16" s="188" customFormat="1" ht="17.25" customHeight="1" x14ac:dyDescent="0.2">
      <c r="A284" s="187" t="s">
        <v>1328</v>
      </c>
      <c r="B284" s="194"/>
      <c r="C284" s="850"/>
      <c r="D284" s="850"/>
      <c r="E284" s="464" t="s">
        <v>1365</v>
      </c>
      <c r="F284" s="218"/>
      <c r="G284" s="218"/>
      <c r="H284" s="218"/>
      <c r="I284" s="640"/>
      <c r="J284" s="218"/>
      <c r="K284" s="218">
        <v>4372235</v>
      </c>
      <c r="L284" s="218">
        <v>0</v>
      </c>
      <c r="M284" s="218"/>
      <c r="N284" s="218"/>
      <c r="O284" s="218"/>
      <c r="P284" s="198">
        <f t="shared" si="18"/>
        <v>4372235</v>
      </c>
    </row>
    <row r="285" spans="1:16" s="188" customFormat="1" ht="17.25" customHeight="1" x14ac:dyDescent="0.2">
      <c r="A285" s="187" t="s">
        <v>1329</v>
      </c>
      <c r="B285" s="194"/>
      <c r="C285" s="851"/>
      <c r="D285" s="851"/>
      <c r="E285" s="281" t="s">
        <v>1366</v>
      </c>
      <c r="F285" s="218"/>
      <c r="G285" s="218"/>
      <c r="H285" s="218"/>
      <c r="I285" s="640"/>
      <c r="J285" s="218"/>
      <c r="K285" s="218"/>
      <c r="L285" s="218">
        <v>0</v>
      </c>
      <c r="M285" s="218"/>
      <c r="N285" s="218"/>
      <c r="O285" s="218"/>
      <c r="P285" s="198">
        <f t="shared" si="18"/>
        <v>0</v>
      </c>
    </row>
    <row r="286" spans="1:16" s="188" customFormat="1" ht="21.75" customHeight="1" x14ac:dyDescent="0.2">
      <c r="A286" s="187" t="s">
        <v>1330</v>
      </c>
      <c r="B286" s="194"/>
      <c r="C286" s="849" t="s">
        <v>1463</v>
      </c>
      <c r="D286" s="849"/>
      <c r="E286" s="281" t="s">
        <v>1364</v>
      </c>
      <c r="F286" s="657"/>
      <c r="G286" s="657"/>
      <c r="H286" s="657"/>
      <c r="I286" s="658"/>
      <c r="J286" s="657"/>
      <c r="K286" s="657"/>
      <c r="L286" s="657"/>
      <c r="M286" s="657"/>
      <c r="N286" s="657"/>
      <c r="O286" s="657"/>
      <c r="P286" s="198">
        <f t="shared" ref="P286:P296" si="19">SUM(F286:O286)</f>
        <v>0</v>
      </c>
    </row>
    <row r="287" spans="1:16" s="188" customFormat="1" ht="17.25" customHeight="1" x14ac:dyDescent="0.2">
      <c r="A287" s="187" t="s">
        <v>1331</v>
      </c>
      <c r="B287" s="194"/>
      <c r="C287" s="850"/>
      <c r="D287" s="850"/>
      <c r="E287" s="464" t="s">
        <v>1365</v>
      </c>
      <c r="F287" s="218"/>
      <c r="G287" s="218"/>
      <c r="H287" s="218"/>
      <c r="I287" s="640"/>
      <c r="J287" s="218"/>
      <c r="K287" s="218">
        <v>1200256</v>
      </c>
      <c r="L287" s="218">
        <v>0</v>
      </c>
      <c r="M287" s="218"/>
      <c r="N287" s="218"/>
      <c r="O287" s="218"/>
      <c r="P287" s="198">
        <f t="shared" si="19"/>
        <v>1200256</v>
      </c>
    </row>
    <row r="288" spans="1:16" s="188" customFormat="1" ht="17.25" customHeight="1" x14ac:dyDescent="0.2">
      <c r="A288" s="187" t="s">
        <v>1332</v>
      </c>
      <c r="B288" s="194"/>
      <c r="C288" s="851"/>
      <c r="D288" s="851"/>
      <c r="E288" s="281" t="s">
        <v>1366</v>
      </c>
      <c r="F288" s="218"/>
      <c r="G288" s="218"/>
      <c r="H288" s="218"/>
      <c r="I288" s="640"/>
      <c r="J288" s="218"/>
      <c r="K288" s="218"/>
      <c r="L288" s="218">
        <v>0</v>
      </c>
      <c r="M288" s="218"/>
      <c r="N288" s="218"/>
      <c r="O288" s="218"/>
      <c r="P288" s="198">
        <f t="shared" si="19"/>
        <v>0</v>
      </c>
    </row>
    <row r="289" spans="1:17" s="188" customFormat="1" ht="21.75" customHeight="1" x14ac:dyDescent="0.2">
      <c r="A289" s="187" t="s">
        <v>1333</v>
      </c>
      <c r="B289" s="194"/>
      <c r="C289" s="849" t="s">
        <v>1458</v>
      </c>
      <c r="D289" s="849"/>
      <c r="E289" s="281" t="s">
        <v>1364</v>
      </c>
      <c r="F289" s="657"/>
      <c r="G289" s="657"/>
      <c r="H289" s="657"/>
      <c r="I289" s="658"/>
      <c r="J289" s="657"/>
      <c r="K289" s="657"/>
      <c r="L289" s="657"/>
      <c r="M289" s="657"/>
      <c r="N289" s="657"/>
      <c r="O289" s="657"/>
      <c r="P289" s="198">
        <f t="shared" si="19"/>
        <v>0</v>
      </c>
    </row>
    <row r="290" spans="1:17" s="188" customFormat="1" ht="17.25" customHeight="1" x14ac:dyDescent="0.2">
      <c r="A290" s="187" t="s">
        <v>1334</v>
      </c>
      <c r="B290" s="194"/>
      <c r="C290" s="850"/>
      <c r="D290" s="850"/>
      <c r="E290" s="464" t="s">
        <v>1365</v>
      </c>
      <c r="F290" s="218"/>
      <c r="G290" s="218"/>
      <c r="H290" s="218"/>
      <c r="I290" s="640"/>
      <c r="J290" s="218"/>
      <c r="K290" s="218">
        <v>2277621</v>
      </c>
      <c r="L290" s="218">
        <v>0</v>
      </c>
      <c r="M290" s="218"/>
      <c r="N290" s="218"/>
      <c r="O290" s="218"/>
      <c r="P290" s="198">
        <f t="shared" si="19"/>
        <v>2277621</v>
      </c>
    </row>
    <row r="291" spans="1:17" s="188" customFormat="1" ht="17.25" customHeight="1" thickBot="1" x14ac:dyDescent="0.25">
      <c r="A291" s="187" t="s">
        <v>1335</v>
      </c>
      <c r="B291" s="194"/>
      <c r="C291" s="851"/>
      <c r="D291" s="851"/>
      <c r="E291" s="281" t="s">
        <v>1366</v>
      </c>
      <c r="F291" s="218"/>
      <c r="G291" s="218"/>
      <c r="H291" s="218"/>
      <c r="I291" s="640"/>
      <c r="J291" s="218"/>
      <c r="K291" s="218">
        <v>2277621</v>
      </c>
      <c r="L291" s="218">
        <v>0</v>
      </c>
      <c r="M291" s="218"/>
      <c r="N291" s="218"/>
      <c r="O291" s="218"/>
      <c r="P291" s="198">
        <f t="shared" si="19"/>
        <v>2277621</v>
      </c>
    </row>
    <row r="292" spans="1:17" s="188" customFormat="1" ht="24.95" customHeight="1" x14ac:dyDescent="0.2">
      <c r="A292" s="187" t="s">
        <v>1336</v>
      </c>
      <c r="B292" s="932" t="s">
        <v>837</v>
      </c>
      <c r="C292" s="932"/>
      <c r="D292" s="932"/>
      <c r="E292" s="729" t="s">
        <v>1364</v>
      </c>
      <c r="F292" s="730">
        <f t="shared" ref="F292:M294" si="20">SUM(F238,F241,F244,F247,F250,F253,F256,F259,F262,F265,F268,F271,F274,F277,F280,F283,F286,F289)</f>
        <v>0</v>
      </c>
      <c r="G292" s="730">
        <f t="shared" si="20"/>
        <v>0</v>
      </c>
      <c r="H292" s="730">
        <f t="shared" si="20"/>
        <v>0</v>
      </c>
      <c r="I292" s="730">
        <f t="shared" si="20"/>
        <v>0</v>
      </c>
      <c r="J292" s="730">
        <f t="shared" si="20"/>
        <v>0</v>
      </c>
      <c r="K292" s="730">
        <f t="shared" si="20"/>
        <v>1164352471</v>
      </c>
      <c r="L292" s="730">
        <f t="shared" si="20"/>
        <v>16250000</v>
      </c>
      <c r="M292" s="730">
        <f t="shared" si="20"/>
        <v>225020000</v>
      </c>
      <c r="N292" s="730"/>
      <c r="O292" s="730">
        <f>SUM(O238,O241,O244,O247,O250,O253,O256,O259,O262,O265,O268,O271,O274,O277,O280,O283,O286,O289)</f>
        <v>0</v>
      </c>
      <c r="P292" s="731">
        <f t="shared" si="19"/>
        <v>1405622471</v>
      </c>
    </row>
    <row r="293" spans="1:17" s="188" customFormat="1" ht="24.95" customHeight="1" x14ac:dyDescent="0.2">
      <c r="A293" s="187" t="s">
        <v>1337</v>
      </c>
      <c r="B293" s="933"/>
      <c r="C293" s="933"/>
      <c r="D293" s="933"/>
      <c r="E293" s="464" t="s">
        <v>1365</v>
      </c>
      <c r="F293" s="732">
        <f t="shared" si="20"/>
        <v>0</v>
      </c>
      <c r="G293" s="732">
        <f t="shared" si="20"/>
        <v>0</v>
      </c>
      <c r="H293" s="732">
        <f t="shared" si="20"/>
        <v>11798627</v>
      </c>
      <c r="I293" s="732">
        <f t="shared" si="20"/>
        <v>0</v>
      </c>
      <c r="J293" s="732">
        <f t="shared" si="20"/>
        <v>0</v>
      </c>
      <c r="K293" s="732">
        <f t="shared" si="20"/>
        <v>1326732933</v>
      </c>
      <c r="L293" s="732">
        <f t="shared" si="20"/>
        <v>17670000</v>
      </c>
      <c r="M293" s="732">
        <f t="shared" si="20"/>
        <v>225020000</v>
      </c>
      <c r="N293" s="732"/>
      <c r="O293" s="732">
        <f>SUM(O239,O242,O245,O248,O251,O254,O257,O260,O263,O266,O269,O272,O275,O278,O281,O284,O287,O290)</f>
        <v>0</v>
      </c>
      <c r="P293" s="733">
        <f t="shared" si="19"/>
        <v>1581221560</v>
      </c>
    </row>
    <row r="294" spans="1:17" s="188" customFormat="1" ht="24.95" customHeight="1" thickBot="1" x14ac:dyDescent="0.25">
      <c r="A294" s="187" t="s">
        <v>1338</v>
      </c>
      <c r="B294" s="934"/>
      <c r="C294" s="934"/>
      <c r="D294" s="934"/>
      <c r="E294" s="734" t="s">
        <v>1366</v>
      </c>
      <c r="F294" s="735">
        <f t="shared" si="20"/>
        <v>0</v>
      </c>
      <c r="G294" s="735">
        <f t="shared" si="20"/>
        <v>0</v>
      </c>
      <c r="H294" s="735">
        <f t="shared" si="20"/>
        <v>11798627</v>
      </c>
      <c r="I294" s="735">
        <f t="shared" si="20"/>
        <v>0</v>
      </c>
      <c r="J294" s="735">
        <f t="shared" si="20"/>
        <v>0</v>
      </c>
      <c r="K294" s="735">
        <f t="shared" si="20"/>
        <v>236952052</v>
      </c>
      <c r="L294" s="735">
        <f t="shared" si="20"/>
        <v>11000000</v>
      </c>
      <c r="M294" s="735">
        <f t="shared" si="20"/>
        <v>0</v>
      </c>
      <c r="N294" s="735"/>
      <c r="O294" s="735">
        <f>SUM(O240,O243,O246,O249,O252,O255,O258,O261,O264,O267,O270,O273,O276,O279,O282,O285,O288,O291)</f>
        <v>0</v>
      </c>
      <c r="P294" s="736">
        <f t="shared" si="19"/>
        <v>259750679</v>
      </c>
    </row>
    <row r="295" spans="1:17" s="188" customFormat="1" ht="24.95" customHeight="1" x14ac:dyDescent="0.2">
      <c r="A295" s="187" t="s">
        <v>1339</v>
      </c>
      <c r="B295" s="935" t="s">
        <v>838</v>
      </c>
      <c r="C295" s="935"/>
      <c r="D295" s="935"/>
      <c r="E295" s="282" t="s">
        <v>1364</v>
      </c>
      <c r="F295" s="646"/>
      <c r="G295" s="646"/>
      <c r="H295" s="646"/>
      <c r="I295" s="646"/>
      <c r="J295" s="646"/>
      <c r="K295" s="646"/>
      <c r="L295" s="646"/>
      <c r="M295" s="646"/>
      <c r="N295" s="646"/>
      <c r="O295" s="646">
        <v>18630000</v>
      </c>
      <c r="P295" s="659">
        <f t="shared" si="19"/>
        <v>18630000</v>
      </c>
    </row>
    <row r="296" spans="1:17" s="188" customFormat="1" ht="24.95" customHeight="1" x14ac:dyDescent="0.2">
      <c r="A296" s="187" t="s">
        <v>1340</v>
      </c>
      <c r="B296" s="935"/>
      <c r="C296" s="935"/>
      <c r="D296" s="935"/>
      <c r="E296" s="737" t="s">
        <v>1365</v>
      </c>
      <c r="F296" s="738"/>
      <c r="G296" s="738"/>
      <c r="H296" s="738"/>
      <c r="I296" s="738"/>
      <c r="J296" s="738"/>
      <c r="K296" s="738"/>
      <c r="L296" s="738"/>
      <c r="M296" s="738"/>
      <c r="N296" s="738"/>
      <c r="O296" s="738">
        <v>10385860</v>
      </c>
      <c r="P296" s="719">
        <f t="shared" si="19"/>
        <v>10385860</v>
      </c>
    </row>
    <row r="297" spans="1:17" s="188" customFormat="1" ht="24.95" customHeight="1" thickBot="1" x14ac:dyDescent="0.25">
      <c r="A297" s="187" t="s">
        <v>1341</v>
      </c>
      <c r="B297" s="936"/>
      <c r="C297" s="936"/>
      <c r="D297" s="936"/>
      <c r="E297" s="281" t="s">
        <v>1366</v>
      </c>
      <c r="F297" s="660"/>
      <c r="G297" s="646"/>
      <c r="H297" s="646"/>
      <c r="I297" s="646"/>
      <c r="J297" s="646"/>
      <c r="K297" s="646"/>
      <c r="L297" s="646"/>
      <c r="M297" s="646"/>
      <c r="N297" s="646"/>
      <c r="O297" s="646">
        <v>0</v>
      </c>
      <c r="P297" s="659">
        <v>0</v>
      </c>
    </row>
    <row r="298" spans="1:17" s="611" customFormat="1" ht="27.75" customHeight="1" thickBot="1" x14ac:dyDescent="0.25">
      <c r="A298" s="187" t="s">
        <v>1342</v>
      </c>
      <c r="B298" s="937" t="s">
        <v>839</v>
      </c>
      <c r="C298" s="937"/>
      <c r="D298" s="937"/>
      <c r="E298" s="406" t="s">
        <v>1364</v>
      </c>
      <c r="F298" s="749">
        <f>SUM(F292,F295)</f>
        <v>0</v>
      </c>
      <c r="G298" s="750">
        <f t="shared" ref="G298:O298" si="21">SUM(G292,G295)</f>
        <v>0</v>
      </c>
      <c r="H298" s="750">
        <f t="shared" si="21"/>
        <v>0</v>
      </c>
      <c r="I298" s="750">
        <f t="shared" si="21"/>
        <v>0</v>
      </c>
      <c r="J298" s="750">
        <f t="shared" si="21"/>
        <v>0</v>
      </c>
      <c r="K298" s="750">
        <f t="shared" si="21"/>
        <v>1164352471</v>
      </c>
      <c r="L298" s="750">
        <f t="shared" si="21"/>
        <v>16250000</v>
      </c>
      <c r="M298" s="750">
        <f t="shared" si="21"/>
        <v>225020000</v>
      </c>
      <c r="N298" s="750">
        <f t="shared" si="21"/>
        <v>0</v>
      </c>
      <c r="O298" s="750">
        <f t="shared" si="21"/>
        <v>18630000</v>
      </c>
      <c r="P298" s="751">
        <f>SUM(P292,P295)</f>
        <v>1424252471</v>
      </c>
      <c r="Q298" s="188"/>
    </row>
    <row r="299" spans="1:17" s="611" customFormat="1" ht="27.75" customHeight="1" thickBot="1" x14ac:dyDescent="0.25">
      <c r="A299" s="187" t="s">
        <v>1343</v>
      </c>
      <c r="B299" s="938"/>
      <c r="C299" s="938"/>
      <c r="D299" s="938"/>
      <c r="E299" s="745" t="s">
        <v>1365</v>
      </c>
      <c r="F299" s="749">
        <f>SUM(F293,F296)</f>
        <v>0</v>
      </c>
      <c r="G299" s="749">
        <f t="shared" ref="G299:O300" si="22">SUM(G293,G296)</f>
        <v>0</v>
      </c>
      <c r="H299" s="749">
        <f t="shared" si="22"/>
        <v>11798627</v>
      </c>
      <c r="I299" s="749">
        <f t="shared" si="22"/>
        <v>0</v>
      </c>
      <c r="J299" s="749">
        <f t="shared" si="22"/>
        <v>0</v>
      </c>
      <c r="K299" s="749">
        <f t="shared" si="22"/>
        <v>1326732933</v>
      </c>
      <c r="L299" s="749">
        <f t="shared" si="22"/>
        <v>17670000</v>
      </c>
      <c r="M299" s="749">
        <f t="shared" si="22"/>
        <v>225020000</v>
      </c>
      <c r="N299" s="749">
        <f t="shared" si="22"/>
        <v>0</v>
      </c>
      <c r="O299" s="749">
        <f t="shared" si="22"/>
        <v>10385860</v>
      </c>
      <c r="P299" s="751">
        <f>SUM(P293,P296)</f>
        <v>1591607420</v>
      </c>
      <c r="Q299" s="188"/>
    </row>
    <row r="300" spans="1:17" s="611" customFormat="1" ht="27.75" customHeight="1" thickBot="1" x14ac:dyDescent="0.25">
      <c r="A300" s="187" t="s">
        <v>1344</v>
      </c>
      <c r="B300" s="939"/>
      <c r="C300" s="939"/>
      <c r="D300" s="939"/>
      <c r="E300" s="713" t="s">
        <v>1366</v>
      </c>
      <c r="F300" s="749">
        <f>SUM(F294,F297)</f>
        <v>0</v>
      </c>
      <c r="G300" s="749">
        <f t="shared" si="22"/>
        <v>0</v>
      </c>
      <c r="H300" s="749">
        <f t="shared" si="22"/>
        <v>11798627</v>
      </c>
      <c r="I300" s="749">
        <f t="shared" si="22"/>
        <v>0</v>
      </c>
      <c r="J300" s="749">
        <f t="shared" si="22"/>
        <v>0</v>
      </c>
      <c r="K300" s="749">
        <f t="shared" si="22"/>
        <v>236952052</v>
      </c>
      <c r="L300" s="749">
        <f t="shared" si="22"/>
        <v>11000000</v>
      </c>
      <c r="M300" s="749">
        <f t="shared" si="22"/>
        <v>0</v>
      </c>
      <c r="N300" s="749">
        <f t="shared" si="22"/>
        <v>0</v>
      </c>
      <c r="O300" s="749">
        <f t="shared" si="22"/>
        <v>0</v>
      </c>
      <c r="P300" s="751">
        <f>SUM(P294,P297)</f>
        <v>259750679</v>
      </c>
      <c r="Q300" s="188"/>
    </row>
    <row r="301" spans="1:17" s="611" customFormat="1" ht="30.75" customHeight="1" thickBot="1" x14ac:dyDescent="0.25">
      <c r="A301" s="187" t="s">
        <v>1345</v>
      </c>
      <c r="B301" s="940" t="s">
        <v>840</v>
      </c>
      <c r="C301" s="940"/>
      <c r="D301" s="940"/>
      <c r="E301" s="406" t="s">
        <v>1364</v>
      </c>
      <c r="F301" s="744">
        <f t="shared" ref="F301:O301" si="23">SUM(F233,F298)</f>
        <v>14775679</v>
      </c>
      <c r="G301" s="744">
        <f t="shared" si="23"/>
        <v>2674121</v>
      </c>
      <c r="H301" s="744">
        <f t="shared" si="23"/>
        <v>247639626</v>
      </c>
      <c r="I301" s="744">
        <f t="shared" si="23"/>
        <v>14674000</v>
      </c>
      <c r="J301" s="744">
        <f t="shared" si="23"/>
        <v>154610891</v>
      </c>
      <c r="K301" s="744">
        <f t="shared" si="23"/>
        <v>1164352471</v>
      </c>
      <c r="L301" s="744">
        <f t="shared" si="23"/>
        <v>16250000</v>
      </c>
      <c r="M301" s="744">
        <f t="shared" si="23"/>
        <v>225020000</v>
      </c>
      <c r="N301" s="744">
        <f t="shared" si="23"/>
        <v>14500000</v>
      </c>
      <c r="O301" s="744">
        <f t="shared" si="23"/>
        <v>45184990</v>
      </c>
      <c r="P301" s="752">
        <f>SUM(P298,P233)</f>
        <v>1899681778</v>
      </c>
      <c r="Q301" s="720"/>
    </row>
    <row r="302" spans="1:17" s="611" customFormat="1" ht="30.75" customHeight="1" thickBot="1" x14ac:dyDescent="0.25">
      <c r="A302" s="187" t="s">
        <v>1346</v>
      </c>
      <c r="B302" s="941"/>
      <c r="C302" s="941"/>
      <c r="D302" s="941"/>
      <c r="E302" s="712" t="s">
        <v>1365</v>
      </c>
      <c r="F302" s="744">
        <f t="shared" ref="F302:O302" si="24">SUM(F234,F299)</f>
        <v>44721986</v>
      </c>
      <c r="G302" s="744">
        <f t="shared" si="24"/>
        <v>7222454</v>
      </c>
      <c r="H302" s="744">
        <f t="shared" si="24"/>
        <v>285627694</v>
      </c>
      <c r="I302" s="744">
        <f t="shared" si="24"/>
        <v>13495056</v>
      </c>
      <c r="J302" s="744">
        <f t="shared" si="24"/>
        <v>148668560</v>
      </c>
      <c r="K302" s="744">
        <f t="shared" si="24"/>
        <v>1331291351</v>
      </c>
      <c r="L302" s="744">
        <f t="shared" si="24"/>
        <v>17670000</v>
      </c>
      <c r="M302" s="744">
        <f t="shared" si="24"/>
        <v>229520000</v>
      </c>
      <c r="N302" s="744">
        <f t="shared" si="24"/>
        <v>4500000</v>
      </c>
      <c r="O302" s="744">
        <f t="shared" si="24"/>
        <v>36940850</v>
      </c>
      <c r="P302" s="752">
        <f>SUM(P299,P234)</f>
        <v>2120762951</v>
      </c>
      <c r="Q302" s="720"/>
    </row>
    <row r="303" spans="1:17" s="611" customFormat="1" ht="30.75" customHeight="1" thickBot="1" x14ac:dyDescent="0.25">
      <c r="A303" s="187" t="s">
        <v>1347</v>
      </c>
      <c r="B303" s="942"/>
      <c r="C303" s="942"/>
      <c r="D303" s="942"/>
      <c r="E303" s="745" t="s">
        <v>1366</v>
      </c>
      <c r="F303" s="744">
        <f t="shared" ref="F303:O303" si="25">SUM(F235,F300)</f>
        <v>42088594</v>
      </c>
      <c r="G303" s="744">
        <f t="shared" si="25"/>
        <v>7222454</v>
      </c>
      <c r="H303" s="744">
        <f t="shared" si="25"/>
        <v>229864209</v>
      </c>
      <c r="I303" s="744">
        <f t="shared" si="25"/>
        <v>10004001</v>
      </c>
      <c r="J303" s="744">
        <f t="shared" si="25"/>
        <v>118190019</v>
      </c>
      <c r="K303" s="744">
        <f t="shared" si="25"/>
        <v>241510470</v>
      </c>
      <c r="L303" s="744">
        <f t="shared" si="25"/>
        <v>11000000</v>
      </c>
      <c r="M303" s="744">
        <f t="shared" si="25"/>
        <v>4500000</v>
      </c>
      <c r="N303" s="744">
        <f t="shared" si="25"/>
        <v>0</v>
      </c>
      <c r="O303" s="744">
        <f t="shared" si="25"/>
        <v>0</v>
      </c>
      <c r="P303" s="752">
        <f>SUM(P300,P235)</f>
        <v>645508641</v>
      </c>
      <c r="Q303" s="720"/>
    </row>
    <row r="304" spans="1:17" s="188" customFormat="1" ht="24.95" customHeight="1" x14ac:dyDescent="0.2">
      <c r="A304" s="187" t="s">
        <v>1348</v>
      </c>
      <c r="B304" s="857" t="s">
        <v>841</v>
      </c>
      <c r="C304" s="857"/>
      <c r="D304" s="857"/>
      <c r="E304" s="857"/>
      <c r="F304" s="858"/>
      <c r="G304" s="721"/>
      <c r="H304" s="646"/>
      <c r="I304" s="721"/>
      <c r="J304" s="646"/>
      <c r="K304" s="646"/>
      <c r="L304" s="646"/>
      <c r="M304" s="646"/>
      <c r="N304" s="646"/>
      <c r="O304" s="646"/>
      <c r="P304" s="659"/>
    </row>
    <row r="305" spans="1:16" s="188" customFormat="1" ht="20.25" customHeight="1" x14ac:dyDescent="0.2">
      <c r="A305" s="187" t="s">
        <v>1349</v>
      </c>
      <c r="B305" s="656"/>
      <c r="C305" s="722" t="s">
        <v>842</v>
      </c>
      <c r="D305" s="656"/>
      <c r="E305" s="656"/>
      <c r="F305" s="723"/>
      <c r="G305" s="330"/>
      <c r="H305" s="723"/>
      <c r="I305" s="330"/>
      <c r="J305" s="723"/>
      <c r="K305" s="330"/>
      <c r="L305" s="723"/>
      <c r="M305" s="724"/>
      <c r="N305" s="721"/>
      <c r="O305" s="646"/>
      <c r="P305" s="659"/>
    </row>
    <row r="306" spans="1:16" s="188" customFormat="1" ht="24.95" customHeight="1" x14ac:dyDescent="0.2">
      <c r="A306" s="187" t="s">
        <v>1350</v>
      </c>
      <c r="B306" s="656"/>
      <c r="C306" s="901" t="s">
        <v>843</v>
      </c>
      <c r="D306" s="901"/>
      <c r="E306" s="725" t="s">
        <v>1364</v>
      </c>
      <c r="F306" s="653"/>
      <c r="G306" s="191"/>
      <c r="H306" s="653">
        <v>6000000</v>
      </c>
      <c r="I306" s="191"/>
      <c r="J306" s="653"/>
      <c r="K306" s="191"/>
      <c r="L306" s="653"/>
      <c r="M306" s="653"/>
      <c r="N306" s="653"/>
      <c r="O306" s="653"/>
      <c r="P306" s="192">
        <f t="shared" ref="P306:P317" si="26">SUM(F306:O306)</f>
        <v>6000000</v>
      </c>
    </row>
    <row r="307" spans="1:16" s="188" customFormat="1" ht="24.95" customHeight="1" x14ac:dyDescent="0.2">
      <c r="A307" s="187" t="s">
        <v>1351</v>
      </c>
      <c r="B307" s="656"/>
      <c r="C307" s="901"/>
      <c r="D307" s="901"/>
      <c r="E307" s="709" t="s">
        <v>1365</v>
      </c>
      <c r="F307" s="653"/>
      <c r="G307" s="191"/>
      <c r="H307" s="653">
        <v>6000000</v>
      </c>
      <c r="I307" s="191"/>
      <c r="J307" s="653"/>
      <c r="K307" s="191"/>
      <c r="L307" s="653"/>
      <c r="M307" s="653"/>
      <c r="N307" s="653"/>
      <c r="O307" s="653"/>
      <c r="P307" s="192">
        <f t="shared" si="26"/>
        <v>6000000</v>
      </c>
    </row>
    <row r="308" spans="1:16" s="188" customFormat="1" ht="24.95" customHeight="1" x14ac:dyDescent="0.2">
      <c r="A308" s="187" t="s">
        <v>1352</v>
      </c>
      <c r="B308" s="656"/>
      <c r="C308" s="902"/>
      <c r="D308" s="902"/>
      <c r="E308" s="710" t="s">
        <v>1366</v>
      </c>
      <c r="F308" s="653"/>
      <c r="G308" s="191"/>
      <c r="H308" s="653">
        <v>5782220</v>
      </c>
      <c r="I308" s="191"/>
      <c r="J308" s="653"/>
      <c r="K308" s="191">
        <v>0</v>
      </c>
      <c r="L308" s="653"/>
      <c r="M308" s="653"/>
      <c r="N308" s="653"/>
      <c r="O308" s="653"/>
      <c r="P308" s="192">
        <f t="shared" si="26"/>
        <v>5782220</v>
      </c>
    </row>
    <row r="309" spans="1:16" s="188" customFormat="1" ht="20.25" customHeight="1" x14ac:dyDescent="0.2">
      <c r="A309" s="187" t="s">
        <v>1353</v>
      </c>
      <c r="B309" s="194"/>
      <c r="C309" s="901" t="s">
        <v>844</v>
      </c>
      <c r="D309" s="901"/>
      <c r="E309" s="725" t="s">
        <v>1364</v>
      </c>
      <c r="F309" s="706">
        <v>131472129</v>
      </c>
      <c r="G309" s="707">
        <v>25797265</v>
      </c>
      <c r="H309" s="706">
        <v>41925100</v>
      </c>
      <c r="I309" s="707"/>
      <c r="J309" s="706"/>
      <c r="K309" s="707">
        <v>4064000</v>
      </c>
      <c r="L309" s="706"/>
      <c r="M309" s="706"/>
      <c r="N309" s="706"/>
      <c r="O309" s="706"/>
      <c r="P309" s="192">
        <f t="shared" si="26"/>
        <v>203258494</v>
      </c>
    </row>
    <row r="310" spans="1:16" s="188" customFormat="1" ht="20.25" customHeight="1" x14ac:dyDescent="0.2">
      <c r="A310" s="187" t="s">
        <v>1354</v>
      </c>
      <c r="B310" s="194"/>
      <c r="C310" s="901"/>
      <c r="D310" s="901"/>
      <c r="E310" s="709" t="s">
        <v>1365</v>
      </c>
      <c r="F310" s="706">
        <v>124419331</v>
      </c>
      <c r="G310" s="707">
        <v>23962610</v>
      </c>
      <c r="H310" s="706">
        <v>41925100</v>
      </c>
      <c r="I310" s="707"/>
      <c r="J310" s="706"/>
      <c r="K310" s="707">
        <v>4064000</v>
      </c>
      <c r="L310" s="706"/>
      <c r="M310" s="706"/>
      <c r="N310" s="706"/>
      <c r="O310" s="706"/>
      <c r="P310" s="192">
        <f t="shared" si="26"/>
        <v>194371041</v>
      </c>
    </row>
    <row r="311" spans="1:16" s="188" customFormat="1" ht="20.25" customHeight="1" x14ac:dyDescent="0.2">
      <c r="A311" s="187" t="s">
        <v>1355</v>
      </c>
      <c r="B311" s="194"/>
      <c r="C311" s="901"/>
      <c r="D311" s="901"/>
      <c r="E311" s="726" t="s">
        <v>1366</v>
      </c>
      <c r="F311" s="706">
        <v>118201715</v>
      </c>
      <c r="G311" s="707">
        <v>23779720</v>
      </c>
      <c r="H311" s="706">
        <v>35301299</v>
      </c>
      <c r="I311" s="707"/>
      <c r="J311" s="706"/>
      <c r="K311" s="707">
        <v>2156036</v>
      </c>
      <c r="L311" s="706"/>
      <c r="M311" s="706"/>
      <c r="N311" s="706"/>
      <c r="O311" s="706"/>
      <c r="P311" s="192">
        <f t="shared" si="26"/>
        <v>179438770</v>
      </c>
    </row>
    <row r="312" spans="1:16" s="188" customFormat="1" ht="23.25" customHeight="1" x14ac:dyDescent="0.2">
      <c r="A312" s="187" t="s">
        <v>1356</v>
      </c>
      <c r="B312" s="194"/>
      <c r="C312" s="900" t="s">
        <v>845</v>
      </c>
      <c r="D312" s="900"/>
      <c r="E312" s="705" t="s">
        <v>1364</v>
      </c>
      <c r="F312" s="706">
        <v>11034137</v>
      </c>
      <c r="G312" s="707">
        <v>2173991</v>
      </c>
      <c r="H312" s="706"/>
      <c r="I312" s="707"/>
      <c r="J312" s="706"/>
      <c r="K312" s="707"/>
      <c r="L312" s="706"/>
      <c r="M312" s="706"/>
      <c r="N312" s="706"/>
      <c r="O312" s="706"/>
      <c r="P312" s="192">
        <f t="shared" si="26"/>
        <v>13208128</v>
      </c>
    </row>
    <row r="313" spans="1:16" s="188" customFormat="1" ht="23.25" customHeight="1" x14ac:dyDescent="0.2">
      <c r="A313" s="187" t="s">
        <v>1357</v>
      </c>
      <c r="B313" s="194"/>
      <c r="C313" s="901"/>
      <c r="D313" s="901"/>
      <c r="E313" s="709" t="s">
        <v>1365</v>
      </c>
      <c r="F313" s="706">
        <v>11269486</v>
      </c>
      <c r="G313" s="707">
        <v>2173991</v>
      </c>
      <c r="H313" s="706"/>
      <c r="I313" s="707"/>
      <c r="J313" s="706"/>
      <c r="K313" s="707"/>
      <c r="L313" s="706"/>
      <c r="M313" s="706"/>
      <c r="N313" s="706"/>
      <c r="O313" s="708"/>
      <c r="P313" s="192">
        <f t="shared" si="26"/>
        <v>13443477</v>
      </c>
    </row>
    <row r="314" spans="1:16" s="188" customFormat="1" ht="23.25" customHeight="1" x14ac:dyDescent="0.2">
      <c r="A314" s="187" t="s">
        <v>1358</v>
      </c>
      <c r="B314" s="194"/>
      <c r="C314" s="902"/>
      <c r="D314" s="902"/>
      <c r="E314" s="710" t="s">
        <v>1366</v>
      </c>
      <c r="F314" s="706">
        <v>11269486</v>
      </c>
      <c r="G314" s="707">
        <v>2155372</v>
      </c>
      <c r="H314" s="706"/>
      <c r="I314" s="707"/>
      <c r="J314" s="706"/>
      <c r="K314" s="707"/>
      <c r="L314" s="706"/>
      <c r="M314" s="706"/>
      <c r="N314" s="706"/>
      <c r="O314" s="708"/>
      <c r="P314" s="192">
        <f t="shared" si="26"/>
        <v>13424858</v>
      </c>
    </row>
    <row r="315" spans="1:16" s="188" customFormat="1" ht="23.25" customHeight="1" x14ac:dyDescent="0.2">
      <c r="A315" s="187" t="s">
        <v>1359</v>
      </c>
      <c r="B315" s="194"/>
      <c r="C315" s="900" t="s">
        <v>1393</v>
      </c>
      <c r="D315" s="900"/>
      <c r="E315" s="705" t="s">
        <v>1364</v>
      </c>
      <c r="F315" s="706"/>
      <c r="G315" s="707"/>
      <c r="H315" s="706">
        <v>254000</v>
      </c>
      <c r="I315" s="707"/>
      <c r="J315" s="706"/>
      <c r="K315" s="707"/>
      <c r="L315" s="706"/>
      <c r="M315" s="706"/>
      <c r="N315" s="706"/>
      <c r="O315" s="708"/>
      <c r="P315" s="192">
        <f t="shared" si="26"/>
        <v>254000</v>
      </c>
    </row>
    <row r="316" spans="1:16" s="188" customFormat="1" ht="23.25" customHeight="1" x14ac:dyDescent="0.2">
      <c r="A316" s="187" t="s">
        <v>1360</v>
      </c>
      <c r="B316" s="194"/>
      <c r="C316" s="901"/>
      <c r="D316" s="901"/>
      <c r="E316" s="709" t="s">
        <v>1365</v>
      </c>
      <c r="F316" s="706">
        <v>4714167</v>
      </c>
      <c r="G316" s="707">
        <v>947250</v>
      </c>
      <c r="H316" s="706">
        <v>672617</v>
      </c>
      <c r="I316" s="707"/>
      <c r="J316" s="706">
        <v>182323</v>
      </c>
      <c r="K316" s="707"/>
      <c r="L316" s="706"/>
      <c r="M316" s="706"/>
      <c r="N316" s="706"/>
      <c r="O316" s="708"/>
      <c r="P316" s="192">
        <f t="shared" si="26"/>
        <v>6516357</v>
      </c>
    </row>
    <row r="317" spans="1:16" s="188" customFormat="1" ht="23.25" customHeight="1" x14ac:dyDescent="0.2">
      <c r="A317" s="187" t="s">
        <v>1361</v>
      </c>
      <c r="B317" s="194"/>
      <c r="C317" s="902"/>
      <c r="D317" s="902"/>
      <c r="E317" s="710" t="s">
        <v>1366</v>
      </c>
      <c r="F317" s="706">
        <v>4714167</v>
      </c>
      <c r="G317" s="707">
        <v>947250</v>
      </c>
      <c r="H317" s="706">
        <v>575458</v>
      </c>
      <c r="I317" s="707">
        <v>0</v>
      </c>
      <c r="J317" s="706">
        <v>182323</v>
      </c>
      <c r="K317" s="707"/>
      <c r="L317" s="706"/>
      <c r="M317" s="706"/>
      <c r="N317" s="706"/>
      <c r="O317" s="708"/>
      <c r="P317" s="192">
        <f t="shared" si="26"/>
        <v>6419198</v>
      </c>
    </row>
    <row r="318" spans="1:16" s="188" customFormat="1" ht="18.75" customHeight="1" x14ac:dyDescent="0.2">
      <c r="A318" s="187" t="s">
        <v>1362</v>
      </c>
      <c r="B318" s="194"/>
      <c r="C318" s="848" t="s">
        <v>846</v>
      </c>
      <c r="D318" s="848"/>
      <c r="E318" s="714"/>
      <c r="F318" s="715"/>
      <c r="G318" s="413"/>
      <c r="H318" s="716"/>
      <c r="I318" s="413"/>
      <c r="J318" s="716"/>
      <c r="K318" s="715"/>
      <c r="L318" s="716"/>
      <c r="M318" s="717"/>
      <c r="N318" s="412"/>
      <c r="O318" s="661"/>
      <c r="P318" s="189"/>
    </row>
    <row r="319" spans="1:16" s="188" customFormat="1" ht="30.75" customHeight="1" x14ac:dyDescent="0.2">
      <c r="A319" s="187" t="s">
        <v>1464</v>
      </c>
      <c r="B319" s="194"/>
      <c r="C319" s="194"/>
      <c r="D319" s="900" t="s">
        <v>847</v>
      </c>
      <c r="E319" s="711" t="s">
        <v>1364</v>
      </c>
      <c r="F319" s="661"/>
      <c r="G319" s="661"/>
      <c r="H319" s="218">
        <v>4500000</v>
      </c>
      <c r="I319" s="412"/>
      <c r="J319" s="661"/>
      <c r="K319" s="661"/>
      <c r="L319" s="661"/>
      <c r="M319" s="661"/>
      <c r="N319" s="661"/>
      <c r="O319" s="661"/>
      <c r="P319" s="198">
        <f t="shared" ref="P319:P327" si="27">SUM(F319:O319)</f>
        <v>4500000</v>
      </c>
    </row>
    <row r="320" spans="1:16" s="188" customFormat="1" ht="30.75" customHeight="1" x14ac:dyDescent="0.2">
      <c r="A320" s="187" t="s">
        <v>1465</v>
      </c>
      <c r="B320" s="194"/>
      <c r="C320" s="194"/>
      <c r="D320" s="901"/>
      <c r="E320" s="712" t="s">
        <v>1365</v>
      </c>
      <c r="F320" s="661"/>
      <c r="G320" s="661"/>
      <c r="H320" s="218">
        <v>4500000</v>
      </c>
      <c r="I320" s="412"/>
      <c r="J320" s="661"/>
      <c r="K320" s="661"/>
      <c r="L320" s="661"/>
      <c r="M320" s="661"/>
      <c r="N320" s="661"/>
      <c r="O320" s="661"/>
      <c r="P320" s="198">
        <f t="shared" si="27"/>
        <v>4500000</v>
      </c>
    </row>
    <row r="321" spans="1:17" s="188" customFormat="1" ht="30.75" customHeight="1" x14ac:dyDescent="0.2">
      <c r="A321" s="187" t="s">
        <v>1466</v>
      </c>
      <c r="B321" s="194"/>
      <c r="C321" s="194"/>
      <c r="D321" s="902"/>
      <c r="E321" s="713" t="s">
        <v>1366</v>
      </c>
      <c r="F321" s="661"/>
      <c r="G321" s="661"/>
      <c r="H321" s="218">
        <v>2754033</v>
      </c>
      <c r="I321" s="412"/>
      <c r="J321" s="661"/>
      <c r="K321" s="661"/>
      <c r="L321" s="661"/>
      <c r="M321" s="661"/>
      <c r="N321" s="661"/>
      <c r="O321" s="661"/>
      <c r="P321" s="198">
        <f t="shared" si="27"/>
        <v>2754033</v>
      </c>
    </row>
    <row r="322" spans="1:17" s="188" customFormat="1" ht="24.95" customHeight="1" x14ac:dyDescent="0.2">
      <c r="A322" s="187" t="s">
        <v>1467</v>
      </c>
      <c r="B322" s="194"/>
      <c r="C322" s="194"/>
      <c r="D322" s="929" t="s">
        <v>848</v>
      </c>
      <c r="E322" s="711" t="s">
        <v>1364</v>
      </c>
      <c r="F322" s="661"/>
      <c r="G322" s="661"/>
      <c r="H322" s="218">
        <v>1828800</v>
      </c>
      <c r="I322" s="412"/>
      <c r="J322" s="661"/>
      <c r="K322" s="661"/>
      <c r="L322" s="661"/>
      <c r="M322" s="661"/>
      <c r="N322" s="661"/>
      <c r="O322" s="661"/>
      <c r="P322" s="198">
        <f t="shared" si="27"/>
        <v>1828800</v>
      </c>
    </row>
    <row r="323" spans="1:17" s="188" customFormat="1" ht="24.95" customHeight="1" x14ac:dyDescent="0.2">
      <c r="A323" s="187" t="s">
        <v>1468</v>
      </c>
      <c r="B323" s="194"/>
      <c r="C323" s="194"/>
      <c r="D323" s="930"/>
      <c r="E323" s="712" t="s">
        <v>1365</v>
      </c>
      <c r="F323" s="661"/>
      <c r="G323" s="661"/>
      <c r="H323" s="218">
        <v>1828800</v>
      </c>
      <c r="I323" s="412"/>
      <c r="J323" s="661"/>
      <c r="K323" s="661"/>
      <c r="L323" s="661"/>
      <c r="M323" s="661"/>
      <c r="N323" s="661"/>
      <c r="O323" s="661"/>
      <c r="P323" s="198">
        <f t="shared" si="27"/>
        <v>1828800</v>
      </c>
    </row>
    <row r="324" spans="1:17" s="188" customFormat="1" ht="24.95" customHeight="1" x14ac:dyDescent="0.2">
      <c r="A324" s="187" t="s">
        <v>1469</v>
      </c>
      <c r="B324" s="194"/>
      <c r="C324" s="194"/>
      <c r="D324" s="931"/>
      <c r="E324" s="713" t="s">
        <v>1366</v>
      </c>
      <c r="F324" s="661"/>
      <c r="G324" s="661"/>
      <c r="H324" s="218">
        <v>1828800</v>
      </c>
      <c r="I324" s="412"/>
      <c r="J324" s="661"/>
      <c r="K324" s="661"/>
      <c r="L324" s="661"/>
      <c r="M324" s="661"/>
      <c r="N324" s="661"/>
      <c r="O324" s="661"/>
      <c r="P324" s="198">
        <f t="shared" si="27"/>
        <v>1828800</v>
      </c>
    </row>
    <row r="325" spans="1:17" s="188" customFormat="1" ht="18.75" customHeight="1" x14ac:dyDescent="0.2">
      <c r="A325" s="187" t="s">
        <v>1470</v>
      </c>
      <c r="B325" s="194"/>
      <c r="C325" s="194"/>
      <c r="D325" s="929" t="s">
        <v>849</v>
      </c>
      <c r="E325" s="711" t="s">
        <v>1364</v>
      </c>
      <c r="F325" s="218">
        <v>1338000</v>
      </c>
      <c r="G325" s="218">
        <v>260910</v>
      </c>
      <c r="H325" s="218"/>
      <c r="I325" s="640"/>
      <c r="J325" s="218"/>
      <c r="K325" s="218"/>
      <c r="L325" s="218"/>
      <c r="M325" s="218"/>
      <c r="N325" s="218"/>
      <c r="O325" s="218"/>
      <c r="P325" s="198">
        <f t="shared" si="27"/>
        <v>1598910</v>
      </c>
    </row>
    <row r="326" spans="1:17" s="188" customFormat="1" ht="18.75" customHeight="1" x14ac:dyDescent="0.2">
      <c r="A326" s="187" t="s">
        <v>1471</v>
      </c>
      <c r="B326" s="194"/>
      <c r="C326" s="194"/>
      <c r="D326" s="930"/>
      <c r="E326" s="712" t="s">
        <v>1365</v>
      </c>
      <c r="F326" s="218">
        <v>1338000</v>
      </c>
      <c r="G326" s="218">
        <v>260910</v>
      </c>
      <c r="H326" s="218"/>
      <c r="I326" s="640"/>
      <c r="J326" s="218"/>
      <c r="K326" s="218"/>
      <c r="L326" s="218"/>
      <c r="M326" s="218"/>
      <c r="N326" s="218"/>
      <c r="O326" s="218"/>
      <c r="P326" s="198">
        <f t="shared" si="27"/>
        <v>1598910</v>
      </c>
    </row>
    <row r="327" spans="1:17" s="188" customFormat="1" ht="18.75" customHeight="1" x14ac:dyDescent="0.2">
      <c r="A327" s="187" t="s">
        <v>1472</v>
      </c>
      <c r="B327" s="194"/>
      <c r="C327" s="194"/>
      <c r="D327" s="931"/>
      <c r="E327" s="713" t="s">
        <v>1366</v>
      </c>
      <c r="F327" s="218">
        <v>1338000</v>
      </c>
      <c r="G327" s="218">
        <v>260910</v>
      </c>
      <c r="H327" s="218"/>
      <c r="I327" s="640"/>
      <c r="J327" s="218"/>
      <c r="K327" s="218"/>
      <c r="L327" s="218"/>
      <c r="M327" s="218"/>
      <c r="N327" s="218"/>
      <c r="O327" s="218"/>
      <c r="P327" s="198">
        <f t="shared" si="27"/>
        <v>1598910</v>
      </c>
    </row>
    <row r="328" spans="1:17" s="188" customFormat="1" ht="24.95" customHeight="1" x14ac:dyDescent="0.2">
      <c r="A328" s="187" t="s">
        <v>1473</v>
      </c>
      <c r="B328" s="194"/>
      <c r="C328" s="194"/>
      <c r="D328" s="900" t="s">
        <v>850</v>
      </c>
      <c r="E328" s="718" t="s">
        <v>1364</v>
      </c>
      <c r="F328" s="644">
        <f t="shared" ref="F328:M328" si="28">SUM(F325,F322,F319)</f>
        <v>1338000</v>
      </c>
      <c r="G328" s="644">
        <f t="shared" si="28"/>
        <v>260910</v>
      </c>
      <c r="H328" s="644">
        <f t="shared" si="28"/>
        <v>6328800</v>
      </c>
      <c r="I328" s="644">
        <f t="shared" si="28"/>
        <v>0</v>
      </c>
      <c r="J328" s="644">
        <f t="shared" si="28"/>
        <v>0</v>
      </c>
      <c r="K328" s="644">
        <f t="shared" si="28"/>
        <v>0</v>
      </c>
      <c r="L328" s="644">
        <f t="shared" si="28"/>
        <v>0</v>
      </c>
      <c r="M328" s="644">
        <f t="shared" si="28"/>
        <v>0</v>
      </c>
      <c r="N328" s="644"/>
      <c r="O328" s="644">
        <f>SUM(O325,O322,O319)</f>
        <v>0</v>
      </c>
      <c r="P328" s="659">
        <f>SUM(P325,P322,P319)</f>
        <v>7927710</v>
      </c>
    </row>
    <row r="329" spans="1:17" s="188" customFormat="1" ht="24.95" customHeight="1" x14ac:dyDescent="0.2">
      <c r="A329" s="187" t="s">
        <v>1474</v>
      </c>
      <c r="B329" s="194"/>
      <c r="C329" s="194"/>
      <c r="D329" s="901"/>
      <c r="E329" s="414" t="s">
        <v>1365</v>
      </c>
      <c r="F329" s="663">
        <f>SUM(F326,F323,F320)</f>
        <v>1338000</v>
      </c>
      <c r="G329" s="663">
        <f>SUM(G326,G323,G320)</f>
        <v>260910</v>
      </c>
      <c r="H329" s="663">
        <f>SUM(H326,H323,H320)</f>
        <v>6328800</v>
      </c>
      <c r="I329" s="663"/>
      <c r="J329" s="663"/>
      <c r="K329" s="663"/>
      <c r="L329" s="663"/>
      <c r="M329" s="663"/>
      <c r="N329" s="663"/>
      <c r="O329" s="663"/>
      <c r="P329" s="719">
        <f>SUM(P326,P323,P320)</f>
        <v>7927710</v>
      </c>
    </row>
    <row r="330" spans="1:17" s="188" customFormat="1" ht="24.95" customHeight="1" x14ac:dyDescent="0.2">
      <c r="A330" s="187" t="s">
        <v>1475</v>
      </c>
      <c r="B330" s="194"/>
      <c r="C330" s="194"/>
      <c r="D330" s="902"/>
      <c r="E330" s="713" t="s">
        <v>1366</v>
      </c>
      <c r="F330" s="218">
        <f>SUM(F321,F324,F327)</f>
        <v>1338000</v>
      </c>
      <c r="G330" s="218">
        <f t="shared" ref="G330:O330" si="29">SUM(G321,G324,G327)</f>
        <v>260910</v>
      </c>
      <c r="H330" s="218">
        <f t="shared" si="29"/>
        <v>4582833</v>
      </c>
      <c r="I330" s="218">
        <f t="shared" si="29"/>
        <v>0</v>
      </c>
      <c r="J330" s="218">
        <f t="shared" si="29"/>
        <v>0</v>
      </c>
      <c r="K330" s="218">
        <f t="shared" si="29"/>
        <v>0</v>
      </c>
      <c r="L330" s="218">
        <f t="shared" si="29"/>
        <v>0</v>
      </c>
      <c r="M330" s="218">
        <f t="shared" si="29"/>
        <v>0</v>
      </c>
      <c r="N330" s="218">
        <f t="shared" si="29"/>
        <v>0</v>
      </c>
      <c r="O330" s="218">
        <f t="shared" si="29"/>
        <v>0</v>
      </c>
      <c r="P330" s="198">
        <f>SUM(P327,P324,P321)</f>
        <v>6181743</v>
      </c>
      <c r="Q330" s="720"/>
    </row>
    <row r="331" spans="1:17" s="188" customFormat="1" ht="21" customHeight="1" x14ac:dyDescent="0.2">
      <c r="A331" s="187" t="s">
        <v>1476</v>
      </c>
      <c r="B331" s="194"/>
      <c r="C331" s="194"/>
      <c r="D331" s="901" t="s">
        <v>851</v>
      </c>
      <c r="E331" s="329" t="s">
        <v>1364</v>
      </c>
      <c r="F331" s="663">
        <v>6527398</v>
      </c>
      <c r="G331" s="663">
        <v>1317452</v>
      </c>
      <c r="H331" s="663">
        <v>381000</v>
      </c>
      <c r="I331" s="663"/>
      <c r="J331" s="663" t="s">
        <v>861</v>
      </c>
      <c r="K331" s="663"/>
      <c r="L331" s="663"/>
      <c r="M331" s="663"/>
      <c r="N331" s="663"/>
      <c r="O331" s="663"/>
      <c r="P331" s="719">
        <f t="shared" ref="P331:P336" si="30">SUM(F331:O331)</f>
        <v>8225850</v>
      </c>
    </row>
    <row r="332" spans="1:17" s="188" customFormat="1" ht="21" customHeight="1" x14ac:dyDescent="0.2">
      <c r="A332" s="187" t="s">
        <v>1477</v>
      </c>
      <c r="B332" s="194"/>
      <c r="C332" s="194"/>
      <c r="D332" s="901"/>
      <c r="E332" s="712" t="s">
        <v>1365</v>
      </c>
      <c r="F332" s="663">
        <v>6527398</v>
      </c>
      <c r="G332" s="663">
        <v>1317452</v>
      </c>
      <c r="H332" s="663">
        <v>381000</v>
      </c>
      <c r="I332" s="663"/>
      <c r="J332" s="663"/>
      <c r="K332" s="663"/>
      <c r="L332" s="663"/>
      <c r="M332" s="663"/>
      <c r="N332" s="663"/>
      <c r="O332" s="663"/>
      <c r="P332" s="719">
        <f t="shared" si="30"/>
        <v>8225850</v>
      </c>
    </row>
    <row r="333" spans="1:17" s="188" customFormat="1" ht="21" customHeight="1" thickBot="1" x14ac:dyDescent="0.25">
      <c r="A333" s="187" t="s">
        <v>1478</v>
      </c>
      <c r="B333" s="194"/>
      <c r="C333" s="194"/>
      <c r="D333" s="903"/>
      <c r="E333" s="329" t="s">
        <v>1366</v>
      </c>
      <c r="F333" s="644">
        <v>6218944</v>
      </c>
      <c r="G333" s="644">
        <v>1321464</v>
      </c>
      <c r="H333" s="644">
        <v>203340</v>
      </c>
      <c r="I333" s="644"/>
      <c r="J333" s="644"/>
      <c r="K333" s="644"/>
      <c r="L333" s="644"/>
      <c r="M333" s="644"/>
      <c r="N333" s="644"/>
      <c r="O333" s="644"/>
      <c r="P333" s="719">
        <f t="shared" si="30"/>
        <v>7743748</v>
      </c>
    </row>
    <row r="334" spans="1:17" s="188" customFormat="1" ht="24.95" customHeight="1" thickBot="1" x14ac:dyDescent="0.25">
      <c r="A334" s="187" t="s">
        <v>1479</v>
      </c>
      <c r="B334" s="891" t="s">
        <v>852</v>
      </c>
      <c r="C334" s="892"/>
      <c r="D334" s="892"/>
      <c r="E334" s="332" t="s">
        <v>1364</v>
      </c>
      <c r="F334" s="727">
        <f t="shared" ref="F334:O334" si="31">SUM(F306,F309,F312,F328,F331)</f>
        <v>150371664</v>
      </c>
      <c r="G334" s="727">
        <f t="shared" si="31"/>
        <v>29549618</v>
      </c>
      <c r="H334" s="727">
        <f t="shared" si="31"/>
        <v>54634900</v>
      </c>
      <c r="I334" s="727">
        <f t="shared" si="31"/>
        <v>0</v>
      </c>
      <c r="J334" s="727">
        <f t="shared" si="31"/>
        <v>0</v>
      </c>
      <c r="K334" s="727">
        <f t="shared" si="31"/>
        <v>4064000</v>
      </c>
      <c r="L334" s="727">
        <f t="shared" si="31"/>
        <v>0</v>
      </c>
      <c r="M334" s="727">
        <f t="shared" si="31"/>
        <v>0</v>
      </c>
      <c r="N334" s="727"/>
      <c r="O334" s="727">
        <f t="shared" si="31"/>
        <v>0</v>
      </c>
      <c r="P334" s="728">
        <f t="shared" si="30"/>
        <v>238620182</v>
      </c>
    </row>
    <row r="335" spans="1:17" s="188" customFormat="1" ht="24.95" customHeight="1" thickBot="1" x14ac:dyDescent="0.25">
      <c r="A335" s="187" t="s">
        <v>1480</v>
      </c>
      <c r="B335" s="891"/>
      <c r="C335" s="892"/>
      <c r="D335" s="892"/>
      <c r="E335" s="332" t="s">
        <v>1365</v>
      </c>
      <c r="F335" s="727">
        <f t="shared" ref="F335:O336" si="32">SUM(F307,F310,F313,F329,F332,F316)</f>
        <v>148268382</v>
      </c>
      <c r="G335" s="727">
        <f t="shared" si="32"/>
        <v>28662213</v>
      </c>
      <c r="H335" s="727">
        <v>55307577</v>
      </c>
      <c r="I335" s="727">
        <f t="shared" si="32"/>
        <v>0</v>
      </c>
      <c r="J335" s="727">
        <f t="shared" si="32"/>
        <v>182323</v>
      </c>
      <c r="K335" s="727">
        <v>2899000</v>
      </c>
      <c r="L335" s="727">
        <f t="shared" si="32"/>
        <v>0</v>
      </c>
      <c r="M335" s="727">
        <f t="shared" si="32"/>
        <v>0</v>
      </c>
      <c r="N335" s="727"/>
      <c r="O335" s="727">
        <f t="shared" si="32"/>
        <v>0</v>
      </c>
      <c r="P335" s="728">
        <f t="shared" si="30"/>
        <v>235319495</v>
      </c>
    </row>
    <row r="336" spans="1:17" s="188" customFormat="1" ht="24.95" customHeight="1" thickBot="1" x14ac:dyDescent="0.25">
      <c r="A336" s="187" t="s">
        <v>1481</v>
      </c>
      <c r="B336" s="891"/>
      <c r="C336" s="892"/>
      <c r="D336" s="892"/>
      <c r="E336" s="332" t="s">
        <v>1366</v>
      </c>
      <c r="F336" s="727">
        <f t="shared" si="32"/>
        <v>141742312</v>
      </c>
      <c r="G336" s="727">
        <f t="shared" si="32"/>
        <v>28464716</v>
      </c>
      <c r="H336" s="727">
        <f t="shared" si="32"/>
        <v>46445150</v>
      </c>
      <c r="I336" s="727">
        <f t="shared" si="32"/>
        <v>0</v>
      </c>
      <c r="J336" s="727">
        <f t="shared" si="32"/>
        <v>182323</v>
      </c>
      <c r="K336" s="727">
        <f t="shared" si="32"/>
        <v>2156036</v>
      </c>
      <c r="L336" s="727">
        <f t="shared" si="32"/>
        <v>0</v>
      </c>
      <c r="M336" s="727">
        <f t="shared" si="32"/>
        <v>0</v>
      </c>
      <c r="N336" s="727"/>
      <c r="O336" s="727">
        <f t="shared" si="32"/>
        <v>0</v>
      </c>
      <c r="P336" s="728">
        <f t="shared" si="30"/>
        <v>218990537</v>
      </c>
    </row>
    <row r="337" spans="1:16" s="188" customFormat="1" ht="17.25" customHeight="1" x14ac:dyDescent="0.2">
      <c r="A337" s="187" t="s">
        <v>1482</v>
      </c>
      <c r="B337" s="194"/>
      <c r="C337" s="194"/>
      <c r="D337" s="194"/>
      <c r="E337" s="410"/>
      <c r="F337" s="411"/>
      <c r="G337" s="411"/>
      <c r="H337" s="411"/>
      <c r="I337" s="411"/>
      <c r="J337" s="411"/>
      <c r="K337" s="411"/>
      <c r="L337" s="411"/>
      <c r="M337" s="411"/>
      <c r="N337" s="411"/>
      <c r="O337" s="415"/>
      <c r="P337" s="331"/>
    </row>
    <row r="338" spans="1:16" s="188" customFormat="1" ht="15" customHeight="1" thickBot="1" x14ac:dyDescent="0.25">
      <c r="A338" s="187" t="s">
        <v>1483</v>
      </c>
      <c r="B338" s="194"/>
      <c r="C338" s="194"/>
      <c r="D338" s="194"/>
      <c r="E338" s="410"/>
      <c r="F338" s="411"/>
      <c r="G338" s="411"/>
      <c r="H338" s="411"/>
      <c r="I338" s="411"/>
      <c r="J338" s="411"/>
      <c r="K338" s="411"/>
      <c r="L338" s="411"/>
      <c r="M338" s="411"/>
      <c r="N338" s="411"/>
      <c r="O338" s="411"/>
      <c r="P338" s="331"/>
    </row>
    <row r="339" spans="1:16" s="188" customFormat="1" ht="36" customHeight="1" thickBot="1" x14ac:dyDescent="0.25">
      <c r="A339" s="187" t="s">
        <v>1484</v>
      </c>
      <c r="B339" s="899" t="s">
        <v>853</v>
      </c>
      <c r="C339" s="890"/>
      <c r="D339" s="890"/>
      <c r="E339" s="332" t="s">
        <v>1364</v>
      </c>
      <c r="F339" s="398">
        <f>'3. sz. melléklet'!N19</f>
        <v>106122463</v>
      </c>
      <c r="G339" s="398">
        <f>'3. sz. melléklet'!N20</f>
        <v>19963470</v>
      </c>
      <c r="H339" s="398">
        <f>'3. sz. melléklet'!N45</f>
        <v>38381400</v>
      </c>
      <c r="I339" s="398">
        <f>'3. sz. melléklet'!N54</f>
        <v>0</v>
      </c>
      <c r="J339" s="398">
        <f>'3. sz. melléklet'!N72</f>
        <v>0</v>
      </c>
      <c r="K339" s="398">
        <f>'3. sz. melléklet'!N80</f>
        <v>192000</v>
      </c>
      <c r="L339" s="398">
        <f>'3. sz. melléklet'!N85</f>
        <v>0</v>
      </c>
      <c r="M339" s="398">
        <f>'3. sz. melléklet'!N95</f>
        <v>0</v>
      </c>
      <c r="N339" s="398"/>
      <c r="O339" s="398">
        <v>0</v>
      </c>
      <c r="P339" s="398">
        <f>SUM(F339:O339)</f>
        <v>164659333</v>
      </c>
    </row>
    <row r="340" spans="1:16" s="188" customFormat="1" ht="36" customHeight="1" thickBot="1" x14ac:dyDescent="0.25">
      <c r="A340" s="187" t="s">
        <v>1485</v>
      </c>
      <c r="B340" s="899"/>
      <c r="C340" s="890"/>
      <c r="D340" s="890"/>
      <c r="E340" s="332" t="s">
        <v>1365</v>
      </c>
      <c r="F340" s="398">
        <f>'3. sz. melléklet'!O19</f>
        <v>117772725</v>
      </c>
      <c r="G340" s="398">
        <f>'3. sz. melléklet'!O20</f>
        <v>23450837</v>
      </c>
      <c r="H340" s="398">
        <f>'3. sz. melléklet'!O45</f>
        <v>45727150</v>
      </c>
      <c r="I340" s="398">
        <f>'3. sz. melléklet'!O54</f>
        <v>0</v>
      </c>
      <c r="J340" s="398">
        <f>'3. sz. melléklet'!O72</f>
        <v>38814</v>
      </c>
      <c r="K340" s="398">
        <f>'3. sz. melléklet'!O80</f>
        <v>160995</v>
      </c>
      <c r="L340" s="398">
        <f>'3. sz. melléklet'!O85</f>
        <v>0</v>
      </c>
      <c r="M340" s="398">
        <f>'3. sz. melléklet'!O95</f>
        <v>0</v>
      </c>
      <c r="N340" s="398"/>
      <c r="O340" s="398">
        <v>0</v>
      </c>
      <c r="P340" s="401">
        <f>SUM(F340:O340)</f>
        <v>187150521</v>
      </c>
    </row>
    <row r="341" spans="1:16" s="188" customFormat="1" ht="36" customHeight="1" thickBot="1" x14ac:dyDescent="0.25">
      <c r="A341" s="187" t="s">
        <v>1486</v>
      </c>
      <c r="B341" s="899"/>
      <c r="C341" s="890"/>
      <c r="D341" s="890"/>
      <c r="E341" s="332" t="s">
        <v>1366</v>
      </c>
      <c r="F341" s="398">
        <v>112526504</v>
      </c>
      <c r="G341" s="398">
        <v>22284345</v>
      </c>
      <c r="H341" s="398">
        <v>38139560</v>
      </c>
      <c r="I341" s="398"/>
      <c r="J341" s="398">
        <v>38814</v>
      </c>
      <c r="K341" s="398">
        <v>114995</v>
      </c>
      <c r="L341" s="398"/>
      <c r="M341" s="398"/>
      <c r="N341" s="398"/>
      <c r="O341" s="398"/>
      <c r="P341" s="401">
        <f>SUM(F341:O341)</f>
        <v>173104218</v>
      </c>
    </row>
    <row r="342" spans="1:16" s="188" customFormat="1" ht="12" customHeight="1" thickBot="1" x14ac:dyDescent="0.25">
      <c r="A342" s="187" t="s">
        <v>1487</v>
      </c>
      <c r="B342" s="194"/>
      <c r="C342" s="194"/>
      <c r="D342" s="194"/>
      <c r="E342" s="410"/>
      <c r="F342" s="411"/>
      <c r="G342" s="411"/>
      <c r="H342" s="411"/>
      <c r="I342" s="411"/>
      <c r="J342" s="411"/>
      <c r="K342" s="411"/>
      <c r="L342" s="411"/>
      <c r="M342" s="411"/>
      <c r="N342" s="411"/>
      <c r="O342" s="411"/>
      <c r="P342" s="331"/>
    </row>
    <row r="343" spans="1:16" s="188" customFormat="1" ht="36" customHeight="1" thickBot="1" x14ac:dyDescent="0.25">
      <c r="A343" s="187" t="s">
        <v>1488</v>
      </c>
      <c r="B343" s="893" t="s">
        <v>854</v>
      </c>
      <c r="C343" s="894"/>
      <c r="D343" s="894"/>
      <c r="E343" s="332" t="s">
        <v>1364</v>
      </c>
      <c r="F343" s="399">
        <v>43073807</v>
      </c>
      <c r="G343" s="399">
        <v>8679486</v>
      </c>
      <c r="H343" s="399">
        <v>56470325</v>
      </c>
      <c r="I343" s="399"/>
      <c r="J343" s="399">
        <v>200000</v>
      </c>
      <c r="K343" s="399">
        <v>9777814</v>
      </c>
      <c r="L343" s="399">
        <v>0</v>
      </c>
      <c r="M343" s="399"/>
      <c r="N343" s="399"/>
      <c r="O343" s="399"/>
      <c r="P343" s="401">
        <f>SUM(F343:O343)</f>
        <v>118201432</v>
      </c>
    </row>
    <row r="344" spans="1:16" s="188" customFormat="1" ht="36" customHeight="1" thickBot="1" x14ac:dyDescent="0.25">
      <c r="A344" s="187" t="s">
        <v>1489</v>
      </c>
      <c r="B344" s="895"/>
      <c r="C344" s="896"/>
      <c r="D344" s="896"/>
      <c r="E344" s="332" t="s">
        <v>1365</v>
      </c>
      <c r="F344" s="399">
        <v>55598110</v>
      </c>
      <c r="G344" s="399">
        <v>9884519</v>
      </c>
      <c r="H344" s="399">
        <v>68688227</v>
      </c>
      <c r="I344" s="399"/>
      <c r="J344" s="399">
        <v>329829</v>
      </c>
      <c r="K344" s="399">
        <v>11407222</v>
      </c>
      <c r="L344" s="399">
        <v>0</v>
      </c>
      <c r="M344" s="399"/>
      <c r="N344" s="399"/>
      <c r="O344" s="399"/>
      <c r="P344" s="401">
        <f>SUM(F344:O344)</f>
        <v>145907907</v>
      </c>
    </row>
    <row r="345" spans="1:16" s="188" customFormat="1" ht="36" customHeight="1" thickBot="1" x14ac:dyDescent="0.25">
      <c r="A345" s="187" t="s">
        <v>1490</v>
      </c>
      <c r="B345" s="897"/>
      <c r="C345" s="898"/>
      <c r="D345" s="898"/>
      <c r="E345" s="408" t="s">
        <v>1366</v>
      </c>
      <c r="F345" s="409">
        <v>52783614</v>
      </c>
      <c r="G345" s="409">
        <v>9480346</v>
      </c>
      <c r="H345" s="409">
        <v>64403073</v>
      </c>
      <c r="I345" s="409"/>
      <c r="J345" s="409">
        <v>329829</v>
      </c>
      <c r="K345" s="409">
        <v>11391356</v>
      </c>
      <c r="L345" s="409"/>
      <c r="M345" s="409"/>
      <c r="N345" s="409"/>
      <c r="O345" s="409"/>
      <c r="P345" s="401">
        <f>SUM(F345:O345)</f>
        <v>138388218</v>
      </c>
    </row>
    <row r="346" spans="1:16" s="188" customFormat="1" ht="12" customHeight="1" thickBot="1" x14ac:dyDescent="0.25">
      <c r="A346" s="187" t="s">
        <v>1491</v>
      </c>
      <c r="B346" s="194"/>
      <c r="C346" s="194"/>
      <c r="D346" s="194"/>
      <c r="E346" s="410"/>
      <c r="F346" s="411"/>
      <c r="G346" s="411"/>
      <c r="H346" s="411"/>
      <c r="I346" s="411"/>
      <c r="J346" s="411"/>
      <c r="K346" s="411"/>
      <c r="L346" s="411"/>
      <c r="M346" s="411"/>
      <c r="N346" s="411"/>
      <c r="O346" s="411"/>
      <c r="P346" s="331"/>
    </row>
    <row r="347" spans="1:16" s="188" customFormat="1" ht="49.5" customHeight="1" thickBot="1" x14ac:dyDescent="0.25">
      <c r="A347" s="187" t="s">
        <v>1492</v>
      </c>
      <c r="B347" s="889" t="s">
        <v>855</v>
      </c>
      <c r="C347" s="890"/>
      <c r="D347" s="890"/>
      <c r="E347" s="332" t="s">
        <v>1364</v>
      </c>
      <c r="F347" s="399">
        <v>133803226</v>
      </c>
      <c r="G347" s="399">
        <v>28308507</v>
      </c>
      <c r="H347" s="399">
        <v>54469010</v>
      </c>
      <c r="I347" s="399"/>
      <c r="J347" s="399"/>
      <c r="K347" s="399">
        <v>750000</v>
      </c>
      <c r="L347" s="399"/>
      <c r="M347" s="399"/>
      <c r="N347" s="399"/>
      <c r="O347" s="399"/>
      <c r="P347" s="401">
        <f>SUM(F347:O347)</f>
        <v>217330743</v>
      </c>
    </row>
    <row r="348" spans="1:16" ht="49.5" customHeight="1" thickBot="1" x14ac:dyDescent="0.25">
      <c r="A348" s="187" t="s">
        <v>1493</v>
      </c>
      <c r="B348" s="889"/>
      <c r="C348" s="890"/>
      <c r="D348" s="890"/>
      <c r="E348" s="332" t="s">
        <v>1365</v>
      </c>
      <c r="F348" s="399">
        <v>137171191</v>
      </c>
      <c r="G348" s="399">
        <v>28790240</v>
      </c>
      <c r="H348" s="399">
        <v>54166329</v>
      </c>
      <c r="I348" s="399"/>
      <c r="J348" s="399">
        <v>34130</v>
      </c>
      <c r="K348" s="399">
        <v>1327221</v>
      </c>
      <c r="L348" s="399"/>
      <c r="M348" s="399"/>
      <c r="N348" s="399"/>
      <c r="O348" s="399"/>
      <c r="P348" s="401">
        <f>SUM(F348:O348)</f>
        <v>221489111</v>
      </c>
    </row>
    <row r="349" spans="1:16" ht="49.5" customHeight="1" thickBot="1" x14ac:dyDescent="0.25">
      <c r="A349" s="187" t="s">
        <v>1494</v>
      </c>
      <c r="B349" s="889"/>
      <c r="C349" s="890"/>
      <c r="D349" s="890"/>
      <c r="E349" s="332" t="s">
        <v>1366</v>
      </c>
      <c r="F349" s="399">
        <v>132875733</v>
      </c>
      <c r="G349" s="399">
        <v>28023585</v>
      </c>
      <c r="H349" s="399">
        <v>53543956</v>
      </c>
      <c r="I349" s="399"/>
      <c r="J349" s="399">
        <v>34130</v>
      </c>
      <c r="K349" s="399">
        <v>1316515</v>
      </c>
      <c r="L349" s="399"/>
      <c r="M349" s="399"/>
      <c r="N349" s="399"/>
      <c r="O349" s="399"/>
      <c r="P349" s="401">
        <f>SUM(F349:O349)</f>
        <v>215793919</v>
      </c>
    </row>
    <row r="350" spans="1:16" s="188" customFormat="1" ht="11.25" customHeight="1" thickBot="1" x14ac:dyDescent="0.25">
      <c r="A350" s="187" t="s">
        <v>1495</v>
      </c>
      <c r="B350" s="447"/>
      <c r="C350" s="447"/>
      <c r="D350" s="447"/>
      <c r="E350" s="448"/>
      <c r="F350" s="330"/>
      <c r="G350" s="330"/>
      <c r="H350" s="330"/>
      <c r="I350" s="330"/>
      <c r="J350" s="330"/>
      <c r="K350" s="330"/>
      <c r="L350" s="330"/>
      <c r="M350" s="330"/>
      <c r="N350" s="330"/>
      <c r="O350" s="330"/>
      <c r="P350" s="330"/>
    </row>
    <row r="351" spans="1:16" s="188" customFormat="1" ht="24.95" customHeight="1" thickBot="1" x14ac:dyDescent="0.25">
      <c r="A351" s="187" t="s">
        <v>1496</v>
      </c>
      <c r="B351" s="883" t="s">
        <v>856</v>
      </c>
      <c r="C351" s="884"/>
      <c r="D351" s="884"/>
      <c r="E351" s="219" t="s">
        <v>1364</v>
      </c>
      <c r="F351" s="399">
        <f t="shared" ref="F351:O351" si="33">SUM(F334,F339,F343,F347)</f>
        <v>433371160</v>
      </c>
      <c r="G351" s="399">
        <f t="shared" si="33"/>
        <v>86501081</v>
      </c>
      <c r="H351" s="399">
        <f t="shared" si="33"/>
        <v>203955635</v>
      </c>
      <c r="I351" s="399">
        <f t="shared" si="33"/>
        <v>0</v>
      </c>
      <c r="J351" s="399">
        <f t="shared" si="33"/>
        <v>200000</v>
      </c>
      <c r="K351" s="399">
        <f t="shared" si="33"/>
        <v>14783814</v>
      </c>
      <c r="L351" s="399">
        <f t="shared" si="33"/>
        <v>0</v>
      </c>
      <c r="M351" s="399">
        <f t="shared" si="33"/>
        <v>0</v>
      </c>
      <c r="N351" s="399"/>
      <c r="O351" s="399">
        <f t="shared" si="33"/>
        <v>0</v>
      </c>
      <c r="P351" s="401">
        <f>SUM(F351:O351)</f>
        <v>738811690</v>
      </c>
    </row>
    <row r="352" spans="1:16" s="188" customFormat="1" ht="24.95" customHeight="1" thickBot="1" x14ac:dyDescent="0.25">
      <c r="A352" s="187" t="s">
        <v>1497</v>
      </c>
      <c r="B352" s="885"/>
      <c r="C352" s="886"/>
      <c r="D352" s="886"/>
      <c r="E352" s="219" t="s">
        <v>1365</v>
      </c>
      <c r="F352" s="399">
        <f t="shared" ref="F352:O353" si="34">SUM(F335,F340,F344,F348)</f>
        <v>458810408</v>
      </c>
      <c r="G352" s="399">
        <f t="shared" si="34"/>
        <v>90787809</v>
      </c>
      <c r="H352" s="399">
        <f t="shared" si="34"/>
        <v>223889283</v>
      </c>
      <c r="I352" s="399">
        <f t="shared" si="34"/>
        <v>0</v>
      </c>
      <c r="J352" s="399">
        <f t="shared" si="34"/>
        <v>585096</v>
      </c>
      <c r="K352" s="399">
        <f t="shared" si="34"/>
        <v>15794438</v>
      </c>
      <c r="L352" s="399">
        <f t="shared" si="34"/>
        <v>0</v>
      </c>
      <c r="M352" s="399">
        <f t="shared" si="34"/>
        <v>0</v>
      </c>
      <c r="N352" s="399"/>
      <c r="O352" s="399">
        <f t="shared" si="34"/>
        <v>0</v>
      </c>
      <c r="P352" s="401">
        <f>SUM(F352:O352)</f>
        <v>789867034</v>
      </c>
    </row>
    <row r="353" spans="1:17" s="188" customFormat="1" ht="24.95" customHeight="1" thickBot="1" x14ac:dyDescent="0.25">
      <c r="A353" s="187" t="s">
        <v>1498</v>
      </c>
      <c r="B353" s="887"/>
      <c r="C353" s="888"/>
      <c r="D353" s="888"/>
      <c r="E353" s="329" t="s">
        <v>1366</v>
      </c>
      <c r="F353" s="399">
        <f t="shared" si="34"/>
        <v>439928163</v>
      </c>
      <c r="G353" s="399">
        <f t="shared" si="34"/>
        <v>88252992</v>
      </c>
      <c r="H353" s="399">
        <f t="shared" si="34"/>
        <v>202531739</v>
      </c>
      <c r="I353" s="399">
        <f t="shared" si="34"/>
        <v>0</v>
      </c>
      <c r="J353" s="399">
        <f t="shared" si="34"/>
        <v>585096</v>
      </c>
      <c r="K353" s="399">
        <f t="shared" si="34"/>
        <v>14978902</v>
      </c>
      <c r="L353" s="399">
        <f t="shared" si="34"/>
        <v>0</v>
      </c>
      <c r="M353" s="399">
        <f t="shared" si="34"/>
        <v>0</v>
      </c>
      <c r="N353" s="399"/>
      <c r="O353" s="399">
        <f t="shared" si="34"/>
        <v>0</v>
      </c>
      <c r="P353" s="401">
        <f>SUM(F353:O353)</f>
        <v>746276892</v>
      </c>
    </row>
    <row r="354" spans="1:17" s="188" customFormat="1" ht="24.95" customHeight="1" thickBot="1" x14ac:dyDescent="0.25">
      <c r="A354" s="187" t="s">
        <v>1499</v>
      </c>
      <c r="B354" s="877" t="s">
        <v>857</v>
      </c>
      <c r="C354" s="878"/>
      <c r="D354" s="878"/>
      <c r="E354" s="406" t="s">
        <v>1364</v>
      </c>
      <c r="F354" s="399">
        <f t="shared" ref="F354:P354" si="35">SUM(F301,F351)</f>
        <v>448146839</v>
      </c>
      <c r="G354" s="399">
        <f t="shared" si="35"/>
        <v>89175202</v>
      </c>
      <c r="H354" s="399">
        <f t="shared" si="35"/>
        <v>451595261</v>
      </c>
      <c r="I354" s="399">
        <f t="shared" si="35"/>
        <v>14674000</v>
      </c>
      <c r="J354" s="399">
        <f t="shared" si="35"/>
        <v>154810891</v>
      </c>
      <c r="K354" s="399">
        <f t="shared" si="35"/>
        <v>1179136285</v>
      </c>
      <c r="L354" s="399">
        <f t="shared" si="35"/>
        <v>16250000</v>
      </c>
      <c r="M354" s="399">
        <f t="shared" si="35"/>
        <v>225020000</v>
      </c>
      <c r="N354" s="399"/>
      <c r="O354" s="399">
        <f t="shared" si="35"/>
        <v>45184990</v>
      </c>
      <c r="P354" s="401">
        <f t="shared" si="35"/>
        <v>2638493468</v>
      </c>
    </row>
    <row r="355" spans="1:17" s="188" customFormat="1" ht="24.95" customHeight="1" thickBot="1" x14ac:dyDescent="0.25">
      <c r="A355" s="187" t="s">
        <v>1500</v>
      </c>
      <c r="B355" s="879"/>
      <c r="C355" s="880"/>
      <c r="D355" s="880"/>
      <c r="E355" s="219" t="s">
        <v>1365</v>
      </c>
      <c r="F355" s="399">
        <f t="shared" ref="F355:P356" si="36">SUM(F302,F352)</f>
        <v>503532394</v>
      </c>
      <c r="G355" s="399">
        <f t="shared" si="36"/>
        <v>98010263</v>
      </c>
      <c r="H355" s="399">
        <f t="shared" si="36"/>
        <v>509516977</v>
      </c>
      <c r="I355" s="399">
        <f>SUM(I302,I352)</f>
        <v>13495056</v>
      </c>
      <c r="J355" s="399">
        <f t="shared" si="36"/>
        <v>149253656</v>
      </c>
      <c r="K355" s="399">
        <f t="shared" si="36"/>
        <v>1347085789</v>
      </c>
      <c r="L355" s="399">
        <f t="shared" si="36"/>
        <v>17670000</v>
      </c>
      <c r="M355" s="399">
        <f t="shared" si="36"/>
        <v>229520000</v>
      </c>
      <c r="N355" s="399"/>
      <c r="O355" s="399">
        <f t="shared" si="36"/>
        <v>36940850</v>
      </c>
      <c r="P355" s="399">
        <f t="shared" si="36"/>
        <v>2910629985</v>
      </c>
    </row>
    <row r="356" spans="1:17" s="188" customFormat="1" ht="24.95" customHeight="1" thickBot="1" x14ac:dyDescent="0.25">
      <c r="A356" s="187" t="s">
        <v>1501</v>
      </c>
      <c r="B356" s="881"/>
      <c r="C356" s="882"/>
      <c r="D356" s="882"/>
      <c r="E356" s="219" t="s">
        <v>1366</v>
      </c>
      <c r="F356" s="399">
        <f t="shared" si="36"/>
        <v>482016757</v>
      </c>
      <c r="G356" s="399">
        <f t="shared" si="36"/>
        <v>95475446</v>
      </c>
      <c r="H356" s="399">
        <f t="shared" si="36"/>
        <v>432395948</v>
      </c>
      <c r="I356" s="399">
        <f>SUM(I303,I353)</f>
        <v>10004001</v>
      </c>
      <c r="J356" s="399">
        <f t="shared" si="36"/>
        <v>118775115</v>
      </c>
      <c r="K356" s="399">
        <f t="shared" si="36"/>
        <v>256489372</v>
      </c>
      <c r="L356" s="399">
        <f t="shared" si="36"/>
        <v>11000000</v>
      </c>
      <c r="M356" s="399">
        <f t="shared" si="36"/>
        <v>4500000</v>
      </c>
      <c r="N356" s="399"/>
      <c r="O356" s="399">
        <f t="shared" si="36"/>
        <v>0</v>
      </c>
      <c r="P356" s="399">
        <f t="shared" si="36"/>
        <v>1391785533</v>
      </c>
    </row>
    <row r="357" spans="1:17" ht="12" customHeight="1" thickBot="1" x14ac:dyDescent="0.25">
      <c r="A357" s="187" t="s">
        <v>1502</v>
      </c>
      <c r="B357" s="407"/>
      <c r="C357" s="407"/>
      <c r="D357" s="407"/>
      <c r="E357" s="407"/>
      <c r="F357" s="407"/>
      <c r="G357" s="407"/>
      <c r="H357" s="407"/>
      <c r="I357" s="407"/>
      <c r="J357" s="407"/>
      <c r="K357" s="407"/>
      <c r="L357" s="407"/>
      <c r="M357" s="407"/>
      <c r="N357" s="407"/>
      <c r="O357" s="407"/>
      <c r="P357" s="407"/>
    </row>
    <row r="358" spans="1:17" ht="36.75" customHeight="1" thickBot="1" x14ac:dyDescent="0.25">
      <c r="A358" s="187" t="s">
        <v>1503</v>
      </c>
      <c r="B358" s="874" t="s">
        <v>860</v>
      </c>
      <c r="C358" s="875"/>
      <c r="D358" s="876"/>
      <c r="E358" s="219" t="s">
        <v>1364</v>
      </c>
      <c r="F358" s="398">
        <v>21032000</v>
      </c>
      <c r="G358" s="399">
        <v>4099340</v>
      </c>
      <c r="H358" s="399">
        <v>30619916</v>
      </c>
      <c r="I358" s="400"/>
      <c r="J358" s="399">
        <v>0</v>
      </c>
      <c r="K358" s="399">
        <v>9299070</v>
      </c>
      <c r="L358" s="399"/>
      <c r="M358" s="399"/>
      <c r="N358" s="399"/>
      <c r="O358" s="400"/>
      <c r="P358" s="401">
        <f>SUM(F358:O358)</f>
        <v>65050326</v>
      </c>
    </row>
    <row r="359" spans="1:17" ht="36.75" customHeight="1" thickBot="1" x14ac:dyDescent="0.25">
      <c r="A359" s="187" t="s">
        <v>1504</v>
      </c>
      <c r="B359" s="874"/>
      <c r="C359" s="875"/>
      <c r="D359" s="876"/>
      <c r="E359" s="219" t="s">
        <v>1365</v>
      </c>
      <c r="F359" s="398">
        <v>25287000</v>
      </c>
      <c r="G359" s="399">
        <v>4741340</v>
      </c>
      <c r="H359" s="399">
        <v>57439127</v>
      </c>
      <c r="I359" s="400"/>
      <c r="J359" s="399">
        <v>635000</v>
      </c>
      <c r="K359" s="399">
        <v>9299070</v>
      </c>
      <c r="L359" s="399"/>
      <c r="M359" s="399"/>
      <c r="N359" s="399"/>
      <c r="O359" s="400"/>
      <c r="P359" s="401">
        <f>SUM(F359:O359)</f>
        <v>97401537</v>
      </c>
    </row>
    <row r="360" spans="1:17" ht="36.75" customHeight="1" thickBot="1" x14ac:dyDescent="0.25">
      <c r="A360" s="187" t="s">
        <v>1505</v>
      </c>
      <c r="B360" s="874"/>
      <c r="C360" s="875"/>
      <c r="D360" s="876"/>
      <c r="E360" s="219" t="s">
        <v>1366</v>
      </c>
      <c r="F360" s="398">
        <v>25147493</v>
      </c>
      <c r="G360" s="399">
        <v>4666894</v>
      </c>
      <c r="H360" s="399">
        <v>39028949</v>
      </c>
      <c r="I360" s="400"/>
      <c r="J360" s="399">
        <v>0</v>
      </c>
      <c r="K360" s="399">
        <v>269573</v>
      </c>
      <c r="L360" s="399"/>
      <c r="M360" s="399"/>
      <c r="N360" s="399"/>
      <c r="O360" s="400"/>
      <c r="P360" s="401">
        <f>SUM(F360:O360)</f>
        <v>69112909</v>
      </c>
    </row>
    <row r="361" spans="1:17" ht="17.25" customHeight="1" thickBot="1" x14ac:dyDescent="0.25">
      <c r="A361" s="187" t="s">
        <v>1506</v>
      </c>
      <c r="F361" s="190"/>
      <c r="G361" s="190"/>
      <c r="H361" s="190"/>
      <c r="I361" s="190"/>
      <c r="J361" s="190"/>
      <c r="K361" s="190"/>
      <c r="L361" s="190"/>
      <c r="M361" s="190"/>
      <c r="N361" s="190"/>
      <c r="O361" s="190"/>
    </row>
    <row r="362" spans="1:17" ht="36.75" customHeight="1" thickBot="1" x14ac:dyDescent="0.25">
      <c r="A362" s="187" t="s">
        <v>1507</v>
      </c>
      <c r="B362" s="868" t="s">
        <v>858</v>
      </c>
      <c r="C362" s="869"/>
      <c r="D362" s="869"/>
      <c r="E362" s="406" t="s">
        <v>1364</v>
      </c>
      <c r="F362" s="402">
        <v>0</v>
      </c>
      <c r="G362" s="403">
        <v>0</v>
      </c>
      <c r="H362" s="403">
        <v>6017992</v>
      </c>
      <c r="I362" s="404"/>
      <c r="J362" s="403">
        <v>2366906</v>
      </c>
      <c r="K362" s="403">
        <v>57684011</v>
      </c>
      <c r="L362" s="403"/>
      <c r="M362" s="403"/>
      <c r="N362" s="403"/>
      <c r="O362" s="404"/>
      <c r="P362" s="405">
        <f>SUM(F362:O362)</f>
        <v>66068909</v>
      </c>
      <c r="Q362" s="720"/>
    </row>
    <row r="363" spans="1:17" ht="36.75" customHeight="1" thickBot="1" x14ac:dyDescent="0.25">
      <c r="A363" s="187" t="s">
        <v>1508</v>
      </c>
      <c r="B363" s="870"/>
      <c r="C363" s="871"/>
      <c r="D363" s="871"/>
      <c r="E363" s="406" t="s">
        <v>1365</v>
      </c>
      <c r="F363" s="402"/>
      <c r="G363" s="403"/>
      <c r="H363" s="403">
        <v>3347983</v>
      </c>
      <c r="I363" s="404"/>
      <c r="J363" s="403">
        <v>2366906</v>
      </c>
      <c r="K363" s="403">
        <v>57684011</v>
      </c>
      <c r="L363" s="403"/>
      <c r="M363" s="403"/>
      <c r="N363" s="403"/>
      <c r="O363" s="404"/>
      <c r="P363" s="405">
        <f>SUM(F363:O363)</f>
        <v>63398900</v>
      </c>
      <c r="Q363" s="720"/>
    </row>
    <row r="364" spans="1:17" ht="36.75" customHeight="1" thickBot="1" x14ac:dyDescent="0.25">
      <c r="A364" s="187" t="s">
        <v>1509</v>
      </c>
      <c r="B364" s="872"/>
      <c r="C364" s="873"/>
      <c r="D364" s="873"/>
      <c r="E364" s="406" t="s">
        <v>1366</v>
      </c>
      <c r="F364" s="402"/>
      <c r="G364" s="403"/>
      <c r="H364" s="403">
        <v>2237837</v>
      </c>
      <c r="I364" s="404"/>
      <c r="J364" s="403">
        <v>0</v>
      </c>
      <c r="K364" s="403">
        <v>0</v>
      </c>
      <c r="L364" s="403"/>
      <c r="M364" s="403"/>
      <c r="N364" s="403"/>
      <c r="O364" s="404"/>
      <c r="P364" s="405">
        <v>2237837</v>
      </c>
      <c r="Q364" s="720"/>
    </row>
    <row r="365" spans="1:17" x14ac:dyDescent="0.2">
      <c r="A365" s="187"/>
    </row>
    <row r="367" spans="1:17" x14ac:dyDescent="0.2">
      <c r="A367" s="187"/>
    </row>
    <row r="368" spans="1:17" x14ac:dyDescent="0.2">
      <c r="A368" s="187"/>
    </row>
    <row r="369" spans="1:16" x14ac:dyDescent="0.2">
      <c r="A369" s="187"/>
    </row>
    <row r="370" spans="1:16" x14ac:dyDescent="0.2">
      <c r="A370" s="187"/>
      <c r="P370" s="720"/>
    </row>
    <row r="371" spans="1:16" x14ac:dyDescent="0.2">
      <c r="F371" s="856"/>
      <c r="G371" s="856"/>
      <c r="P371" s="720"/>
    </row>
    <row r="372" spans="1:16" x14ac:dyDescent="0.2">
      <c r="P372" s="720"/>
    </row>
  </sheetData>
  <mergeCells count="133">
    <mergeCell ref="N3:N4"/>
    <mergeCell ref="D325:D327"/>
    <mergeCell ref="B292:D294"/>
    <mergeCell ref="B295:D297"/>
    <mergeCell ref="B298:D300"/>
    <mergeCell ref="B301:D303"/>
    <mergeCell ref="C306:D308"/>
    <mergeCell ref="C289:D291"/>
    <mergeCell ref="D319:D321"/>
    <mergeCell ref="D322:D324"/>
    <mergeCell ref="C283:D285"/>
    <mergeCell ref="C277:D279"/>
    <mergeCell ref="C259:D261"/>
    <mergeCell ref="C262:D264"/>
    <mergeCell ref="C309:D311"/>
    <mergeCell ref="C315:D317"/>
    <mergeCell ref="C312:D314"/>
    <mergeCell ref="C265:D267"/>
    <mergeCell ref="C268:D270"/>
    <mergeCell ref="C271:D273"/>
    <mergeCell ref="C274:D276"/>
    <mergeCell ref="C286:D288"/>
    <mergeCell ref="C241:D243"/>
    <mergeCell ref="C244:D246"/>
    <mergeCell ref="C280:D282"/>
    <mergeCell ref="C212:D214"/>
    <mergeCell ref="C221:D223"/>
    <mergeCell ref="B233:D235"/>
    <mergeCell ref="C253:D255"/>
    <mergeCell ref="C256:D258"/>
    <mergeCell ref="C247:D249"/>
    <mergeCell ref="C250:D252"/>
    <mergeCell ref="C238:D240"/>
    <mergeCell ref="C224:D226"/>
    <mergeCell ref="C227:D229"/>
    <mergeCell ref="C215:D217"/>
    <mergeCell ref="C218:D220"/>
    <mergeCell ref="C230:D232"/>
    <mergeCell ref="C136:D138"/>
    <mergeCell ref="D182:D184"/>
    <mergeCell ref="D185:D187"/>
    <mergeCell ref="C176:D178"/>
    <mergeCell ref="D179:D181"/>
    <mergeCell ref="C139:D141"/>
    <mergeCell ref="D106:D108"/>
    <mergeCell ref="D109:D111"/>
    <mergeCell ref="D112:D114"/>
    <mergeCell ref="C115:D117"/>
    <mergeCell ref="C118:D120"/>
    <mergeCell ref="D127:D129"/>
    <mergeCell ref="D124:D126"/>
    <mergeCell ref="D167:D169"/>
    <mergeCell ref="D170:D172"/>
    <mergeCell ref="D173:D175"/>
    <mergeCell ref="C43:D45"/>
    <mergeCell ref="D91:D93"/>
    <mergeCell ref="D94:D96"/>
    <mergeCell ref="D103:D105"/>
    <mergeCell ref="C46:D48"/>
    <mergeCell ref="C49:D51"/>
    <mergeCell ref="C52:D54"/>
    <mergeCell ref="C55:D57"/>
    <mergeCell ref="C58:D60"/>
    <mergeCell ref="C61:D63"/>
    <mergeCell ref="D97:D99"/>
    <mergeCell ref="C64:D66"/>
    <mergeCell ref="C67:D69"/>
    <mergeCell ref="C70:D72"/>
    <mergeCell ref="C73:D75"/>
    <mergeCell ref="C76:D78"/>
    <mergeCell ref="C85:D87"/>
    <mergeCell ref="C79:D81"/>
    <mergeCell ref="C82:D84"/>
    <mergeCell ref="D130:D132"/>
    <mergeCell ref="C133:D135"/>
    <mergeCell ref="B362:D364"/>
    <mergeCell ref="B358:D360"/>
    <mergeCell ref="B354:D356"/>
    <mergeCell ref="B351:D353"/>
    <mergeCell ref="B347:D349"/>
    <mergeCell ref="B334:D336"/>
    <mergeCell ref="B343:D345"/>
    <mergeCell ref="B339:D341"/>
    <mergeCell ref="D328:D330"/>
    <mergeCell ref="D331:D333"/>
    <mergeCell ref="D191:D193"/>
    <mergeCell ref="J1:P1"/>
    <mergeCell ref="B2:P2"/>
    <mergeCell ref="E3:E4"/>
    <mergeCell ref="F3:F4"/>
    <mergeCell ref="G3:G4"/>
    <mergeCell ref="C7:D9"/>
    <mergeCell ref="C10:D12"/>
    <mergeCell ref="J3:J4"/>
    <mergeCell ref="K3:K4"/>
    <mergeCell ref="L3:L4"/>
    <mergeCell ref="M3:M4"/>
    <mergeCell ref="O3:O4"/>
    <mergeCell ref="C22:D24"/>
    <mergeCell ref="C28:D30"/>
    <mergeCell ref="C31:D33"/>
    <mergeCell ref="C34:D36"/>
    <mergeCell ref="C37:D39"/>
    <mergeCell ref="C40:D42"/>
    <mergeCell ref="D121:D123"/>
    <mergeCell ref="C142:D144"/>
    <mergeCell ref="D100:D102"/>
    <mergeCell ref="D160:D162"/>
    <mergeCell ref="D164:D166"/>
    <mergeCell ref="D188:D190"/>
    <mergeCell ref="C13:D15"/>
    <mergeCell ref="C16:D18"/>
    <mergeCell ref="C19:D21"/>
    <mergeCell ref="P3:P4"/>
    <mergeCell ref="I3:I4"/>
    <mergeCell ref="C25:D27"/>
    <mergeCell ref="F371:G371"/>
    <mergeCell ref="C318:D318"/>
    <mergeCell ref="B304:F304"/>
    <mergeCell ref="C94:C97"/>
    <mergeCell ref="D88:D90"/>
    <mergeCell ref="H3:H4"/>
    <mergeCell ref="D194:D196"/>
    <mergeCell ref="D197:D199"/>
    <mergeCell ref="D200:D202"/>
    <mergeCell ref="D203:D205"/>
    <mergeCell ref="D206:D208"/>
    <mergeCell ref="D209:D211"/>
    <mergeCell ref="D145:D147"/>
    <mergeCell ref="D148:D150"/>
    <mergeCell ref="D151:D153"/>
    <mergeCell ref="D154:D156"/>
    <mergeCell ref="D157:D159"/>
  </mergeCells>
  <phoneticPr fontId="3" type="noConversion"/>
  <printOptions horizontalCentered="1"/>
  <pageMargins left="0.70866141732283472" right="0.70866141732283472" top="0.94488188976377963" bottom="0.74803149606299213" header="0.31496062992125984" footer="0.31496062992125984"/>
  <pageSetup paperSize="8" scale="77" orientation="portrait" r:id="rId1"/>
  <rowBreaks count="6" manualBreakCount="6">
    <brk id="63" max="14" man="1"/>
    <brk id="117" max="14" man="1"/>
    <brk id="177" max="15" man="1"/>
    <brk id="235" max="15" man="1"/>
    <brk id="288" max="15" man="1"/>
    <brk id="342" max="14" man="1"/>
  </rowBreaks>
  <colBreaks count="1" manualBreakCount="1">
    <brk id="16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7"/>
  <sheetViews>
    <sheetView view="pageBreakPreview" zoomScaleNormal="100" zoomScaleSheetLayoutView="100" workbookViewId="0">
      <selection activeCell="A3" sqref="A3:F3"/>
    </sheetView>
  </sheetViews>
  <sheetFormatPr defaultColWidth="8.7109375" defaultRowHeight="12.75" customHeight="1" x14ac:dyDescent="0.2"/>
  <cols>
    <col min="1" max="1" width="55.42578125" style="1" customWidth="1"/>
    <col min="2" max="2" width="0" style="1" hidden="1" customWidth="1"/>
    <col min="3" max="5" width="8.7109375" style="1" customWidth="1"/>
    <col min="6" max="6" width="10.5703125" style="1" customWidth="1"/>
    <col min="7" max="16384" width="8.7109375" style="1"/>
  </cols>
  <sheetData>
    <row r="1" spans="1:6" ht="12.75" customHeight="1" x14ac:dyDescent="0.2">
      <c r="A1"/>
      <c r="B1" t="s">
        <v>174</v>
      </c>
      <c r="C1"/>
      <c r="D1"/>
      <c r="E1"/>
      <c r="F1"/>
    </row>
    <row r="2" spans="1:6" ht="12.75" customHeight="1" x14ac:dyDescent="0.2">
      <c r="A2" s="107"/>
      <c r="B2" s="107"/>
      <c r="C2" s="107"/>
      <c r="D2" s="107"/>
      <c r="E2" s="107"/>
      <c r="F2"/>
    </row>
    <row r="3" spans="1:6" ht="12.75" customHeight="1" x14ac:dyDescent="0.2">
      <c r="A3" s="943" t="s">
        <v>1517</v>
      </c>
      <c r="B3" s="944"/>
      <c r="C3" s="944"/>
      <c r="D3" s="944"/>
      <c r="E3" s="944"/>
      <c r="F3" s="944"/>
    </row>
    <row r="4" spans="1:6" ht="12.75" customHeight="1" x14ac:dyDescent="0.2">
      <c r="A4" s="107"/>
      <c r="B4" s="107"/>
      <c r="C4" s="107"/>
      <c r="D4" s="107"/>
      <c r="E4" s="107"/>
      <c r="F4"/>
    </row>
    <row r="5" spans="1:6" ht="12.75" customHeight="1" x14ac:dyDescent="0.2">
      <c r="A5" s="120"/>
      <c r="B5"/>
      <c r="C5"/>
      <c r="D5"/>
      <c r="E5"/>
      <c r="F5"/>
    </row>
    <row r="6" spans="1:6" ht="12.75" customHeight="1" x14ac:dyDescent="0.2">
      <c r="A6" s="945" t="s">
        <v>175</v>
      </c>
      <c r="B6" s="946"/>
      <c r="C6" s="946"/>
      <c r="D6" s="946"/>
      <c r="E6" s="946"/>
      <c r="F6" s="946"/>
    </row>
    <row r="7" spans="1:6" ht="12.75" customHeight="1" x14ac:dyDescent="0.2">
      <c r="A7" s="115"/>
      <c r="B7" s="115"/>
      <c r="C7"/>
      <c r="D7" s="115"/>
      <c r="E7" s="115"/>
      <c r="F7" s="114" t="s">
        <v>0</v>
      </c>
    </row>
    <row r="8" spans="1:6" ht="12.75" customHeight="1" x14ac:dyDescent="0.2">
      <c r="A8" s="457" t="s">
        <v>176</v>
      </c>
      <c r="B8" s="457"/>
      <c r="C8" s="457">
        <v>2019</v>
      </c>
      <c r="D8" s="457">
        <v>2020</v>
      </c>
      <c r="E8" s="457">
        <v>2021</v>
      </c>
      <c r="F8" s="457" t="s">
        <v>42</v>
      </c>
    </row>
    <row r="9" spans="1:6" ht="22.5" customHeight="1" x14ac:dyDescent="0.2">
      <c r="A9" s="117" t="s">
        <v>210</v>
      </c>
      <c r="B9" s="113"/>
      <c r="C9" s="118">
        <v>500</v>
      </c>
      <c r="D9" s="118">
        <v>500</v>
      </c>
      <c r="E9" s="458">
        <v>500</v>
      </c>
      <c r="F9" s="118">
        <f>SUM(C9:E9)</f>
        <v>1500</v>
      </c>
    </row>
    <row r="10" spans="1:6" ht="29.25" customHeight="1" x14ac:dyDescent="0.2">
      <c r="A10" s="113" t="s">
        <v>177</v>
      </c>
      <c r="B10" s="116"/>
      <c r="C10" s="118">
        <v>1115</v>
      </c>
      <c r="D10" s="118">
        <v>1115</v>
      </c>
      <c r="E10" s="118">
        <v>1115</v>
      </c>
      <c r="F10" s="118">
        <f t="shared" ref="F10:F21" si="0">SUM(C10:E10)</f>
        <v>3345</v>
      </c>
    </row>
    <row r="11" spans="1:6" ht="26.25" customHeight="1" x14ac:dyDescent="0.2">
      <c r="A11" s="113" t="s">
        <v>178</v>
      </c>
      <c r="B11" s="116"/>
      <c r="C11" s="118">
        <v>1338</v>
      </c>
      <c r="D11" s="118">
        <v>1338</v>
      </c>
      <c r="E11" s="118">
        <v>1338</v>
      </c>
      <c r="F11" s="118">
        <f t="shared" si="0"/>
        <v>4014</v>
      </c>
    </row>
    <row r="12" spans="1:6" ht="26.25" customHeight="1" x14ac:dyDescent="0.2">
      <c r="A12" s="459" t="s">
        <v>179</v>
      </c>
      <c r="B12" s="116"/>
      <c r="C12" s="118">
        <v>1658</v>
      </c>
      <c r="D12" s="118">
        <v>1658</v>
      </c>
      <c r="E12" s="118">
        <v>1658</v>
      </c>
      <c r="F12" s="118">
        <f t="shared" si="0"/>
        <v>4974</v>
      </c>
    </row>
    <row r="13" spans="1:6" ht="42" customHeight="1" x14ac:dyDescent="0.2">
      <c r="A13" s="459" t="s">
        <v>232</v>
      </c>
      <c r="B13" s="116"/>
      <c r="C13" s="118">
        <v>83</v>
      </c>
      <c r="D13" s="118">
        <v>83</v>
      </c>
      <c r="E13" s="118">
        <v>83</v>
      </c>
      <c r="F13" s="118">
        <f t="shared" si="0"/>
        <v>249</v>
      </c>
    </row>
    <row r="14" spans="1:6" ht="24" customHeight="1" x14ac:dyDescent="0.2">
      <c r="A14" s="113" t="s">
        <v>180</v>
      </c>
      <c r="B14" s="116"/>
      <c r="C14" s="118">
        <v>1829</v>
      </c>
      <c r="D14" s="118">
        <v>1829</v>
      </c>
      <c r="E14" s="118">
        <v>1829</v>
      </c>
      <c r="F14" s="118">
        <f t="shared" si="0"/>
        <v>5487</v>
      </c>
    </row>
    <row r="15" spans="1:6" ht="33.75" customHeight="1" x14ac:dyDescent="0.2">
      <c r="A15" s="459" t="s">
        <v>181</v>
      </c>
      <c r="B15" s="116"/>
      <c r="C15" s="118">
        <v>250</v>
      </c>
      <c r="D15" s="118">
        <v>250</v>
      </c>
      <c r="E15" s="118">
        <v>250</v>
      </c>
      <c r="F15" s="118">
        <f t="shared" si="0"/>
        <v>750</v>
      </c>
    </row>
    <row r="16" spans="1:6" ht="23.25" customHeight="1" x14ac:dyDescent="0.2">
      <c r="A16" s="113" t="s">
        <v>77</v>
      </c>
      <c r="B16" s="116"/>
      <c r="C16" s="118">
        <v>500</v>
      </c>
      <c r="D16" s="118">
        <v>500</v>
      </c>
      <c r="E16" s="118">
        <v>500</v>
      </c>
      <c r="F16" s="118">
        <f t="shared" si="0"/>
        <v>1500</v>
      </c>
    </row>
    <row r="17" spans="1:6" ht="24.75" customHeight="1" x14ac:dyDescent="0.2">
      <c r="A17" s="113" t="s">
        <v>182</v>
      </c>
      <c r="B17" s="116"/>
      <c r="C17" s="118">
        <v>42</v>
      </c>
      <c r="D17" s="118">
        <v>42</v>
      </c>
      <c r="E17" s="118">
        <v>42</v>
      </c>
      <c r="F17" s="118">
        <f t="shared" si="0"/>
        <v>126</v>
      </c>
    </row>
    <row r="18" spans="1:6" ht="21.75" customHeight="1" x14ac:dyDescent="0.2">
      <c r="A18" s="113" t="s">
        <v>183</v>
      </c>
      <c r="B18" s="116"/>
      <c r="C18" s="118">
        <v>4500</v>
      </c>
      <c r="D18" s="118">
        <v>4500</v>
      </c>
      <c r="E18" s="118">
        <v>4500</v>
      </c>
      <c r="F18" s="118">
        <f t="shared" si="0"/>
        <v>13500</v>
      </c>
    </row>
    <row r="19" spans="1:6" ht="25.5" customHeight="1" x14ac:dyDescent="0.2">
      <c r="A19" s="459" t="s">
        <v>184</v>
      </c>
      <c r="B19" s="116"/>
      <c r="C19" s="118">
        <v>166</v>
      </c>
      <c r="D19" s="118">
        <v>166</v>
      </c>
      <c r="E19" s="118">
        <v>166</v>
      </c>
      <c r="F19" s="118">
        <f t="shared" si="0"/>
        <v>498</v>
      </c>
    </row>
    <row r="20" spans="1:6" ht="18" customHeight="1" x14ac:dyDescent="0.2">
      <c r="A20" s="552" t="s">
        <v>897</v>
      </c>
      <c r="B20" s="553"/>
      <c r="C20" s="554">
        <v>225000</v>
      </c>
      <c r="D20" s="554"/>
      <c r="E20" s="554"/>
      <c r="F20" s="554">
        <f t="shared" si="0"/>
        <v>225000</v>
      </c>
    </row>
    <row r="21" spans="1:6" ht="42" customHeight="1" x14ac:dyDescent="0.2">
      <c r="A21" s="552" t="s">
        <v>1142</v>
      </c>
      <c r="B21" s="553"/>
      <c r="C21" s="554">
        <v>240593</v>
      </c>
      <c r="D21" s="554">
        <v>226093</v>
      </c>
      <c r="E21" s="554">
        <v>201041</v>
      </c>
      <c r="F21" s="554">
        <f t="shared" si="0"/>
        <v>667727</v>
      </c>
    </row>
    <row r="22" spans="1:6" ht="12.75" customHeight="1" x14ac:dyDescent="0.2">
      <c r="A22" s="117" t="s">
        <v>185</v>
      </c>
      <c r="B22" s="113"/>
      <c r="C22" s="118">
        <f>SUM(C9:C20)</f>
        <v>236981</v>
      </c>
      <c r="D22" s="118">
        <f>SUM(D9:D20)</f>
        <v>11981</v>
      </c>
      <c r="E22" s="118">
        <f>SUM(E9:E20)</f>
        <v>11981</v>
      </c>
      <c r="F22" s="118">
        <f>SUM(F9:F21)</f>
        <v>928670</v>
      </c>
    </row>
    <row r="23" spans="1:6" ht="12.75" customHeight="1" x14ac:dyDescent="0.2">
      <c r="A23" s="85"/>
      <c r="B23" s="53"/>
      <c r="C23" s="119"/>
      <c r="D23" s="119"/>
      <c r="E23" s="119"/>
      <c r="F23" s="119"/>
    </row>
    <row r="24" spans="1:6" ht="12.75" customHeight="1" x14ac:dyDescent="0.2">
      <c r="A24"/>
      <c r="B24"/>
      <c r="C24"/>
      <c r="D24"/>
      <c r="E24"/>
      <c r="F24"/>
    </row>
    <row r="25" spans="1:6" ht="12.75" customHeight="1" x14ac:dyDescent="0.2">
      <c r="A25" s="947" t="s">
        <v>1412</v>
      </c>
      <c r="B25" s="947"/>
      <c r="C25" s="947"/>
      <c r="D25" s="947"/>
      <c r="E25" s="947"/>
      <c r="F25" s="947"/>
    </row>
    <row r="26" spans="1:6" ht="12.75" customHeight="1" x14ac:dyDescent="0.2">
      <c r="A26"/>
      <c r="B26"/>
      <c r="C26"/>
      <c r="D26"/>
      <c r="E26"/>
      <c r="F26"/>
    </row>
    <row r="27" spans="1:6" s="469" customFormat="1" ht="12.75" customHeight="1" x14ac:dyDescent="0.2">
      <c r="A27" s="541"/>
      <c r="B27" s="541"/>
      <c r="C27" s="542"/>
      <c r="D27" s="542"/>
      <c r="E27" s="107" t="s">
        <v>0</v>
      </c>
      <c r="F27" s="541"/>
    </row>
    <row r="28" spans="1:6" s="469" customFormat="1" ht="12.75" customHeight="1" x14ac:dyDescent="0.2">
      <c r="A28" s="543" t="s">
        <v>176</v>
      </c>
      <c r="B28" s="457"/>
      <c r="C28" s="457">
        <v>2019</v>
      </c>
      <c r="D28" s="457">
        <v>2020</v>
      </c>
      <c r="E28" s="457">
        <v>2021</v>
      </c>
      <c r="F28" s="544"/>
    </row>
    <row r="29" spans="1:6" s="469" customFormat="1" ht="12.75" customHeight="1" x14ac:dyDescent="0.2">
      <c r="A29" s="462" t="s">
        <v>186</v>
      </c>
      <c r="B29" s="462"/>
      <c r="C29" s="462"/>
      <c r="D29" s="462"/>
      <c r="E29" s="462"/>
      <c r="F29" s="188"/>
    </row>
    <row r="30" spans="1:6" s="469" customFormat="1" ht="12.75" customHeight="1" x14ac:dyDescent="0.2">
      <c r="A30" s="462" t="s">
        <v>187</v>
      </c>
      <c r="B30" s="545">
        <v>1605</v>
      </c>
      <c r="C30" s="546">
        <v>545</v>
      </c>
      <c r="D30" s="547">
        <v>456</v>
      </c>
      <c r="E30" s="547">
        <v>367</v>
      </c>
      <c r="F30" s="184"/>
    </row>
    <row r="31" spans="1:6" s="469" customFormat="1" ht="12.75" customHeight="1" x14ac:dyDescent="0.2">
      <c r="A31" s="548" t="s">
        <v>188</v>
      </c>
      <c r="B31" s="545"/>
      <c r="C31" s="546">
        <v>486</v>
      </c>
      <c r="D31" s="547">
        <v>406</v>
      </c>
      <c r="E31" s="547">
        <v>326</v>
      </c>
      <c r="F31" s="184"/>
    </row>
    <row r="32" spans="1:6" s="469" customFormat="1" ht="29.45" customHeight="1" x14ac:dyDescent="0.2">
      <c r="A32" s="549" t="s">
        <v>1413</v>
      </c>
      <c r="B32" s="545"/>
      <c r="C32" s="547">
        <v>13412</v>
      </c>
      <c r="D32" s="547">
        <v>14000</v>
      </c>
      <c r="E32" s="547">
        <v>14000</v>
      </c>
      <c r="F32" s="184"/>
    </row>
    <row r="33" spans="1:6" s="469" customFormat="1" ht="12.75" customHeight="1" x14ac:dyDescent="0.2">
      <c r="A33" s="462" t="s">
        <v>189</v>
      </c>
      <c r="B33" s="462"/>
      <c r="C33" s="546">
        <v>700</v>
      </c>
      <c r="D33" s="546">
        <v>700</v>
      </c>
      <c r="E33" s="546"/>
      <c r="F33" s="184"/>
    </row>
    <row r="34" spans="1:6" s="469" customFormat="1" ht="12.75" customHeight="1" x14ac:dyDescent="0.2">
      <c r="A34" s="462" t="s">
        <v>1143</v>
      </c>
      <c r="B34" s="462"/>
      <c r="C34" s="546">
        <v>635</v>
      </c>
      <c r="D34" s="546">
        <v>635</v>
      </c>
      <c r="E34" s="546"/>
      <c r="F34" s="184"/>
    </row>
    <row r="35" spans="1:6" s="469" customFormat="1" ht="12.75" customHeight="1" x14ac:dyDescent="0.2">
      <c r="A35" s="550" t="s">
        <v>190</v>
      </c>
      <c r="B35" s="462"/>
      <c r="C35" s="546">
        <v>60</v>
      </c>
      <c r="D35" s="546"/>
      <c r="E35" s="546"/>
      <c r="F35" s="184"/>
    </row>
    <row r="36" spans="1:6" s="469" customFormat="1" ht="12.75" customHeight="1" x14ac:dyDescent="0.2">
      <c r="A36" s="462"/>
      <c r="B36" s="462"/>
      <c r="C36" s="462"/>
      <c r="D36" s="462"/>
      <c r="E36" s="462"/>
      <c r="F36" s="188"/>
    </row>
    <row r="37" spans="1:6" ht="12.75" customHeight="1" x14ac:dyDescent="0.2">
      <c r="A37" s="551"/>
      <c r="B37" s="113"/>
      <c r="C37" s="113"/>
      <c r="D37" s="113"/>
      <c r="E37" s="113"/>
      <c r="F37"/>
    </row>
  </sheetData>
  <sheetProtection selectLockedCells="1" selectUnlockedCells="1"/>
  <mergeCells count="3">
    <mergeCell ref="A3:F3"/>
    <mergeCell ref="A6:F6"/>
    <mergeCell ref="A25:F25"/>
  </mergeCells>
  <phoneticPr fontId="3" type="noConversion"/>
  <pageMargins left="0.74803149606299213" right="0.74803149606299213" top="0.98425196850393704" bottom="0.98425196850393704" header="0.51181102362204722" footer="0.51181102362204722"/>
  <pageSetup paperSize="9" scale="94" firstPageNumber="0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3:L29"/>
  <sheetViews>
    <sheetView view="pageBreakPreview" zoomScaleNormal="100" zoomScaleSheetLayoutView="100" workbookViewId="0">
      <selection activeCell="G3" sqref="G3:J3"/>
    </sheetView>
  </sheetViews>
  <sheetFormatPr defaultColWidth="8.7109375" defaultRowHeight="12.75" customHeight="1" x14ac:dyDescent="0.2"/>
  <cols>
    <col min="1" max="1" width="3.85546875" style="1" customWidth="1"/>
    <col min="2" max="2" width="4" style="1" customWidth="1"/>
    <col min="3" max="3" width="5.85546875" style="1" customWidth="1"/>
    <col min="4" max="4" width="33.140625" style="1" customWidth="1"/>
    <col min="5" max="5" width="10.42578125" style="1" customWidth="1"/>
    <col min="6" max="6" width="12.5703125" style="1" bestFit="1" customWidth="1"/>
    <col min="7" max="7" width="11" style="1" customWidth="1"/>
    <col min="8" max="8" width="11.140625" style="1" customWidth="1"/>
    <col min="9" max="9" width="9.7109375" style="1" customWidth="1"/>
    <col min="10" max="10" width="10.85546875" style="1" customWidth="1"/>
    <col min="11" max="11" width="13.5703125" style="1" customWidth="1"/>
    <col min="12" max="12" width="15.85546875" style="1" customWidth="1"/>
    <col min="13" max="16384" width="8.7109375" style="1"/>
  </cols>
  <sheetData>
    <row r="3" spans="1:12" ht="12.75" customHeight="1" x14ac:dyDescent="0.2">
      <c r="E3" s="52"/>
      <c r="G3" s="975" t="s">
        <v>1518</v>
      </c>
      <c r="H3" s="975"/>
      <c r="I3" s="975"/>
      <c r="J3" s="975"/>
    </row>
    <row r="7" spans="1:12" ht="12.75" customHeight="1" x14ac:dyDescent="0.2">
      <c r="A7" s="981" t="s">
        <v>1382</v>
      </c>
      <c r="B7" s="981"/>
      <c r="C7" s="981"/>
      <c r="D7" s="981"/>
      <c r="E7" s="981"/>
      <c r="F7" s="981"/>
      <c r="G7" s="981"/>
      <c r="H7" s="981"/>
      <c r="I7" s="981"/>
      <c r="J7" s="981"/>
      <c r="K7" s="981"/>
      <c r="L7" s="981"/>
    </row>
    <row r="8" spans="1:12" ht="12.75" customHeight="1" x14ac:dyDescent="0.2">
      <c r="K8" s="106" t="s">
        <v>213</v>
      </c>
    </row>
    <row r="9" spans="1:12" ht="12.75" customHeight="1" x14ac:dyDescent="0.2">
      <c r="A9" s="33" t="s">
        <v>43</v>
      </c>
      <c r="B9" s="38" t="s">
        <v>44</v>
      </c>
      <c r="C9" s="33" t="s">
        <v>43</v>
      </c>
      <c r="D9" s="38" t="s">
        <v>44</v>
      </c>
      <c r="E9" s="43" t="s">
        <v>233</v>
      </c>
      <c r="F9" s="34" t="s">
        <v>1383</v>
      </c>
      <c r="G9" s="34" t="s">
        <v>1383</v>
      </c>
      <c r="H9" s="978" t="s">
        <v>49</v>
      </c>
      <c r="I9" s="978"/>
      <c r="J9" s="34" t="s">
        <v>50</v>
      </c>
      <c r="K9" s="34" t="s">
        <v>50</v>
      </c>
      <c r="L9" s="34" t="s">
        <v>1410</v>
      </c>
    </row>
    <row r="10" spans="1:12" ht="29.25" customHeight="1" x14ac:dyDescent="0.2">
      <c r="A10" s="10"/>
      <c r="B10" s="24" t="s">
        <v>45</v>
      </c>
      <c r="C10" s="10"/>
      <c r="D10" s="24" t="s">
        <v>45</v>
      </c>
      <c r="E10" s="44" t="s">
        <v>51</v>
      </c>
      <c r="F10" s="45" t="s">
        <v>81</v>
      </c>
      <c r="G10" s="45" t="s">
        <v>52</v>
      </c>
      <c r="H10" s="45" t="s">
        <v>53</v>
      </c>
      <c r="I10" s="45" t="s">
        <v>54</v>
      </c>
      <c r="J10" s="45" t="s">
        <v>65</v>
      </c>
      <c r="K10" s="260" t="s">
        <v>894</v>
      </c>
      <c r="L10" s="260" t="s">
        <v>1411</v>
      </c>
    </row>
    <row r="11" spans="1:12" ht="12.75" customHeight="1" x14ac:dyDescent="0.2">
      <c r="A11" s="951" t="s">
        <v>55</v>
      </c>
      <c r="B11" s="951"/>
      <c r="C11" s="46" t="s">
        <v>48</v>
      </c>
      <c r="D11" s="11"/>
      <c r="E11" s="67" t="s">
        <v>56</v>
      </c>
      <c r="F11" s="32" t="s">
        <v>56</v>
      </c>
      <c r="G11" s="32" t="s">
        <v>56</v>
      </c>
      <c r="H11" s="32" t="s">
        <v>56</v>
      </c>
      <c r="I11" s="32" t="s">
        <v>56</v>
      </c>
      <c r="J11" s="32" t="s">
        <v>57</v>
      </c>
      <c r="K11" s="32" t="s">
        <v>57</v>
      </c>
      <c r="L11" s="32" t="s">
        <v>57</v>
      </c>
    </row>
    <row r="12" spans="1:12" ht="12.75" customHeight="1" x14ac:dyDescent="0.2">
      <c r="A12" s="68" t="s">
        <v>13</v>
      </c>
      <c r="B12" s="35"/>
      <c r="C12" s="36" t="s">
        <v>84</v>
      </c>
      <c r="D12" s="37"/>
      <c r="E12" s="976">
        <v>6</v>
      </c>
      <c r="F12" s="974">
        <v>1</v>
      </c>
      <c r="G12" s="974">
        <v>7</v>
      </c>
      <c r="H12" s="974">
        <v>0</v>
      </c>
      <c r="I12" s="974">
        <v>0</v>
      </c>
      <c r="J12" s="969">
        <v>17430</v>
      </c>
      <c r="K12" s="969">
        <v>51944</v>
      </c>
      <c r="L12" s="969">
        <v>49311</v>
      </c>
    </row>
    <row r="13" spans="1:12" ht="39" customHeight="1" x14ac:dyDescent="0.2">
      <c r="A13" s="69"/>
      <c r="B13" s="70"/>
      <c r="C13" s="979" t="s">
        <v>770</v>
      </c>
      <c r="D13" s="980"/>
      <c r="E13" s="977"/>
      <c r="F13" s="960"/>
      <c r="G13" s="960"/>
      <c r="H13" s="960"/>
      <c r="I13" s="960"/>
      <c r="J13" s="970"/>
      <c r="K13" s="970"/>
      <c r="L13" s="970"/>
    </row>
    <row r="14" spans="1:12" ht="12.75" customHeight="1" x14ac:dyDescent="0.2">
      <c r="A14" s="952" t="s">
        <v>16</v>
      </c>
      <c r="B14" s="948"/>
      <c r="C14" s="961" t="s">
        <v>234</v>
      </c>
      <c r="D14" s="962"/>
      <c r="E14" s="958">
        <v>36</v>
      </c>
      <c r="F14" s="958">
        <v>-1</v>
      </c>
      <c r="G14" s="958">
        <v>35</v>
      </c>
      <c r="H14" s="955">
        <v>34</v>
      </c>
      <c r="I14" s="955">
        <v>1</v>
      </c>
      <c r="J14" s="971">
        <v>179921</v>
      </c>
      <c r="K14" s="971">
        <v>176931</v>
      </c>
      <c r="L14" s="971">
        <v>170207</v>
      </c>
    </row>
    <row r="15" spans="1:12" ht="24" customHeight="1" x14ac:dyDescent="0.2">
      <c r="A15" s="953"/>
      <c r="B15" s="949"/>
      <c r="C15" s="963"/>
      <c r="D15" s="964"/>
      <c r="E15" s="967"/>
      <c r="F15" s="967"/>
      <c r="G15" s="959"/>
      <c r="H15" s="956"/>
      <c r="I15" s="956"/>
      <c r="J15" s="972"/>
      <c r="K15" s="972"/>
      <c r="L15" s="972"/>
    </row>
    <row r="16" spans="1:12" ht="12.75" customHeight="1" x14ac:dyDescent="0.2">
      <c r="A16" s="954"/>
      <c r="B16" s="950"/>
      <c r="C16" s="965"/>
      <c r="D16" s="966"/>
      <c r="E16" s="968"/>
      <c r="F16" s="968"/>
      <c r="G16" s="960"/>
      <c r="H16" s="957"/>
      <c r="I16" s="957"/>
      <c r="J16" s="973"/>
      <c r="K16" s="973"/>
      <c r="L16" s="973"/>
    </row>
    <row r="17" spans="1:12" ht="12.75" customHeight="1" x14ac:dyDescent="0.2">
      <c r="A17" s="71" t="s">
        <v>17</v>
      </c>
      <c r="B17" s="48"/>
      <c r="C17" s="100" t="s">
        <v>58</v>
      </c>
      <c r="D17" s="99"/>
      <c r="E17" s="86"/>
      <c r="F17" s="86"/>
      <c r="G17" s="86"/>
      <c r="H17" s="98"/>
      <c r="I17" s="87"/>
      <c r="J17" s="88"/>
      <c r="K17" s="88"/>
      <c r="L17" s="88"/>
    </row>
    <row r="18" spans="1:12" ht="12.75" customHeight="1" x14ac:dyDescent="0.2">
      <c r="A18" s="71"/>
      <c r="B18" s="48" t="s">
        <v>13</v>
      </c>
      <c r="C18" s="101" t="s">
        <v>147</v>
      </c>
      <c r="D18" s="39"/>
      <c r="E18" s="86">
        <v>32.5</v>
      </c>
      <c r="F18" s="86"/>
      <c r="G18" s="86">
        <v>32.5</v>
      </c>
      <c r="H18" s="121">
        <v>26.5</v>
      </c>
      <c r="I18" s="87">
        <v>6</v>
      </c>
      <c r="J18" s="88">
        <v>126086</v>
      </c>
      <c r="K18" s="88">
        <v>141224</v>
      </c>
      <c r="L18" s="88">
        <v>134811</v>
      </c>
    </row>
    <row r="19" spans="1:12" ht="12.75" customHeight="1" x14ac:dyDescent="0.2">
      <c r="A19" s="48"/>
      <c r="B19" s="47"/>
      <c r="C19" s="50"/>
      <c r="D19" s="39"/>
      <c r="E19" s="104"/>
      <c r="F19" s="89"/>
      <c r="G19" s="92"/>
      <c r="H19" s="90"/>
      <c r="I19" s="90"/>
      <c r="J19" s="93"/>
      <c r="K19" s="93"/>
      <c r="L19" s="93"/>
    </row>
    <row r="20" spans="1:12" ht="12.75" customHeight="1" x14ac:dyDescent="0.2">
      <c r="A20" s="5"/>
      <c r="B20" s="49" t="s">
        <v>16</v>
      </c>
      <c r="C20" s="124" t="s">
        <v>66</v>
      </c>
      <c r="D20" s="11"/>
      <c r="E20" s="125">
        <v>12.5</v>
      </c>
      <c r="F20" s="126"/>
      <c r="G20" s="127">
        <v>12.5</v>
      </c>
      <c r="H20" s="183">
        <v>8.5</v>
      </c>
      <c r="I20" s="128">
        <v>4</v>
      </c>
      <c r="J20" s="129">
        <v>51753</v>
      </c>
      <c r="K20" s="129">
        <v>65483</v>
      </c>
      <c r="L20" s="129">
        <v>62264</v>
      </c>
    </row>
    <row r="21" spans="1:12" ht="12.75" customHeight="1" x14ac:dyDescent="0.2">
      <c r="A21" s="5"/>
      <c r="B21" s="51" t="s">
        <v>17</v>
      </c>
      <c r="C21" s="124" t="s">
        <v>209</v>
      </c>
      <c r="D21" s="24"/>
      <c r="E21" s="105">
        <v>37</v>
      </c>
      <c r="F21" s="86">
        <v>3</v>
      </c>
      <c r="G21" s="91">
        <v>40</v>
      </c>
      <c r="H21" s="87">
        <v>39</v>
      </c>
      <c r="I21" s="87">
        <v>1</v>
      </c>
      <c r="J21" s="93">
        <v>162112</v>
      </c>
      <c r="K21" s="93">
        <v>165961</v>
      </c>
      <c r="L21" s="93">
        <v>160899</v>
      </c>
    </row>
    <row r="22" spans="1:12" ht="12.75" customHeight="1" x14ac:dyDescent="0.2">
      <c r="A22" s="40"/>
      <c r="B22" s="40"/>
      <c r="C22" s="6" t="s">
        <v>42</v>
      </c>
      <c r="D22" s="6"/>
      <c r="E22" s="94">
        <f>SUM(E12:E21)</f>
        <v>124</v>
      </c>
      <c r="F22" s="94">
        <f>SUM(F12:F21)</f>
        <v>3</v>
      </c>
      <c r="G22" s="95">
        <f>SUM(G12:G21)</f>
        <v>127</v>
      </c>
      <c r="H22" s="122">
        <f>SUM(H12,H14,H18,H20,H21)</f>
        <v>108</v>
      </c>
      <c r="I22" s="96">
        <f>SUM(I12:I21)</f>
        <v>12</v>
      </c>
      <c r="J22" s="97">
        <f>SUM(J12:J21)</f>
        <v>537302</v>
      </c>
      <c r="K22" s="97">
        <f>SUM(K12:K21)</f>
        <v>601543</v>
      </c>
      <c r="L22" s="97">
        <f>SUM(L12:L21)</f>
        <v>577492</v>
      </c>
    </row>
    <row r="23" spans="1:12" ht="12.75" customHeight="1" x14ac:dyDescent="0.2">
      <c r="A23" s="8"/>
      <c r="B23" s="8"/>
    </row>
    <row r="24" spans="1:12" ht="12.75" customHeight="1" x14ac:dyDescent="0.2">
      <c r="A24" s="8"/>
      <c r="B24" s="8"/>
    </row>
    <row r="25" spans="1:12" ht="12.75" customHeight="1" x14ac:dyDescent="0.2">
      <c r="A25" s="8"/>
      <c r="B25" s="8"/>
      <c r="D25" s="7"/>
      <c r="E25" s="7"/>
      <c r="F25" s="7"/>
      <c r="G25" s="7"/>
      <c r="H25" s="7"/>
      <c r="I25" s="7"/>
    </row>
    <row r="26" spans="1:12" ht="12.75" customHeight="1" x14ac:dyDescent="0.2">
      <c r="A26" s="8"/>
      <c r="B26" s="8"/>
      <c r="D26" s="7"/>
      <c r="E26" s="7"/>
      <c r="F26" s="7"/>
      <c r="G26" s="7"/>
      <c r="H26" s="7"/>
      <c r="I26" s="7"/>
    </row>
    <row r="27" spans="1:12" ht="12.75" customHeight="1" x14ac:dyDescent="0.2">
      <c r="D27" s="7"/>
      <c r="E27" s="7"/>
      <c r="F27" s="7"/>
      <c r="G27" s="7"/>
      <c r="H27" s="7"/>
      <c r="I27" s="7"/>
    </row>
    <row r="28" spans="1:12" ht="12.75" customHeight="1" x14ac:dyDescent="0.2">
      <c r="D28" s="7"/>
      <c r="E28" s="7"/>
      <c r="F28" s="7"/>
      <c r="G28" s="7"/>
      <c r="H28" s="7"/>
      <c r="I28" s="7"/>
    </row>
    <row r="29" spans="1:12" ht="12.75" customHeight="1" x14ac:dyDescent="0.2">
      <c r="D29" s="55"/>
    </row>
  </sheetData>
  <sheetProtection selectLockedCells="1" selectUnlockedCells="1"/>
  <mergeCells count="24">
    <mergeCell ref="G3:J3"/>
    <mergeCell ref="E12:E13"/>
    <mergeCell ref="F12:F13"/>
    <mergeCell ref="H9:I9"/>
    <mergeCell ref="C13:D13"/>
    <mergeCell ref="A7:L7"/>
    <mergeCell ref="J12:J13"/>
    <mergeCell ref="L12:L13"/>
    <mergeCell ref="L14:L16"/>
    <mergeCell ref="G12:G13"/>
    <mergeCell ref="H12:H13"/>
    <mergeCell ref="I12:I13"/>
    <mergeCell ref="K12:K13"/>
    <mergeCell ref="K14:K16"/>
    <mergeCell ref="J14:J16"/>
    <mergeCell ref="B14:B16"/>
    <mergeCell ref="A11:B11"/>
    <mergeCell ref="A14:A16"/>
    <mergeCell ref="I14:I16"/>
    <mergeCell ref="G14:G16"/>
    <mergeCell ref="C14:D16"/>
    <mergeCell ref="H14:H16"/>
    <mergeCell ref="F14:F16"/>
    <mergeCell ref="E14:E16"/>
  </mergeCells>
  <phoneticPr fontId="3" type="noConversion"/>
  <printOptions horizontalCentered="1"/>
  <pageMargins left="0.47244094488188981" right="0.19685039370078741" top="0.98425196850393704" bottom="0.19685039370078741" header="0" footer="0"/>
  <pageSetup paperSize="9" scale="101" firstPageNumber="0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Y104"/>
  <sheetViews>
    <sheetView workbookViewId="0">
      <pane xSplit="2" ySplit="11" topLeftCell="C12" activePane="bottomRight" state="frozen"/>
      <selection pane="topRight" activeCell="C1" sqref="C1"/>
      <selection pane="bottomLeft" activeCell="A12" sqref="A12"/>
      <selection pane="bottomRight" activeCell="N1" sqref="N1:R1"/>
    </sheetView>
  </sheetViews>
  <sheetFormatPr defaultColWidth="8.85546875" defaultRowHeight="12.75" x14ac:dyDescent="0.2"/>
  <cols>
    <col min="1" max="1" width="8.28515625" style="333" customWidth="1"/>
    <col min="2" max="2" width="41" style="333" customWidth="1"/>
    <col min="3" max="3" width="15.140625" style="333" customWidth="1"/>
    <col min="4" max="4" width="13.28515625" style="333" customWidth="1"/>
    <col min="5" max="5" width="11" style="333" customWidth="1"/>
    <col min="6" max="6" width="10.85546875" style="333" customWidth="1"/>
    <col min="7" max="7" width="10" style="333" customWidth="1"/>
    <col min="8" max="8" width="10.7109375" style="333" customWidth="1"/>
    <col min="9" max="9" width="10.140625" style="333" customWidth="1"/>
    <col min="10" max="10" width="10.85546875" style="333" customWidth="1"/>
    <col min="11" max="11" width="11.85546875" style="333" customWidth="1"/>
    <col min="12" max="12" width="11.140625" style="333" customWidth="1"/>
    <col min="13" max="13" width="13" style="333" customWidth="1"/>
    <col min="14" max="14" width="14.42578125" style="333" customWidth="1"/>
    <col min="15" max="15" width="11" style="333" customWidth="1"/>
    <col min="16" max="16" width="11.28515625" style="333" customWidth="1"/>
    <col min="17" max="17" width="14.140625" style="333" customWidth="1"/>
    <col min="18" max="18" width="14.42578125" style="333" customWidth="1"/>
    <col min="19" max="19" width="8.85546875" style="333"/>
    <col min="20" max="20" width="12.7109375" style="333" bestFit="1" customWidth="1"/>
    <col min="21" max="16384" width="8.85546875" style="333"/>
  </cols>
  <sheetData>
    <row r="1" spans="1:24" ht="17.25" customHeight="1" x14ac:dyDescent="0.2">
      <c r="N1" s="985" t="s">
        <v>1519</v>
      </c>
      <c r="O1" s="985"/>
      <c r="P1" s="985"/>
      <c r="Q1" s="985"/>
      <c r="R1" s="985"/>
    </row>
    <row r="2" spans="1:24" ht="15.75" x14ac:dyDescent="0.2">
      <c r="A2" s="986" t="s">
        <v>1384</v>
      </c>
      <c r="B2" s="986"/>
      <c r="C2" s="986"/>
      <c r="D2" s="986"/>
      <c r="E2" s="986"/>
      <c r="F2" s="986"/>
      <c r="G2" s="986"/>
      <c r="H2" s="986"/>
      <c r="I2" s="986"/>
      <c r="J2" s="986"/>
      <c r="K2" s="986"/>
      <c r="L2" s="986"/>
      <c r="M2" s="986"/>
      <c r="N2" s="986"/>
      <c r="O2" s="986"/>
      <c r="P2" s="986"/>
      <c r="Q2" s="986"/>
      <c r="R2" s="986"/>
    </row>
    <row r="3" spans="1:24" ht="16.5" thickBot="1" x14ac:dyDescent="0.25">
      <c r="A3" s="334"/>
      <c r="B3" s="334"/>
      <c r="C3" s="334"/>
      <c r="D3" s="334"/>
      <c r="E3" s="334"/>
      <c r="F3" s="334"/>
      <c r="G3" s="334"/>
      <c r="H3" s="334"/>
      <c r="I3" s="334"/>
      <c r="J3" s="334"/>
      <c r="K3" s="334"/>
      <c r="L3" s="334"/>
      <c r="M3" s="334"/>
      <c r="N3" s="334"/>
      <c r="O3" s="334"/>
      <c r="P3" s="334"/>
      <c r="Q3" s="984" t="s">
        <v>1035</v>
      </c>
      <c r="R3" s="984"/>
    </row>
    <row r="4" spans="1:24" ht="15.6" customHeight="1" x14ac:dyDescent="0.2">
      <c r="A4" s="989" t="s">
        <v>1</v>
      </c>
      <c r="B4" s="990"/>
      <c r="C4" s="987" t="s">
        <v>63</v>
      </c>
      <c r="D4" s="988"/>
      <c r="E4" s="987" t="s">
        <v>80</v>
      </c>
      <c r="F4" s="988"/>
      <c r="G4" s="987" t="s">
        <v>64</v>
      </c>
      <c r="H4" s="988"/>
      <c r="I4" s="987" t="s">
        <v>75</v>
      </c>
      <c r="J4" s="988"/>
      <c r="K4" s="987" t="s">
        <v>165</v>
      </c>
      <c r="L4" s="988"/>
      <c r="M4" s="987" t="s">
        <v>153</v>
      </c>
      <c r="N4" s="988"/>
      <c r="O4" s="987" t="s">
        <v>1030</v>
      </c>
      <c r="P4" s="988"/>
      <c r="Q4" s="993" t="s">
        <v>42</v>
      </c>
      <c r="R4" s="993"/>
    </row>
    <row r="5" spans="1:24" ht="16.5" thickBot="1" x14ac:dyDescent="0.25">
      <c r="A5" s="991"/>
      <c r="B5" s="992"/>
      <c r="C5" s="353" t="s">
        <v>1019</v>
      </c>
      <c r="D5" s="351" t="s">
        <v>1020</v>
      </c>
      <c r="E5" s="353" t="s">
        <v>1019</v>
      </c>
      <c r="F5" s="351" t="s">
        <v>1020</v>
      </c>
      <c r="G5" s="353" t="s">
        <v>1019</v>
      </c>
      <c r="H5" s="351" t="s">
        <v>1020</v>
      </c>
      <c r="I5" s="353" t="s">
        <v>1019</v>
      </c>
      <c r="J5" s="351" t="s">
        <v>1020</v>
      </c>
      <c r="K5" s="353" t="s">
        <v>1019</v>
      </c>
      <c r="L5" s="351" t="s">
        <v>1020</v>
      </c>
      <c r="M5" s="353" t="s">
        <v>1019</v>
      </c>
      <c r="N5" s="351" t="s">
        <v>1020</v>
      </c>
      <c r="O5" s="353" t="s">
        <v>1019</v>
      </c>
      <c r="P5" s="351" t="s">
        <v>1020</v>
      </c>
      <c r="Q5" s="352" t="s">
        <v>1019</v>
      </c>
      <c r="R5" s="352" t="s">
        <v>1020</v>
      </c>
    </row>
    <row r="6" spans="1:24" x14ac:dyDescent="0.2">
      <c r="A6" s="478" t="s">
        <v>241</v>
      </c>
      <c r="B6" s="479" t="s">
        <v>901</v>
      </c>
      <c r="C6" s="481">
        <v>13106450</v>
      </c>
      <c r="D6" s="481">
        <v>5355970</v>
      </c>
      <c r="E6" s="480">
        <v>1289147</v>
      </c>
      <c r="F6" s="481">
        <v>1058877</v>
      </c>
      <c r="G6" s="480">
        <v>80736</v>
      </c>
      <c r="H6" s="481">
        <v>65953</v>
      </c>
      <c r="I6" s="480">
        <v>82575</v>
      </c>
      <c r="J6" s="481">
        <v>67967</v>
      </c>
      <c r="K6" s="480">
        <v>12558</v>
      </c>
      <c r="L6" s="481">
        <v>10164</v>
      </c>
      <c r="M6" s="480"/>
      <c r="N6" s="481"/>
      <c r="O6" s="480">
        <v>416203</v>
      </c>
      <c r="P6" s="481">
        <v>363348</v>
      </c>
      <c r="Q6" s="482">
        <f>SUM(C6,E6,G6,I6,K6,M6,O6)</f>
        <v>14987669</v>
      </c>
      <c r="R6" s="482">
        <f>SUM(D6,F6,H6,J6,L6,N6,P6)</f>
        <v>6922279</v>
      </c>
    </row>
    <row r="7" spans="1:24" s="511" customFormat="1" x14ac:dyDescent="0.2">
      <c r="A7" s="472" t="s">
        <v>246</v>
      </c>
      <c r="B7" s="473" t="s">
        <v>902</v>
      </c>
      <c r="C7" s="344">
        <v>13106450</v>
      </c>
      <c r="D7" s="344">
        <v>5355970</v>
      </c>
      <c r="E7" s="343">
        <v>1289147</v>
      </c>
      <c r="F7" s="344">
        <v>1058877</v>
      </c>
      <c r="G7" s="343">
        <v>80736</v>
      </c>
      <c r="H7" s="344">
        <v>65953</v>
      </c>
      <c r="I7" s="343">
        <v>82575</v>
      </c>
      <c r="J7" s="344">
        <v>67967</v>
      </c>
      <c r="K7" s="343">
        <v>12558</v>
      </c>
      <c r="L7" s="344">
        <v>10164</v>
      </c>
      <c r="M7" s="343"/>
      <c r="N7" s="344"/>
      <c r="O7" s="343">
        <v>416203</v>
      </c>
      <c r="P7" s="344">
        <v>363348</v>
      </c>
      <c r="Q7" s="359">
        <f t="shared" ref="Q7:R70" si="0">SUM(C7,E7,G7,I7,K7,M7,O7)</f>
        <v>14987669</v>
      </c>
      <c r="R7" s="359">
        <f t="shared" si="0"/>
        <v>6922279</v>
      </c>
    </row>
    <row r="8" spans="1:24" ht="25.5" x14ac:dyDescent="0.2">
      <c r="A8" s="470" t="s">
        <v>247</v>
      </c>
      <c r="B8" s="471" t="s">
        <v>903</v>
      </c>
      <c r="C8" s="342">
        <v>2521427112</v>
      </c>
      <c r="D8" s="342">
        <v>2523602603</v>
      </c>
      <c r="E8" s="341"/>
      <c r="F8" s="342"/>
      <c r="G8" s="341"/>
      <c r="H8" s="342"/>
      <c r="I8" s="341"/>
      <c r="J8" s="342"/>
      <c r="K8" s="341"/>
      <c r="L8" s="342"/>
      <c r="M8" s="341">
        <v>4000593109</v>
      </c>
      <c r="N8" s="342">
        <v>3915324530</v>
      </c>
      <c r="O8" s="341"/>
      <c r="P8" s="342"/>
      <c r="Q8" s="482">
        <f t="shared" si="0"/>
        <v>6522020221</v>
      </c>
      <c r="R8" s="482">
        <f t="shared" si="0"/>
        <v>6438927133</v>
      </c>
      <c r="S8" s="337"/>
      <c r="U8" s="338"/>
    </row>
    <row r="9" spans="1:24" ht="25.5" x14ac:dyDescent="0.2">
      <c r="A9" s="470" t="s">
        <v>248</v>
      </c>
      <c r="B9" s="471" t="s">
        <v>904</v>
      </c>
      <c r="C9" s="342">
        <v>15129711</v>
      </c>
      <c r="D9" s="342">
        <v>42844302</v>
      </c>
      <c r="E9" s="341">
        <v>1787721</v>
      </c>
      <c r="F9" s="342">
        <v>1139498</v>
      </c>
      <c r="G9" s="341">
        <v>4595917</v>
      </c>
      <c r="H9" s="342">
        <v>3653766</v>
      </c>
      <c r="I9" s="341">
        <v>1831269</v>
      </c>
      <c r="J9" s="342">
        <v>1467377</v>
      </c>
      <c r="K9" s="341">
        <v>3103469</v>
      </c>
      <c r="L9" s="342">
        <v>2465079</v>
      </c>
      <c r="M9" s="341">
        <v>296285790</v>
      </c>
      <c r="N9" s="342">
        <v>211484444</v>
      </c>
      <c r="O9" s="341"/>
      <c r="P9" s="342"/>
      <c r="Q9" s="482">
        <f t="shared" si="0"/>
        <v>322733877</v>
      </c>
      <c r="R9" s="482">
        <f t="shared" si="0"/>
        <v>263054466</v>
      </c>
      <c r="S9" s="337"/>
      <c r="U9" s="338"/>
    </row>
    <row r="10" spans="1:24" x14ac:dyDescent="0.2">
      <c r="A10" s="470" t="s">
        <v>254</v>
      </c>
      <c r="B10" s="471" t="s">
        <v>905</v>
      </c>
      <c r="C10" s="342">
        <v>4855926</v>
      </c>
      <c r="D10" s="342">
        <v>106278217</v>
      </c>
      <c r="E10" s="341"/>
      <c r="F10" s="342"/>
      <c r="G10" s="341"/>
      <c r="H10" s="342"/>
      <c r="I10" s="341">
        <v>5404880</v>
      </c>
      <c r="J10" s="342">
        <v>0</v>
      </c>
      <c r="K10" s="341"/>
      <c r="L10" s="342"/>
      <c r="M10" s="341">
        <v>0</v>
      </c>
      <c r="N10" s="342">
        <v>0</v>
      </c>
      <c r="O10" s="341"/>
      <c r="P10" s="342"/>
      <c r="Q10" s="482">
        <f t="shared" si="0"/>
        <v>10260806</v>
      </c>
      <c r="R10" s="482">
        <f t="shared" si="0"/>
        <v>106278217</v>
      </c>
      <c r="S10" s="337"/>
      <c r="U10" s="338"/>
    </row>
    <row r="11" spans="1:24" s="511" customFormat="1" x14ac:dyDescent="0.2">
      <c r="A11" s="472" t="s">
        <v>258</v>
      </c>
      <c r="B11" s="473" t="s">
        <v>906</v>
      </c>
      <c r="C11" s="344">
        <v>2541412749</v>
      </c>
      <c r="D11" s="344">
        <v>2672725122</v>
      </c>
      <c r="E11" s="343">
        <v>1787721</v>
      </c>
      <c r="F11" s="344">
        <v>1139498</v>
      </c>
      <c r="G11" s="343">
        <v>4595917</v>
      </c>
      <c r="H11" s="344">
        <v>3653766</v>
      </c>
      <c r="I11" s="343">
        <v>7236149</v>
      </c>
      <c r="J11" s="344">
        <v>1467377</v>
      </c>
      <c r="K11" s="343">
        <v>3103469</v>
      </c>
      <c r="L11" s="344">
        <v>2465079</v>
      </c>
      <c r="M11" s="343">
        <v>4296878899</v>
      </c>
      <c r="N11" s="344">
        <v>4126808974</v>
      </c>
      <c r="O11" s="343"/>
      <c r="P11" s="344"/>
      <c r="Q11" s="359">
        <f t="shared" si="0"/>
        <v>6855014904</v>
      </c>
      <c r="R11" s="359">
        <f t="shared" si="0"/>
        <v>6808259816</v>
      </c>
      <c r="S11" s="339"/>
      <c r="U11" s="340"/>
    </row>
    <row r="12" spans="1:24" ht="25.5" x14ac:dyDescent="0.2">
      <c r="A12" s="470" t="s">
        <v>259</v>
      </c>
      <c r="B12" s="471" t="s">
        <v>907</v>
      </c>
      <c r="C12" s="342">
        <v>6610000</v>
      </c>
      <c r="D12" s="342">
        <v>9610000</v>
      </c>
      <c r="E12" s="341"/>
      <c r="F12" s="342"/>
      <c r="G12" s="341"/>
      <c r="H12" s="342"/>
      <c r="I12" s="341"/>
      <c r="J12" s="342"/>
      <c r="K12" s="341"/>
      <c r="L12" s="342"/>
      <c r="M12" s="341"/>
      <c r="N12" s="342"/>
      <c r="O12" s="341"/>
      <c r="P12" s="342"/>
      <c r="Q12" s="482">
        <f t="shared" si="0"/>
        <v>6610000</v>
      </c>
      <c r="R12" s="482">
        <f t="shared" si="0"/>
        <v>9610000</v>
      </c>
    </row>
    <row r="13" spans="1:24" ht="25.5" x14ac:dyDescent="0.2">
      <c r="A13" s="470" t="s">
        <v>261</v>
      </c>
      <c r="B13" s="471" t="s">
        <v>908</v>
      </c>
      <c r="C13" s="342">
        <v>6490000</v>
      </c>
      <c r="D13" s="342">
        <v>6490000</v>
      </c>
      <c r="E13" s="341"/>
      <c r="F13" s="342"/>
      <c r="G13" s="341"/>
      <c r="H13" s="342"/>
      <c r="I13" s="341"/>
      <c r="J13" s="342"/>
      <c r="K13" s="341"/>
      <c r="L13" s="342"/>
      <c r="M13" s="341"/>
      <c r="N13" s="342"/>
      <c r="O13" s="341"/>
      <c r="P13" s="342"/>
      <c r="Q13" s="482">
        <f t="shared" si="0"/>
        <v>6490000</v>
      </c>
      <c r="R13" s="482">
        <f t="shared" si="0"/>
        <v>6490000</v>
      </c>
      <c r="V13" s="337"/>
      <c r="X13" s="338"/>
    </row>
    <row r="14" spans="1:24" ht="25.5" x14ac:dyDescent="0.2">
      <c r="A14" s="470">
        <v>14</v>
      </c>
      <c r="B14" s="508" t="s">
        <v>1388</v>
      </c>
      <c r="C14" s="342">
        <v>0</v>
      </c>
      <c r="D14" s="342">
        <v>3000000</v>
      </c>
      <c r="E14" s="341"/>
      <c r="F14" s="342"/>
      <c r="G14" s="341"/>
      <c r="H14" s="342"/>
      <c r="I14" s="341"/>
      <c r="J14" s="342"/>
      <c r="K14" s="341"/>
      <c r="L14" s="342"/>
      <c r="M14" s="341"/>
      <c r="N14" s="342"/>
      <c r="O14" s="341"/>
      <c r="P14" s="342"/>
      <c r="Q14" s="482">
        <f t="shared" si="0"/>
        <v>0</v>
      </c>
      <c r="R14" s="482">
        <f t="shared" si="0"/>
        <v>3000000</v>
      </c>
      <c r="V14" s="337"/>
      <c r="X14" s="338"/>
    </row>
    <row r="15" spans="1:24" x14ac:dyDescent="0.2">
      <c r="A15" s="470" t="s">
        <v>269</v>
      </c>
      <c r="B15" s="471" t="s">
        <v>909</v>
      </c>
      <c r="C15" s="342">
        <v>120000</v>
      </c>
      <c r="D15" s="342">
        <v>120000</v>
      </c>
      <c r="E15" s="341"/>
      <c r="F15" s="342"/>
      <c r="G15" s="341"/>
      <c r="H15" s="342"/>
      <c r="I15" s="341"/>
      <c r="J15" s="342"/>
      <c r="K15" s="341"/>
      <c r="L15" s="342"/>
      <c r="M15" s="341"/>
      <c r="N15" s="342"/>
      <c r="O15" s="341"/>
      <c r="P15" s="342"/>
      <c r="Q15" s="482">
        <f t="shared" si="0"/>
        <v>120000</v>
      </c>
      <c r="R15" s="482">
        <f t="shared" si="0"/>
        <v>120000</v>
      </c>
      <c r="V15" s="339"/>
      <c r="X15" s="340"/>
    </row>
    <row r="16" spans="1:24" ht="25.5" x14ac:dyDescent="0.2">
      <c r="A16" s="472" t="s">
        <v>282</v>
      </c>
      <c r="B16" s="473" t="s">
        <v>910</v>
      </c>
      <c r="C16" s="344">
        <v>6610000</v>
      </c>
      <c r="D16" s="344">
        <v>6610000</v>
      </c>
      <c r="E16" s="343"/>
      <c r="F16" s="344"/>
      <c r="G16" s="343"/>
      <c r="H16" s="344"/>
      <c r="I16" s="343"/>
      <c r="J16" s="344"/>
      <c r="K16" s="343"/>
      <c r="L16" s="344"/>
      <c r="M16" s="343"/>
      <c r="N16" s="344"/>
      <c r="O16" s="343"/>
      <c r="P16" s="344"/>
      <c r="Q16" s="482">
        <f t="shared" si="0"/>
        <v>6610000</v>
      </c>
      <c r="R16" s="482">
        <f t="shared" si="0"/>
        <v>6610000</v>
      </c>
      <c r="V16" s="339"/>
      <c r="X16" s="340"/>
    </row>
    <row r="17" spans="1:25" ht="25.5" x14ac:dyDescent="0.2">
      <c r="A17" s="470" t="s">
        <v>285</v>
      </c>
      <c r="B17" s="471" t="s">
        <v>911</v>
      </c>
      <c r="C17" s="342">
        <v>888057534</v>
      </c>
      <c r="D17" s="342">
        <v>848701150</v>
      </c>
      <c r="E17" s="341"/>
      <c r="F17" s="342"/>
      <c r="G17" s="341"/>
      <c r="H17" s="342"/>
      <c r="I17" s="341"/>
      <c r="J17" s="342"/>
      <c r="K17" s="341"/>
      <c r="L17" s="342"/>
      <c r="M17" s="341"/>
      <c r="N17" s="342"/>
      <c r="O17" s="341"/>
      <c r="P17" s="342"/>
      <c r="Q17" s="482">
        <f t="shared" si="0"/>
        <v>888057534</v>
      </c>
      <c r="R17" s="482">
        <f t="shared" si="0"/>
        <v>848701150</v>
      </c>
      <c r="V17" s="337"/>
    </row>
    <row r="18" spans="1:25" x14ac:dyDescent="0.2">
      <c r="A18" s="470" t="s">
        <v>291</v>
      </c>
      <c r="B18" s="471" t="s">
        <v>912</v>
      </c>
      <c r="C18" s="342">
        <v>888057534</v>
      </c>
      <c r="D18" s="342">
        <v>848701150</v>
      </c>
      <c r="E18" s="341"/>
      <c r="F18" s="342"/>
      <c r="G18" s="341"/>
      <c r="H18" s="342"/>
      <c r="I18" s="341"/>
      <c r="J18" s="342"/>
      <c r="K18" s="341"/>
      <c r="L18" s="342"/>
      <c r="M18" s="341"/>
      <c r="N18" s="342"/>
      <c r="O18" s="341"/>
      <c r="P18" s="342"/>
      <c r="Q18" s="482">
        <f t="shared" si="0"/>
        <v>888057534</v>
      </c>
      <c r="R18" s="482">
        <f t="shared" si="0"/>
        <v>848701150</v>
      </c>
      <c r="V18" s="339"/>
    </row>
    <row r="19" spans="1:25" s="511" customFormat="1" ht="25.5" x14ac:dyDescent="0.2">
      <c r="A19" s="472" t="s">
        <v>299</v>
      </c>
      <c r="B19" s="473" t="s">
        <v>913</v>
      </c>
      <c r="C19" s="344">
        <v>888057534</v>
      </c>
      <c r="D19" s="344">
        <v>848701150</v>
      </c>
      <c r="E19" s="343"/>
      <c r="F19" s="344"/>
      <c r="G19" s="343"/>
      <c r="H19" s="344"/>
      <c r="I19" s="343"/>
      <c r="J19" s="344"/>
      <c r="K19" s="343"/>
      <c r="L19" s="344"/>
      <c r="M19" s="343"/>
      <c r="N19" s="344"/>
      <c r="O19" s="343"/>
      <c r="P19" s="344"/>
      <c r="Q19" s="359">
        <f t="shared" si="0"/>
        <v>888057534</v>
      </c>
      <c r="R19" s="359">
        <f t="shared" si="0"/>
        <v>848701150</v>
      </c>
      <c r="S19" s="339"/>
      <c r="U19" s="340"/>
    </row>
    <row r="20" spans="1:25" s="511" customFormat="1" ht="38.25" x14ac:dyDescent="0.2">
      <c r="A20" s="472" t="s">
        <v>301</v>
      </c>
      <c r="B20" s="473" t="s">
        <v>914</v>
      </c>
      <c r="C20" s="344">
        <v>3449186733</v>
      </c>
      <c r="D20" s="344">
        <v>3536392242</v>
      </c>
      <c r="E20" s="343">
        <v>3076868</v>
      </c>
      <c r="F20" s="344">
        <v>2198375</v>
      </c>
      <c r="G20" s="343">
        <v>4676653</v>
      </c>
      <c r="H20" s="344">
        <v>3719719</v>
      </c>
      <c r="I20" s="343">
        <v>7318724</v>
      </c>
      <c r="J20" s="344">
        <v>1535344</v>
      </c>
      <c r="K20" s="343">
        <v>3116027</v>
      </c>
      <c r="L20" s="344">
        <v>2475243</v>
      </c>
      <c r="M20" s="343">
        <v>4296878899</v>
      </c>
      <c r="N20" s="344">
        <v>4126808974</v>
      </c>
      <c r="O20" s="343">
        <v>416203</v>
      </c>
      <c r="P20" s="344">
        <v>363348</v>
      </c>
      <c r="Q20" s="359">
        <f t="shared" si="0"/>
        <v>7764670107</v>
      </c>
      <c r="R20" s="359">
        <f t="shared" si="0"/>
        <v>7673493245</v>
      </c>
      <c r="S20" s="339"/>
      <c r="U20" s="340"/>
    </row>
    <row r="21" spans="1:25" s="510" customFormat="1" x14ac:dyDescent="0.2">
      <c r="A21" s="470">
        <v>29</v>
      </c>
      <c r="B21" s="509" t="s">
        <v>1022</v>
      </c>
      <c r="C21" s="342"/>
      <c r="D21" s="342"/>
      <c r="E21" s="341"/>
      <c r="F21" s="342"/>
      <c r="G21" s="341">
        <v>116240</v>
      </c>
      <c r="H21" s="342">
        <v>111390</v>
      </c>
      <c r="I21" s="341">
        <v>2029236</v>
      </c>
      <c r="J21" s="342">
        <v>1859152</v>
      </c>
      <c r="K21" s="341"/>
      <c r="L21" s="342"/>
      <c r="M21" s="341"/>
      <c r="N21" s="342"/>
      <c r="O21" s="341"/>
      <c r="P21" s="342"/>
      <c r="Q21" s="482">
        <f t="shared" si="0"/>
        <v>2145476</v>
      </c>
      <c r="R21" s="482">
        <f t="shared" si="0"/>
        <v>1970542</v>
      </c>
      <c r="S21" s="512"/>
      <c r="U21" s="513"/>
    </row>
    <row r="22" spans="1:25" s="511" customFormat="1" x14ac:dyDescent="0.2">
      <c r="A22" s="472">
        <v>34</v>
      </c>
      <c r="B22" s="475" t="s">
        <v>1023</v>
      </c>
      <c r="C22" s="344"/>
      <c r="D22" s="344"/>
      <c r="E22" s="343"/>
      <c r="F22" s="344"/>
      <c r="G22" s="343">
        <v>116240</v>
      </c>
      <c r="H22" s="344">
        <v>111390</v>
      </c>
      <c r="I22" s="343">
        <v>2029236</v>
      </c>
      <c r="J22" s="344">
        <v>1859152</v>
      </c>
      <c r="K22" s="343"/>
      <c r="L22" s="344"/>
      <c r="M22" s="343"/>
      <c r="N22" s="344"/>
      <c r="O22" s="343"/>
      <c r="P22" s="344"/>
      <c r="Q22" s="359">
        <f t="shared" si="0"/>
        <v>2145476</v>
      </c>
      <c r="R22" s="359">
        <f t="shared" si="0"/>
        <v>1970542</v>
      </c>
      <c r="S22" s="339"/>
      <c r="U22" s="340"/>
    </row>
    <row r="23" spans="1:25" s="511" customFormat="1" ht="25.5" x14ac:dyDescent="0.2">
      <c r="A23" s="472">
        <v>43</v>
      </c>
      <c r="B23" s="475" t="s">
        <v>1024</v>
      </c>
      <c r="C23" s="344"/>
      <c r="D23" s="344"/>
      <c r="E23" s="343"/>
      <c r="F23" s="344"/>
      <c r="G23" s="343">
        <v>116240</v>
      </c>
      <c r="H23" s="344">
        <v>111390</v>
      </c>
      <c r="I23" s="343">
        <v>2029236</v>
      </c>
      <c r="J23" s="344">
        <v>1859152</v>
      </c>
      <c r="K23" s="343"/>
      <c r="L23" s="344"/>
      <c r="M23" s="343"/>
      <c r="N23" s="344"/>
      <c r="O23" s="343"/>
      <c r="P23" s="344"/>
      <c r="Q23" s="359">
        <f t="shared" si="0"/>
        <v>2145476</v>
      </c>
      <c r="R23" s="359">
        <f t="shared" si="0"/>
        <v>1970542</v>
      </c>
      <c r="V23" s="339"/>
    </row>
    <row r="24" spans="1:25" x14ac:dyDescent="0.2">
      <c r="A24" s="470" t="s">
        <v>354</v>
      </c>
      <c r="B24" s="471" t="s">
        <v>915</v>
      </c>
      <c r="C24" s="342">
        <v>241255</v>
      </c>
      <c r="D24" s="342">
        <v>512350</v>
      </c>
      <c r="E24" s="341">
        <v>154210</v>
      </c>
      <c r="F24" s="342">
        <v>335820</v>
      </c>
      <c r="G24" s="341">
        <v>119755</v>
      </c>
      <c r="H24" s="342">
        <v>171395</v>
      </c>
      <c r="I24" s="341">
        <v>1241440</v>
      </c>
      <c r="J24" s="342">
        <v>961190</v>
      </c>
      <c r="K24" s="341">
        <v>25500</v>
      </c>
      <c r="L24" s="342">
        <v>68495</v>
      </c>
      <c r="M24" s="341"/>
      <c r="N24" s="342"/>
      <c r="O24" s="341">
        <v>28340</v>
      </c>
      <c r="P24" s="342">
        <v>19965</v>
      </c>
      <c r="Q24" s="482">
        <f t="shared" si="0"/>
        <v>1810500</v>
      </c>
      <c r="R24" s="482">
        <f t="shared" si="0"/>
        <v>2069215</v>
      </c>
      <c r="V24" s="339"/>
      <c r="X24" s="340"/>
      <c r="Y24" s="340"/>
    </row>
    <row r="25" spans="1:25" s="511" customFormat="1" ht="25.5" x14ac:dyDescent="0.2">
      <c r="A25" s="472" t="s">
        <v>363</v>
      </c>
      <c r="B25" s="473" t="s">
        <v>916</v>
      </c>
      <c r="C25" s="344">
        <v>241255</v>
      </c>
      <c r="D25" s="344">
        <v>512350</v>
      </c>
      <c r="E25" s="343">
        <v>154970</v>
      </c>
      <c r="F25" s="344">
        <v>335820</v>
      </c>
      <c r="G25" s="343">
        <v>119755</v>
      </c>
      <c r="H25" s="344">
        <v>171395</v>
      </c>
      <c r="I25" s="343">
        <v>1241440</v>
      </c>
      <c r="J25" s="344">
        <v>961190</v>
      </c>
      <c r="K25" s="343">
        <v>25500</v>
      </c>
      <c r="L25" s="344">
        <v>68495</v>
      </c>
      <c r="M25" s="343"/>
      <c r="N25" s="344"/>
      <c r="O25" s="343">
        <v>28340</v>
      </c>
      <c r="P25" s="344">
        <v>19965</v>
      </c>
      <c r="Q25" s="359">
        <f t="shared" si="0"/>
        <v>1811260</v>
      </c>
      <c r="R25" s="359">
        <f t="shared" si="0"/>
        <v>2069215</v>
      </c>
    </row>
    <row r="26" spans="1:25" x14ac:dyDescent="0.2">
      <c r="A26" s="470" t="s">
        <v>366</v>
      </c>
      <c r="B26" s="471" t="s">
        <v>917</v>
      </c>
      <c r="C26" s="342">
        <v>214714486</v>
      </c>
      <c r="D26" s="342">
        <v>206451307</v>
      </c>
      <c r="E26" s="341">
        <v>4260940</v>
      </c>
      <c r="F26" s="342">
        <v>3373453</v>
      </c>
      <c r="G26" s="341">
        <v>3159406</v>
      </c>
      <c r="H26" s="342">
        <v>2259218</v>
      </c>
      <c r="I26" s="341">
        <v>28929620</v>
      </c>
      <c r="J26" s="342">
        <v>10452238</v>
      </c>
      <c r="K26" s="341">
        <v>4533683</v>
      </c>
      <c r="L26" s="342">
        <v>151911</v>
      </c>
      <c r="M26" s="341">
        <v>63242509</v>
      </c>
      <c r="N26" s="342">
        <v>64681072</v>
      </c>
      <c r="O26" s="341">
        <v>153605</v>
      </c>
      <c r="P26" s="342">
        <v>262849</v>
      </c>
      <c r="Q26" s="482">
        <f t="shared" si="0"/>
        <v>318994249</v>
      </c>
      <c r="R26" s="482">
        <f t="shared" si="0"/>
        <v>287632048</v>
      </c>
    </row>
    <row r="27" spans="1:25" x14ac:dyDescent="0.2">
      <c r="A27" s="470" t="s">
        <v>369</v>
      </c>
      <c r="B27" s="471" t="s">
        <v>918</v>
      </c>
      <c r="C27" s="342">
        <v>1008647314</v>
      </c>
      <c r="D27" s="342">
        <v>945181076</v>
      </c>
      <c r="E27" s="341"/>
      <c r="F27" s="342"/>
      <c r="G27" s="341"/>
      <c r="H27" s="342"/>
      <c r="I27" s="341"/>
      <c r="J27" s="342"/>
      <c r="K27" s="341"/>
      <c r="L27" s="342"/>
      <c r="M27" s="341"/>
      <c r="N27" s="342"/>
      <c r="O27" s="341">
        <v>16072107</v>
      </c>
      <c r="P27" s="342">
        <v>34297159</v>
      </c>
      <c r="Q27" s="482">
        <f t="shared" si="0"/>
        <v>1024719421</v>
      </c>
      <c r="R27" s="482">
        <f t="shared" si="0"/>
        <v>979478235</v>
      </c>
    </row>
    <row r="28" spans="1:25" s="511" customFormat="1" x14ac:dyDescent="0.2">
      <c r="A28" s="472" t="s">
        <v>372</v>
      </c>
      <c r="B28" s="473" t="s">
        <v>919</v>
      </c>
      <c r="C28" s="344">
        <v>1223361800</v>
      </c>
      <c r="D28" s="344">
        <v>1151632383</v>
      </c>
      <c r="E28" s="343">
        <v>4260940</v>
      </c>
      <c r="F28" s="344">
        <v>3373453</v>
      </c>
      <c r="G28" s="343">
        <v>3159406</v>
      </c>
      <c r="H28" s="344">
        <v>2259218</v>
      </c>
      <c r="I28" s="343">
        <v>28929620</v>
      </c>
      <c r="J28" s="344">
        <v>10452238</v>
      </c>
      <c r="K28" s="343">
        <v>4533683</v>
      </c>
      <c r="L28" s="344">
        <v>151911</v>
      </c>
      <c r="M28" s="343">
        <v>63242509</v>
      </c>
      <c r="N28" s="344">
        <v>64681072</v>
      </c>
      <c r="O28" s="343">
        <v>16225712</v>
      </c>
      <c r="P28" s="344">
        <v>34560008</v>
      </c>
      <c r="Q28" s="359">
        <f t="shared" si="0"/>
        <v>1343713670</v>
      </c>
      <c r="R28" s="359">
        <f t="shared" si="0"/>
        <v>1267110283</v>
      </c>
    </row>
    <row r="29" spans="1:25" x14ac:dyDescent="0.2">
      <c r="A29" s="470" t="s">
        <v>375</v>
      </c>
      <c r="B29" s="471" t="s">
        <v>920</v>
      </c>
      <c r="C29" s="342">
        <v>97342366</v>
      </c>
      <c r="D29" s="342">
        <v>24373777</v>
      </c>
      <c r="E29" s="341"/>
      <c r="F29" s="342"/>
      <c r="G29" s="341"/>
      <c r="H29" s="342"/>
      <c r="I29" s="341"/>
      <c r="J29" s="342"/>
      <c r="K29" s="341"/>
      <c r="L29" s="342"/>
      <c r="M29" s="341"/>
      <c r="N29" s="342"/>
      <c r="O29" s="341"/>
      <c r="P29" s="342"/>
      <c r="Q29" s="482">
        <f t="shared" si="0"/>
        <v>97342366</v>
      </c>
      <c r="R29" s="482">
        <f t="shared" si="0"/>
        <v>24373777</v>
      </c>
    </row>
    <row r="30" spans="1:25" s="511" customFormat="1" x14ac:dyDescent="0.2">
      <c r="A30" s="472" t="s">
        <v>605</v>
      </c>
      <c r="B30" s="473" t="s">
        <v>921</v>
      </c>
      <c r="C30" s="344">
        <v>97342366</v>
      </c>
      <c r="D30" s="344">
        <v>24373777</v>
      </c>
      <c r="E30" s="343"/>
      <c r="F30" s="344"/>
      <c r="G30" s="343"/>
      <c r="H30" s="344"/>
      <c r="I30" s="343"/>
      <c r="J30" s="344"/>
      <c r="K30" s="343"/>
      <c r="L30" s="344"/>
      <c r="M30" s="343"/>
      <c r="N30" s="344"/>
      <c r="O30" s="343"/>
      <c r="P30" s="344"/>
      <c r="Q30" s="359">
        <f t="shared" si="0"/>
        <v>97342366</v>
      </c>
      <c r="R30" s="359">
        <f t="shared" si="0"/>
        <v>24373777</v>
      </c>
    </row>
    <row r="31" spans="1:25" s="511" customFormat="1" x14ac:dyDescent="0.2">
      <c r="A31" s="472" t="s">
        <v>608</v>
      </c>
      <c r="B31" s="473" t="s">
        <v>922</v>
      </c>
      <c r="C31" s="344">
        <v>1320945421</v>
      </c>
      <c r="D31" s="344">
        <v>1176518510</v>
      </c>
      <c r="E31" s="343">
        <v>4415150</v>
      </c>
      <c r="F31" s="344">
        <v>3709273</v>
      </c>
      <c r="G31" s="343">
        <v>3279161</v>
      </c>
      <c r="H31" s="344">
        <v>2430613</v>
      </c>
      <c r="I31" s="343">
        <v>30171060</v>
      </c>
      <c r="J31" s="344">
        <v>11413428</v>
      </c>
      <c r="K31" s="343">
        <v>4559183</v>
      </c>
      <c r="L31" s="344">
        <v>220406</v>
      </c>
      <c r="M31" s="343">
        <v>63242509</v>
      </c>
      <c r="N31" s="344">
        <v>64681072</v>
      </c>
      <c r="O31" s="343">
        <v>16254052</v>
      </c>
      <c r="P31" s="344">
        <v>34579973</v>
      </c>
      <c r="Q31" s="359">
        <f t="shared" si="0"/>
        <v>1442866536</v>
      </c>
      <c r="R31" s="359">
        <f t="shared" si="0"/>
        <v>1293553275</v>
      </c>
      <c r="T31" s="514"/>
    </row>
    <row r="32" spans="1:25" ht="38.25" x14ac:dyDescent="0.2">
      <c r="A32" s="470" t="s">
        <v>611</v>
      </c>
      <c r="B32" s="471" t="s">
        <v>923</v>
      </c>
      <c r="C32" s="342">
        <v>11269137</v>
      </c>
      <c r="D32" s="342">
        <v>13411863</v>
      </c>
      <c r="E32" s="341"/>
      <c r="F32" s="342"/>
      <c r="G32" s="341"/>
      <c r="H32" s="342"/>
      <c r="I32" s="341"/>
      <c r="J32" s="342"/>
      <c r="K32" s="341"/>
      <c r="L32" s="342"/>
      <c r="M32" s="341"/>
      <c r="N32" s="342"/>
      <c r="O32" s="341"/>
      <c r="P32" s="342">
        <v>0</v>
      </c>
      <c r="Q32" s="482">
        <f t="shared" si="0"/>
        <v>11269137</v>
      </c>
      <c r="R32" s="482">
        <f t="shared" si="0"/>
        <v>13411863</v>
      </c>
    </row>
    <row r="33" spans="1:22" ht="38.25" x14ac:dyDescent="0.2">
      <c r="A33" s="470" t="s">
        <v>622</v>
      </c>
      <c r="B33" s="471" t="s">
        <v>924</v>
      </c>
      <c r="C33" s="342">
        <v>13479942</v>
      </c>
      <c r="D33" s="342">
        <v>33076948</v>
      </c>
      <c r="E33" s="341">
        <v>55000</v>
      </c>
      <c r="F33" s="342">
        <v>55000</v>
      </c>
      <c r="G33" s="341"/>
      <c r="H33" s="342"/>
      <c r="I33" s="341"/>
      <c r="J33" s="342"/>
      <c r="K33" s="341"/>
      <c r="L33" s="342"/>
      <c r="M33" s="341"/>
      <c r="N33" s="342"/>
      <c r="O33" s="341"/>
      <c r="P33" s="342"/>
      <c r="Q33" s="482">
        <f t="shared" si="0"/>
        <v>13534942</v>
      </c>
      <c r="R33" s="482">
        <f t="shared" si="0"/>
        <v>33131948</v>
      </c>
    </row>
    <row r="34" spans="1:22" ht="25.5" x14ac:dyDescent="0.2">
      <c r="A34" s="470" t="s">
        <v>634</v>
      </c>
      <c r="B34" s="471" t="s">
        <v>925</v>
      </c>
      <c r="C34" s="342">
        <v>2051304</v>
      </c>
      <c r="D34" s="342">
        <v>3287167</v>
      </c>
      <c r="E34" s="341"/>
      <c r="F34" s="342"/>
      <c r="G34" s="341"/>
      <c r="H34" s="342"/>
      <c r="I34" s="341"/>
      <c r="J34" s="342"/>
      <c r="K34" s="341"/>
      <c r="L34" s="342"/>
      <c r="M34" s="341"/>
      <c r="N34" s="342"/>
      <c r="O34" s="341"/>
      <c r="P34" s="342"/>
      <c r="Q34" s="482">
        <f t="shared" si="0"/>
        <v>2051304</v>
      </c>
      <c r="R34" s="482">
        <f t="shared" si="0"/>
        <v>3287167</v>
      </c>
    </row>
    <row r="35" spans="1:22" ht="25.5" x14ac:dyDescent="0.2">
      <c r="A35" s="470" t="s">
        <v>637</v>
      </c>
      <c r="B35" s="471" t="s">
        <v>926</v>
      </c>
      <c r="C35" s="342">
        <v>6729664</v>
      </c>
      <c r="D35" s="342">
        <v>20183886</v>
      </c>
      <c r="E35" s="341"/>
      <c r="F35" s="342"/>
      <c r="G35" s="341"/>
      <c r="H35" s="342"/>
      <c r="I35" s="341"/>
      <c r="J35" s="342"/>
      <c r="K35" s="341"/>
      <c r="L35" s="342"/>
      <c r="M35" s="341"/>
      <c r="N35" s="342"/>
      <c r="O35" s="341"/>
      <c r="P35" s="342"/>
      <c r="Q35" s="482">
        <f t="shared" si="0"/>
        <v>6729664</v>
      </c>
      <c r="R35" s="482">
        <f t="shared" si="0"/>
        <v>20183886</v>
      </c>
    </row>
    <row r="36" spans="1:22" ht="25.5" x14ac:dyDescent="0.2">
      <c r="A36" s="470" t="s">
        <v>639</v>
      </c>
      <c r="B36" s="471" t="s">
        <v>927</v>
      </c>
      <c r="C36" s="342">
        <v>4698974</v>
      </c>
      <c r="D36" s="342">
        <v>9605895</v>
      </c>
      <c r="E36" s="341">
        <v>55000</v>
      </c>
      <c r="F36" s="342">
        <v>55000</v>
      </c>
      <c r="G36" s="341"/>
      <c r="H36" s="342"/>
      <c r="I36" s="341"/>
      <c r="J36" s="342"/>
      <c r="K36" s="341"/>
      <c r="L36" s="342"/>
      <c r="M36" s="341"/>
      <c r="N36" s="342"/>
      <c r="O36" s="341"/>
      <c r="P36" s="342"/>
      <c r="Q36" s="482">
        <f t="shared" si="0"/>
        <v>4753974</v>
      </c>
      <c r="R36" s="482">
        <f t="shared" si="0"/>
        <v>9660895</v>
      </c>
    </row>
    <row r="37" spans="1:22" ht="38.25" x14ac:dyDescent="0.2">
      <c r="A37" s="470" t="s">
        <v>695</v>
      </c>
      <c r="B37" s="471" t="s">
        <v>928</v>
      </c>
      <c r="C37" s="342">
        <v>453806</v>
      </c>
      <c r="D37" s="342">
        <v>7275530</v>
      </c>
      <c r="E37" s="341">
        <v>5049252</v>
      </c>
      <c r="F37" s="342">
        <v>5935621</v>
      </c>
      <c r="G37" s="341">
        <v>37250</v>
      </c>
      <c r="H37" s="342">
        <v>381510</v>
      </c>
      <c r="I37" s="341">
        <v>106620</v>
      </c>
      <c r="J37" s="342">
        <v>561117</v>
      </c>
      <c r="K37" s="341"/>
      <c r="L37" s="342">
        <v>483000</v>
      </c>
      <c r="M37" s="341"/>
      <c r="N37" s="342"/>
      <c r="O37" s="341"/>
      <c r="P37" s="342"/>
      <c r="Q37" s="482">
        <f t="shared" si="0"/>
        <v>5646928</v>
      </c>
      <c r="R37" s="482">
        <f t="shared" si="0"/>
        <v>14636778</v>
      </c>
    </row>
    <row r="38" spans="1:22" ht="60" customHeight="1" x14ac:dyDescent="0.2">
      <c r="A38" s="470" t="s">
        <v>696</v>
      </c>
      <c r="B38" s="471" t="s">
        <v>929</v>
      </c>
      <c r="C38" s="342">
        <v>362141</v>
      </c>
      <c r="D38" s="342">
        <v>911677</v>
      </c>
      <c r="E38" s="341">
        <v>4909929</v>
      </c>
      <c r="F38" s="342">
        <v>5704413</v>
      </c>
      <c r="G38" s="341"/>
      <c r="H38" s="342"/>
      <c r="I38" s="341">
        <v>28482</v>
      </c>
      <c r="J38" s="342">
        <v>255436</v>
      </c>
      <c r="K38" s="341"/>
      <c r="L38" s="342"/>
      <c r="M38" s="341"/>
      <c r="N38" s="342"/>
      <c r="O38" s="341"/>
      <c r="P38" s="342"/>
      <c r="Q38" s="482">
        <f t="shared" si="0"/>
        <v>5300552</v>
      </c>
      <c r="R38" s="482">
        <f t="shared" si="0"/>
        <v>6871526</v>
      </c>
    </row>
    <row r="39" spans="1:22" ht="26.45" customHeight="1" x14ac:dyDescent="0.2">
      <c r="A39" s="470">
        <v>72</v>
      </c>
      <c r="B39" s="474" t="s">
        <v>1025</v>
      </c>
      <c r="C39" s="342"/>
      <c r="D39" s="342"/>
      <c r="E39" s="341"/>
      <c r="F39" s="342"/>
      <c r="G39" s="341">
        <v>33946</v>
      </c>
      <c r="H39" s="342">
        <v>31996</v>
      </c>
      <c r="I39" s="341"/>
      <c r="J39" s="342"/>
      <c r="K39" s="341"/>
      <c r="L39" s="342"/>
      <c r="M39" s="341"/>
      <c r="N39" s="342"/>
      <c r="O39" s="341"/>
      <c r="P39" s="342"/>
      <c r="Q39" s="482">
        <f t="shared" si="0"/>
        <v>33946</v>
      </c>
      <c r="R39" s="482">
        <f t="shared" si="0"/>
        <v>31996</v>
      </c>
    </row>
    <row r="40" spans="1:22" ht="38.25" x14ac:dyDescent="0.2">
      <c r="A40" s="470" t="s">
        <v>699</v>
      </c>
      <c r="B40" s="471" t="s">
        <v>930</v>
      </c>
      <c r="C40" s="342">
        <v>0</v>
      </c>
      <c r="D40" s="342">
        <v>1255775</v>
      </c>
      <c r="E40" s="341"/>
      <c r="F40" s="342"/>
      <c r="G40" s="341">
        <v>3304</v>
      </c>
      <c r="H40" s="342">
        <v>1514</v>
      </c>
      <c r="I40" s="341">
        <v>16209</v>
      </c>
      <c r="J40" s="342">
        <v>68785</v>
      </c>
      <c r="K40" s="341"/>
      <c r="L40" s="342"/>
      <c r="M40" s="341"/>
      <c r="N40" s="342"/>
      <c r="O40" s="341"/>
      <c r="P40" s="342"/>
      <c r="Q40" s="482">
        <f t="shared" si="0"/>
        <v>19513</v>
      </c>
      <c r="R40" s="482">
        <f t="shared" si="0"/>
        <v>1326074</v>
      </c>
    </row>
    <row r="41" spans="1:22" ht="38.25" x14ac:dyDescent="0.2">
      <c r="A41" s="470">
        <v>75</v>
      </c>
      <c r="B41" s="508" t="s">
        <v>1389</v>
      </c>
      <c r="C41" s="342">
        <v>0</v>
      </c>
      <c r="D41" s="342">
        <v>485775</v>
      </c>
      <c r="E41" s="341"/>
      <c r="F41" s="342"/>
      <c r="G41" s="341"/>
      <c r="H41" s="342"/>
      <c r="I41" s="341"/>
      <c r="J41" s="342"/>
      <c r="K41" s="341"/>
      <c r="L41" s="342"/>
      <c r="M41" s="341"/>
      <c r="N41" s="342"/>
      <c r="O41" s="341"/>
      <c r="P41" s="342"/>
      <c r="Q41" s="482">
        <f t="shared" si="0"/>
        <v>0</v>
      </c>
      <c r="R41" s="482">
        <f t="shared" si="0"/>
        <v>485775</v>
      </c>
    </row>
    <row r="42" spans="1:22" ht="25.5" x14ac:dyDescent="0.2">
      <c r="A42" s="470" t="s">
        <v>704</v>
      </c>
      <c r="B42" s="471" t="s">
        <v>931</v>
      </c>
      <c r="C42" s="342">
        <v>91665</v>
      </c>
      <c r="D42" s="342">
        <v>4622303</v>
      </c>
      <c r="E42" s="341">
        <v>139323</v>
      </c>
      <c r="F42" s="342">
        <v>231208</v>
      </c>
      <c r="G42" s="341"/>
      <c r="H42" s="342"/>
      <c r="I42" s="341">
        <v>61929</v>
      </c>
      <c r="J42" s="342">
        <v>236896</v>
      </c>
      <c r="K42" s="341"/>
      <c r="L42" s="342"/>
      <c r="M42" s="341"/>
      <c r="N42" s="342"/>
      <c r="O42" s="341"/>
      <c r="P42" s="342"/>
      <c r="Q42" s="482">
        <f t="shared" si="0"/>
        <v>292917</v>
      </c>
      <c r="R42" s="482">
        <f t="shared" si="0"/>
        <v>5090407</v>
      </c>
    </row>
    <row r="43" spans="1:22" ht="38.25" x14ac:dyDescent="0.2">
      <c r="A43" s="470">
        <v>79</v>
      </c>
      <c r="B43" s="508" t="s">
        <v>1390</v>
      </c>
      <c r="C43" s="342">
        <v>0</v>
      </c>
      <c r="D43" s="342">
        <v>544715</v>
      </c>
      <c r="E43" s="341"/>
      <c r="F43" s="342"/>
      <c r="G43" s="341"/>
      <c r="H43" s="342"/>
      <c r="I43" s="341"/>
      <c r="J43" s="342"/>
      <c r="K43" s="341"/>
      <c r="L43" s="342"/>
      <c r="M43" s="341"/>
      <c r="N43" s="342"/>
      <c r="O43" s="341"/>
      <c r="P43" s="342"/>
      <c r="Q43" s="482">
        <f t="shared" si="0"/>
        <v>0</v>
      </c>
      <c r="R43" s="482">
        <f t="shared" si="0"/>
        <v>544715</v>
      </c>
    </row>
    <row r="44" spans="1:22" ht="38.25" x14ac:dyDescent="0.2">
      <c r="A44" s="470" t="s">
        <v>711</v>
      </c>
      <c r="B44" s="471" t="s">
        <v>932</v>
      </c>
      <c r="C44" s="342">
        <v>1135482</v>
      </c>
      <c r="D44" s="342">
        <v>1135482</v>
      </c>
      <c r="E44" s="341"/>
      <c r="F44" s="342"/>
      <c r="G44" s="341"/>
      <c r="H44" s="342"/>
      <c r="I44" s="341"/>
      <c r="J44" s="342"/>
      <c r="K44" s="341"/>
      <c r="L44" s="342"/>
      <c r="M44" s="341"/>
      <c r="N44" s="342"/>
      <c r="O44" s="341"/>
      <c r="P44" s="342"/>
      <c r="Q44" s="482">
        <f t="shared" si="0"/>
        <v>1135482</v>
      </c>
      <c r="R44" s="482">
        <f t="shared" si="0"/>
        <v>1135482</v>
      </c>
    </row>
    <row r="45" spans="1:22" ht="51" x14ac:dyDescent="0.2">
      <c r="A45" s="470" t="s">
        <v>714</v>
      </c>
      <c r="B45" s="471" t="s">
        <v>933</v>
      </c>
      <c r="C45" s="342">
        <v>1135482</v>
      </c>
      <c r="D45" s="342">
        <v>1135482</v>
      </c>
      <c r="E45" s="341"/>
      <c r="F45" s="342"/>
      <c r="G45" s="341"/>
      <c r="H45" s="342"/>
      <c r="I45" s="341"/>
      <c r="J45" s="342"/>
      <c r="K45" s="341"/>
      <c r="L45" s="342"/>
      <c r="M45" s="341"/>
      <c r="N45" s="342"/>
      <c r="O45" s="341"/>
      <c r="P45" s="342"/>
      <c r="Q45" s="482">
        <f t="shared" si="0"/>
        <v>1135482</v>
      </c>
      <c r="R45" s="482">
        <f t="shared" si="0"/>
        <v>1135482</v>
      </c>
    </row>
    <row r="46" spans="1:22" ht="38.25" x14ac:dyDescent="0.2">
      <c r="A46" s="470" t="s">
        <v>715</v>
      </c>
      <c r="B46" s="471" t="s">
        <v>934</v>
      </c>
      <c r="C46" s="342">
        <v>103400</v>
      </c>
      <c r="D46" s="342">
        <v>363400</v>
      </c>
      <c r="E46" s="341"/>
      <c r="F46" s="342"/>
      <c r="G46" s="341"/>
      <c r="H46" s="342"/>
      <c r="I46" s="341"/>
      <c r="J46" s="342"/>
      <c r="K46" s="341"/>
      <c r="L46" s="342"/>
      <c r="M46" s="341"/>
      <c r="N46" s="342"/>
      <c r="O46" s="341"/>
      <c r="P46" s="342"/>
      <c r="Q46" s="482">
        <f t="shared" si="0"/>
        <v>103400</v>
      </c>
      <c r="R46" s="482">
        <f t="shared" si="0"/>
        <v>363400</v>
      </c>
    </row>
    <row r="47" spans="1:22" s="511" customFormat="1" ht="25.5" x14ac:dyDescent="0.2">
      <c r="A47" s="472" t="s">
        <v>935</v>
      </c>
      <c r="B47" s="473" t="s">
        <v>936</v>
      </c>
      <c r="C47" s="344">
        <v>26441767</v>
      </c>
      <c r="D47" s="344">
        <v>55807938</v>
      </c>
      <c r="E47" s="343">
        <v>5104252</v>
      </c>
      <c r="F47" s="344">
        <v>5990621</v>
      </c>
      <c r="G47" s="343">
        <v>37250</v>
      </c>
      <c r="H47" s="344">
        <v>381510</v>
      </c>
      <c r="I47" s="343">
        <v>106620</v>
      </c>
      <c r="J47" s="344">
        <v>561117</v>
      </c>
      <c r="K47" s="343">
        <v>0</v>
      </c>
      <c r="L47" s="344">
        <v>483000</v>
      </c>
      <c r="M47" s="343"/>
      <c r="N47" s="344"/>
      <c r="O47" s="343"/>
      <c r="P47" s="344">
        <v>0</v>
      </c>
      <c r="Q47" s="359">
        <f t="shared" si="0"/>
        <v>31689889</v>
      </c>
      <c r="R47" s="359">
        <f t="shared" si="0"/>
        <v>63224186</v>
      </c>
      <c r="T47" s="339"/>
      <c r="V47" s="340"/>
    </row>
    <row r="48" spans="1:22" ht="38.25" x14ac:dyDescent="0.2">
      <c r="A48" s="470">
        <v>106</v>
      </c>
      <c r="B48" s="471" t="s">
        <v>1391</v>
      </c>
      <c r="C48" s="342">
        <v>0</v>
      </c>
      <c r="D48" s="342">
        <v>61619164</v>
      </c>
      <c r="E48" s="343"/>
      <c r="F48" s="344"/>
      <c r="G48" s="343"/>
      <c r="H48" s="344"/>
      <c r="I48" s="343"/>
      <c r="J48" s="344"/>
      <c r="K48" s="343"/>
      <c r="L48" s="344"/>
      <c r="M48" s="343"/>
      <c r="N48" s="344"/>
      <c r="O48" s="343"/>
      <c r="P48" s="344"/>
      <c r="Q48" s="482">
        <f t="shared" si="0"/>
        <v>0</v>
      </c>
      <c r="R48" s="482">
        <f t="shared" si="0"/>
        <v>61619164</v>
      </c>
      <c r="T48" s="337"/>
      <c r="V48" s="338"/>
    </row>
    <row r="49" spans="1:24" ht="38.25" x14ac:dyDescent="0.2">
      <c r="A49" s="470" t="s">
        <v>937</v>
      </c>
      <c r="B49" s="471" t="s">
        <v>938</v>
      </c>
      <c r="C49" s="342">
        <v>565675</v>
      </c>
      <c r="D49" s="342">
        <v>0</v>
      </c>
      <c r="E49" s="341"/>
      <c r="F49" s="342"/>
      <c r="G49" s="341">
        <v>229000</v>
      </c>
      <c r="H49" s="342">
        <v>0</v>
      </c>
      <c r="I49" s="341"/>
      <c r="J49" s="342">
        <v>0</v>
      </c>
      <c r="K49" s="341">
        <v>226000</v>
      </c>
      <c r="L49" s="342">
        <v>0</v>
      </c>
      <c r="M49" s="341">
        <v>115000</v>
      </c>
      <c r="N49" s="342">
        <v>0</v>
      </c>
      <c r="O49" s="341"/>
      <c r="P49" s="342"/>
      <c r="Q49" s="482">
        <f t="shared" si="0"/>
        <v>1135675</v>
      </c>
      <c r="R49" s="482">
        <f t="shared" si="0"/>
        <v>0</v>
      </c>
      <c r="T49" s="337"/>
      <c r="V49" s="338"/>
    </row>
    <row r="50" spans="1:24" ht="51" x14ac:dyDescent="0.2">
      <c r="A50" s="470">
        <v>114</v>
      </c>
      <c r="B50" s="474" t="s">
        <v>1026</v>
      </c>
      <c r="C50" s="342"/>
      <c r="D50" s="342"/>
      <c r="E50" s="341"/>
      <c r="F50" s="342"/>
      <c r="G50" s="341"/>
      <c r="H50" s="342"/>
      <c r="I50" s="341"/>
      <c r="J50" s="342">
        <v>0</v>
      </c>
      <c r="K50" s="341"/>
      <c r="L50" s="342"/>
      <c r="M50" s="341"/>
      <c r="N50" s="342"/>
      <c r="O50" s="341"/>
      <c r="P50" s="342"/>
      <c r="Q50" s="482">
        <f t="shared" si="0"/>
        <v>0</v>
      </c>
      <c r="R50" s="482">
        <f t="shared" si="0"/>
        <v>0</v>
      </c>
    </row>
    <row r="51" spans="1:24" ht="38.25" x14ac:dyDescent="0.2">
      <c r="A51" s="470">
        <v>117</v>
      </c>
      <c r="B51" s="474" t="s">
        <v>1027</v>
      </c>
      <c r="C51" s="342"/>
      <c r="D51" s="342"/>
      <c r="E51" s="341"/>
      <c r="F51" s="342"/>
      <c r="G51" s="341"/>
      <c r="H51" s="342"/>
      <c r="I51" s="341"/>
      <c r="J51" s="342">
        <v>0</v>
      </c>
      <c r="K51" s="341"/>
      <c r="L51" s="342"/>
      <c r="M51" s="341"/>
      <c r="N51" s="342"/>
      <c r="O51" s="341"/>
      <c r="P51" s="342"/>
      <c r="Q51" s="482">
        <f t="shared" si="0"/>
        <v>0</v>
      </c>
      <c r="R51" s="482">
        <f t="shared" si="0"/>
        <v>0</v>
      </c>
    </row>
    <row r="52" spans="1:24" ht="38.25" x14ac:dyDescent="0.2">
      <c r="A52" s="470" t="s">
        <v>939</v>
      </c>
      <c r="B52" s="471" t="s">
        <v>940</v>
      </c>
      <c r="C52" s="342">
        <v>0</v>
      </c>
      <c r="D52" s="342">
        <v>0</v>
      </c>
      <c r="E52" s="341"/>
      <c r="F52" s="342"/>
      <c r="G52" s="341">
        <v>279000</v>
      </c>
      <c r="H52" s="342">
        <v>0</v>
      </c>
      <c r="I52" s="341"/>
      <c r="J52" s="342"/>
      <c r="K52" s="341">
        <v>226000</v>
      </c>
      <c r="L52" s="342">
        <v>0</v>
      </c>
      <c r="M52" s="341">
        <v>115000</v>
      </c>
      <c r="N52" s="342">
        <v>0</v>
      </c>
      <c r="O52" s="341"/>
      <c r="P52" s="342"/>
      <c r="Q52" s="482">
        <f t="shared" si="0"/>
        <v>620000</v>
      </c>
      <c r="R52" s="482">
        <f t="shared" si="0"/>
        <v>0</v>
      </c>
    </row>
    <row r="53" spans="1:24" ht="38.25" x14ac:dyDescent="0.2">
      <c r="A53" s="470" t="s">
        <v>941</v>
      </c>
      <c r="B53" s="471" t="s">
        <v>942</v>
      </c>
      <c r="C53" s="342">
        <v>565675</v>
      </c>
      <c r="D53" s="342">
        <v>565675</v>
      </c>
      <c r="E53" s="341"/>
      <c r="F53" s="342"/>
      <c r="G53" s="341"/>
      <c r="H53" s="342"/>
      <c r="I53" s="341"/>
      <c r="J53" s="342"/>
      <c r="K53" s="341"/>
      <c r="L53" s="342"/>
      <c r="M53" s="341"/>
      <c r="N53" s="342"/>
      <c r="O53" s="341"/>
      <c r="P53" s="342"/>
      <c r="Q53" s="482">
        <f t="shared" si="0"/>
        <v>565675</v>
      </c>
      <c r="R53" s="482">
        <f t="shared" si="0"/>
        <v>565675</v>
      </c>
    </row>
    <row r="54" spans="1:24" ht="38.25" x14ac:dyDescent="0.2">
      <c r="A54" s="470">
        <v>122</v>
      </c>
      <c r="B54" s="474" t="s">
        <v>1028</v>
      </c>
      <c r="C54" s="342"/>
      <c r="D54" s="342"/>
      <c r="E54" s="341"/>
      <c r="F54" s="342"/>
      <c r="G54" s="341"/>
      <c r="H54" s="342"/>
      <c r="I54" s="341"/>
      <c r="J54" s="342">
        <v>0</v>
      </c>
      <c r="K54" s="341"/>
      <c r="L54" s="342"/>
      <c r="M54" s="341"/>
      <c r="N54" s="342"/>
      <c r="O54" s="341"/>
      <c r="P54" s="342"/>
      <c r="Q54" s="482">
        <f t="shared" si="0"/>
        <v>0</v>
      </c>
      <c r="R54" s="482">
        <f t="shared" si="0"/>
        <v>0</v>
      </c>
    </row>
    <row r="55" spans="1:24" ht="38.25" x14ac:dyDescent="0.2">
      <c r="A55" s="470" t="s">
        <v>943</v>
      </c>
      <c r="B55" s="471" t="s">
        <v>944</v>
      </c>
      <c r="C55" s="342">
        <v>633671</v>
      </c>
      <c r="D55" s="342">
        <v>633671</v>
      </c>
      <c r="E55" s="341"/>
      <c r="F55" s="342"/>
      <c r="G55" s="341"/>
      <c r="H55" s="342"/>
      <c r="I55" s="341"/>
      <c r="J55" s="342"/>
      <c r="K55" s="341"/>
      <c r="L55" s="342"/>
      <c r="M55" s="341"/>
      <c r="N55" s="342"/>
      <c r="O55" s="341"/>
      <c r="P55" s="342"/>
      <c r="Q55" s="482">
        <f t="shared" si="0"/>
        <v>633671</v>
      </c>
      <c r="R55" s="482">
        <f t="shared" si="0"/>
        <v>633671</v>
      </c>
    </row>
    <row r="56" spans="1:24" ht="38.25" x14ac:dyDescent="0.2">
      <c r="A56" s="470" t="s">
        <v>945</v>
      </c>
      <c r="B56" s="471" t="s">
        <v>946</v>
      </c>
      <c r="C56" s="342">
        <v>633671</v>
      </c>
      <c r="D56" s="342">
        <v>633671</v>
      </c>
      <c r="E56" s="341"/>
      <c r="F56" s="342"/>
      <c r="G56" s="341"/>
      <c r="H56" s="342"/>
      <c r="I56" s="341"/>
      <c r="J56" s="342"/>
      <c r="K56" s="341"/>
      <c r="L56" s="342"/>
      <c r="M56" s="341"/>
      <c r="N56" s="342"/>
      <c r="O56" s="341"/>
      <c r="P56" s="342"/>
      <c r="Q56" s="482">
        <f t="shared" si="0"/>
        <v>633671</v>
      </c>
      <c r="R56" s="482">
        <f t="shared" si="0"/>
        <v>633671</v>
      </c>
    </row>
    <row r="57" spans="1:24" ht="38.25" x14ac:dyDescent="0.2">
      <c r="A57" s="470" t="s">
        <v>947</v>
      </c>
      <c r="B57" s="471" t="s">
        <v>948</v>
      </c>
      <c r="C57" s="342">
        <v>700000</v>
      </c>
      <c r="D57" s="342">
        <v>700000</v>
      </c>
      <c r="E57" s="341"/>
      <c r="F57" s="342"/>
      <c r="G57" s="341"/>
      <c r="H57" s="342"/>
      <c r="I57" s="341"/>
      <c r="J57" s="342"/>
      <c r="K57" s="341"/>
      <c r="L57" s="342"/>
      <c r="M57" s="341"/>
      <c r="N57" s="342"/>
      <c r="O57" s="341"/>
      <c r="P57" s="342"/>
      <c r="Q57" s="482">
        <f t="shared" si="0"/>
        <v>700000</v>
      </c>
      <c r="R57" s="482">
        <f t="shared" si="0"/>
        <v>700000</v>
      </c>
    </row>
    <row r="58" spans="1:24" ht="51" x14ac:dyDescent="0.2">
      <c r="A58" s="470" t="s">
        <v>949</v>
      </c>
      <c r="B58" s="471" t="s">
        <v>950</v>
      </c>
      <c r="C58" s="342">
        <v>700000</v>
      </c>
      <c r="D58" s="342">
        <v>700000</v>
      </c>
      <c r="E58" s="341"/>
      <c r="F58" s="342"/>
      <c r="G58" s="341"/>
      <c r="H58" s="342"/>
      <c r="I58" s="341"/>
      <c r="J58" s="342"/>
      <c r="K58" s="341"/>
      <c r="L58" s="342"/>
      <c r="M58" s="341"/>
      <c r="N58" s="342"/>
      <c r="O58" s="341"/>
      <c r="P58" s="342"/>
      <c r="Q58" s="482">
        <f t="shared" si="0"/>
        <v>700000</v>
      </c>
      <c r="R58" s="482">
        <f t="shared" si="0"/>
        <v>700000</v>
      </c>
    </row>
    <row r="59" spans="1:24" s="511" customFormat="1" ht="25.5" x14ac:dyDescent="0.2">
      <c r="A59" s="472" t="s">
        <v>951</v>
      </c>
      <c r="B59" s="473" t="s">
        <v>952</v>
      </c>
      <c r="C59" s="344">
        <v>1899346</v>
      </c>
      <c r="D59" s="344">
        <v>62319164</v>
      </c>
      <c r="E59" s="343"/>
      <c r="F59" s="344"/>
      <c r="G59" s="343">
        <v>229000</v>
      </c>
      <c r="H59" s="344">
        <v>0</v>
      </c>
      <c r="I59" s="343"/>
      <c r="J59" s="344">
        <v>0</v>
      </c>
      <c r="K59" s="343">
        <v>226000</v>
      </c>
      <c r="L59" s="344">
        <v>0</v>
      </c>
      <c r="M59" s="343">
        <v>115000</v>
      </c>
      <c r="N59" s="344">
        <v>0</v>
      </c>
      <c r="O59" s="343"/>
      <c r="P59" s="344"/>
      <c r="Q59" s="359">
        <f t="shared" si="0"/>
        <v>2469346</v>
      </c>
      <c r="R59" s="359">
        <f t="shared" si="0"/>
        <v>62319164</v>
      </c>
      <c r="T59" s="339"/>
      <c r="V59" s="340"/>
    </row>
    <row r="60" spans="1:24" x14ac:dyDescent="0.2">
      <c r="A60" s="470" t="s">
        <v>953</v>
      </c>
      <c r="B60" s="471" t="s">
        <v>954</v>
      </c>
      <c r="C60" s="342">
        <v>24172833</v>
      </c>
      <c r="D60" s="342">
        <v>87200874</v>
      </c>
      <c r="E60" s="341">
        <v>0</v>
      </c>
      <c r="F60" s="342">
        <v>90000</v>
      </c>
      <c r="G60" s="341">
        <v>331239</v>
      </c>
      <c r="H60" s="342">
        <v>299789</v>
      </c>
      <c r="I60" s="341"/>
      <c r="J60" s="342">
        <v>0</v>
      </c>
      <c r="K60" s="341"/>
      <c r="L60" s="342"/>
      <c r="M60" s="341"/>
      <c r="N60" s="342">
        <v>400000</v>
      </c>
      <c r="O60" s="341">
        <v>18056667</v>
      </c>
      <c r="P60" s="342">
        <v>10008341</v>
      </c>
      <c r="Q60" s="482">
        <f t="shared" si="0"/>
        <v>42560739</v>
      </c>
      <c r="R60" s="482">
        <f t="shared" si="0"/>
        <v>97999004</v>
      </c>
      <c r="T60" s="339"/>
      <c r="V60" s="340"/>
    </row>
    <row r="61" spans="1:24" ht="25.5" x14ac:dyDescent="0.2">
      <c r="A61" s="470" t="s">
        <v>955</v>
      </c>
      <c r="B61" s="471" t="s">
        <v>956</v>
      </c>
      <c r="C61" s="342">
        <v>24172833</v>
      </c>
      <c r="D61" s="342">
        <v>87196874</v>
      </c>
      <c r="E61" s="341"/>
      <c r="F61" s="342"/>
      <c r="G61" s="341"/>
      <c r="H61" s="342"/>
      <c r="I61" s="341"/>
      <c r="J61" s="342"/>
      <c r="K61" s="341"/>
      <c r="L61" s="342"/>
      <c r="M61" s="341"/>
      <c r="N61" s="342"/>
      <c r="O61" s="341"/>
      <c r="P61" s="342"/>
      <c r="Q61" s="482">
        <f t="shared" si="0"/>
        <v>24172833</v>
      </c>
      <c r="R61" s="482">
        <f t="shared" si="0"/>
        <v>87196874</v>
      </c>
      <c r="T61" s="339"/>
      <c r="V61" s="340"/>
    </row>
    <row r="62" spans="1:24" ht="25.5" x14ac:dyDescent="0.2">
      <c r="A62" s="470">
        <v>147</v>
      </c>
      <c r="B62" s="474" t="s">
        <v>1031</v>
      </c>
      <c r="C62" s="342"/>
      <c r="D62" s="342">
        <v>4000</v>
      </c>
      <c r="E62" s="341"/>
      <c r="F62" s="342"/>
      <c r="G62" s="341"/>
      <c r="H62" s="342"/>
      <c r="I62" s="341"/>
      <c r="J62" s="342"/>
      <c r="K62" s="341"/>
      <c r="L62" s="342"/>
      <c r="M62" s="341"/>
      <c r="N62" s="342">
        <v>400000</v>
      </c>
      <c r="O62" s="341">
        <v>18056667</v>
      </c>
      <c r="P62" s="342">
        <v>10008341</v>
      </c>
      <c r="Q62" s="482">
        <f t="shared" si="0"/>
        <v>18056667</v>
      </c>
      <c r="R62" s="482">
        <f t="shared" si="0"/>
        <v>10412341</v>
      </c>
    </row>
    <row r="63" spans="1:24" ht="25.5" x14ac:dyDescent="0.2">
      <c r="A63" s="470">
        <v>148</v>
      </c>
      <c r="B63" s="471" t="s">
        <v>1021</v>
      </c>
      <c r="C63" s="342"/>
      <c r="D63" s="342"/>
      <c r="E63" s="341">
        <v>0</v>
      </c>
      <c r="F63" s="342">
        <v>90000</v>
      </c>
      <c r="G63" s="341">
        <v>331239</v>
      </c>
      <c r="H63" s="342">
        <v>299789</v>
      </c>
      <c r="I63" s="341"/>
      <c r="J63" s="342">
        <v>0</v>
      </c>
      <c r="K63" s="341"/>
      <c r="L63" s="342"/>
      <c r="M63" s="341"/>
      <c r="N63" s="342"/>
      <c r="O63" s="341"/>
      <c r="P63" s="342"/>
      <c r="Q63" s="482">
        <f t="shared" si="0"/>
        <v>331239</v>
      </c>
      <c r="R63" s="482">
        <f t="shared" si="0"/>
        <v>389789</v>
      </c>
      <c r="V63" s="337"/>
      <c r="X63" s="338"/>
    </row>
    <row r="64" spans="1:24" x14ac:dyDescent="0.2">
      <c r="A64" s="470" t="s">
        <v>957</v>
      </c>
      <c r="B64" s="471" t="s">
        <v>958</v>
      </c>
      <c r="C64" s="342">
        <v>298000</v>
      </c>
      <c r="D64" s="342">
        <v>298000</v>
      </c>
      <c r="E64" s="341"/>
      <c r="F64" s="342">
        <v>0</v>
      </c>
      <c r="G64" s="341"/>
      <c r="H64" s="342"/>
      <c r="I64" s="341"/>
      <c r="J64" s="342"/>
      <c r="K64" s="341"/>
      <c r="L64" s="342"/>
      <c r="M64" s="341"/>
      <c r="N64" s="342"/>
      <c r="O64" s="341"/>
      <c r="P64" s="342"/>
      <c r="Q64" s="482">
        <f t="shared" si="0"/>
        <v>298000</v>
      </c>
      <c r="R64" s="482">
        <f t="shared" si="0"/>
        <v>298000</v>
      </c>
      <c r="X64" s="338"/>
    </row>
    <row r="65" spans="1:24" s="511" customFormat="1" ht="25.5" x14ac:dyDescent="0.2">
      <c r="A65" s="472" t="s">
        <v>959</v>
      </c>
      <c r="B65" s="473" t="s">
        <v>960</v>
      </c>
      <c r="C65" s="344">
        <v>24470833</v>
      </c>
      <c r="D65" s="344">
        <v>87498874</v>
      </c>
      <c r="E65" s="343">
        <v>0</v>
      </c>
      <c r="F65" s="344">
        <v>90000</v>
      </c>
      <c r="G65" s="343">
        <v>331239</v>
      </c>
      <c r="H65" s="344">
        <v>299789</v>
      </c>
      <c r="I65" s="343"/>
      <c r="J65" s="344">
        <v>0</v>
      </c>
      <c r="K65" s="343"/>
      <c r="L65" s="344"/>
      <c r="M65" s="343"/>
      <c r="N65" s="344">
        <v>400000</v>
      </c>
      <c r="O65" s="343">
        <v>18056667</v>
      </c>
      <c r="P65" s="344">
        <v>10008341</v>
      </c>
      <c r="Q65" s="359">
        <f t="shared" si="0"/>
        <v>42858739</v>
      </c>
      <c r="R65" s="359">
        <f t="shared" si="0"/>
        <v>98297004</v>
      </c>
      <c r="V65" s="339"/>
      <c r="X65" s="340"/>
    </row>
    <row r="66" spans="1:24" s="511" customFormat="1" x14ac:dyDescent="0.2">
      <c r="A66" s="472" t="s">
        <v>961</v>
      </c>
      <c r="B66" s="473" t="s">
        <v>962</v>
      </c>
      <c r="C66" s="344">
        <v>52811946</v>
      </c>
      <c r="D66" s="344">
        <v>205625976</v>
      </c>
      <c r="E66" s="343">
        <v>5104252</v>
      </c>
      <c r="F66" s="344">
        <v>6080621</v>
      </c>
      <c r="G66" s="343">
        <v>597489</v>
      </c>
      <c r="H66" s="344">
        <v>681299</v>
      </c>
      <c r="I66" s="343">
        <v>106620</v>
      </c>
      <c r="J66" s="344">
        <v>561117</v>
      </c>
      <c r="K66" s="343">
        <v>226000</v>
      </c>
      <c r="L66" s="344">
        <v>483000</v>
      </c>
      <c r="M66" s="343">
        <v>115000</v>
      </c>
      <c r="N66" s="344">
        <v>400000</v>
      </c>
      <c r="O66" s="343">
        <v>18056667</v>
      </c>
      <c r="P66" s="344">
        <v>10008341</v>
      </c>
      <c r="Q66" s="359">
        <f t="shared" si="0"/>
        <v>77017974</v>
      </c>
      <c r="R66" s="359">
        <f t="shared" si="0"/>
        <v>223840354</v>
      </c>
      <c r="V66" s="339"/>
      <c r="X66" s="340"/>
    </row>
    <row r="67" spans="1:24" ht="25.5" x14ac:dyDescent="0.2">
      <c r="A67" s="470" t="s">
        <v>963</v>
      </c>
      <c r="B67" s="471" t="s">
        <v>964</v>
      </c>
      <c r="C67" s="342">
        <v>996320</v>
      </c>
      <c r="D67" s="342">
        <v>240605</v>
      </c>
      <c r="E67" s="341">
        <v>652691</v>
      </c>
      <c r="F67" s="342">
        <v>13094</v>
      </c>
      <c r="G67" s="341">
        <v>628465</v>
      </c>
      <c r="H67" s="342">
        <v>174109</v>
      </c>
      <c r="I67" s="341">
        <v>294434</v>
      </c>
      <c r="J67" s="342">
        <v>364054</v>
      </c>
      <c r="K67" s="341">
        <v>308670</v>
      </c>
      <c r="L67" s="342">
        <v>47400</v>
      </c>
      <c r="M67" s="341"/>
      <c r="N67" s="342"/>
      <c r="O67" s="341">
        <v>1194544</v>
      </c>
      <c r="P67" s="342">
        <v>0</v>
      </c>
      <c r="Q67" s="482">
        <f t="shared" si="0"/>
        <v>4075124</v>
      </c>
      <c r="R67" s="482">
        <f t="shared" si="0"/>
        <v>839262</v>
      </c>
      <c r="V67" s="337"/>
      <c r="X67" s="338"/>
    </row>
    <row r="68" spans="1:24" s="511" customFormat="1" ht="25.5" x14ac:dyDescent="0.2">
      <c r="A68" s="472" t="s">
        <v>965</v>
      </c>
      <c r="B68" s="473" t="s">
        <v>966</v>
      </c>
      <c r="C68" s="344">
        <v>996320</v>
      </c>
      <c r="D68" s="344">
        <v>240605</v>
      </c>
      <c r="E68" s="343">
        <v>652691</v>
      </c>
      <c r="F68" s="344">
        <v>13094</v>
      </c>
      <c r="G68" s="343">
        <v>628465</v>
      </c>
      <c r="H68" s="344">
        <v>174109</v>
      </c>
      <c r="I68" s="343">
        <v>294434</v>
      </c>
      <c r="J68" s="344">
        <v>364054</v>
      </c>
      <c r="K68" s="343">
        <v>308670</v>
      </c>
      <c r="L68" s="344">
        <v>47400</v>
      </c>
      <c r="M68" s="343"/>
      <c r="N68" s="344"/>
      <c r="O68" s="343">
        <v>1194544</v>
      </c>
      <c r="P68" s="344">
        <v>0</v>
      </c>
      <c r="Q68" s="359">
        <f t="shared" si="0"/>
        <v>4075124</v>
      </c>
      <c r="R68" s="359">
        <f t="shared" si="0"/>
        <v>839262</v>
      </c>
      <c r="V68" s="339"/>
      <c r="X68" s="340"/>
    </row>
    <row r="69" spans="1:24" s="511" customFormat="1" ht="25.5" x14ac:dyDescent="0.2">
      <c r="A69" s="472" t="s">
        <v>967</v>
      </c>
      <c r="B69" s="473" t="s">
        <v>968</v>
      </c>
      <c r="C69" s="344">
        <v>996320</v>
      </c>
      <c r="D69" s="344">
        <v>240605</v>
      </c>
      <c r="E69" s="343">
        <v>652691</v>
      </c>
      <c r="F69" s="344">
        <v>13094</v>
      </c>
      <c r="G69" s="343">
        <v>628465</v>
      </c>
      <c r="H69" s="344">
        <v>174109</v>
      </c>
      <c r="I69" s="343">
        <v>294434</v>
      </c>
      <c r="J69" s="344">
        <v>364054</v>
      </c>
      <c r="K69" s="343">
        <v>308670</v>
      </c>
      <c r="L69" s="344">
        <v>47400</v>
      </c>
      <c r="M69" s="343"/>
      <c r="N69" s="344"/>
      <c r="O69" s="343">
        <v>1194544</v>
      </c>
      <c r="P69" s="344">
        <v>0</v>
      </c>
      <c r="Q69" s="359">
        <f t="shared" si="0"/>
        <v>4075124</v>
      </c>
      <c r="R69" s="359">
        <f t="shared" si="0"/>
        <v>839262</v>
      </c>
      <c r="V69" s="339"/>
      <c r="X69" s="340"/>
    </row>
    <row r="70" spans="1:24" ht="25.5" x14ac:dyDescent="0.2">
      <c r="A70" s="470" t="s">
        <v>969</v>
      </c>
      <c r="B70" s="471" t="s">
        <v>970</v>
      </c>
      <c r="C70" s="342">
        <v>225514</v>
      </c>
      <c r="D70" s="342">
        <v>225740</v>
      </c>
      <c r="E70" s="341">
        <v>53765</v>
      </c>
      <c r="F70" s="342">
        <v>31784</v>
      </c>
      <c r="G70" s="341">
        <v>241249</v>
      </c>
      <c r="H70" s="342">
        <v>7157</v>
      </c>
      <c r="I70" s="341">
        <v>21407</v>
      </c>
      <c r="J70" s="342">
        <v>12750</v>
      </c>
      <c r="K70" s="341"/>
      <c r="L70" s="342"/>
      <c r="M70" s="341"/>
      <c r="N70" s="342"/>
      <c r="O70" s="341"/>
      <c r="P70" s="342"/>
      <c r="Q70" s="482">
        <f t="shared" si="0"/>
        <v>541935</v>
      </c>
      <c r="R70" s="482">
        <f t="shared" si="0"/>
        <v>277431</v>
      </c>
      <c r="V70" s="339"/>
      <c r="X70" s="340"/>
    </row>
    <row r="71" spans="1:24" s="511" customFormat="1" ht="25.5" x14ac:dyDescent="0.2">
      <c r="A71" s="472" t="s">
        <v>971</v>
      </c>
      <c r="B71" s="473" t="s">
        <v>972</v>
      </c>
      <c r="C71" s="344">
        <v>225514</v>
      </c>
      <c r="D71" s="344">
        <v>225740</v>
      </c>
      <c r="E71" s="343">
        <v>53765</v>
      </c>
      <c r="F71" s="344">
        <v>31784</v>
      </c>
      <c r="G71" s="343">
        <v>241249</v>
      </c>
      <c r="H71" s="344">
        <v>7157</v>
      </c>
      <c r="I71" s="343">
        <v>21407</v>
      </c>
      <c r="J71" s="344">
        <v>12750</v>
      </c>
      <c r="K71" s="343"/>
      <c r="L71" s="344"/>
      <c r="M71" s="343"/>
      <c r="N71" s="344"/>
      <c r="O71" s="343"/>
      <c r="P71" s="344"/>
      <c r="Q71" s="359">
        <f t="shared" ref="Q71:R99" si="1">SUM(C71,E71,G71,I71,K71,M71,O71)</f>
        <v>541935</v>
      </c>
      <c r="R71" s="359">
        <f t="shared" si="1"/>
        <v>277431</v>
      </c>
      <c r="V71" s="339"/>
      <c r="X71" s="340"/>
    </row>
    <row r="72" spans="1:24" s="511" customFormat="1" x14ac:dyDescent="0.2">
      <c r="A72" s="472" t="s">
        <v>973</v>
      </c>
      <c r="B72" s="473" t="s">
        <v>974</v>
      </c>
      <c r="C72" s="344">
        <v>4824165934</v>
      </c>
      <c r="D72" s="344">
        <v>4919003073</v>
      </c>
      <c r="E72" s="343">
        <v>13302726</v>
      </c>
      <c r="F72" s="344">
        <v>12033147</v>
      </c>
      <c r="G72" s="343">
        <v>9539257</v>
      </c>
      <c r="H72" s="344">
        <v>7124287</v>
      </c>
      <c r="I72" s="343">
        <v>39941481</v>
      </c>
      <c r="J72" s="344">
        <v>15745845</v>
      </c>
      <c r="K72" s="343">
        <v>8209880</v>
      </c>
      <c r="L72" s="344">
        <v>3226049</v>
      </c>
      <c r="M72" s="343">
        <v>4360236408</v>
      </c>
      <c r="N72" s="344">
        <v>4191890046</v>
      </c>
      <c r="O72" s="343">
        <v>35921466</v>
      </c>
      <c r="P72" s="344">
        <v>44951662</v>
      </c>
      <c r="Q72" s="359">
        <f t="shared" si="1"/>
        <v>9291317152</v>
      </c>
      <c r="R72" s="359">
        <f t="shared" si="1"/>
        <v>9193974109</v>
      </c>
      <c r="V72" s="339"/>
      <c r="X72" s="340"/>
    </row>
    <row r="73" spans="1:24" x14ac:dyDescent="0.2">
      <c r="A73" s="470" t="s">
        <v>975</v>
      </c>
      <c r="B73" s="471" t="s">
        <v>976</v>
      </c>
      <c r="C73" s="342">
        <v>3685622621</v>
      </c>
      <c r="D73" s="342">
        <v>3685622621</v>
      </c>
      <c r="E73" s="341">
        <v>6489475</v>
      </c>
      <c r="F73" s="342">
        <v>6489475</v>
      </c>
      <c r="G73" s="341">
        <v>699945</v>
      </c>
      <c r="H73" s="342">
        <v>699945</v>
      </c>
      <c r="I73" s="341">
        <v>2988444</v>
      </c>
      <c r="J73" s="342">
        <v>2988444</v>
      </c>
      <c r="K73" s="341"/>
      <c r="L73" s="342"/>
      <c r="M73" s="341">
        <v>2399855376</v>
      </c>
      <c r="N73" s="342">
        <v>2399855376</v>
      </c>
      <c r="O73" s="341"/>
      <c r="P73" s="342"/>
      <c r="Q73" s="482">
        <f t="shared" si="1"/>
        <v>6095655861</v>
      </c>
      <c r="R73" s="482">
        <f t="shared" si="1"/>
        <v>6095655861</v>
      </c>
    </row>
    <row r="74" spans="1:24" x14ac:dyDescent="0.2">
      <c r="A74" s="470" t="s">
        <v>977</v>
      </c>
      <c r="B74" s="471" t="s">
        <v>978</v>
      </c>
      <c r="C74" s="342">
        <v>15475513</v>
      </c>
      <c r="D74" s="342">
        <v>15475513</v>
      </c>
      <c r="E74" s="341"/>
      <c r="F74" s="342"/>
      <c r="G74" s="341"/>
      <c r="H74" s="342"/>
      <c r="I74" s="341"/>
      <c r="J74" s="342"/>
      <c r="K74" s="341"/>
      <c r="L74" s="342"/>
      <c r="M74" s="341"/>
      <c r="N74" s="342"/>
      <c r="O74" s="341"/>
      <c r="P74" s="342"/>
      <c r="Q74" s="482">
        <f t="shared" si="1"/>
        <v>15475513</v>
      </c>
      <c r="R74" s="482">
        <f t="shared" si="1"/>
        <v>15475513</v>
      </c>
      <c r="T74" s="337"/>
      <c r="V74" s="338"/>
      <c r="X74" s="340"/>
    </row>
    <row r="75" spans="1:24" ht="25.5" x14ac:dyDescent="0.2">
      <c r="A75" s="470" t="s">
        <v>979</v>
      </c>
      <c r="B75" s="471" t="s">
        <v>980</v>
      </c>
      <c r="C75" s="342">
        <v>169150650</v>
      </c>
      <c r="D75" s="342">
        <v>169150650</v>
      </c>
      <c r="E75" s="341">
        <v>1414210</v>
      </c>
      <c r="F75" s="342">
        <v>1414210</v>
      </c>
      <c r="G75" s="341">
        <v>1592096</v>
      </c>
      <c r="H75" s="342">
        <v>1592096</v>
      </c>
      <c r="I75" s="341">
        <v>8234855</v>
      </c>
      <c r="J75" s="342">
        <v>8234855</v>
      </c>
      <c r="K75" s="341"/>
      <c r="L75" s="342"/>
      <c r="M75" s="341">
        <v>-22073350</v>
      </c>
      <c r="N75" s="342">
        <v>-22073350</v>
      </c>
      <c r="O75" s="341"/>
      <c r="P75" s="342"/>
      <c r="Q75" s="482">
        <f t="shared" si="1"/>
        <v>158318461</v>
      </c>
      <c r="R75" s="482">
        <f t="shared" si="1"/>
        <v>158318461</v>
      </c>
      <c r="T75" s="337"/>
      <c r="V75" s="338"/>
    </row>
    <row r="76" spans="1:24" x14ac:dyDescent="0.2">
      <c r="A76" s="470" t="s">
        <v>981</v>
      </c>
      <c r="B76" s="471" t="s">
        <v>982</v>
      </c>
      <c r="C76" s="342">
        <v>258593452</v>
      </c>
      <c r="D76" s="342">
        <v>892050064</v>
      </c>
      <c r="E76" s="341">
        <v>-3003875</v>
      </c>
      <c r="F76" s="342">
        <v>-8710511</v>
      </c>
      <c r="G76" s="341">
        <v>-4716406</v>
      </c>
      <c r="H76" s="342">
        <v>-3419834</v>
      </c>
      <c r="I76" s="341">
        <v>-3914211</v>
      </c>
      <c r="J76" s="342">
        <v>22125849</v>
      </c>
      <c r="K76" s="341">
        <v>-4636407</v>
      </c>
      <c r="L76" s="342">
        <v>-6167568</v>
      </c>
      <c r="M76" s="341">
        <v>2566117413</v>
      </c>
      <c r="N76" s="342">
        <v>1979973476</v>
      </c>
      <c r="O76" s="341">
        <v>-222174</v>
      </c>
      <c r="P76" s="342">
        <v>33177357</v>
      </c>
      <c r="Q76" s="482">
        <f t="shared" si="1"/>
        <v>2808217792</v>
      </c>
      <c r="R76" s="482">
        <f t="shared" si="1"/>
        <v>2909028833</v>
      </c>
      <c r="T76" s="337"/>
      <c r="V76" s="338"/>
      <c r="X76" s="340"/>
    </row>
    <row r="77" spans="1:24" x14ac:dyDescent="0.2">
      <c r="A77" s="470" t="s">
        <v>983</v>
      </c>
      <c r="B77" s="471" t="s">
        <v>984</v>
      </c>
      <c r="C77" s="342">
        <v>633456612</v>
      </c>
      <c r="D77" s="342">
        <v>108673397</v>
      </c>
      <c r="E77" s="341">
        <v>-5706636</v>
      </c>
      <c r="F77" s="342">
        <v>-1233745</v>
      </c>
      <c r="G77" s="341">
        <v>1296572</v>
      </c>
      <c r="H77" s="342">
        <v>-2699394</v>
      </c>
      <c r="I77" s="341">
        <v>26040060</v>
      </c>
      <c r="J77" s="342">
        <v>-23446232</v>
      </c>
      <c r="K77" s="341">
        <v>-1531161</v>
      </c>
      <c r="L77" s="342">
        <v>-3469465</v>
      </c>
      <c r="M77" s="341">
        <v>-586143937</v>
      </c>
      <c r="N77" s="342">
        <v>-169626362</v>
      </c>
      <c r="O77" s="341">
        <v>33399531</v>
      </c>
      <c r="P77" s="342">
        <v>810658</v>
      </c>
      <c r="Q77" s="482">
        <f t="shared" si="1"/>
        <v>100811041</v>
      </c>
      <c r="R77" s="482">
        <f t="shared" si="1"/>
        <v>-90991143</v>
      </c>
      <c r="T77" s="337"/>
      <c r="V77" s="338"/>
    </row>
    <row r="78" spans="1:24" s="511" customFormat="1" x14ac:dyDescent="0.2">
      <c r="A78" s="472" t="s">
        <v>985</v>
      </c>
      <c r="B78" s="473" t="s">
        <v>986</v>
      </c>
      <c r="C78" s="344">
        <v>4762298848</v>
      </c>
      <c r="D78" s="344">
        <v>4870972245</v>
      </c>
      <c r="E78" s="343">
        <v>-806826</v>
      </c>
      <c r="F78" s="344">
        <v>-2040571</v>
      </c>
      <c r="G78" s="343">
        <v>-1127793</v>
      </c>
      <c r="H78" s="344">
        <v>-3827187</v>
      </c>
      <c r="I78" s="343">
        <v>33349148</v>
      </c>
      <c r="J78" s="344">
        <v>9902916</v>
      </c>
      <c r="K78" s="343">
        <v>-6167568</v>
      </c>
      <c r="L78" s="344">
        <v>-9637033</v>
      </c>
      <c r="M78" s="343">
        <v>4357755502</v>
      </c>
      <c r="N78" s="344">
        <v>4188129140</v>
      </c>
      <c r="O78" s="343">
        <v>33177357</v>
      </c>
      <c r="P78" s="344">
        <v>33988015</v>
      </c>
      <c r="Q78" s="359">
        <f t="shared" si="1"/>
        <v>9178478668</v>
      </c>
      <c r="R78" s="359">
        <f t="shared" si="1"/>
        <v>9087487525</v>
      </c>
      <c r="T78" s="339"/>
      <c r="V78" s="340"/>
    </row>
    <row r="79" spans="1:24" ht="25.5" x14ac:dyDescent="0.2">
      <c r="A79" s="470" t="s">
        <v>987</v>
      </c>
      <c r="B79" s="471" t="s">
        <v>988</v>
      </c>
      <c r="C79" s="342">
        <v>467006</v>
      </c>
      <c r="D79" s="342">
        <v>1057196</v>
      </c>
      <c r="E79" s="341">
        <v>1071380</v>
      </c>
      <c r="F79" s="342">
        <v>502604</v>
      </c>
      <c r="G79" s="341">
        <v>163830</v>
      </c>
      <c r="H79" s="342">
        <v>454666</v>
      </c>
      <c r="I79" s="341">
        <v>870728</v>
      </c>
      <c r="J79" s="342">
        <v>1055439</v>
      </c>
      <c r="K79" s="341">
        <v>154615</v>
      </c>
      <c r="L79" s="342">
        <v>160613</v>
      </c>
      <c r="M79" s="341"/>
      <c r="N79" s="342"/>
      <c r="O79" s="341"/>
      <c r="P79" s="342">
        <v>8200382</v>
      </c>
      <c r="Q79" s="482">
        <f t="shared" si="1"/>
        <v>2727559</v>
      </c>
      <c r="R79" s="482">
        <f t="shared" si="1"/>
        <v>11430900</v>
      </c>
      <c r="X79" s="338"/>
    </row>
    <row r="80" spans="1:24" ht="25.5" x14ac:dyDescent="0.2">
      <c r="A80" s="470">
        <v>187</v>
      </c>
      <c r="B80" s="508" t="s">
        <v>1392</v>
      </c>
      <c r="C80" s="342">
        <v>0</v>
      </c>
      <c r="D80" s="342">
        <v>6000</v>
      </c>
      <c r="E80" s="341"/>
      <c r="F80" s="342"/>
      <c r="G80" s="341"/>
      <c r="H80" s="342"/>
      <c r="I80" s="341"/>
      <c r="J80" s="342"/>
      <c r="K80" s="341"/>
      <c r="L80" s="342"/>
      <c r="M80" s="341"/>
      <c r="N80" s="342"/>
      <c r="O80" s="341"/>
      <c r="P80" s="342"/>
      <c r="Q80" s="482">
        <f t="shared" si="1"/>
        <v>0</v>
      </c>
      <c r="R80" s="482">
        <f t="shared" si="1"/>
        <v>6000</v>
      </c>
      <c r="X80" s="338"/>
    </row>
    <row r="81" spans="1:25" ht="38.25" x14ac:dyDescent="0.2">
      <c r="A81" s="470">
        <v>188</v>
      </c>
      <c r="B81" s="474" t="s">
        <v>1032</v>
      </c>
      <c r="C81" s="342"/>
      <c r="D81" s="342"/>
      <c r="E81" s="341"/>
      <c r="F81" s="342"/>
      <c r="G81" s="341"/>
      <c r="H81" s="342"/>
      <c r="I81" s="341"/>
      <c r="J81" s="342"/>
      <c r="K81" s="341"/>
      <c r="L81" s="342"/>
      <c r="M81" s="341"/>
      <c r="N81" s="342"/>
      <c r="O81" s="341">
        <v>635000</v>
      </c>
      <c r="P81" s="342">
        <v>635000</v>
      </c>
      <c r="Q81" s="482">
        <f t="shared" si="1"/>
        <v>635000</v>
      </c>
      <c r="R81" s="482">
        <f t="shared" si="1"/>
        <v>635000</v>
      </c>
      <c r="X81" s="338"/>
      <c r="Y81" s="338"/>
    </row>
    <row r="82" spans="1:25" ht="51" x14ac:dyDescent="0.2">
      <c r="A82" s="470">
        <v>189</v>
      </c>
      <c r="B82" s="474" t="s">
        <v>1033</v>
      </c>
      <c r="C82" s="342"/>
      <c r="D82" s="342"/>
      <c r="E82" s="341"/>
      <c r="F82" s="342"/>
      <c r="G82" s="341"/>
      <c r="H82" s="342"/>
      <c r="I82" s="341"/>
      <c r="J82" s="342"/>
      <c r="K82" s="341"/>
      <c r="L82" s="342"/>
      <c r="M82" s="341"/>
      <c r="N82" s="342"/>
      <c r="O82" s="341">
        <v>635000</v>
      </c>
      <c r="P82" s="342">
        <v>635000</v>
      </c>
      <c r="Q82" s="482">
        <f t="shared" si="1"/>
        <v>635000</v>
      </c>
      <c r="R82" s="482">
        <f t="shared" si="1"/>
        <v>635000</v>
      </c>
      <c r="X82" s="338"/>
      <c r="Y82" s="338"/>
    </row>
    <row r="83" spans="1:25" ht="25.5" x14ac:dyDescent="0.2">
      <c r="A83" s="470" t="s">
        <v>989</v>
      </c>
      <c r="B83" s="471" t="s">
        <v>990</v>
      </c>
      <c r="C83" s="342">
        <v>26622637</v>
      </c>
      <c r="D83" s="342">
        <v>0</v>
      </c>
      <c r="E83" s="341"/>
      <c r="F83" s="342"/>
      <c r="G83" s="341"/>
      <c r="H83" s="342"/>
      <c r="I83" s="341">
        <v>308610</v>
      </c>
      <c r="J83" s="342">
        <v>0</v>
      </c>
      <c r="K83" s="341"/>
      <c r="L83" s="342"/>
      <c r="M83" s="341">
        <v>114000</v>
      </c>
      <c r="N83" s="342">
        <v>114000</v>
      </c>
      <c r="O83" s="341"/>
      <c r="P83" s="342"/>
      <c r="Q83" s="482">
        <f t="shared" si="1"/>
        <v>27045247</v>
      </c>
      <c r="R83" s="482">
        <f t="shared" si="1"/>
        <v>114000</v>
      </c>
      <c r="X83" s="338"/>
    </row>
    <row r="84" spans="1:25" s="511" customFormat="1" ht="25.5" x14ac:dyDescent="0.2">
      <c r="A84" s="472" t="s">
        <v>991</v>
      </c>
      <c r="B84" s="473" t="s">
        <v>992</v>
      </c>
      <c r="C84" s="344">
        <v>27089643</v>
      </c>
      <c r="D84" s="344">
        <v>1063193</v>
      </c>
      <c r="E84" s="343">
        <v>1071380</v>
      </c>
      <c r="F84" s="344">
        <v>502604</v>
      </c>
      <c r="G84" s="343">
        <v>163830</v>
      </c>
      <c r="H84" s="344">
        <v>454666</v>
      </c>
      <c r="I84" s="343">
        <v>1179338</v>
      </c>
      <c r="J84" s="344">
        <v>1055439</v>
      </c>
      <c r="K84" s="343">
        <v>154615</v>
      </c>
      <c r="L84" s="344">
        <v>160613</v>
      </c>
      <c r="M84" s="343">
        <v>114000</v>
      </c>
      <c r="N84" s="344">
        <v>114000</v>
      </c>
      <c r="O84" s="343">
        <v>635000</v>
      </c>
      <c r="P84" s="344">
        <v>8835382</v>
      </c>
      <c r="Q84" s="359">
        <f t="shared" si="1"/>
        <v>30407806</v>
      </c>
      <c r="R84" s="359">
        <f t="shared" si="1"/>
        <v>12185897</v>
      </c>
    </row>
    <row r="85" spans="1:25" ht="25.5" x14ac:dyDescent="0.2">
      <c r="A85" s="470" t="s">
        <v>993</v>
      </c>
      <c r="B85" s="471" t="s">
        <v>994</v>
      </c>
      <c r="C85" s="342">
        <v>91873</v>
      </c>
      <c r="D85" s="342">
        <v>0</v>
      </c>
      <c r="E85" s="341">
        <v>0</v>
      </c>
      <c r="F85" s="342">
        <v>0</v>
      </c>
      <c r="G85" s="341">
        <v>151375</v>
      </c>
      <c r="H85" s="342">
        <v>0</v>
      </c>
      <c r="I85" s="341">
        <v>174329</v>
      </c>
      <c r="J85" s="342">
        <v>1055439</v>
      </c>
      <c r="K85" s="341">
        <v>76940</v>
      </c>
      <c r="L85" s="342">
        <v>0</v>
      </c>
      <c r="M85" s="341"/>
      <c r="N85" s="342"/>
      <c r="O85" s="341"/>
      <c r="P85" s="342"/>
      <c r="Q85" s="482">
        <f t="shared" si="1"/>
        <v>494517</v>
      </c>
      <c r="R85" s="482">
        <f t="shared" si="1"/>
        <v>1055439</v>
      </c>
    </row>
    <row r="86" spans="1:25" ht="25.5" x14ac:dyDescent="0.2">
      <c r="A86" s="470" t="s">
        <v>995</v>
      </c>
      <c r="B86" s="471" t="s">
        <v>996</v>
      </c>
      <c r="C86" s="342">
        <v>30000</v>
      </c>
      <c r="D86" s="342">
        <v>0</v>
      </c>
      <c r="E86" s="341"/>
      <c r="F86" s="342"/>
      <c r="G86" s="341"/>
      <c r="H86" s="342"/>
      <c r="I86" s="341"/>
      <c r="J86" s="342"/>
      <c r="K86" s="341"/>
      <c r="L86" s="342"/>
      <c r="M86" s="341"/>
      <c r="N86" s="342"/>
      <c r="O86" s="341"/>
      <c r="P86" s="342"/>
      <c r="Q86" s="482">
        <f t="shared" si="1"/>
        <v>30000</v>
      </c>
      <c r="R86" s="482">
        <f t="shared" si="1"/>
        <v>0</v>
      </c>
    </row>
    <row r="87" spans="1:25" ht="25.5" x14ac:dyDescent="0.2">
      <c r="A87" s="470" t="s">
        <v>997</v>
      </c>
      <c r="B87" s="471" t="s">
        <v>998</v>
      </c>
      <c r="C87" s="342">
        <v>1908215</v>
      </c>
      <c r="D87" s="342">
        <v>0</v>
      </c>
      <c r="E87" s="341"/>
      <c r="F87" s="342"/>
      <c r="G87" s="341"/>
      <c r="H87" s="342"/>
      <c r="I87" s="341"/>
      <c r="J87" s="342"/>
      <c r="K87" s="341"/>
      <c r="L87" s="342"/>
      <c r="M87" s="341"/>
      <c r="N87" s="342"/>
      <c r="O87" s="341"/>
      <c r="P87" s="342"/>
      <c r="Q87" s="482">
        <f t="shared" si="1"/>
        <v>1908215</v>
      </c>
      <c r="R87" s="482">
        <f t="shared" si="1"/>
        <v>0</v>
      </c>
      <c r="T87" s="339"/>
      <c r="V87" s="340"/>
    </row>
    <row r="88" spans="1:25" ht="38.25" x14ac:dyDescent="0.2">
      <c r="A88" s="470" t="s">
        <v>999</v>
      </c>
      <c r="B88" s="471" t="s">
        <v>1000</v>
      </c>
      <c r="C88" s="342">
        <v>20701385</v>
      </c>
      <c r="D88" s="342">
        <v>23726578</v>
      </c>
      <c r="E88" s="341"/>
      <c r="F88" s="342"/>
      <c r="G88" s="341"/>
      <c r="H88" s="342"/>
      <c r="I88" s="341"/>
      <c r="J88" s="342"/>
      <c r="K88" s="341"/>
      <c r="L88" s="342"/>
      <c r="M88" s="341"/>
      <c r="N88" s="342"/>
      <c r="O88" s="341"/>
      <c r="P88" s="342">
        <v>0</v>
      </c>
      <c r="Q88" s="482">
        <f t="shared" si="1"/>
        <v>20701385</v>
      </c>
      <c r="R88" s="482">
        <f t="shared" si="1"/>
        <v>23726578</v>
      </c>
      <c r="V88" s="337"/>
      <c r="X88" s="338"/>
    </row>
    <row r="89" spans="1:25" ht="51" x14ac:dyDescent="0.2">
      <c r="A89" s="470">
        <v>223</v>
      </c>
      <c r="B89" s="474" t="s">
        <v>1034</v>
      </c>
      <c r="C89" s="342"/>
      <c r="D89" s="342"/>
      <c r="E89" s="341"/>
      <c r="F89" s="342"/>
      <c r="G89" s="341"/>
      <c r="H89" s="342"/>
      <c r="I89" s="341"/>
      <c r="J89" s="342"/>
      <c r="K89" s="341"/>
      <c r="L89" s="342"/>
      <c r="M89" s="341"/>
      <c r="N89" s="342"/>
      <c r="O89" s="341"/>
      <c r="P89" s="342">
        <v>0</v>
      </c>
      <c r="Q89" s="482">
        <f t="shared" si="1"/>
        <v>0</v>
      </c>
      <c r="R89" s="482">
        <f t="shared" si="1"/>
        <v>0</v>
      </c>
      <c r="V89" s="337"/>
      <c r="X89" s="338"/>
    </row>
    <row r="90" spans="1:25" ht="38.25" x14ac:dyDescent="0.2">
      <c r="A90" s="470" t="s">
        <v>1001</v>
      </c>
      <c r="B90" s="471" t="s">
        <v>1002</v>
      </c>
      <c r="C90" s="342">
        <v>20701385</v>
      </c>
      <c r="D90" s="342">
        <v>23723578</v>
      </c>
      <c r="E90" s="341"/>
      <c r="F90" s="342"/>
      <c r="G90" s="341"/>
      <c r="H90" s="342"/>
      <c r="I90" s="341"/>
      <c r="J90" s="342"/>
      <c r="K90" s="341"/>
      <c r="L90" s="342"/>
      <c r="M90" s="341"/>
      <c r="N90" s="342"/>
      <c r="O90" s="341"/>
      <c r="P90" s="342"/>
      <c r="Q90" s="482">
        <f t="shared" si="1"/>
        <v>20701385</v>
      </c>
      <c r="R90" s="482">
        <f t="shared" si="1"/>
        <v>23723578</v>
      </c>
      <c r="X90" s="338"/>
    </row>
    <row r="91" spans="1:25" s="511" customFormat="1" ht="25.5" x14ac:dyDescent="0.2">
      <c r="A91" s="472" t="s">
        <v>1003</v>
      </c>
      <c r="B91" s="473" t="s">
        <v>1004</v>
      </c>
      <c r="C91" s="344">
        <v>22731473</v>
      </c>
      <c r="D91" s="344">
        <v>23723578</v>
      </c>
      <c r="E91" s="343">
        <v>0</v>
      </c>
      <c r="F91" s="344">
        <v>0</v>
      </c>
      <c r="G91" s="343">
        <v>151375</v>
      </c>
      <c r="H91" s="344">
        <v>0</v>
      </c>
      <c r="I91" s="343">
        <v>174329</v>
      </c>
      <c r="J91" s="344">
        <v>0</v>
      </c>
      <c r="K91" s="343">
        <v>76920</v>
      </c>
      <c r="L91" s="344">
        <v>0</v>
      </c>
      <c r="M91" s="343"/>
      <c r="N91" s="344"/>
      <c r="O91" s="343"/>
      <c r="P91" s="344">
        <v>0</v>
      </c>
      <c r="Q91" s="359">
        <f t="shared" si="1"/>
        <v>23134097</v>
      </c>
      <c r="R91" s="359">
        <f t="shared" si="1"/>
        <v>23723578</v>
      </c>
      <c r="T91" s="339"/>
      <c r="V91" s="340"/>
      <c r="X91" s="340"/>
    </row>
    <row r="92" spans="1:25" x14ac:dyDescent="0.2">
      <c r="A92" s="472">
        <v>234</v>
      </c>
      <c r="B92" s="474" t="s">
        <v>1029</v>
      </c>
      <c r="C92" s="344">
        <v>0</v>
      </c>
      <c r="D92" s="344">
        <v>269567</v>
      </c>
      <c r="E92" s="343"/>
      <c r="F92" s="344"/>
      <c r="G92" s="343"/>
      <c r="H92" s="344"/>
      <c r="I92" s="343">
        <v>9205</v>
      </c>
      <c r="J92" s="344">
        <v>9205</v>
      </c>
      <c r="K92" s="343"/>
      <c r="L92" s="344"/>
      <c r="M92" s="343"/>
      <c r="N92" s="344"/>
      <c r="O92" s="343"/>
      <c r="P92" s="344"/>
      <c r="Q92" s="482">
        <f t="shared" si="1"/>
        <v>9205</v>
      </c>
      <c r="R92" s="482">
        <f t="shared" si="1"/>
        <v>278772</v>
      </c>
      <c r="X92" s="338"/>
    </row>
    <row r="93" spans="1:25" ht="25.5" x14ac:dyDescent="0.2">
      <c r="A93" s="470" t="s">
        <v>1005</v>
      </c>
      <c r="B93" s="471" t="s">
        <v>1006</v>
      </c>
      <c r="C93" s="342">
        <v>762625</v>
      </c>
      <c r="D93" s="342">
        <v>1338560</v>
      </c>
      <c r="E93" s="341"/>
      <c r="F93" s="342"/>
      <c r="G93" s="341"/>
      <c r="H93" s="342"/>
      <c r="I93" s="341"/>
      <c r="J93" s="342"/>
      <c r="K93" s="341"/>
      <c r="L93" s="342"/>
      <c r="M93" s="341"/>
      <c r="N93" s="342"/>
      <c r="O93" s="341"/>
      <c r="P93" s="342"/>
      <c r="Q93" s="482">
        <f t="shared" si="1"/>
        <v>762625</v>
      </c>
      <c r="R93" s="482">
        <f t="shared" si="1"/>
        <v>1338560</v>
      </c>
      <c r="T93" s="337"/>
      <c r="V93" s="338"/>
    </row>
    <row r="94" spans="1:25" ht="25.5" x14ac:dyDescent="0.2">
      <c r="A94" s="470" t="s">
        <v>1007</v>
      </c>
      <c r="B94" s="471" t="s">
        <v>1008</v>
      </c>
      <c r="C94" s="342">
        <v>9574330</v>
      </c>
      <c r="D94" s="342">
        <v>18072067</v>
      </c>
      <c r="E94" s="341"/>
      <c r="F94" s="342"/>
      <c r="G94" s="341"/>
      <c r="H94" s="342"/>
      <c r="I94" s="341"/>
      <c r="J94" s="342"/>
      <c r="K94" s="341"/>
      <c r="L94" s="342"/>
      <c r="M94" s="341">
        <v>2366906</v>
      </c>
      <c r="N94" s="342">
        <v>3646906</v>
      </c>
      <c r="O94" s="341"/>
      <c r="P94" s="342"/>
      <c r="Q94" s="482">
        <f t="shared" si="1"/>
        <v>11941236</v>
      </c>
      <c r="R94" s="482">
        <f t="shared" si="1"/>
        <v>21718973</v>
      </c>
      <c r="T94" s="339"/>
      <c r="V94" s="340"/>
      <c r="X94" s="340"/>
    </row>
    <row r="95" spans="1:25" s="511" customFormat="1" ht="25.5" x14ac:dyDescent="0.2">
      <c r="A95" s="472" t="s">
        <v>1009</v>
      </c>
      <c r="B95" s="473" t="s">
        <v>1010</v>
      </c>
      <c r="C95" s="344">
        <v>10336955</v>
      </c>
      <c r="D95" s="344">
        <v>19680194</v>
      </c>
      <c r="E95" s="343"/>
      <c r="F95" s="344"/>
      <c r="G95" s="343"/>
      <c r="H95" s="344"/>
      <c r="I95" s="343">
        <v>9205</v>
      </c>
      <c r="J95" s="344">
        <v>9205</v>
      </c>
      <c r="K95" s="343"/>
      <c r="L95" s="344"/>
      <c r="M95" s="343">
        <v>2366906</v>
      </c>
      <c r="N95" s="344">
        <v>3646906</v>
      </c>
      <c r="O95" s="343"/>
      <c r="P95" s="344"/>
      <c r="Q95" s="359">
        <f t="shared" si="1"/>
        <v>12713066</v>
      </c>
      <c r="R95" s="359">
        <f t="shared" si="1"/>
        <v>23336305</v>
      </c>
      <c r="T95" s="339"/>
      <c r="V95" s="340"/>
    </row>
    <row r="96" spans="1:25" s="511" customFormat="1" x14ac:dyDescent="0.2">
      <c r="A96" s="472" t="s">
        <v>1011</v>
      </c>
      <c r="B96" s="473" t="s">
        <v>1012</v>
      </c>
      <c r="C96" s="344">
        <v>60158071</v>
      </c>
      <c r="D96" s="344">
        <v>44466968</v>
      </c>
      <c r="E96" s="343">
        <v>1071380</v>
      </c>
      <c r="F96" s="344">
        <v>502604</v>
      </c>
      <c r="G96" s="343">
        <v>315205</v>
      </c>
      <c r="H96" s="344">
        <v>454666</v>
      </c>
      <c r="I96" s="343">
        <v>1362872</v>
      </c>
      <c r="J96" s="344">
        <v>1064644</v>
      </c>
      <c r="K96" s="343">
        <v>231535</v>
      </c>
      <c r="L96" s="344">
        <v>160613</v>
      </c>
      <c r="M96" s="343">
        <v>2480906</v>
      </c>
      <c r="N96" s="344">
        <v>3760906</v>
      </c>
      <c r="O96" s="343">
        <v>635000</v>
      </c>
      <c r="P96" s="344">
        <v>8835382</v>
      </c>
      <c r="Q96" s="359">
        <f t="shared" si="1"/>
        <v>66254969</v>
      </c>
      <c r="R96" s="359">
        <f t="shared" si="1"/>
        <v>59245783</v>
      </c>
      <c r="T96" s="339"/>
      <c r="V96" s="340"/>
      <c r="X96" s="340"/>
    </row>
    <row r="97" spans="1:18" ht="25.5" x14ac:dyDescent="0.2">
      <c r="A97" s="470" t="s">
        <v>1013</v>
      </c>
      <c r="B97" s="471" t="s">
        <v>1014</v>
      </c>
      <c r="C97" s="342">
        <v>1709015</v>
      </c>
      <c r="D97" s="342">
        <v>3563860</v>
      </c>
      <c r="E97" s="341">
        <v>13038172</v>
      </c>
      <c r="F97" s="342">
        <v>13571114</v>
      </c>
      <c r="G97" s="341">
        <v>10351845</v>
      </c>
      <c r="H97" s="342">
        <v>10496808</v>
      </c>
      <c r="I97" s="341">
        <v>5229461</v>
      </c>
      <c r="J97" s="342">
        <v>4778285</v>
      </c>
      <c r="K97" s="341">
        <v>14145913</v>
      </c>
      <c r="L97" s="342">
        <v>12702469</v>
      </c>
      <c r="M97" s="341"/>
      <c r="N97" s="342"/>
      <c r="O97" s="341">
        <v>2109109</v>
      </c>
      <c r="P97" s="342">
        <v>2128265</v>
      </c>
      <c r="Q97" s="482">
        <f t="shared" si="1"/>
        <v>46583515</v>
      </c>
      <c r="R97" s="482">
        <f t="shared" si="1"/>
        <v>47240801</v>
      </c>
    </row>
    <row r="98" spans="1:18" s="511" customFormat="1" ht="25.5" x14ac:dyDescent="0.2">
      <c r="A98" s="472" t="s">
        <v>1015</v>
      </c>
      <c r="B98" s="473" t="s">
        <v>1016</v>
      </c>
      <c r="C98" s="344">
        <v>1709015</v>
      </c>
      <c r="D98" s="344">
        <v>3563860</v>
      </c>
      <c r="E98" s="343">
        <v>13038172</v>
      </c>
      <c r="F98" s="344">
        <v>13571114</v>
      </c>
      <c r="G98" s="343">
        <v>10351845</v>
      </c>
      <c r="H98" s="344">
        <v>10496808</v>
      </c>
      <c r="I98" s="343">
        <v>5229461</v>
      </c>
      <c r="J98" s="344">
        <v>4778285</v>
      </c>
      <c r="K98" s="343">
        <v>14145913</v>
      </c>
      <c r="L98" s="344">
        <v>12702469</v>
      </c>
      <c r="M98" s="343"/>
      <c r="N98" s="344"/>
      <c r="O98" s="343">
        <v>2109109</v>
      </c>
      <c r="P98" s="344">
        <v>2128265</v>
      </c>
      <c r="Q98" s="359">
        <f t="shared" si="1"/>
        <v>46583515</v>
      </c>
      <c r="R98" s="359">
        <f t="shared" si="1"/>
        <v>47240801</v>
      </c>
    </row>
    <row r="99" spans="1:18" s="511" customFormat="1" ht="13.5" thickBot="1" x14ac:dyDescent="0.25">
      <c r="A99" s="476" t="s">
        <v>1017</v>
      </c>
      <c r="B99" s="477" t="s">
        <v>1018</v>
      </c>
      <c r="C99" s="346">
        <v>4824165934</v>
      </c>
      <c r="D99" s="346">
        <v>4919003073</v>
      </c>
      <c r="E99" s="345">
        <v>13302726</v>
      </c>
      <c r="F99" s="346">
        <v>12033147</v>
      </c>
      <c r="G99" s="345">
        <v>9539257</v>
      </c>
      <c r="H99" s="346">
        <v>7124287</v>
      </c>
      <c r="I99" s="345">
        <v>39941481</v>
      </c>
      <c r="J99" s="346">
        <v>15745845</v>
      </c>
      <c r="K99" s="345">
        <v>8209880</v>
      </c>
      <c r="L99" s="346">
        <v>3226049</v>
      </c>
      <c r="M99" s="345">
        <v>4360236408</v>
      </c>
      <c r="N99" s="346">
        <v>4191890046</v>
      </c>
      <c r="O99" s="345">
        <v>35921466</v>
      </c>
      <c r="P99" s="346">
        <v>44951662</v>
      </c>
      <c r="Q99" s="359">
        <f t="shared" si="1"/>
        <v>9291317152</v>
      </c>
      <c r="R99" s="359">
        <f t="shared" si="1"/>
        <v>9193974109</v>
      </c>
    </row>
    <row r="100" spans="1:18" ht="15.75" x14ac:dyDescent="0.2">
      <c r="K100" s="982"/>
      <c r="L100" s="983"/>
    </row>
    <row r="101" spans="1:18" x14ac:dyDescent="0.2">
      <c r="D101" s="422"/>
      <c r="R101" s="422"/>
    </row>
    <row r="104" spans="1:18" x14ac:dyDescent="0.2">
      <c r="D104" s="422"/>
    </row>
  </sheetData>
  <mergeCells count="13">
    <mergeCell ref="K100:L100"/>
    <mergeCell ref="Q3:R3"/>
    <mergeCell ref="N1:R1"/>
    <mergeCell ref="A2:R2"/>
    <mergeCell ref="C4:D4"/>
    <mergeCell ref="A4:B5"/>
    <mergeCell ref="E4:F4"/>
    <mergeCell ref="G4:H4"/>
    <mergeCell ref="I4:J4"/>
    <mergeCell ref="K4:L4"/>
    <mergeCell ref="M4:N4"/>
    <mergeCell ref="O4:P4"/>
    <mergeCell ref="Q4:R4"/>
  </mergeCells>
  <printOptions horizontalCentered="1"/>
  <pageMargins left="0.74803149606299213" right="0.74803149606299213" top="0.98425196850393704" bottom="0.98425196850393704" header="0.51181102362204722" footer="0.51181102362204722"/>
  <pageSetup paperSize="8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13</vt:i4>
      </vt:variant>
      <vt:variant>
        <vt:lpstr>Névvel ellátott tartományok</vt:lpstr>
      </vt:variant>
      <vt:variant>
        <vt:i4>14</vt:i4>
      </vt:variant>
    </vt:vector>
  </HeadingPairs>
  <TitlesOfParts>
    <vt:vector size="27" baseType="lpstr">
      <vt:lpstr>1.sz. mell.</vt:lpstr>
      <vt:lpstr>1a.sz. mell.-normatív támogatás</vt:lpstr>
      <vt:lpstr>1b.sz. mell.</vt:lpstr>
      <vt:lpstr>2.sz.melléklet</vt:lpstr>
      <vt:lpstr>3. sz. melléklet</vt:lpstr>
      <vt:lpstr>3.a sz. melléklet</vt:lpstr>
      <vt:lpstr>4.sz. mell.</vt:lpstr>
      <vt:lpstr>5.sz. mell.</vt:lpstr>
      <vt:lpstr>6.sz.mell</vt:lpstr>
      <vt:lpstr>7. sz. melléklet</vt:lpstr>
      <vt:lpstr>8. sz.mell</vt:lpstr>
      <vt:lpstr>9.sz.melléklet</vt:lpstr>
      <vt:lpstr>10. sz. melléklet</vt:lpstr>
      <vt:lpstr>'2.sz.melléklet'!Nyomtatási_cím</vt:lpstr>
      <vt:lpstr>'3. sz. melléklet'!Nyomtatási_cím</vt:lpstr>
      <vt:lpstr>'3.a sz. melléklet'!Nyomtatási_cím</vt:lpstr>
      <vt:lpstr>'6.sz.mell'!Nyomtatási_cím</vt:lpstr>
      <vt:lpstr>'8. sz.mell'!Nyomtatási_cím</vt:lpstr>
      <vt:lpstr>'1.sz. mell.'!Nyomtatási_terület</vt:lpstr>
      <vt:lpstr>'10. sz. melléklet'!Nyomtatási_terület</vt:lpstr>
      <vt:lpstr>'1a.sz. mell.-normatív támogatás'!Nyomtatási_terület</vt:lpstr>
      <vt:lpstr>'1b.sz. mell.'!Nyomtatási_terület</vt:lpstr>
      <vt:lpstr>'2.sz.melléklet'!Nyomtatási_terület</vt:lpstr>
      <vt:lpstr>'3. sz. melléklet'!Nyomtatási_terület</vt:lpstr>
      <vt:lpstr>'3.a sz. melléklet'!Nyomtatási_terület</vt:lpstr>
      <vt:lpstr>'4.sz. mell.'!Nyomtatási_terület</vt:lpstr>
      <vt:lpstr>'7. sz. melléklet'!Nyomtatási_terület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Sipos Hajnalka</cp:lastModifiedBy>
  <cp:lastPrinted>2020-06-22T12:31:25Z</cp:lastPrinted>
  <dcterms:created xsi:type="dcterms:W3CDTF">2012-01-11T09:53:43Z</dcterms:created>
  <dcterms:modified xsi:type="dcterms:W3CDTF">2020-06-29T11:23:30Z</dcterms:modified>
</cp:coreProperties>
</file>