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1"/>
  </bookViews>
  <sheets>
    <sheet name="2020. kv." sheetId="1" r:id="rId1"/>
    <sheet name="MÉRLEG " sheetId="2" r:id="rId2"/>
  </sheets>
  <definedNames>
    <definedName name="_xlnm.Print_Area" localSheetId="0">'2020. kv.'!$A$1:$D$343</definedName>
    <definedName name="_xlnm.Print_Area" localSheetId="1">'MÉRLEG '!$A$1:$E$27</definedName>
  </definedNames>
  <calcPr fullCalcOnLoad="1"/>
</workbook>
</file>

<file path=xl/sharedStrings.xml><?xml version="1.0" encoding="utf-8"?>
<sst xmlns="http://schemas.openxmlformats.org/spreadsheetml/2006/main" count="513" uniqueCount="346">
  <si>
    <t>BEVÉTELEK RÉSZLETEZÉSE</t>
  </si>
  <si>
    <t xml:space="preserve">                             Összesen:</t>
  </si>
  <si>
    <t>BEVÉTELEK MINDÖSSZESEN:</t>
  </si>
  <si>
    <t>KIADÁSOK RÉSZLETEZÉSE</t>
  </si>
  <si>
    <t>Személyi juttatások</t>
  </si>
  <si>
    <t>Munkaadót terhelő járulékok</t>
  </si>
  <si>
    <t>Dologi kiadások</t>
  </si>
  <si>
    <t>Ezer forintban</t>
  </si>
  <si>
    <t>KIADÁSOK ÉS BEVÉTELEK ÖSSZESÍTETT ELŐIRÁNYZATA</t>
  </si>
  <si>
    <t>KIADÁSOK</t>
  </si>
  <si>
    <t xml:space="preserve">                    Kiadások összesen:</t>
  </si>
  <si>
    <t>BEVÉTELEK</t>
  </si>
  <si>
    <t xml:space="preserve">                     Bevételek összesen:</t>
  </si>
  <si>
    <t xml:space="preserve">                                      AZ ÖNKORMÁNYZAT MÉRLEGE</t>
  </si>
  <si>
    <t>Működési</t>
  </si>
  <si>
    <t>Felhalmozási</t>
  </si>
  <si>
    <t xml:space="preserve">                                Összesen:</t>
  </si>
  <si>
    <t xml:space="preserve">   </t>
  </si>
  <si>
    <t xml:space="preserve">   Összesen:</t>
  </si>
  <si>
    <t>Személyi juttatás</t>
  </si>
  <si>
    <t>ezer forintban</t>
  </si>
  <si>
    <t>1. számú melléklet</t>
  </si>
  <si>
    <t>MŰKÖDÉSI BEVÉTELEK</t>
  </si>
  <si>
    <t xml:space="preserve">  Önkormányzatnak</t>
  </si>
  <si>
    <t>Működési bevételek</t>
  </si>
  <si>
    <t>Speciális célú támogatások</t>
  </si>
  <si>
    <t>3.számú melléklet</t>
  </si>
  <si>
    <t>Közhatalmi bevételek</t>
  </si>
  <si>
    <t>4. számú melléklet</t>
  </si>
  <si>
    <t>2. számú melléklet</t>
  </si>
  <si>
    <t>KÖZVILÁGÍTÁS</t>
  </si>
  <si>
    <t>KÖZTEMETŐ-FENNTARTÁS ÉS MŰKÖDTETÉS</t>
  </si>
  <si>
    <t>Közvilágítás</t>
  </si>
  <si>
    <t>Köztemető-fenntartás és működtetés</t>
  </si>
  <si>
    <t>Rovatrend</t>
  </si>
  <si>
    <t>B11</t>
  </si>
  <si>
    <t>ÖNKORMÁNYZATOK MŰKÖDÉSI TÁMOGATÁSA</t>
  </si>
  <si>
    <t>B111</t>
  </si>
  <si>
    <t>forintban</t>
  </si>
  <si>
    <t>B113</t>
  </si>
  <si>
    <t>Települési önk.szociális gyermekjóléti fel.tám.</t>
  </si>
  <si>
    <t>B114</t>
  </si>
  <si>
    <t>Kulturális feladatok támogatása</t>
  </si>
  <si>
    <t>B3</t>
  </si>
  <si>
    <t>KÖZHATALMI BEVÉTELEK</t>
  </si>
  <si>
    <t>B354</t>
  </si>
  <si>
    <t>Gépjárműadók</t>
  </si>
  <si>
    <t>B34</t>
  </si>
  <si>
    <t>Vagyoni típusú adók</t>
  </si>
  <si>
    <t>B4</t>
  </si>
  <si>
    <t>Kamatbevétel</t>
  </si>
  <si>
    <t>B16</t>
  </si>
  <si>
    <t xml:space="preserve">EGYÉB MŰKÖDÉSI CÉLÚ TÁMOGATÁSOK </t>
  </si>
  <si>
    <t>államháztartáson belül</t>
  </si>
  <si>
    <t xml:space="preserve">  Elkülönített állami pénzalapoktól</t>
  </si>
  <si>
    <t>B813</t>
  </si>
  <si>
    <t>MARADVÁNY IGÉNYBEVÉTELE</t>
  </si>
  <si>
    <t>B8131</t>
  </si>
  <si>
    <t>Előző évi költségvetési maradvány igénybevét.</t>
  </si>
  <si>
    <t>kormányzati</t>
  </si>
  <si>
    <t>funkció</t>
  </si>
  <si>
    <t>011130</t>
  </si>
  <si>
    <t>ÖNKORMÁNYZATOK ÉS ÖNKORMÁNYZATI HIVATALOK</t>
  </si>
  <si>
    <t>JOGALKOTÓ ÉS ÁLTALÁNOS IGAZGATÁSI TEV.</t>
  </si>
  <si>
    <t>rovatrend</t>
  </si>
  <si>
    <t>K1</t>
  </si>
  <si>
    <t>K12</t>
  </si>
  <si>
    <t>Külső személyi juttatások</t>
  </si>
  <si>
    <t>K121</t>
  </si>
  <si>
    <t>Választott tisztségviselők juttatása</t>
  </si>
  <si>
    <t>K2</t>
  </si>
  <si>
    <t>K312</t>
  </si>
  <si>
    <t>Üzemeltetési anyagok beszerzése</t>
  </si>
  <si>
    <t>K351</t>
  </si>
  <si>
    <t>Előzetesen felszámított ált.forg.adó</t>
  </si>
  <si>
    <t>K3</t>
  </si>
  <si>
    <t>K337</t>
  </si>
  <si>
    <t>Egyéb szolgáltatások</t>
  </si>
  <si>
    <t>045160</t>
  </si>
  <si>
    <t xml:space="preserve">KÖZUTAK, HÍDAK ÜZEMELTETÉSE, FENNTARTÁSA                    </t>
  </si>
  <si>
    <t>K334</t>
  </si>
  <si>
    <t>064010</t>
  </si>
  <si>
    <t>K331</t>
  </si>
  <si>
    <t>Közüzemi díjak</t>
  </si>
  <si>
    <t>013320</t>
  </si>
  <si>
    <t>066020</t>
  </si>
  <si>
    <t>VÁROS-, KÖZSÉGGAZDÁLKODÁSI EGYÉB SZOLGÁLTATÁSOK</t>
  </si>
  <si>
    <t xml:space="preserve">ZÖLDTERÜLET- GAZDÁLKODÁSSAL KAPCS. FELADATOK </t>
  </si>
  <si>
    <t>ÖNKORMÁNYZATI HIVATAL</t>
  </si>
  <si>
    <t>EGYÉB SZOLGÁLTATÁSOK</t>
  </si>
  <si>
    <t>EGYÉB MŰKÖDÉSI CÉLÚ TÁMOGATÁSOK</t>
  </si>
  <si>
    <t>K506</t>
  </si>
  <si>
    <t>Egyéb műk. célú tám. államházt.belülre</t>
  </si>
  <si>
    <t>K511</t>
  </si>
  <si>
    <t>Egyéb  műk. célú támogatás államházt.kívülre</t>
  </si>
  <si>
    <t xml:space="preserve">  községgazdálkodás összesen:</t>
  </si>
  <si>
    <t>104051</t>
  </si>
  <si>
    <t>CSALÁDI TÁMOGATÁSOK</t>
  </si>
  <si>
    <t>ELLÁTOTTAK PÉNZBELI JUTTATÁSAI</t>
  </si>
  <si>
    <t>EGYÉB NEM INTÉZMÉNYI ELLÁTÁSOK</t>
  </si>
  <si>
    <t>K48</t>
  </si>
  <si>
    <t>041233</t>
  </si>
  <si>
    <t>HOSSZABB IDŐTARTAMÚ KÖZFOGLALKOZTATÁS</t>
  </si>
  <si>
    <t>K1101</t>
  </si>
  <si>
    <t>KIADÁSOK ÖSSZESEN:</t>
  </si>
  <si>
    <t>Közutak, hídak üzemeltetése, fenntartása</t>
  </si>
  <si>
    <t>Város-, községgazdálkodási egyéb szolg.</t>
  </si>
  <si>
    <t>Ellátottak juttatásai</t>
  </si>
  <si>
    <t>Hosszabb időtartamú közfoglalkoztatás</t>
  </si>
  <si>
    <t>Önkormányzatok jogalkotó és igazg.tev.</t>
  </si>
  <si>
    <t>Önkormányzatok működési támogatása</t>
  </si>
  <si>
    <t>Maradvány igénybevétele</t>
  </si>
  <si>
    <t>Egyéb működési célú támogatások</t>
  </si>
  <si>
    <t>Működési célú támogatási bevétel</t>
  </si>
  <si>
    <t>B408</t>
  </si>
  <si>
    <t>B402</t>
  </si>
  <si>
    <t>Szolgáltatások ellenértéke</t>
  </si>
  <si>
    <t>K321</t>
  </si>
  <si>
    <t>Informatikai szolgáltatások</t>
  </si>
  <si>
    <t>K322</t>
  </si>
  <si>
    <t>Egyéb kommunikációs szolgáltatás</t>
  </si>
  <si>
    <t>Egyéb szolgáltatás</t>
  </si>
  <si>
    <t>082044</t>
  </si>
  <si>
    <t>KÖNYVTÁRI SZOLGÁLTATÁSOK</t>
  </si>
  <si>
    <t>Könyvtári szolgáltatások</t>
  </si>
  <si>
    <t>Helyi önkormányzatok működésének általános támogatása</t>
  </si>
  <si>
    <t>Szociális feladatok egyéb támogatás</t>
  </si>
  <si>
    <t>összesen:</t>
  </si>
  <si>
    <t>ÖSSZESEN:</t>
  </si>
  <si>
    <t>Védőnői szolgálat</t>
  </si>
  <si>
    <t>összesen</t>
  </si>
  <si>
    <t xml:space="preserve">  Társulásnak</t>
  </si>
  <si>
    <t>Nonprofit gazdasági társaságnak</t>
  </si>
  <si>
    <t>Fejezeti kezelési előirányzatnak</t>
  </si>
  <si>
    <t>Háziorvosi ügyelet</t>
  </si>
  <si>
    <t>pénzbeli és természetbeni gyermekvéd.tám.</t>
  </si>
  <si>
    <t>Köztemetés</t>
  </si>
  <si>
    <t>Ellátottak juttatása összesen:</t>
  </si>
  <si>
    <t>biztosítási díjak</t>
  </si>
  <si>
    <t>egyéb üzemeltetési anyagok (tisztítószer, alkatrész, egyéb anyag)</t>
  </si>
  <si>
    <t>Rendőrség támogatása</t>
  </si>
  <si>
    <t xml:space="preserve"> összesen:</t>
  </si>
  <si>
    <t>hajtó,kenőanyag fűnyíráshoz</t>
  </si>
  <si>
    <t>egyéb üzemeltetési anyagok (alkatrész, virágok, fák)</t>
  </si>
  <si>
    <t>vízdíj</t>
  </si>
  <si>
    <t>villamos energia</t>
  </si>
  <si>
    <t>egyéb üzemeltetési anyagok (tisztítószer, egyéb anyag stb.)</t>
  </si>
  <si>
    <t>hótolás, hóügyelet stb.</t>
  </si>
  <si>
    <t>telefondíj</t>
  </si>
  <si>
    <t>internet</t>
  </si>
  <si>
    <t>irodaszer</t>
  </si>
  <si>
    <t>bérleti díj  /Vodafone/</t>
  </si>
  <si>
    <t>magánszemélyek kommunális adója</t>
  </si>
  <si>
    <t>Közfoglalkoztatás támogatása</t>
  </si>
  <si>
    <t>működési támogatás összesen:</t>
  </si>
  <si>
    <t>Köztemető fenntartás</t>
  </si>
  <si>
    <t>Közvilágítás fenntartás</t>
  </si>
  <si>
    <t>Zöldterület gazdálkodás</t>
  </si>
  <si>
    <t>Közutak fenntartása</t>
  </si>
  <si>
    <t xml:space="preserve">Egyéb kötelező önkorm. feladatok tám. </t>
  </si>
  <si>
    <t>Település-üzemeltetéshez kapcsolódó tám.</t>
  </si>
  <si>
    <t>091111</t>
  </si>
  <si>
    <t>091131</t>
  </si>
  <si>
    <t>091141</t>
  </si>
  <si>
    <t>0916061</t>
  </si>
  <si>
    <t>0935411</t>
  </si>
  <si>
    <t>093431</t>
  </si>
  <si>
    <t>094021</t>
  </si>
  <si>
    <t>094081</t>
  </si>
  <si>
    <t>0981311</t>
  </si>
  <si>
    <t>051211</t>
  </si>
  <si>
    <t>05211</t>
  </si>
  <si>
    <t>0531221</t>
  </si>
  <si>
    <t>0531261</t>
  </si>
  <si>
    <t>0532111</t>
  </si>
  <si>
    <t>0532211</t>
  </si>
  <si>
    <t>053511</t>
  </si>
  <si>
    <t>0533791</t>
  </si>
  <si>
    <t>053341</t>
  </si>
  <si>
    <t>0533111</t>
  </si>
  <si>
    <t>0531231</t>
  </si>
  <si>
    <t>0533131</t>
  </si>
  <si>
    <t>0533721</t>
  </si>
  <si>
    <t>05506041</t>
  </si>
  <si>
    <t>05506071</t>
  </si>
  <si>
    <t>054871</t>
  </si>
  <si>
    <t>0511011</t>
  </si>
  <si>
    <t>Lakott külterület</t>
  </si>
  <si>
    <t>018010</t>
  </si>
  <si>
    <t>Rászorulógyermekek szünidei étkeztetésének támogatása</t>
  </si>
  <si>
    <t>Egyéb üzemeltetési anyag</t>
  </si>
  <si>
    <t>066010</t>
  </si>
  <si>
    <t>0533761</t>
  </si>
  <si>
    <t>egyéb üzemeltetési anyag</t>
  </si>
  <si>
    <t>karbantartási, kisjavítási szolg.</t>
  </si>
  <si>
    <t>053371</t>
  </si>
  <si>
    <t>egyéb szolgáltatások</t>
  </si>
  <si>
    <t>működési c. előzetesen felszámított ált.forg. adó</t>
  </si>
  <si>
    <t>054881</t>
  </si>
  <si>
    <t>INTÉZMÉNYEN KÍVÜLI GYERMEKÉTKEZTETÉS</t>
  </si>
  <si>
    <t>K33</t>
  </si>
  <si>
    <t>053323</t>
  </si>
  <si>
    <t>Vásárolt élelemezés</t>
  </si>
  <si>
    <t>018030</t>
  </si>
  <si>
    <t>K91</t>
  </si>
  <si>
    <t>059141</t>
  </si>
  <si>
    <t>Államháztartáson belüli megelőlegezés visszafizetése</t>
  </si>
  <si>
    <t>ELSZÁMOLÁS A KÖZPONTI KÖLTSÉGVETÉSSEL</t>
  </si>
  <si>
    <t>Dologi kiadás</t>
  </si>
  <si>
    <t>0531241</t>
  </si>
  <si>
    <t>Munkaruha</t>
  </si>
  <si>
    <t>Áfa</t>
  </si>
  <si>
    <t>081030</t>
  </si>
  <si>
    <t>SPORTLÉTESÍTMÉNYEK, EDZŐTÁBOROK MŰKÖDTETÉSE</t>
  </si>
  <si>
    <t>műk. c. előzetesen felszámított ált. forg. adó</t>
  </si>
  <si>
    <t>egyéb anyag</t>
  </si>
  <si>
    <t>Zöldterület gazdálkodással kapcs. feld.</t>
  </si>
  <si>
    <t>Elszámolás a központi ktgvetéssel</t>
  </si>
  <si>
    <t>Sportlétesítmények működtetése</t>
  </si>
  <si>
    <t>Áh-n belüli megelőlegezés</t>
  </si>
  <si>
    <t>egyéb üzemeltetési anyag (tisztítószer stb.)</t>
  </si>
  <si>
    <t>Karbantarási szolgáltatás</t>
  </si>
  <si>
    <t>05312611</t>
  </si>
  <si>
    <t>tűzelőanyag</t>
  </si>
  <si>
    <t>egyéb szolgáltatások (munkavédelmi és tűzvédelmi feladatok)</t>
  </si>
  <si>
    <t>0533741</t>
  </si>
  <si>
    <t>szállítás</t>
  </si>
  <si>
    <t>kéményseprés, szemétszállítás</t>
  </si>
  <si>
    <t>0533781</t>
  </si>
  <si>
    <t>bankköltség</t>
  </si>
  <si>
    <t>K7</t>
  </si>
  <si>
    <t>05711</t>
  </si>
  <si>
    <t>05741</t>
  </si>
  <si>
    <t>0548251</t>
  </si>
  <si>
    <t>Települési támogatások</t>
  </si>
  <si>
    <t>054831</t>
  </si>
  <si>
    <t>0589041</t>
  </si>
  <si>
    <t>Letelepedési támogatás</t>
  </si>
  <si>
    <t>B36</t>
  </si>
  <si>
    <t>0936171</t>
  </si>
  <si>
    <t>Késedelmi pótlék</t>
  </si>
  <si>
    <t>polgármester juttatása, költségtérítése januártól</t>
  </si>
  <si>
    <t>képviselők tiszteletdíja, költségtérítés januártól</t>
  </si>
  <si>
    <t>05351</t>
  </si>
  <si>
    <t>ÁFA</t>
  </si>
  <si>
    <t>Hajtó és kenőanyag</t>
  </si>
  <si>
    <t>Polgármesterek illetmény támogatása</t>
  </si>
  <si>
    <t>013350</t>
  </si>
  <si>
    <t>polgármester, képviselők juttatása december</t>
  </si>
  <si>
    <t>Hivatal működéséhez hozzájárulás (018030)</t>
  </si>
  <si>
    <t>Karbantartási szolgáltatások</t>
  </si>
  <si>
    <t>0533711</t>
  </si>
  <si>
    <t>postaköltség</t>
  </si>
  <si>
    <t>082091</t>
  </si>
  <si>
    <t>RENDEZVÉNY</t>
  </si>
  <si>
    <t>053331</t>
  </si>
  <si>
    <t>bérleti díj</t>
  </si>
  <si>
    <t>K333</t>
  </si>
  <si>
    <t>05506011</t>
  </si>
  <si>
    <t>közfoglalkoztatás</t>
  </si>
  <si>
    <t>Mozsgói Int. Fennt. Társ. (óvoda működéséhez) (018030)</t>
  </si>
  <si>
    <t>egyéb szolgáltatás</t>
  </si>
  <si>
    <t>karbantartási szolgáltatások</t>
  </si>
  <si>
    <t>kistelepülési önkormányzatok alacsony összegű fejl. pályázatból sportpálya felújítása</t>
  </si>
  <si>
    <t>EFOP-1.5.3-16-2017-00087 elnevezésű pályázat</t>
  </si>
  <si>
    <t>Szociális hozzájárulási adó</t>
  </si>
  <si>
    <t>053361</t>
  </si>
  <si>
    <t>Szakmai tevékenységet segítő szolg.</t>
  </si>
  <si>
    <t>Egyéb anyag</t>
  </si>
  <si>
    <t>053221</t>
  </si>
  <si>
    <t>Telefondíj</t>
  </si>
  <si>
    <t>Postaköltség</t>
  </si>
  <si>
    <t>Villamos energia</t>
  </si>
  <si>
    <t>Bankköltség</t>
  </si>
  <si>
    <t>K4</t>
  </si>
  <si>
    <t>Ösztöndíj</t>
  </si>
  <si>
    <t>K6</t>
  </si>
  <si>
    <t>05631</t>
  </si>
  <si>
    <t>05671</t>
  </si>
  <si>
    <t>Beszerzés ÁFA</t>
  </si>
  <si>
    <t>Felújítás</t>
  </si>
  <si>
    <t>Felújítási ÁFA</t>
  </si>
  <si>
    <t>Rendezvény</t>
  </si>
  <si>
    <t>szociális hozzájárulási adó</t>
  </si>
  <si>
    <t>Dél-Zselic Kistérségi Társulás 2019. évi tagdíj (710 Ft/fő)</t>
  </si>
  <si>
    <t>Önk. saját hatáskörben adott ellátás</t>
  </si>
  <si>
    <t>Törvény szerinti illetmények</t>
  </si>
  <si>
    <t>K64</t>
  </si>
  <si>
    <t>05643</t>
  </si>
  <si>
    <t>K67</t>
  </si>
  <si>
    <t>05673</t>
  </si>
  <si>
    <t>Törvény szerinti illetmény</t>
  </si>
  <si>
    <t>EFOP</t>
  </si>
  <si>
    <t>Helyben maradás, lakhatás támogatás</t>
  </si>
  <si>
    <t>Eszközöbeszerzés (2 db faszerkezetű pihenő)</t>
  </si>
  <si>
    <t>TOP</t>
  </si>
  <si>
    <t>TOP-5.3.1-16-BA2-2017-00004 elnevezésű pályázat</t>
  </si>
  <si>
    <t>05337</t>
  </si>
  <si>
    <t>K</t>
  </si>
  <si>
    <t>05312</t>
  </si>
  <si>
    <t>polgármester jutalma (3 hónap)</t>
  </si>
  <si>
    <t>Egyéb szolgáltatás (előleg elszámolása)</t>
  </si>
  <si>
    <t>Polgárőrség</t>
  </si>
  <si>
    <t>Országos Mentőszolgálati Alapítvány</t>
  </si>
  <si>
    <t>Nefela</t>
  </si>
  <si>
    <t>KÖSZ tagdíj</t>
  </si>
  <si>
    <t>Szinergia</t>
  </si>
  <si>
    <t>Karbantartási, kisjavítási szolgáltatás</t>
  </si>
  <si>
    <t>Céltartalék</t>
  </si>
  <si>
    <t>B411</t>
  </si>
  <si>
    <t>094111</t>
  </si>
  <si>
    <t>Kerekítés</t>
  </si>
  <si>
    <t>fűnyírás, kaszálás, egyéb szolgáltatás</t>
  </si>
  <si>
    <t>ebből: 2020. évi előleg</t>
  </si>
  <si>
    <t>MFP - Falubusz</t>
  </si>
  <si>
    <t>K311</t>
  </si>
  <si>
    <t>05311</t>
  </si>
  <si>
    <t>Vegyszer</t>
  </si>
  <si>
    <t>053213</t>
  </si>
  <si>
    <t>Internet díj</t>
  </si>
  <si>
    <t>053223</t>
  </si>
  <si>
    <t>dologi összesen:</t>
  </si>
  <si>
    <t>057</t>
  </si>
  <si>
    <t>Felújítás (konyhakialakítás)</t>
  </si>
  <si>
    <t>beruházás összesen:</t>
  </si>
  <si>
    <t>054732</t>
  </si>
  <si>
    <t>K47</t>
  </si>
  <si>
    <t>Beiskolázási támogatás</t>
  </si>
  <si>
    <t>óvoda tám 316.954,-</t>
  </si>
  <si>
    <t>062020</t>
  </si>
  <si>
    <t>0564</t>
  </si>
  <si>
    <t>Beruházási kiadás</t>
  </si>
  <si>
    <t>MAGYAR FALU PROGRAM - Falubusz vásárlás</t>
  </si>
  <si>
    <t>Falubusz megvásárlása</t>
  </si>
  <si>
    <t>K355</t>
  </si>
  <si>
    <t>053551</t>
  </si>
  <si>
    <t>Regisztrációs adó</t>
  </si>
  <si>
    <t>Projektelőkészítési feladatok</t>
  </si>
  <si>
    <t>ebből önerő: 1.086.066,-</t>
  </si>
  <si>
    <t>ebből őnerő: 105.886,-</t>
  </si>
  <si>
    <t>Ágdaráló, magasnyomású mosó</t>
  </si>
  <si>
    <t>LEADER</t>
  </si>
  <si>
    <t xml:space="preserve">Céltartalék </t>
  </si>
  <si>
    <t>05506</t>
  </si>
  <si>
    <t>Fel nem használt támogatás visszautalása</t>
  </si>
  <si>
    <t>Magyar Falu Program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</si>
</sst>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</numFmts>
  <fonts count="52"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2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sz val="9"/>
      <color indexed="17"/>
      <name val="Tahoma"/>
      <family val="2"/>
    </font>
    <font>
      <sz val="9"/>
      <color indexed="16"/>
      <name val="Tahoma"/>
      <family val="2"/>
    </font>
    <font>
      <i/>
      <sz val="14"/>
      <name val="Times New Roman CE"/>
      <family val="0"/>
    </font>
    <font>
      <sz val="16"/>
      <name val="Times New Roman CE"/>
      <family val="0"/>
    </font>
    <font>
      <b/>
      <sz val="16"/>
      <name val="Times New Roman CE"/>
      <family val="1"/>
    </font>
    <font>
      <b/>
      <i/>
      <sz val="16"/>
      <name val="Times New Roman CE"/>
      <family val="0"/>
    </font>
    <font>
      <i/>
      <sz val="16"/>
      <name val="Times New Roman CE"/>
      <family val="0"/>
    </font>
    <font>
      <sz val="16"/>
      <name val="Times New Roman"/>
      <family val="1"/>
    </font>
    <font>
      <sz val="9"/>
      <color indexed="1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64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" fontId="1" fillId="0" borderId="0" xfId="0" applyFont="1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1" fontId="6" fillId="0" borderId="0" xfId="0" applyFont="1" applyAlignment="1">
      <alignment/>
    </xf>
    <xf numFmtId="1" fontId="7" fillId="0" borderId="0" xfId="0" applyFont="1" applyAlignment="1">
      <alignment/>
    </xf>
    <xf numFmtId="1" fontId="0" fillId="0" borderId="0" xfId="0" applyFont="1" applyAlignment="1">
      <alignment/>
    </xf>
    <xf numFmtId="1" fontId="8" fillId="0" borderId="0" xfId="0" applyFont="1" applyAlignment="1">
      <alignment/>
    </xf>
    <xf numFmtId="1" fontId="7" fillId="0" borderId="0" xfId="0" applyFont="1" applyAlignment="1">
      <alignment/>
    </xf>
    <xf numFmtId="1" fontId="9" fillId="0" borderId="0" xfId="0" applyFont="1" applyAlignment="1">
      <alignment/>
    </xf>
    <xf numFmtId="1" fontId="10" fillId="0" borderId="0" xfId="0" applyFont="1" applyAlignment="1">
      <alignment/>
    </xf>
    <xf numFmtId="1" fontId="0" fillId="0" borderId="0" xfId="0" applyFont="1" applyAlignment="1">
      <alignment/>
    </xf>
    <xf numFmtId="3" fontId="8" fillId="0" borderId="0" xfId="0" applyNumberFormat="1" applyFont="1" applyAlignment="1">
      <alignment/>
    </xf>
    <xf numFmtId="1" fontId="11" fillId="0" borderId="0" xfId="0" applyFont="1" applyAlignment="1">
      <alignment/>
    </xf>
    <xf numFmtId="1" fontId="8" fillId="0" borderId="0" xfId="0" applyFont="1" applyAlignment="1">
      <alignment/>
    </xf>
    <xf numFmtId="1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1" fontId="13" fillId="0" borderId="0" xfId="0" applyFont="1" applyAlignment="1">
      <alignment/>
    </xf>
    <xf numFmtId="49" fontId="12" fillId="0" borderId="0" xfId="0" applyNumberFormat="1" applyFont="1" applyAlignment="1">
      <alignment/>
    </xf>
    <xf numFmtId="1" fontId="14" fillId="0" borderId="0" xfId="0" applyFont="1" applyAlignment="1">
      <alignment/>
    </xf>
    <xf numFmtId="3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1" fontId="15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1" fontId="12" fillId="0" borderId="0" xfId="0" applyFont="1" applyAlignment="1">
      <alignment horizontal="left" indent="2"/>
    </xf>
    <xf numFmtId="3" fontId="15" fillId="0" borderId="0" xfId="0" applyNumberFormat="1" applyFont="1" applyAlignment="1">
      <alignment/>
    </xf>
    <xf numFmtId="1" fontId="12" fillId="0" borderId="0" xfId="0" applyFont="1" applyAlignment="1">
      <alignment horizontal="left" indent="3"/>
    </xf>
    <xf numFmtId="1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1" fontId="13" fillId="0" borderId="0" xfId="0" applyFont="1" applyAlignment="1">
      <alignment horizontal="left" indent="4"/>
    </xf>
    <xf numFmtId="3" fontId="13" fillId="0" borderId="0" xfId="0" applyNumberFormat="1" applyFont="1" applyAlignment="1">
      <alignment/>
    </xf>
    <xf numFmtId="1" fontId="13" fillId="0" borderId="0" xfId="0" applyFont="1" applyAlignment="1">
      <alignment/>
    </xf>
    <xf numFmtId="49" fontId="16" fillId="0" borderId="0" xfId="0" applyNumberFormat="1" applyFont="1" applyAlignment="1">
      <alignment/>
    </xf>
    <xf numFmtId="1" fontId="12" fillId="0" borderId="0" xfId="0" applyFont="1" applyAlignment="1">
      <alignment/>
    </xf>
    <xf numFmtId="1" fontId="12" fillId="0" borderId="0" xfId="0" applyFont="1" applyAlignment="1">
      <alignment horizontal="left" indent="3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1" fontId="13" fillId="0" borderId="0" xfId="0" applyFont="1" applyAlignment="1">
      <alignment horizontal="center"/>
    </xf>
    <xf numFmtId="1" fontId="12" fillId="0" borderId="0" xfId="0" applyFont="1" applyAlignment="1">
      <alignment horizontal="left" indent="5"/>
    </xf>
    <xf numFmtId="1" fontId="15" fillId="0" borderId="0" xfId="0" applyFont="1" applyAlignment="1">
      <alignment horizontal="center"/>
    </xf>
    <xf numFmtId="1" fontId="15" fillId="0" borderId="0" xfId="0" applyFont="1" applyAlignment="1">
      <alignment horizontal="left" indent="3"/>
    </xf>
    <xf numFmtId="1" fontId="12" fillId="0" borderId="0" xfId="0" applyFont="1" applyAlignment="1">
      <alignment horizontal="left" vertical="center" wrapText="1" indent="5"/>
    </xf>
    <xf numFmtId="1" fontId="14" fillId="0" borderId="0" xfId="0" applyFont="1" applyAlignment="1">
      <alignment horizontal="left"/>
    </xf>
    <xf numFmtId="1" fontId="15" fillId="0" borderId="0" xfId="0" applyFont="1" applyAlignment="1">
      <alignment horizontal="left"/>
    </xf>
    <xf numFmtId="1" fontId="14" fillId="0" borderId="0" xfId="0" applyFont="1" applyAlignment="1">
      <alignment horizontal="left" indent="5"/>
    </xf>
    <xf numFmtId="49" fontId="14" fillId="0" borderId="0" xfId="0" applyNumberFormat="1" applyFont="1" applyAlignment="1">
      <alignment horizontal="left"/>
    </xf>
    <xf numFmtId="171" fontId="12" fillId="0" borderId="0" xfId="40" applyNumberFormat="1" applyFont="1" applyAlignment="1">
      <alignment/>
    </xf>
    <xf numFmtId="171" fontId="13" fillId="0" borderId="0" xfId="40" applyNumberFormat="1" applyFont="1" applyAlignment="1">
      <alignment/>
    </xf>
    <xf numFmtId="1" fontId="15" fillId="0" borderId="0" xfId="0" applyFont="1" applyAlignment="1">
      <alignment wrapText="1"/>
    </xf>
    <xf numFmtId="1" fontId="12" fillId="0" borderId="0" xfId="0" applyFont="1" applyAlignment="1">
      <alignment horizontal="left"/>
    </xf>
    <xf numFmtId="171" fontId="17" fillId="0" borderId="0" xfId="40" applyNumberFormat="1" applyFont="1" applyAlignment="1">
      <alignment/>
    </xf>
    <xf numFmtId="1" fontId="12" fillId="0" borderId="0" xfId="0" applyFont="1" applyFill="1" applyAlignment="1">
      <alignment horizontal="left" indent="3"/>
    </xf>
    <xf numFmtId="1" fontId="15" fillId="0" borderId="0" xfId="0" applyFont="1" applyFill="1" applyAlignment="1">
      <alignment horizontal="left" indent="3"/>
    </xf>
    <xf numFmtId="1" fontId="12" fillId="0" borderId="0" xfId="0" applyFont="1" applyFill="1" applyAlignment="1">
      <alignment horizontal="left" indent="3"/>
    </xf>
    <xf numFmtId="1" fontId="12" fillId="0" borderId="0" xfId="0" applyFont="1" applyFill="1" applyAlignment="1">
      <alignment horizontal="left" indent="5"/>
    </xf>
    <xf numFmtId="1" fontId="1" fillId="15" borderId="0" xfId="0" applyFont="1" applyFill="1" applyAlignment="1">
      <alignment/>
    </xf>
    <xf numFmtId="1" fontId="14" fillId="0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8"/>
  <sheetViews>
    <sheetView workbookViewId="0" topLeftCell="A259">
      <selection activeCell="D301" sqref="D301"/>
    </sheetView>
  </sheetViews>
  <sheetFormatPr defaultColWidth="8.796875" defaultRowHeight="15"/>
  <cols>
    <col min="1" max="1" width="14" style="19" bestFit="1" customWidth="1"/>
    <col min="2" max="2" width="11.3984375" style="20" customWidth="1"/>
    <col min="3" max="3" width="83.59765625" style="19" customWidth="1"/>
    <col min="4" max="4" width="20.8984375" style="24" bestFit="1" customWidth="1"/>
    <col min="5" max="5" width="13.5" style="11" bestFit="1" customWidth="1"/>
    <col min="6" max="6" width="14.5" style="0" customWidth="1"/>
  </cols>
  <sheetData>
    <row r="1" ht="20.25">
      <c r="D1" s="19" t="s">
        <v>21</v>
      </c>
    </row>
    <row r="2" spans="1:3" ht="20.25">
      <c r="A2" s="21"/>
      <c r="B2" s="22"/>
      <c r="C2" s="23" t="s">
        <v>0</v>
      </c>
    </row>
    <row r="3" spans="1:3" ht="20.25">
      <c r="A3" s="21"/>
      <c r="B3" s="22"/>
      <c r="C3" s="23"/>
    </row>
    <row r="4" spans="1:3" ht="20.25">
      <c r="A4" s="25" t="s">
        <v>188</v>
      </c>
      <c r="B4" s="22"/>
      <c r="C4" s="23"/>
    </row>
    <row r="5" spans="1:4" ht="20.25">
      <c r="A5" s="19" t="s">
        <v>34</v>
      </c>
      <c r="D5" s="26" t="s">
        <v>38</v>
      </c>
    </row>
    <row r="6" spans="1:3" ht="20.25">
      <c r="A6" s="23" t="s">
        <v>35</v>
      </c>
      <c r="C6" s="23" t="s">
        <v>36</v>
      </c>
    </row>
    <row r="7" spans="1:3" ht="20.25">
      <c r="A7" s="27" t="s">
        <v>37</v>
      </c>
      <c r="B7" s="28" t="s">
        <v>161</v>
      </c>
      <c r="C7" s="27" t="s">
        <v>125</v>
      </c>
    </row>
    <row r="8" spans="1:4" ht="20.25">
      <c r="A8" s="21"/>
      <c r="B8" s="22"/>
      <c r="C8" s="29" t="s">
        <v>160</v>
      </c>
      <c r="D8" s="30"/>
    </row>
    <row r="9" spans="1:4" ht="20.25">
      <c r="A9" s="21"/>
      <c r="B9" s="22"/>
      <c r="C9" s="31" t="s">
        <v>157</v>
      </c>
      <c r="D9" s="24">
        <v>1333080</v>
      </c>
    </row>
    <row r="10" spans="1:4" ht="20.25">
      <c r="A10" s="21"/>
      <c r="B10" s="22"/>
      <c r="C10" s="31" t="s">
        <v>156</v>
      </c>
      <c r="D10" s="24">
        <v>1152000</v>
      </c>
    </row>
    <row r="11" spans="1:4" ht="20.25">
      <c r="A11" s="21"/>
      <c r="B11" s="22"/>
      <c r="C11" s="31" t="s">
        <v>155</v>
      </c>
      <c r="D11" s="24">
        <v>100000</v>
      </c>
    </row>
    <row r="12" spans="1:4" ht="20.25">
      <c r="A12" s="21"/>
      <c r="B12" s="22"/>
      <c r="C12" s="31" t="s">
        <v>158</v>
      </c>
      <c r="D12" s="24">
        <v>2792100</v>
      </c>
    </row>
    <row r="13" spans="1:4" ht="20.25">
      <c r="A13" s="21"/>
      <c r="B13" s="22"/>
      <c r="C13" s="29" t="s">
        <v>159</v>
      </c>
      <c r="D13" s="24">
        <v>5000000</v>
      </c>
    </row>
    <row r="14" spans="1:4" ht="20.25">
      <c r="A14" s="21"/>
      <c r="B14" s="22"/>
      <c r="C14" s="29" t="s">
        <v>187</v>
      </c>
      <c r="D14" s="24">
        <v>22950</v>
      </c>
    </row>
    <row r="15" spans="1:4" ht="20.25">
      <c r="A15" s="21"/>
      <c r="B15" s="22"/>
      <c r="C15" s="29" t="s">
        <v>246</v>
      </c>
      <c r="D15" s="24">
        <v>954500</v>
      </c>
    </row>
    <row r="16" spans="1:4" ht="20.25">
      <c r="A16" s="21"/>
      <c r="B16" s="22"/>
      <c r="C16" s="32" t="s">
        <v>127</v>
      </c>
      <c r="D16" s="33">
        <f>SUM(D9:D15)</f>
        <v>11354630</v>
      </c>
    </row>
    <row r="17" spans="1:3" ht="20.25">
      <c r="A17" s="21"/>
      <c r="B17" s="22"/>
      <c r="C17" s="23"/>
    </row>
    <row r="18" spans="1:3" ht="20.25">
      <c r="A18" s="27" t="s">
        <v>39</v>
      </c>
      <c r="B18" s="20" t="s">
        <v>162</v>
      </c>
      <c r="C18" s="27" t="s">
        <v>40</v>
      </c>
    </row>
    <row r="19" spans="1:4" ht="20.25">
      <c r="A19" s="21"/>
      <c r="B19" s="22"/>
      <c r="C19" s="19" t="s">
        <v>126</v>
      </c>
      <c r="D19" s="24">
        <v>4967000</v>
      </c>
    </row>
    <row r="20" spans="1:4" ht="20.25">
      <c r="A20" s="21"/>
      <c r="B20" s="22"/>
      <c r="C20" s="19" t="s">
        <v>189</v>
      </c>
      <c r="D20" s="24">
        <v>109440</v>
      </c>
    </row>
    <row r="21" spans="3:4" ht="20.25">
      <c r="C21" s="32" t="s">
        <v>127</v>
      </c>
      <c r="D21" s="33">
        <f>SUM(D19:D20)</f>
        <v>5076440</v>
      </c>
    </row>
    <row r="23" spans="1:4" ht="20.25">
      <c r="A23" s="27" t="s">
        <v>41</v>
      </c>
      <c r="B23" s="20" t="s">
        <v>163</v>
      </c>
      <c r="C23" s="27" t="s">
        <v>42</v>
      </c>
      <c r="D23" s="33">
        <v>1800000</v>
      </c>
    </row>
    <row r="24" spans="3:4" ht="20.25">
      <c r="C24" s="34" t="s">
        <v>154</v>
      </c>
      <c r="D24" s="35">
        <f>SUM(D16,D21,D23)</f>
        <v>18231070</v>
      </c>
    </row>
    <row r="25" spans="3:4" ht="20.25">
      <c r="C25" s="36"/>
      <c r="D25" s="35"/>
    </row>
    <row r="26" spans="1:4" ht="20.25">
      <c r="A26" s="23" t="s">
        <v>51</v>
      </c>
      <c r="B26" s="20" t="s">
        <v>164</v>
      </c>
      <c r="C26" s="23" t="s">
        <v>52</v>
      </c>
      <c r="D26" s="33"/>
    </row>
    <row r="27" spans="3:4" ht="20.25">
      <c r="C27" s="36" t="s">
        <v>53</v>
      </c>
      <c r="D27" s="35"/>
    </row>
    <row r="28" spans="3:4" ht="20.25">
      <c r="C28" s="27" t="s">
        <v>54</v>
      </c>
      <c r="D28" s="35"/>
    </row>
    <row r="29" spans="1:5" s="10" customFormat="1" ht="20.25">
      <c r="A29" s="19"/>
      <c r="B29" s="20"/>
      <c r="C29" s="58" t="s">
        <v>153</v>
      </c>
      <c r="D29" s="35">
        <v>12336054</v>
      </c>
      <c r="E29" s="11"/>
    </row>
    <row r="30" spans="3:4" ht="20.25">
      <c r="C30" s="23"/>
      <c r="D30" s="35"/>
    </row>
    <row r="31" spans="1:4" ht="20.25">
      <c r="A31" s="23" t="s">
        <v>43</v>
      </c>
      <c r="C31" s="23" t="s">
        <v>44</v>
      </c>
      <c r="D31" s="35"/>
    </row>
    <row r="32" spans="1:4" ht="20.25">
      <c r="A32" s="27" t="s">
        <v>45</v>
      </c>
      <c r="B32" s="37" t="s">
        <v>165</v>
      </c>
      <c r="C32" s="27" t="s">
        <v>46</v>
      </c>
      <c r="D32" s="24">
        <v>850000</v>
      </c>
    </row>
    <row r="33" spans="1:3" ht="20.25">
      <c r="A33" s="27" t="s">
        <v>47</v>
      </c>
      <c r="B33" s="37" t="s">
        <v>166</v>
      </c>
      <c r="C33" s="27" t="s">
        <v>48</v>
      </c>
    </row>
    <row r="34" spans="3:6" ht="20.25">
      <c r="C34" s="31" t="s">
        <v>152</v>
      </c>
      <c r="D34" s="24">
        <v>400000</v>
      </c>
      <c r="F34" s="13"/>
    </row>
    <row r="35" spans="1:6" ht="20.25">
      <c r="A35" s="27" t="s">
        <v>238</v>
      </c>
      <c r="B35" s="20" t="s">
        <v>239</v>
      </c>
      <c r="C35" s="27" t="s">
        <v>240</v>
      </c>
      <c r="D35" s="24">
        <v>20000</v>
      </c>
      <c r="F35" s="13"/>
    </row>
    <row r="36" spans="3:4" ht="20.25">
      <c r="C36" s="32" t="s">
        <v>141</v>
      </c>
      <c r="D36" s="35">
        <f>SUM(D32:D35)</f>
        <v>1270000</v>
      </c>
    </row>
    <row r="37" spans="3:4" ht="20.25">
      <c r="C37" s="32"/>
      <c r="D37" s="35"/>
    </row>
    <row r="38" spans="1:4" ht="20.25">
      <c r="A38" s="25" t="s">
        <v>247</v>
      </c>
      <c r="C38" s="23"/>
      <c r="D38" s="35"/>
    </row>
    <row r="39" spans="1:4" ht="20.25">
      <c r="A39" s="23" t="s">
        <v>49</v>
      </c>
      <c r="C39" s="23" t="s">
        <v>22</v>
      </c>
      <c r="D39" s="35"/>
    </row>
    <row r="40" spans="1:3" ht="20.25">
      <c r="A40" s="27" t="s">
        <v>115</v>
      </c>
      <c r="B40" s="20" t="s">
        <v>167</v>
      </c>
      <c r="C40" s="27" t="s">
        <v>116</v>
      </c>
    </row>
    <row r="41" spans="3:4" ht="20.25">
      <c r="C41" s="31" t="s">
        <v>151</v>
      </c>
      <c r="D41" s="24">
        <v>1190000</v>
      </c>
    </row>
    <row r="42" spans="3:4" ht="20.25">
      <c r="C42" s="58" t="s">
        <v>312</v>
      </c>
      <c r="D42" s="24">
        <v>10000</v>
      </c>
    </row>
    <row r="43" spans="1:4" ht="20.25">
      <c r="A43" s="27" t="s">
        <v>114</v>
      </c>
      <c r="B43" s="20" t="s">
        <v>168</v>
      </c>
      <c r="C43" s="27" t="s">
        <v>50</v>
      </c>
      <c r="D43" s="24">
        <v>500</v>
      </c>
    </row>
    <row r="44" spans="1:4" ht="20.25">
      <c r="A44" s="27" t="s">
        <v>309</v>
      </c>
      <c r="B44" s="20" t="s">
        <v>310</v>
      </c>
      <c r="C44" s="27" t="s">
        <v>311</v>
      </c>
      <c r="D44" s="24">
        <v>500</v>
      </c>
    </row>
    <row r="45" spans="3:4" ht="20.25">
      <c r="C45" s="32" t="s">
        <v>127</v>
      </c>
      <c r="D45" s="35">
        <f>SUM(D41:D44)</f>
        <v>1201000</v>
      </c>
    </row>
    <row r="46" spans="3:6" ht="20.25">
      <c r="C46" s="23"/>
      <c r="D46" s="35"/>
      <c r="F46" s="13"/>
    </row>
    <row r="47" spans="1:4" ht="20.25">
      <c r="A47" s="23" t="s">
        <v>55</v>
      </c>
      <c r="C47" s="23" t="s">
        <v>56</v>
      </c>
      <c r="D47" s="35"/>
    </row>
    <row r="48" spans="1:4" ht="20.25">
      <c r="A48" s="27" t="s">
        <v>57</v>
      </c>
      <c r="B48" s="20" t="s">
        <v>169</v>
      </c>
      <c r="C48" s="27" t="s">
        <v>58</v>
      </c>
      <c r="D48" s="35">
        <v>24970701</v>
      </c>
    </row>
    <row r="49" spans="1:6" s="15" customFormat="1" ht="20.25">
      <c r="A49" s="19"/>
      <c r="B49" s="20"/>
      <c r="C49" s="31" t="s">
        <v>313</v>
      </c>
      <c r="D49" s="24">
        <v>729243</v>
      </c>
      <c r="E49" s="11"/>
      <c r="F49" s="57">
        <f>SUM(D49:D53)</f>
        <v>18484555</v>
      </c>
    </row>
    <row r="50" spans="1:5" s="10" customFormat="1" ht="20.25">
      <c r="A50" s="38"/>
      <c r="B50" s="22"/>
      <c r="C50" s="39" t="s">
        <v>259</v>
      </c>
      <c r="D50" s="40">
        <v>688030</v>
      </c>
      <c r="E50" s="11"/>
    </row>
    <row r="51" spans="1:5" s="10" customFormat="1" ht="20.25">
      <c r="A51" s="38"/>
      <c r="B51" s="22"/>
      <c r="C51" s="60" t="s">
        <v>295</v>
      </c>
      <c r="D51" s="40">
        <v>841400</v>
      </c>
      <c r="E51" s="11"/>
    </row>
    <row r="52" spans="1:5" s="10" customFormat="1" ht="20.25">
      <c r="A52" s="38"/>
      <c r="B52" s="22"/>
      <c r="C52" s="60" t="s">
        <v>292</v>
      </c>
      <c r="D52" s="40">
        <v>1231964</v>
      </c>
      <c r="E52" s="11"/>
    </row>
    <row r="53" spans="1:5" s="10" customFormat="1" ht="20.25">
      <c r="A53" s="38"/>
      <c r="B53" s="22"/>
      <c r="C53" s="39" t="s">
        <v>314</v>
      </c>
      <c r="D53" s="40">
        <v>14993918</v>
      </c>
      <c r="E53" s="11"/>
    </row>
    <row r="54" spans="1:5" s="10" customFormat="1" ht="20.25">
      <c r="A54" s="38"/>
      <c r="B54" s="22"/>
      <c r="C54" s="39"/>
      <c r="D54" s="40"/>
      <c r="E54" s="11"/>
    </row>
    <row r="55" spans="1:6" s="1" customFormat="1" ht="20.25">
      <c r="A55" s="21"/>
      <c r="B55" s="22"/>
      <c r="C55" s="23" t="s">
        <v>2</v>
      </c>
      <c r="D55" s="41">
        <f>SUM(D24,D29:D29,D36,D45,D48)</f>
        <v>58008825</v>
      </c>
      <c r="E55" s="12"/>
      <c r="F55" s="13"/>
    </row>
    <row r="56" spans="1:5" s="1" customFormat="1" ht="20.25">
      <c r="A56" s="21"/>
      <c r="B56" s="22"/>
      <c r="C56" s="23"/>
      <c r="D56" s="41"/>
      <c r="E56" s="12"/>
    </row>
    <row r="57" spans="1:5" s="1" customFormat="1" ht="20.25">
      <c r="A57" s="21"/>
      <c r="B57" s="22"/>
      <c r="C57" s="23"/>
      <c r="D57" s="41"/>
      <c r="E57" s="12"/>
    </row>
    <row r="58" spans="1:5" s="1" customFormat="1" ht="20.25">
      <c r="A58" s="21"/>
      <c r="B58" s="22"/>
      <c r="C58" s="23"/>
      <c r="D58" s="41"/>
      <c r="E58" s="12"/>
    </row>
    <row r="59" spans="1:5" s="1" customFormat="1" ht="20.25">
      <c r="A59" s="21"/>
      <c r="B59" s="22"/>
      <c r="C59" s="23"/>
      <c r="D59" s="41"/>
      <c r="E59" s="12"/>
    </row>
    <row r="60" spans="1:5" s="1" customFormat="1" ht="20.25">
      <c r="A60" s="21"/>
      <c r="B60" s="22"/>
      <c r="C60" s="23"/>
      <c r="D60" s="41"/>
      <c r="E60" s="12"/>
    </row>
    <row r="61" spans="1:5" s="1" customFormat="1" ht="20.25">
      <c r="A61" s="21"/>
      <c r="B61" s="22"/>
      <c r="C61" s="23"/>
      <c r="D61" s="41"/>
      <c r="E61" s="12"/>
    </row>
    <row r="62" spans="1:5" s="1" customFormat="1" ht="20.25">
      <c r="A62" s="21"/>
      <c r="B62" s="22"/>
      <c r="C62" s="23"/>
      <c r="D62" s="41"/>
      <c r="E62" s="12"/>
    </row>
    <row r="63" spans="1:5" s="1" customFormat="1" ht="20.25">
      <c r="A63" s="21"/>
      <c r="B63" s="22"/>
      <c r="C63" s="23"/>
      <c r="D63" s="41"/>
      <c r="E63" s="12"/>
    </row>
    <row r="64" spans="1:5" s="1" customFormat="1" ht="20.25">
      <c r="A64" s="21"/>
      <c r="B64" s="22"/>
      <c r="C64" s="23"/>
      <c r="D64" s="41"/>
      <c r="E64" s="12"/>
    </row>
    <row r="65" spans="1:5" s="1" customFormat="1" ht="20.25">
      <c r="A65" s="21"/>
      <c r="B65" s="22"/>
      <c r="C65" s="23"/>
      <c r="D65" s="41"/>
      <c r="E65" s="12"/>
    </row>
    <row r="66" spans="1:5" s="1" customFormat="1" ht="20.25">
      <c r="A66" s="21"/>
      <c r="B66" s="22"/>
      <c r="C66" s="23"/>
      <c r="D66" s="41"/>
      <c r="E66" s="12"/>
    </row>
    <row r="67" spans="1:4" ht="20.25">
      <c r="A67" s="21"/>
      <c r="B67" s="22"/>
      <c r="C67" s="23" t="s">
        <v>3</v>
      </c>
      <c r="D67" s="19" t="s">
        <v>29</v>
      </c>
    </row>
    <row r="68" spans="1:4" ht="20.25">
      <c r="A68" s="21" t="s">
        <v>59</v>
      </c>
      <c r="B68" s="22"/>
      <c r="C68" s="21"/>
      <c r="D68" s="26" t="s">
        <v>38</v>
      </c>
    </row>
    <row r="69" spans="1:3" ht="20.25">
      <c r="A69" s="21" t="s">
        <v>60</v>
      </c>
      <c r="B69" s="22"/>
      <c r="C69" s="21"/>
    </row>
    <row r="70" spans="1:4" ht="20.25">
      <c r="A70" s="42" t="s">
        <v>61</v>
      </c>
      <c r="C70" s="23" t="s">
        <v>62</v>
      </c>
      <c r="D70" s="41"/>
    </row>
    <row r="71" spans="1:4" ht="20.25">
      <c r="A71" s="25"/>
      <c r="B71" s="22"/>
      <c r="C71" s="23" t="s">
        <v>63</v>
      </c>
      <c r="D71" s="41"/>
    </row>
    <row r="72" spans="1:4" ht="20.25">
      <c r="A72" s="25" t="s">
        <v>64</v>
      </c>
      <c r="B72" s="22"/>
      <c r="C72" s="23"/>
      <c r="D72" s="41"/>
    </row>
    <row r="73" spans="1:4" ht="20.25">
      <c r="A73" s="23" t="s">
        <v>65</v>
      </c>
      <c r="C73" s="23" t="s">
        <v>19</v>
      </c>
      <c r="D73" s="41"/>
    </row>
    <row r="74" spans="1:3" ht="20.25">
      <c r="A74" s="27" t="s">
        <v>66</v>
      </c>
      <c r="C74" s="27" t="s">
        <v>67</v>
      </c>
    </row>
    <row r="75" spans="1:3" ht="20.25">
      <c r="A75" s="43" t="s">
        <v>68</v>
      </c>
      <c r="B75" s="20" t="s">
        <v>170</v>
      </c>
      <c r="C75" s="27" t="s">
        <v>69</v>
      </c>
    </row>
    <row r="76" spans="3:6" ht="20.25">
      <c r="C76" s="31" t="s">
        <v>248</v>
      </c>
      <c r="D76" s="24">
        <v>412780</v>
      </c>
      <c r="F76" s="14"/>
    </row>
    <row r="77" spans="3:6" ht="20.25">
      <c r="C77" s="31" t="s">
        <v>241</v>
      </c>
      <c r="D77" s="24">
        <f>299200*11+44880*11</f>
        <v>3784880</v>
      </c>
      <c r="F77" s="14"/>
    </row>
    <row r="78" spans="3:6" ht="20.25">
      <c r="C78" s="31" t="s">
        <v>300</v>
      </c>
      <c r="D78" s="24">
        <f>299200*3</f>
        <v>897600</v>
      </c>
      <c r="E78" s="24"/>
      <c r="F78" s="14"/>
    </row>
    <row r="79" spans="1:5" s="1" customFormat="1" ht="20.25">
      <c r="A79" s="19"/>
      <c r="B79" s="20"/>
      <c r="C79" s="31" t="s">
        <v>242</v>
      </c>
      <c r="D79" s="24">
        <f>68700*11</f>
        <v>755700</v>
      </c>
      <c r="E79" s="12"/>
    </row>
    <row r="80" spans="1:5" s="6" customFormat="1" ht="21">
      <c r="A80" s="23"/>
      <c r="B80" s="20"/>
      <c r="C80" s="32" t="s">
        <v>127</v>
      </c>
      <c r="D80" s="33">
        <f>SUM(D76:D79)</f>
        <v>5850960</v>
      </c>
      <c r="E80" s="7"/>
    </row>
    <row r="81" spans="1:5" s="1" customFormat="1" ht="20.25">
      <c r="A81" s="19"/>
      <c r="B81" s="20"/>
      <c r="C81" s="19"/>
      <c r="D81" s="24"/>
      <c r="E81" s="12"/>
    </row>
    <row r="82" spans="1:5" s="1" customFormat="1" ht="20.25">
      <c r="A82" s="23" t="s">
        <v>70</v>
      </c>
      <c r="B82" s="20"/>
      <c r="C82" s="23" t="s">
        <v>5</v>
      </c>
      <c r="D82" s="41"/>
      <c r="E82" s="12"/>
    </row>
    <row r="83" spans="1:5" s="1" customFormat="1" ht="20.25">
      <c r="A83" s="27"/>
      <c r="B83" s="20" t="s">
        <v>171</v>
      </c>
      <c r="C83" s="31" t="s">
        <v>283</v>
      </c>
      <c r="D83" s="33">
        <f>63070*12+D78*17.5%</f>
        <v>913920</v>
      </c>
      <c r="E83" s="12"/>
    </row>
    <row r="84" spans="1:5" s="1" customFormat="1" ht="20.25">
      <c r="A84" s="27"/>
      <c r="B84" s="20"/>
      <c r="C84" s="19"/>
      <c r="D84" s="33"/>
      <c r="E84" s="12"/>
    </row>
    <row r="85" spans="1:5" s="1" customFormat="1" ht="20.25">
      <c r="A85" s="23" t="s">
        <v>75</v>
      </c>
      <c r="B85" s="20"/>
      <c r="C85" s="23" t="s">
        <v>6</v>
      </c>
      <c r="D85" s="41"/>
      <c r="E85" s="12"/>
    </row>
    <row r="86" spans="1:5" s="1" customFormat="1" ht="20.25">
      <c r="A86" s="27" t="s">
        <v>71</v>
      </c>
      <c r="B86" s="20"/>
      <c r="C86" s="27" t="s">
        <v>72</v>
      </c>
      <c r="D86" s="41"/>
      <c r="E86" s="12"/>
    </row>
    <row r="87" spans="1:5" s="1" customFormat="1" ht="20.25">
      <c r="A87" s="19"/>
      <c r="B87" s="20" t="s">
        <v>172</v>
      </c>
      <c r="C87" s="31" t="s">
        <v>150</v>
      </c>
      <c r="D87" s="24">
        <v>20000</v>
      </c>
      <c r="E87" s="12"/>
    </row>
    <row r="88" spans="1:5" s="1" customFormat="1" ht="20.25">
      <c r="A88" s="19"/>
      <c r="B88" s="20" t="s">
        <v>173</v>
      </c>
      <c r="C88" s="31" t="s">
        <v>220</v>
      </c>
      <c r="D88" s="24">
        <v>20000</v>
      </c>
      <c r="E88" s="12"/>
    </row>
    <row r="89" spans="1:5" s="1" customFormat="1" ht="20.25">
      <c r="A89" s="27" t="s">
        <v>117</v>
      </c>
      <c r="B89" s="20"/>
      <c r="C89" s="27" t="s">
        <v>118</v>
      </c>
      <c r="D89" s="24"/>
      <c r="E89" s="12"/>
    </row>
    <row r="90" spans="1:6" s="1" customFormat="1" ht="20.25">
      <c r="A90" s="19"/>
      <c r="B90" s="20" t="s">
        <v>174</v>
      </c>
      <c r="C90" s="31" t="s">
        <v>149</v>
      </c>
      <c r="D90" s="24"/>
      <c r="E90" s="12"/>
      <c r="F90" s="14"/>
    </row>
    <row r="91" spans="1:6" s="1" customFormat="1" ht="20.25">
      <c r="A91" s="27" t="s">
        <v>119</v>
      </c>
      <c r="B91" s="20"/>
      <c r="C91" s="27" t="s">
        <v>120</v>
      </c>
      <c r="D91" s="24"/>
      <c r="E91" s="12"/>
      <c r="F91" s="14"/>
    </row>
    <row r="92" spans="1:5" s="1" customFormat="1" ht="20.25">
      <c r="A92" s="19"/>
      <c r="B92" s="20" t="s">
        <v>175</v>
      </c>
      <c r="C92" s="31" t="s">
        <v>148</v>
      </c>
      <c r="D92" s="24"/>
      <c r="E92" s="12"/>
    </row>
    <row r="93" spans="1:6" s="1" customFormat="1" ht="20.25">
      <c r="A93" s="27" t="s">
        <v>73</v>
      </c>
      <c r="B93" s="20" t="s">
        <v>176</v>
      </c>
      <c r="C93" s="27" t="s">
        <v>74</v>
      </c>
      <c r="D93" s="24">
        <v>11000</v>
      </c>
      <c r="E93" s="16">
        <f>SUM(D87:D88,D92)*27%+D90*5%</f>
        <v>10800</v>
      </c>
      <c r="F93" s="14"/>
    </row>
    <row r="94" spans="1:5" s="6" customFormat="1" ht="21">
      <c r="A94" s="27"/>
      <c r="B94" s="20"/>
      <c r="C94" s="32" t="s">
        <v>127</v>
      </c>
      <c r="D94" s="33">
        <f>SUM(D87:D93)</f>
        <v>51000</v>
      </c>
      <c r="E94" s="7"/>
    </row>
    <row r="95" spans="1:5" s="6" customFormat="1" ht="21">
      <c r="A95" s="27"/>
      <c r="B95" s="20"/>
      <c r="C95" s="44" t="s">
        <v>128</v>
      </c>
      <c r="D95" s="35">
        <f>SUM(D80,D83:D83,D94)</f>
        <v>6815880</v>
      </c>
      <c r="E95" s="7"/>
    </row>
    <row r="96" spans="1:5" s="1" customFormat="1" ht="20.25">
      <c r="A96" s="19"/>
      <c r="B96" s="20"/>
      <c r="C96" s="23"/>
      <c r="D96" s="41"/>
      <c r="E96" s="12"/>
    </row>
    <row r="97" spans="1:4" ht="20.25">
      <c r="A97" s="42" t="s">
        <v>78</v>
      </c>
      <c r="C97" s="23" t="s">
        <v>79</v>
      </c>
      <c r="D97" s="33"/>
    </row>
    <row r="98" spans="1:3" ht="20.25">
      <c r="A98" s="23" t="s">
        <v>75</v>
      </c>
      <c r="C98" s="23" t="s">
        <v>6</v>
      </c>
    </row>
    <row r="99" spans="1:4" ht="20.25">
      <c r="A99" s="27" t="s">
        <v>71</v>
      </c>
      <c r="B99" s="20" t="s">
        <v>173</v>
      </c>
      <c r="C99" s="27" t="s">
        <v>190</v>
      </c>
      <c r="D99" s="24">
        <v>200000</v>
      </c>
    </row>
    <row r="100" spans="1:6" ht="20.25">
      <c r="A100" s="27" t="s">
        <v>80</v>
      </c>
      <c r="B100" s="20" t="s">
        <v>178</v>
      </c>
      <c r="C100" s="55" t="s">
        <v>307</v>
      </c>
      <c r="D100" s="24">
        <v>100000</v>
      </c>
      <c r="E100" s="24"/>
      <c r="F100" s="14"/>
    </row>
    <row r="101" spans="1:6" ht="20.25">
      <c r="A101" s="27" t="s">
        <v>76</v>
      </c>
      <c r="B101" s="20" t="s">
        <v>177</v>
      </c>
      <c r="C101" s="27" t="s">
        <v>121</v>
      </c>
      <c r="F101" s="14"/>
    </row>
    <row r="102" spans="1:4" ht="20.25">
      <c r="A102" s="27"/>
      <c r="C102" s="31" t="s">
        <v>147</v>
      </c>
      <c r="D102" s="24">
        <v>100000</v>
      </c>
    </row>
    <row r="103" spans="1:4" ht="20.25">
      <c r="A103" s="27" t="s">
        <v>73</v>
      </c>
      <c r="B103" s="20" t="s">
        <v>176</v>
      </c>
      <c r="C103" s="27" t="s">
        <v>74</v>
      </c>
      <c r="D103" s="24">
        <v>108000</v>
      </c>
    </row>
    <row r="104" spans="1:3" ht="20.25">
      <c r="A104" s="27"/>
      <c r="C104" s="27"/>
    </row>
    <row r="105" spans="1:5" s="6" customFormat="1" ht="21">
      <c r="A105" s="23"/>
      <c r="B105" s="20"/>
      <c r="C105" s="32" t="s">
        <v>127</v>
      </c>
      <c r="D105" s="33">
        <f>SUM(D99:D104)</f>
        <v>508000</v>
      </c>
      <c r="E105" s="7">
        <v>2792100</v>
      </c>
    </row>
    <row r="107" spans="1:4" ht="20.25">
      <c r="A107" s="42" t="s">
        <v>81</v>
      </c>
      <c r="C107" s="23" t="s">
        <v>30</v>
      </c>
      <c r="D107" s="35"/>
    </row>
    <row r="108" spans="1:3" ht="20.25">
      <c r="A108" s="23" t="s">
        <v>75</v>
      </c>
      <c r="C108" s="23" t="s">
        <v>6</v>
      </c>
    </row>
    <row r="109" spans="1:3" ht="20.25">
      <c r="A109" s="27" t="s">
        <v>82</v>
      </c>
      <c r="C109" s="27" t="s">
        <v>83</v>
      </c>
    </row>
    <row r="110" spans="2:4" ht="20.25">
      <c r="B110" s="20" t="s">
        <v>179</v>
      </c>
      <c r="C110" s="31" t="s">
        <v>145</v>
      </c>
      <c r="D110" s="24">
        <v>510000</v>
      </c>
    </row>
    <row r="111" spans="1:6" ht="20.25">
      <c r="A111" s="27" t="s">
        <v>73</v>
      </c>
      <c r="B111" s="20" t="s">
        <v>176</v>
      </c>
      <c r="C111" s="27" t="s">
        <v>74</v>
      </c>
      <c r="D111" s="24">
        <v>138000</v>
      </c>
      <c r="F111" s="14"/>
    </row>
    <row r="112" spans="1:5" s="6" customFormat="1" ht="21">
      <c r="A112" s="23"/>
      <c r="B112" s="20"/>
      <c r="C112" s="32" t="s">
        <v>127</v>
      </c>
      <c r="D112" s="33">
        <f>SUM(D110:D111)</f>
        <v>648000</v>
      </c>
      <c r="E112" s="7">
        <v>1152000</v>
      </c>
    </row>
    <row r="113" ht="20.25">
      <c r="C113" s="23"/>
    </row>
    <row r="114" spans="1:4" ht="20.25">
      <c r="A114" s="42" t="s">
        <v>84</v>
      </c>
      <c r="C114" s="23" t="s">
        <v>31</v>
      </c>
      <c r="D114" s="33"/>
    </row>
    <row r="115" spans="1:4" ht="20.25">
      <c r="A115" s="23" t="s">
        <v>75</v>
      </c>
      <c r="C115" s="23" t="s">
        <v>6</v>
      </c>
      <c r="D115" s="33"/>
    </row>
    <row r="116" spans="1:3" ht="20.25">
      <c r="A116" s="27" t="s">
        <v>71</v>
      </c>
      <c r="C116" s="27" t="s">
        <v>72</v>
      </c>
    </row>
    <row r="117" spans="2:6" ht="20.25">
      <c r="B117" s="20" t="s">
        <v>180</v>
      </c>
      <c r="C117" s="31" t="s">
        <v>142</v>
      </c>
      <c r="D117" s="24">
        <v>100000</v>
      </c>
      <c r="F117" s="14"/>
    </row>
    <row r="118" spans="2:4" ht="20.25">
      <c r="B118" s="20" t="s">
        <v>173</v>
      </c>
      <c r="C118" s="31" t="s">
        <v>146</v>
      </c>
      <c r="D118" s="24">
        <v>100000</v>
      </c>
    </row>
    <row r="119" spans="1:3" ht="20.25">
      <c r="A119" s="27" t="s">
        <v>82</v>
      </c>
      <c r="C119" s="27" t="s">
        <v>83</v>
      </c>
    </row>
    <row r="120" spans="1:4" ht="20.25">
      <c r="A120" s="36"/>
      <c r="B120" s="20" t="s">
        <v>181</v>
      </c>
      <c r="C120" s="31" t="s">
        <v>144</v>
      </c>
      <c r="D120" s="24">
        <v>5000</v>
      </c>
    </row>
    <row r="121" spans="1:4" ht="20.25">
      <c r="A121" s="36"/>
      <c r="B121" s="20" t="s">
        <v>179</v>
      </c>
      <c r="C121" s="31" t="s">
        <v>145</v>
      </c>
      <c r="D121" s="24">
        <v>2000</v>
      </c>
    </row>
    <row r="122" spans="1:4" ht="20.25">
      <c r="A122" s="27" t="s">
        <v>80</v>
      </c>
      <c r="B122" s="20" t="s">
        <v>178</v>
      </c>
      <c r="C122" s="27" t="s">
        <v>221</v>
      </c>
      <c r="D122" s="24">
        <v>100000</v>
      </c>
    </row>
    <row r="123" spans="1:4" ht="20.25">
      <c r="A123" s="27" t="s">
        <v>76</v>
      </c>
      <c r="B123" s="20" t="s">
        <v>195</v>
      </c>
      <c r="C123" s="27" t="s">
        <v>121</v>
      </c>
      <c r="D123" s="24">
        <v>50000</v>
      </c>
    </row>
    <row r="124" spans="1:4" ht="20.25">
      <c r="A124" s="27" t="s">
        <v>73</v>
      </c>
      <c r="B124" s="20" t="s">
        <v>176</v>
      </c>
      <c r="C124" s="27" t="s">
        <v>74</v>
      </c>
      <c r="D124" s="24">
        <v>97000</v>
      </c>
    </row>
    <row r="125" spans="1:5" s="6" customFormat="1" ht="21">
      <c r="A125" s="23"/>
      <c r="B125" s="20"/>
      <c r="C125" s="32" t="s">
        <v>127</v>
      </c>
      <c r="D125" s="33">
        <f>SUM(D117:D124)</f>
        <v>454000</v>
      </c>
      <c r="E125" s="7">
        <v>100000</v>
      </c>
    </row>
    <row r="126" spans="1:3" ht="20.25">
      <c r="A126" s="27"/>
      <c r="C126" s="27"/>
    </row>
    <row r="127" spans="1:4" ht="20.25">
      <c r="A127" s="42" t="s">
        <v>191</v>
      </c>
      <c r="C127" s="23" t="s">
        <v>87</v>
      </c>
      <c r="D127" s="35"/>
    </row>
    <row r="128" spans="1:3" ht="20.25">
      <c r="A128" s="23" t="s">
        <v>75</v>
      </c>
      <c r="C128" s="23" t="s">
        <v>6</v>
      </c>
    </row>
    <row r="129" spans="1:4" ht="20.25">
      <c r="A129" s="27" t="s">
        <v>315</v>
      </c>
      <c r="B129" s="20" t="s">
        <v>316</v>
      </c>
      <c r="C129" s="27" t="s">
        <v>317</v>
      </c>
      <c r="D129" s="24">
        <v>20000</v>
      </c>
    </row>
    <row r="130" spans="1:3" ht="20.25">
      <c r="A130" s="27" t="s">
        <v>71</v>
      </c>
      <c r="C130" s="27" t="s">
        <v>72</v>
      </c>
    </row>
    <row r="131" spans="2:4" ht="20.25">
      <c r="B131" s="20" t="s">
        <v>180</v>
      </c>
      <c r="C131" s="31" t="s">
        <v>142</v>
      </c>
      <c r="D131" s="24">
        <v>500000</v>
      </c>
    </row>
    <row r="132" spans="1:4" ht="20.25">
      <c r="A132" s="27"/>
      <c r="B132" s="20" t="s">
        <v>173</v>
      </c>
      <c r="C132" s="31" t="s">
        <v>143</v>
      </c>
      <c r="D132" s="24">
        <v>500000</v>
      </c>
    </row>
    <row r="133" spans="1:4" ht="20.25">
      <c r="A133" s="27" t="s">
        <v>80</v>
      </c>
      <c r="B133" s="20" t="s">
        <v>178</v>
      </c>
      <c r="C133" s="27" t="s">
        <v>250</v>
      </c>
      <c r="D133" s="24">
        <v>50000</v>
      </c>
    </row>
    <row r="134" spans="1:4" ht="20.25">
      <c r="A134" s="27" t="s">
        <v>76</v>
      </c>
      <c r="B134" s="20" t="s">
        <v>195</v>
      </c>
      <c r="C134" s="27" t="s">
        <v>121</v>
      </c>
      <c r="D134" s="24">
        <v>150000</v>
      </c>
    </row>
    <row r="135" spans="1:4" ht="20.25">
      <c r="A135" s="27" t="s">
        <v>73</v>
      </c>
      <c r="B135" s="20" t="s">
        <v>176</v>
      </c>
      <c r="C135" s="27" t="s">
        <v>74</v>
      </c>
      <c r="D135" s="24">
        <v>330000</v>
      </c>
    </row>
    <row r="136" spans="1:5" s="6" customFormat="1" ht="21">
      <c r="A136" s="23"/>
      <c r="B136" s="20"/>
      <c r="C136" s="32" t="s">
        <v>127</v>
      </c>
      <c r="D136" s="33">
        <f>SUM(D129:D135)</f>
        <v>1550000</v>
      </c>
      <c r="E136" s="7">
        <f>D9</f>
        <v>1333080</v>
      </c>
    </row>
    <row r="137" spans="1:5" s="6" customFormat="1" ht="21">
      <c r="A137" s="23"/>
      <c r="B137" s="20"/>
      <c r="C137" s="32"/>
      <c r="D137" s="33"/>
      <c r="E137" s="7"/>
    </row>
    <row r="138" spans="1:4" ht="20.25">
      <c r="A138" s="42" t="s">
        <v>85</v>
      </c>
      <c r="C138" s="23" t="s">
        <v>86</v>
      </c>
      <c r="D138" s="35"/>
    </row>
    <row r="139" spans="1:3" ht="20.25">
      <c r="A139" s="27"/>
      <c r="C139" s="23" t="s">
        <v>88</v>
      </c>
    </row>
    <row r="140" spans="1:3" ht="20.25">
      <c r="A140" s="23" t="s">
        <v>75</v>
      </c>
      <c r="C140" s="23" t="s">
        <v>6</v>
      </c>
    </row>
    <row r="141" spans="1:3" ht="20.25">
      <c r="A141" s="27" t="s">
        <v>71</v>
      </c>
      <c r="C141" s="27" t="s">
        <v>72</v>
      </c>
    </row>
    <row r="142" spans="1:4" ht="20.25">
      <c r="A142" s="23"/>
      <c r="B142" s="20" t="s">
        <v>173</v>
      </c>
      <c r="C142" s="31" t="s">
        <v>139</v>
      </c>
      <c r="D142" s="24">
        <v>300000</v>
      </c>
    </row>
    <row r="143" spans="1:4" ht="20.25">
      <c r="A143" s="23"/>
      <c r="B143" s="20" t="s">
        <v>222</v>
      </c>
      <c r="C143" s="31" t="s">
        <v>223</v>
      </c>
      <c r="D143" s="24">
        <v>70000</v>
      </c>
    </row>
    <row r="144" spans="1:4" ht="20.25">
      <c r="A144" s="27" t="s">
        <v>117</v>
      </c>
      <c r="B144" s="20" t="s">
        <v>318</v>
      </c>
      <c r="C144" s="27" t="s">
        <v>319</v>
      </c>
      <c r="D144" s="24">
        <v>35000</v>
      </c>
    </row>
    <row r="145" spans="1:4" ht="20.25">
      <c r="A145" s="27" t="s">
        <v>119</v>
      </c>
      <c r="B145" s="20" t="s">
        <v>320</v>
      </c>
      <c r="C145" s="27" t="s">
        <v>270</v>
      </c>
      <c r="D145" s="24">
        <v>150000</v>
      </c>
    </row>
    <row r="146" spans="1:4" ht="20.25">
      <c r="A146" s="27" t="s">
        <v>82</v>
      </c>
      <c r="C146" s="27" t="s">
        <v>83</v>
      </c>
      <c r="D146" s="24">
        <v>120000</v>
      </c>
    </row>
    <row r="147" spans="1:5" s="6" customFormat="1" ht="21">
      <c r="A147" s="23"/>
      <c r="B147" s="20"/>
      <c r="C147" s="32" t="s">
        <v>141</v>
      </c>
      <c r="D147" s="33">
        <f>SUM(D142:D146)</f>
        <v>675000</v>
      </c>
      <c r="E147" s="7"/>
    </row>
    <row r="148" spans="1:3" ht="20.25">
      <c r="A148" s="27"/>
      <c r="C148" s="27"/>
    </row>
    <row r="149" spans="1:3" ht="20.25">
      <c r="A149" s="27"/>
      <c r="C149" s="23" t="s">
        <v>89</v>
      </c>
    </row>
    <row r="150" spans="1:3" ht="20.25">
      <c r="A150" s="27" t="s">
        <v>76</v>
      </c>
      <c r="C150" s="27" t="s">
        <v>77</v>
      </c>
    </row>
    <row r="151" spans="1:4" ht="20.25">
      <c r="A151" s="27"/>
      <c r="B151" s="20" t="s">
        <v>182</v>
      </c>
      <c r="C151" s="31" t="s">
        <v>138</v>
      </c>
      <c r="D151" s="24">
        <v>70000</v>
      </c>
    </row>
    <row r="152" spans="1:5" ht="20.25">
      <c r="A152" s="27"/>
      <c r="B152" s="20" t="s">
        <v>192</v>
      </c>
      <c r="C152" s="31" t="s">
        <v>227</v>
      </c>
      <c r="D152" s="24">
        <v>500000</v>
      </c>
      <c r="E152" s="24">
        <f>(122407*4)+8000</f>
        <v>497628</v>
      </c>
    </row>
    <row r="153" spans="1:4" ht="20.25">
      <c r="A153" s="27"/>
      <c r="B153" s="20" t="s">
        <v>195</v>
      </c>
      <c r="C153" s="31" t="s">
        <v>224</v>
      </c>
      <c r="D153" s="24">
        <v>500000</v>
      </c>
    </row>
    <row r="154" spans="1:4" ht="20.25">
      <c r="A154" s="27"/>
      <c r="B154" s="20" t="s">
        <v>251</v>
      </c>
      <c r="C154" s="31" t="s">
        <v>252</v>
      </c>
      <c r="D154" s="24">
        <v>1000</v>
      </c>
    </row>
    <row r="155" spans="1:4" ht="20.25">
      <c r="A155" s="27"/>
      <c r="B155" s="20" t="s">
        <v>225</v>
      </c>
      <c r="C155" s="31" t="s">
        <v>226</v>
      </c>
      <c r="D155" s="24">
        <v>20000</v>
      </c>
    </row>
    <row r="156" spans="1:4" ht="20.25">
      <c r="A156" s="27"/>
      <c r="B156" s="20" t="s">
        <v>228</v>
      </c>
      <c r="C156" s="31" t="s">
        <v>229</v>
      </c>
      <c r="D156" s="24">
        <v>290000</v>
      </c>
    </row>
    <row r="157" spans="1:4" ht="20.25">
      <c r="A157" s="27" t="s">
        <v>73</v>
      </c>
      <c r="B157" s="20" t="s">
        <v>176</v>
      </c>
      <c r="C157" s="27" t="s">
        <v>74</v>
      </c>
      <c r="D157" s="24">
        <v>477000</v>
      </c>
    </row>
    <row r="158" spans="1:5" s="6" customFormat="1" ht="21">
      <c r="A158" s="23"/>
      <c r="B158" s="20"/>
      <c r="C158" s="32" t="s">
        <v>127</v>
      </c>
      <c r="D158" s="33">
        <f>SUM(D151:D157)</f>
        <v>1858000</v>
      </c>
      <c r="E158" s="7"/>
    </row>
    <row r="159" spans="1:5" s="6" customFormat="1" ht="21">
      <c r="A159" s="23"/>
      <c r="B159" s="20"/>
      <c r="C159" s="23"/>
      <c r="D159" s="33"/>
      <c r="E159" s="7"/>
    </row>
    <row r="160" spans="1:3" ht="20.25">
      <c r="A160" s="42" t="s">
        <v>203</v>
      </c>
      <c r="C160" s="23" t="s">
        <v>90</v>
      </c>
    </row>
    <row r="161" spans="1:3" ht="20.25">
      <c r="A161" s="27" t="s">
        <v>91</v>
      </c>
      <c r="C161" s="27" t="s">
        <v>92</v>
      </c>
    </row>
    <row r="162" spans="1:3" ht="20.25">
      <c r="A162" s="27"/>
      <c r="B162" s="20" t="s">
        <v>183</v>
      </c>
      <c r="C162" s="31" t="s">
        <v>133</v>
      </c>
    </row>
    <row r="163" spans="1:6" ht="20.25">
      <c r="A163" s="27"/>
      <c r="C163" s="45" t="s">
        <v>140</v>
      </c>
      <c r="F163" s="14"/>
    </row>
    <row r="164" spans="1:5" s="8" customFormat="1" ht="20.25">
      <c r="A164" s="27"/>
      <c r="B164" s="20"/>
      <c r="C164" s="46" t="s">
        <v>130</v>
      </c>
      <c r="D164" s="30">
        <f>SUM(D163)</f>
        <v>0</v>
      </c>
      <c r="E164" s="17"/>
    </row>
    <row r="165" ht="20.25">
      <c r="A165" s="27"/>
    </row>
    <row r="166" spans="1:3" ht="20.25">
      <c r="A166" s="27"/>
      <c r="B166" s="20" t="s">
        <v>184</v>
      </c>
      <c r="C166" s="58" t="s">
        <v>23</v>
      </c>
    </row>
    <row r="167" spans="1:4" ht="20.25">
      <c r="A167" s="27"/>
      <c r="C167" s="45" t="s">
        <v>134</v>
      </c>
      <c r="D167" s="24">
        <f>21912*12</f>
        <v>262944</v>
      </c>
    </row>
    <row r="168" spans="1:5" ht="20.25">
      <c r="A168" s="27"/>
      <c r="C168" s="45" t="s">
        <v>129</v>
      </c>
      <c r="D168" s="24">
        <v>99302</v>
      </c>
      <c r="E168" s="24"/>
    </row>
    <row r="169" spans="1:5" ht="20.25">
      <c r="A169" s="27"/>
      <c r="C169" s="45" t="s">
        <v>249</v>
      </c>
      <c r="D169" s="24">
        <v>237442</v>
      </c>
      <c r="E169" s="24"/>
    </row>
    <row r="170" spans="1:5" s="8" customFormat="1" ht="20.25">
      <c r="A170" s="27"/>
      <c r="B170" s="20"/>
      <c r="C170" s="46" t="s">
        <v>130</v>
      </c>
      <c r="D170" s="30">
        <f>SUM(D167:D169)</f>
        <v>599688</v>
      </c>
      <c r="E170" s="17"/>
    </row>
    <row r="171" ht="20.25">
      <c r="A171" s="27"/>
    </row>
    <row r="172" spans="1:3" ht="20.25">
      <c r="A172" s="27"/>
      <c r="B172" s="20" t="s">
        <v>184</v>
      </c>
      <c r="C172" s="58" t="s">
        <v>131</v>
      </c>
    </row>
    <row r="173" spans="1:6" ht="20.25">
      <c r="A173" s="27"/>
      <c r="C173" s="45" t="s">
        <v>284</v>
      </c>
      <c r="D173" s="24">
        <f>258*710</f>
        <v>183180</v>
      </c>
      <c r="F173" s="14"/>
    </row>
    <row r="174" spans="1:6" ht="20.25">
      <c r="A174" s="27"/>
      <c r="C174" s="45" t="s">
        <v>260</v>
      </c>
      <c r="D174" s="24">
        <v>316954</v>
      </c>
      <c r="F174" s="14"/>
    </row>
    <row r="175" spans="1:5" s="8" customFormat="1" ht="20.25">
      <c r="A175" s="27"/>
      <c r="B175" s="20"/>
      <c r="C175" s="46" t="s">
        <v>130</v>
      </c>
      <c r="D175" s="30">
        <f>SUM(D173:D174)</f>
        <v>500134</v>
      </c>
      <c r="E175" s="17"/>
    </row>
    <row r="176" spans="1:5" s="6" customFormat="1" ht="21">
      <c r="A176" s="23"/>
      <c r="B176" s="20"/>
      <c r="C176" s="32" t="s">
        <v>127</v>
      </c>
      <c r="D176" s="33">
        <f>SUM(D164,D170,D175)</f>
        <v>1099822</v>
      </c>
      <c r="E176" s="7"/>
    </row>
    <row r="177" spans="1:3" ht="20.25">
      <c r="A177" s="27"/>
      <c r="C177" s="27"/>
    </row>
    <row r="178" spans="1:3" ht="20.25">
      <c r="A178" s="27" t="s">
        <v>93</v>
      </c>
      <c r="C178" s="27" t="s">
        <v>94</v>
      </c>
    </row>
    <row r="179" spans="1:3" ht="20.25">
      <c r="A179" s="27"/>
      <c r="C179" s="59" t="s">
        <v>132</v>
      </c>
    </row>
    <row r="180" spans="1:6" ht="20.25">
      <c r="A180" s="27"/>
      <c r="C180" s="45" t="s">
        <v>306</v>
      </c>
      <c r="D180" s="24">
        <v>12000</v>
      </c>
      <c r="F180" s="14"/>
    </row>
    <row r="181" spans="1:4" ht="20.25">
      <c r="A181" s="27"/>
      <c r="C181" s="45" t="s">
        <v>305</v>
      </c>
      <c r="D181" s="24">
        <v>5200</v>
      </c>
    </row>
    <row r="182" spans="1:4" ht="20.25">
      <c r="A182" s="27"/>
      <c r="C182" s="45" t="s">
        <v>304</v>
      </c>
      <c r="D182" s="24">
        <v>5000</v>
      </c>
    </row>
    <row r="183" spans="1:4" ht="20.25">
      <c r="A183" s="27"/>
      <c r="C183" s="45" t="s">
        <v>303</v>
      </c>
      <c r="D183" s="24">
        <v>6000</v>
      </c>
    </row>
    <row r="184" spans="1:4" ht="20.25">
      <c r="A184" s="27"/>
      <c r="C184" s="45" t="s">
        <v>302</v>
      </c>
      <c r="D184" s="24">
        <v>50000</v>
      </c>
    </row>
    <row r="185" spans="1:5" s="6" customFormat="1" ht="21">
      <c r="A185" s="23"/>
      <c r="B185" s="20"/>
      <c r="C185" s="32" t="s">
        <v>127</v>
      </c>
      <c r="D185" s="33">
        <f>SUM(D180:D184)</f>
        <v>78200</v>
      </c>
      <c r="E185" s="7"/>
    </row>
    <row r="186" spans="1:5" s="6" customFormat="1" ht="21">
      <c r="A186" s="23"/>
      <c r="B186" s="20"/>
      <c r="C186" s="32"/>
      <c r="D186" s="33"/>
      <c r="E186" s="7"/>
    </row>
    <row r="187" spans="1:5" s="6" customFormat="1" ht="21">
      <c r="A187" s="23"/>
      <c r="B187" s="20"/>
      <c r="C187" s="23"/>
      <c r="D187" s="33"/>
      <c r="E187" s="7"/>
    </row>
    <row r="188" spans="1:5" s="5" customFormat="1" ht="20.25">
      <c r="A188" s="36"/>
      <c r="B188" s="20"/>
      <c r="C188" s="36" t="s">
        <v>95</v>
      </c>
      <c r="D188" s="35">
        <f>SUM(D147,D158,D176,D185)</f>
        <v>3711022</v>
      </c>
      <c r="E188" s="9"/>
    </row>
    <row r="189" spans="1:3" ht="20.25">
      <c r="A189" s="27"/>
      <c r="C189" s="36"/>
    </row>
    <row r="190" spans="1:3" ht="20.25">
      <c r="A190" s="42" t="s">
        <v>122</v>
      </c>
      <c r="C190" s="23" t="s">
        <v>123</v>
      </c>
    </row>
    <row r="191" spans="1:3" ht="20.25">
      <c r="A191" s="23" t="s">
        <v>75</v>
      </c>
      <c r="C191" s="23" t="s">
        <v>6</v>
      </c>
    </row>
    <row r="192" spans="1:4" ht="20.25">
      <c r="A192" s="27" t="s">
        <v>71</v>
      </c>
      <c r="B192" s="20" t="s">
        <v>173</v>
      </c>
      <c r="C192" s="48" t="s">
        <v>193</v>
      </c>
      <c r="D192" s="24">
        <v>25000</v>
      </c>
    </row>
    <row r="193" spans="1:4" ht="20.25">
      <c r="A193" s="27"/>
      <c r="B193" s="20" t="s">
        <v>222</v>
      </c>
      <c r="C193" s="48" t="s">
        <v>223</v>
      </c>
      <c r="D193" s="24">
        <v>74000</v>
      </c>
    </row>
    <row r="194" spans="1:4" ht="20.25">
      <c r="A194" s="27" t="s">
        <v>80</v>
      </c>
      <c r="B194" s="20" t="s">
        <v>178</v>
      </c>
      <c r="C194" s="45" t="s">
        <v>194</v>
      </c>
      <c r="D194" s="24">
        <v>80000</v>
      </c>
    </row>
    <row r="195" spans="1:4" ht="20.25">
      <c r="A195" s="27" t="s">
        <v>76</v>
      </c>
      <c r="B195" s="20" t="s">
        <v>195</v>
      </c>
      <c r="C195" s="45" t="s">
        <v>196</v>
      </c>
      <c r="D195" s="24">
        <v>80000</v>
      </c>
    </row>
    <row r="196" spans="1:4" ht="20.25">
      <c r="A196" s="27" t="s">
        <v>73</v>
      </c>
      <c r="B196" s="20" t="s">
        <v>176</v>
      </c>
      <c r="C196" s="45" t="s">
        <v>197</v>
      </c>
      <c r="D196" s="24">
        <v>70000</v>
      </c>
    </row>
    <row r="197" spans="1:5" s="6" customFormat="1" ht="21">
      <c r="A197" s="23"/>
      <c r="B197" s="20"/>
      <c r="C197" s="32" t="s">
        <v>127</v>
      </c>
      <c r="D197" s="33">
        <f>SUM(D192:D196)</f>
        <v>329000</v>
      </c>
      <c r="E197" s="7"/>
    </row>
    <row r="198" spans="1:5" s="6" customFormat="1" ht="21">
      <c r="A198" s="23"/>
      <c r="B198" s="20"/>
      <c r="C198" s="32"/>
      <c r="D198" s="33"/>
      <c r="E198" s="7"/>
    </row>
    <row r="199" spans="1:3" ht="20.25">
      <c r="A199" s="42" t="s">
        <v>253</v>
      </c>
      <c r="C199" s="23" t="s">
        <v>254</v>
      </c>
    </row>
    <row r="200" spans="1:3" ht="20.25">
      <c r="A200" s="23" t="s">
        <v>75</v>
      </c>
      <c r="C200" s="23" t="s">
        <v>6</v>
      </c>
    </row>
    <row r="201" spans="1:4" ht="20.25">
      <c r="A201" s="27" t="s">
        <v>71</v>
      </c>
      <c r="B201" s="20" t="s">
        <v>173</v>
      </c>
      <c r="C201" s="48" t="s">
        <v>193</v>
      </c>
      <c r="D201" s="24">
        <v>200000</v>
      </c>
    </row>
    <row r="202" spans="1:4" ht="20.25">
      <c r="A202" s="27" t="s">
        <v>257</v>
      </c>
      <c r="B202" s="20" t="s">
        <v>255</v>
      </c>
      <c r="C202" s="48" t="s">
        <v>256</v>
      </c>
      <c r="D202" s="24">
        <v>80000</v>
      </c>
    </row>
    <row r="203" spans="1:4" ht="20.25">
      <c r="A203" s="27" t="s">
        <v>76</v>
      </c>
      <c r="B203" s="20" t="s">
        <v>195</v>
      </c>
      <c r="C203" s="45" t="s">
        <v>196</v>
      </c>
      <c r="D203" s="24">
        <v>500000</v>
      </c>
    </row>
    <row r="204" spans="1:4" ht="20.25">
      <c r="A204" s="27" t="s">
        <v>73</v>
      </c>
      <c r="B204" s="20" t="s">
        <v>176</v>
      </c>
      <c r="C204" s="45" t="s">
        <v>197</v>
      </c>
      <c r="D204" s="24">
        <v>211000</v>
      </c>
    </row>
    <row r="205" spans="1:4" ht="20.25">
      <c r="A205" s="27"/>
      <c r="C205" s="32" t="s">
        <v>321</v>
      </c>
      <c r="D205" s="33">
        <f>SUM(D201:D204)</f>
        <v>991000</v>
      </c>
    </row>
    <row r="206" spans="1:4" ht="20.25">
      <c r="A206" s="27"/>
      <c r="C206" s="32"/>
      <c r="D206" s="33"/>
    </row>
    <row r="207" spans="1:4" ht="20.25">
      <c r="A207" s="27" t="s">
        <v>230</v>
      </c>
      <c r="B207" s="20" t="s">
        <v>322</v>
      </c>
      <c r="C207" s="61" t="s">
        <v>323</v>
      </c>
      <c r="D207" s="24">
        <v>394000</v>
      </c>
    </row>
    <row r="208" spans="1:4" ht="20.25">
      <c r="A208" s="27"/>
      <c r="C208" s="45" t="s">
        <v>244</v>
      </c>
      <c r="D208" s="24">
        <v>107000</v>
      </c>
    </row>
    <row r="209" spans="1:4" ht="20.25">
      <c r="A209" s="27"/>
      <c r="C209" s="32" t="s">
        <v>324</v>
      </c>
      <c r="D209" s="33">
        <f>SUM(D207:D208)</f>
        <v>501000</v>
      </c>
    </row>
    <row r="210" spans="1:5" s="6" customFormat="1" ht="21">
      <c r="A210" s="23"/>
      <c r="B210" s="20"/>
      <c r="C210" s="32" t="s">
        <v>127</v>
      </c>
      <c r="D210" s="33">
        <f>SUM(D205,D209)</f>
        <v>1492000</v>
      </c>
      <c r="E210" s="7"/>
    </row>
    <row r="211" spans="1:5" s="6" customFormat="1" ht="21">
      <c r="A211" s="23"/>
      <c r="B211" s="20"/>
      <c r="C211" s="32"/>
      <c r="D211" s="33"/>
      <c r="E211" s="7"/>
    </row>
    <row r="212" spans="1:5" s="6" customFormat="1" ht="21">
      <c r="A212" s="42" t="s">
        <v>253</v>
      </c>
      <c r="B212" s="20"/>
      <c r="C212" s="63" t="s">
        <v>264</v>
      </c>
      <c r="D212" s="33"/>
      <c r="E212" s="7"/>
    </row>
    <row r="213" spans="1:5" s="6" customFormat="1" ht="21">
      <c r="A213" s="23" t="s">
        <v>65</v>
      </c>
      <c r="B213" s="20" t="s">
        <v>186</v>
      </c>
      <c r="C213" s="56" t="s">
        <v>291</v>
      </c>
      <c r="D213" s="24"/>
      <c r="E213" s="7"/>
    </row>
    <row r="214" spans="1:5" s="6" customFormat="1" ht="21">
      <c r="A214" s="23" t="s">
        <v>70</v>
      </c>
      <c r="B214" s="20" t="s">
        <v>171</v>
      </c>
      <c r="C214" s="56" t="s">
        <v>265</v>
      </c>
      <c r="D214" s="24"/>
      <c r="E214" s="7"/>
    </row>
    <row r="215" spans="1:5" s="6" customFormat="1" ht="21">
      <c r="A215" s="23" t="s">
        <v>75</v>
      </c>
      <c r="B215" s="20" t="s">
        <v>173</v>
      </c>
      <c r="C215" s="56" t="s">
        <v>268</v>
      </c>
      <c r="D215" s="24"/>
      <c r="E215" s="7"/>
    </row>
    <row r="216" spans="1:5" s="6" customFormat="1" ht="21">
      <c r="A216" s="23"/>
      <c r="B216" s="20" t="s">
        <v>269</v>
      </c>
      <c r="C216" s="56" t="s">
        <v>270</v>
      </c>
      <c r="D216" s="24"/>
      <c r="E216" s="7"/>
    </row>
    <row r="217" spans="1:5" s="6" customFormat="1" ht="21">
      <c r="A217" s="23"/>
      <c r="B217" s="20" t="s">
        <v>255</v>
      </c>
      <c r="C217" s="56" t="s">
        <v>272</v>
      </c>
      <c r="D217" s="24"/>
      <c r="E217" s="7"/>
    </row>
    <row r="218" spans="1:5" s="6" customFormat="1" ht="21">
      <c r="A218" s="23"/>
      <c r="B218" s="20" t="s">
        <v>266</v>
      </c>
      <c r="C218" s="56" t="s">
        <v>267</v>
      </c>
      <c r="D218" s="24"/>
      <c r="E218" s="7"/>
    </row>
    <row r="219" spans="2:5" s="6" customFormat="1" ht="21">
      <c r="B219" s="20" t="s">
        <v>195</v>
      </c>
      <c r="C219" s="56" t="s">
        <v>301</v>
      </c>
      <c r="D219" s="24"/>
      <c r="E219" s="7"/>
    </row>
    <row r="220" spans="1:5" s="6" customFormat="1" ht="21">
      <c r="A220" s="20"/>
      <c r="B220" s="20" t="s">
        <v>251</v>
      </c>
      <c r="C220" s="20" t="s">
        <v>271</v>
      </c>
      <c r="D220" s="24"/>
      <c r="E220" s="7"/>
    </row>
    <row r="221" spans="1:5" s="6" customFormat="1" ht="21">
      <c r="A221" s="20"/>
      <c r="B221" s="20" t="s">
        <v>228</v>
      </c>
      <c r="C221" s="20" t="s">
        <v>273</v>
      </c>
      <c r="D221" s="24"/>
      <c r="E221" s="7"/>
    </row>
    <row r="222" spans="1:5" s="6" customFormat="1" ht="21">
      <c r="A222" s="20"/>
      <c r="B222" s="20" t="s">
        <v>176</v>
      </c>
      <c r="C222" s="20" t="s">
        <v>244</v>
      </c>
      <c r="D222" s="24"/>
      <c r="E222" s="7"/>
    </row>
    <row r="223" spans="1:5" s="6" customFormat="1" ht="21">
      <c r="A223" s="42" t="s">
        <v>274</v>
      </c>
      <c r="B223" s="20" t="s">
        <v>235</v>
      </c>
      <c r="C223" s="20" t="s">
        <v>293</v>
      </c>
      <c r="D223" s="24"/>
      <c r="E223" s="7"/>
    </row>
    <row r="224" spans="1:5" s="6" customFormat="1" ht="21">
      <c r="A224" s="20"/>
      <c r="B224" s="20" t="s">
        <v>258</v>
      </c>
      <c r="C224" s="20" t="s">
        <v>275</v>
      </c>
      <c r="D224" s="24"/>
      <c r="E224" s="7"/>
    </row>
    <row r="225" spans="1:5" s="6" customFormat="1" ht="21">
      <c r="A225" s="42" t="s">
        <v>91</v>
      </c>
      <c r="B225" s="20" t="s">
        <v>343</v>
      </c>
      <c r="C225" s="20" t="s">
        <v>344</v>
      </c>
      <c r="D225" s="24">
        <v>1231964</v>
      </c>
      <c r="E225" s="7"/>
    </row>
    <row r="226" spans="1:5" s="6" customFormat="1" ht="21">
      <c r="A226" s="42" t="s">
        <v>276</v>
      </c>
      <c r="B226" s="20" t="s">
        <v>277</v>
      </c>
      <c r="C226" s="20" t="s">
        <v>294</v>
      </c>
      <c r="D226" s="24"/>
      <c r="E226" s="7"/>
    </row>
    <row r="227" spans="1:5" s="6" customFormat="1" ht="21">
      <c r="A227" s="20"/>
      <c r="B227" s="20" t="s">
        <v>278</v>
      </c>
      <c r="C227" s="20" t="s">
        <v>279</v>
      </c>
      <c r="D227" s="24"/>
      <c r="E227" s="7"/>
    </row>
    <row r="228" spans="1:5" s="6" customFormat="1" ht="21">
      <c r="A228" s="42" t="s">
        <v>230</v>
      </c>
      <c r="B228" s="20" t="s">
        <v>231</v>
      </c>
      <c r="C228" s="20" t="s">
        <v>280</v>
      </c>
      <c r="D228" s="24"/>
      <c r="E228" s="7"/>
    </row>
    <row r="229" spans="1:5" s="6" customFormat="1" ht="21">
      <c r="A229" s="20"/>
      <c r="B229" s="20" t="s">
        <v>232</v>
      </c>
      <c r="C229" s="20" t="s">
        <v>281</v>
      </c>
      <c r="D229" s="24"/>
      <c r="E229" s="7"/>
    </row>
    <row r="230" spans="1:5" s="6" customFormat="1" ht="21">
      <c r="A230" s="20"/>
      <c r="B230" s="20"/>
      <c r="C230" s="32" t="s">
        <v>127</v>
      </c>
      <c r="D230" s="33">
        <f>SUM(D213:D229)</f>
        <v>1231964</v>
      </c>
      <c r="E230" s="7"/>
    </row>
    <row r="231" spans="1:5" s="6" customFormat="1" ht="21">
      <c r="A231" s="20"/>
      <c r="B231" s="20"/>
      <c r="C231" s="32"/>
      <c r="D231" s="33"/>
      <c r="E231" s="7"/>
    </row>
    <row r="232" spans="1:5" s="6" customFormat="1" ht="21">
      <c r="A232" s="42" t="s">
        <v>253</v>
      </c>
      <c r="B232" s="20"/>
      <c r="C232" s="49" t="s">
        <v>296</v>
      </c>
      <c r="D232" s="33"/>
      <c r="E232" s="7"/>
    </row>
    <row r="233" spans="1:5" s="6" customFormat="1" ht="21">
      <c r="A233" s="23" t="s">
        <v>75</v>
      </c>
      <c r="B233" s="20" t="s">
        <v>297</v>
      </c>
      <c r="C233" s="20" t="s">
        <v>282</v>
      </c>
      <c r="D233" s="24">
        <v>662520</v>
      </c>
      <c r="E233" s="7"/>
    </row>
    <row r="234" spans="1:5" s="6" customFormat="1" ht="21">
      <c r="A234" s="20"/>
      <c r="B234" s="20"/>
      <c r="C234" s="20" t="s">
        <v>211</v>
      </c>
      <c r="D234" s="24">
        <v>178880</v>
      </c>
      <c r="E234" s="7"/>
    </row>
    <row r="235" spans="1:5" s="6" customFormat="1" ht="21">
      <c r="A235" s="20"/>
      <c r="B235" s="20"/>
      <c r="C235" s="32" t="s">
        <v>127</v>
      </c>
      <c r="D235" s="33">
        <f>SUM(D233:D234)</f>
        <v>841400</v>
      </c>
      <c r="E235" s="7"/>
    </row>
    <row r="236" spans="1:5" s="6" customFormat="1" ht="21">
      <c r="A236" s="20"/>
      <c r="B236" s="20"/>
      <c r="C236" s="20"/>
      <c r="D236" s="20"/>
      <c r="E236" s="7"/>
    </row>
    <row r="237" spans="1:5" s="6" customFormat="1" ht="21">
      <c r="A237" s="42" t="s">
        <v>212</v>
      </c>
      <c r="B237" s="20"/>
      <c r="C237" s="49" t="s">
        <v>213</v>
      </c>
      <c r="D237" s="33"/>
      <c r="E237" s="7"/>
    </row>
    <row r="238" spans="1:5" s="6" customFormat="1" ht="21">
      <c r="A238" s="23" t="s">
        <v>75</v>
      </c>
      <c r="B238" s="20"/>
      <c r="C238" s="49" t="s">
        <v>208</v>
      </c>
      <c r="D238" s="33"/>
      <c r="E238" s="7"/>
    </row>
    <row r="239" spans="1:5" s="6" customFormat="1" ht="21">
      <c r="A239" s="23"/>
      <c r="B239" s="20"/>
      <c r="C239" s="49" t="s">
        <v>263</v>
      </c>
      <c r="D239" s="33"/>
      <c r="E239" s="7"/>
    </row>
    <row r="240" spans="1:5" s="6" customFormat="1" ht="21">
      <c r="A240" s="27" t="s">
        <v>71</v>
      </c>
      <c r="B240" s="20" t="s">
        <v>173</v>
      </c>
      <c r="C240" s="31" t="s">
        <v>215</v>
      </c>
      <c r="D240" s="24">
        <v>50000</v>
      </c>
      <c r="E240" s="7"/>
    </row>
    <row r="241" spans="1:5" s="6" customFormat="1" ht="21">
      <c r="A241" s="27" t="s">
        <v>76</v>
      </c>
      <c r="B241" s="20" t="s">
        <v>195</v>
      </c>
      <c r="C241" s="31" t="s">
        <v>261</v>
      </c>
      <c r="D241" s="24">
        <v>50000</v>
      </c>
      <c r="E241" s="7"/>
    </row>
    <row r="242" spans="1:5" s="6" customFormat="1" ht="21">
      <c r="A242" s="27" t="s">
        <v>80</v>
      </c>
      <c r="B242" s="20" t="s">
        <v>178</v>
      </c>
      <c r="C242" s="31" t="s">
        <v>262</v>
      </c>
      <c r="D242" s="24">
        <v>50000</v>
      </c>
      <c r="E242" s="7"/>
    </row>
    <row r="243" spans="1:4" ht="20.25">
      <c r="A243" s="27" t="s">
        <v>73</v>
      </c>
      <c r="B243" s="20" t="s">
        <v>176</v>
      </c>
      <c r="C243" s="31" t="s">
        <v>214</v>
      </c>
      <c r="D243" s="24">
        <v>41000</v>
      </c>
    </row>
    <row r="244" spans="1:4" ht="20.25">
      <c r="A244" s="27"/>
      <c r="C244" s="32" t="s">
        <v>127</v>
      </c>
      <c r="D244" s="33">
        <f>SUM(D240:D243)</f>
        <v>191000</v>
      </c>
    </row>
    <row r="245" spans="3:4" ht="20.25">
      <c r="C245" s="23"/>
      <c r="D245" s="35"/>
    </row>
    <row r="246" spans="3:4" ht="20.25">
      <c r="C246" s="23" t="s">
        <v>98</v>
      </c>
      <c r="D246" s="35"/>
    </row>
    <row r="248" spans="1:3" ht="20.25">
      <c r="A248" s="42" t="s">
        <v>96</v>
      </c>
      <c r="C248" s="23" t="s">
        <v>97</v>
      </c>
    </row>
    <row r="249" spans="1:3" ht="20.25">
      <c r="A249" s="27" t="s">
        <v>326</v>
      </c>
      <c r="C249" s="31" t="s">
        <v>135</v>
      </c>
    </row>
    <row r="250" spans="2:6" ht="20.25">
      <c r="B250" s="20" t="s">
        <v>325</v>
      </c>
      <c r="C250" s="61" t="s">
        <v>327</v>
      </c>
      <c r="D250" s="24">
        <v>224000</v>
      </c>
      <c r="F250" s="14"/>
    </row>
    <row r="251" spans="3:4" ht="20.25">
      <c r="C251" s="32" t="s">
        <v>127</v>
      </c>
      <c r="D251" s="33">
        <f>SUM(D250:D250)</f>
        <v>224000</v>
      </c>
    </row>
    <row r="252" ht="20.25">
      <c r="C252" s="23"/>
    </row>
    <row r="253" spans="1:4" ht="20.25">
      <c r="A253" s="49">
        <v>107060</v>
      </c>
      <c r="B253" s="28"/>
      <c r="C253" s="23" t="s">
        <v>99</v>
      </c>
      <c r="D253" s="35"/>
    </row>
    <row r="254" spans="1:4" ht="20.25">
      <c r="A254" s="50" t="s">
        <v>100</v>
      </c>
      <c r="B254" s="28" t="s">
        <v>233</v>
      </c>
      <c r="C254" s="31" t="s">
        <v>234</v>
      </c>
      <c r="D254" s="24">
        <v>2876046</v>
      </c>
    </row>
    <row r="255" spans="1:6" ht="20.25">
      <c r="A255" s="49"/>
      <c r="B255" s="28" t="s">
        <v>185</v>
      </c>
      <c r="C255" s="31" t="s">
        <v>136</v>
      </c>
      <c r="D255" s="24">
        <v>700000</v>
      </c>
      <c r="F255" s="14"/>
    </row>
    <row r="256" spans="1:4" ht="20.25">
      <c r="A256" s="49"/>
      <c r="B256" s="28" t="s">
        <v>198</v>
      </c>
      <c r="C256" s="31" t="s">
        <v>285</v>
      </c>
      <c r="D256" s="24">
        <v>700000</v>
      </c>
    </row>
    <row r="257" spans="1:4" ht="20.25">
      <c r="A257" s="49"/>
      <c r="B257" s="28" t="s">
        <v>236</v>
      </c>
      <c r="C257" s="31" t="s">
        <v>237</v>
      </c>
      <c r="D257" s="24">
        <v>150000</v>
      </c>
    </row>
    <row r="258" spans="1:6" s="8" customFormat="1" ht="20.25">
      <c r="A258" s="49"/>
      <c r="B258" s="28"/>
      <c r="C258" s="32" t="s">
        <v>127</v>
      </c>
      <c r="D258" s="33">
        <f>SUM(D254:D257)</f>
        <v>4426046</v>
      </c>
      <c r="E258" s="17">
        <v>4967000</v>
      </c>
      <c r="F258" s="8" t="s">
        <v>328</v>
      </c>
    </row>
    <row r="259" spans="1:5" s="8" customFormat="1" ht="20.25">
      <c r="A259" s="49"/>
      <c r="B259" s="28"/>
      <c r="C259" s="32"/>
      <c r="D259" s="33"/>
      <c r="E259" s="17"/>
    </row>
    <row r="260" spans="1:5" s="8" customFormat="1" ht="20.25">
      <c r="A260" s="49">
        <v>104037</v>
      </c>
      <c r="B260" s="28"/>
      <c r="C260" s="49" t="s">
        <v>199</v>
      </c>
      <c r="D260" s="33"/>
      <c r="E260" s="17"/>
    </row>
    <row r="261" spans="1:5" s="8" customFormat="1" ht="20.25">
      <c r="A261" s="50" t="s">
        <v>200</v>
      </c>
      <c r="B261" s="28" t="s">
        <v>201</v>
      </c>
      <c r="C261" s="31" t="s">
        <v>202</v>
      </c>
      <c r="D261" s="24">
        <v>109440</v>
      </c>
      <c r="E261" s="17"/>
    </row>
    <row r="262" spans="1:5" s="8" customFormat="1" ht="20.25">
      <c r="A262" s="50"/>
      <c r="B262" s="28"/>
      <c r="C262" s="51" t="s">
        <v>127</v>
      </c>
      <c r="D262" s="33">
        <f>SUM(D261:D261)</f>
        <v>109440</v>
      </c>
      <c r="E262" s="17"/>
    </row>
    <row r="263" spans="1:6" ht="20.25">
      <c r="A263" s="49"/>
      <c r="B263" s="28"/>
      <c r="C263" s="51" t="s">
        <v>137</v>
      </c>
      <c r="D263" s="35">
        <f>SUM(D251,D258,D262)</f>
        <v>4759486</v>
      </c>
      <c r="F263" s="11"/>
    </row>
    <row r="264" spans="1:4" ht="20.25">
      <c r="A264" s="49"/>
      <c r="B264" s="28"/>
      <c r="C264" s="23"/>
      <c r="D264" s="35"/>
    </row>
    <row r="265" spans="1:4" ht="20.25">
      <c r="A265" s="52" t="s">
        <v>203</v>
      </c>
      <c r="B265" s="28"/>
      <c r="C265" s="23" t="s">
        <v>207</v>
      </c>
      <c r="D265" s="35"/>
    </row>
    <row r="266" spans="1:4" ht="20.25">
      <c r="A266" s="50" t="s">
        <v>204</v>
      </c>
      <c r="B266" s="28" t="s">
        <v>205</v>
      </c>
      <c r="C266" s="27" t="s">
        <v>206</v>
      </c>
      <c r="D266" s="35">
        <f>D49</f>
        <v>729243</v>
      </c>
    </row>
    <row r="267" spans="1:4" ht="20.25">
      <c r="A267" s="27"/>
      <c r="C267" s="27"/>
      <c r="D267" s="35"/>
    </row>
    <row r="268" spans="1:4" ht="20.25">
      <c r="A268" s="42" t="s">
        <v>101</v>
      </c>
      <c r="C268" s="23" t="s">
        <v>102</v>
      </c>
      <c r="D268" s="35"/>
    </row>
    <row r="269" spans="3:4" ht="20.25">
      <c r="C269" s="23"/>
      <c r="D269" s="35"/>
    </row>
    <row r="270" spans="1:3" ht="20.25">
      <c r="A270" s="23" t="s">
        <v>65</v>
      </c>
      <c r="C270" s="23" t="s">
        <v>19</v>
      </c>
    </row>
    <row r="271" spans="1:6" ht="20.25">
      <c r="A271" s="27" t="s">
        <v>103</v>
      </c>
      <c r="B271" s="20" t="s">
        <v>186</v>
      </c>
      <c r="C271" s="47" t="s">
        <v>286</v>
      </c>
      <c r="D271" s="24">
        <f>10860060+(896830*3)</f>
        <v>13550550</v>
      </c>
      <c r="F271" s="14"/>
    </row>
    <row r="272" spans="1:6" ht="20.25">
      <c r="A272" s="27"/>
      <c r="C272" s="59" t="s">
        <v>338</v>
      </c>
      <c r="F272" s="14"/>
    </row>
    <row r="273" spans="1:6" ht="20.25">
      <c r="A273" s="27"/>
      <c r="C273" s="47"/>
      <c r="F273" s="14"/>
    </row>
    <row r="274" spans="1:6" ht="20.25">
      <c r="A274" s="23" t="s">
        <v>70</v>
      </c>
      <c r="B274" s="20" t="s">
        <v>171</v>
      </c>
      <c r="C274" s="23" t="s">
        <v>5</v>
      </c>
      <c r="F274" s="14"/>
    </row>
    <row r="275" spans="1:6" ht="20.25">
      <c r="A275" s="23"/>
      <c r="C275" s="47" t="s">
        <v>265</v>
      </c>
      <c r="D275" s="24">
        <f>1058856+(78474*3)</f>
        <v>1294278</v>
      </c>
      <c r="F275" s="14"/>
    </row>
    <row r="276" spans="1:6" ht="20.25">
      <c r="A276" s="23"/>
      <c r="C276" s="59" t="s">
        <v>339</v>
      </c>
      <c r="F276" s="14"/>
    </row>
    <row r="277" spans="1:3" ht="20.25">
      <c r="A277" s="23"/>
      <c r="C277" s="23"/>
    </row>
    <row r="278" spans="1:3" ht="20.25">
      <c r="A278" s="23" t="s">
        <v>75</v>
      </c>
      <c r="C278" s="23" t="s">
        <v>208</v>
      </c>
    </row>
    <row r="279" spans="1:4" ht="20.25">
      <c r="A279" s="27" t="s">
        <v>71</v>
      </c>
      <c r="B279" s="20" t="s">
        <v>180</v>
      </c>
      <c r="C279" s="47" t="s">
        <v>245</v>
      </c>
      <c r="D279" s="24">
        <v>700000</v>
      </c>
    </row>
    <row r="280" spans="2:5" s="2" customFormat="1" ht="20.25">
      <c r="B280" s="20" t="s">
        <v>209</v>
      </c>
      <c r="C280" s="47" t="s">
        <v>210</v>
      </c>
      <c r="D280" s="24">
        <v>170000</v>
      </c>
      <c r="E280" s="18"/>
    </row>
    <row r="281" spans="2:5" s="2" customFormat="1" ht="20.25">
      <c r="B281" s="20" t="s">
        <v>299</v>
      </c>
      <c r="C281" s="47" t="s">
        <v>268</v>
      </c>
      <c r="D281" s="24">
        <v>145000</v>
      </c>
      <c r="E281" s="18"/>
    </row>
    <row r="282" spans="1:4" ht="20.25">
      <c r="A282" s="27" t="s">
        <v>73</v>
      </c>
      <c r="B282" s="20" t="s">
        <v>243</v>
      </c>
      <c r="C282" s="47" t="s">
        <v>244</v>
      </c>
      <c r="D282" s="24">
        <v>274050</v>
      </c>
    </row>
    <row r="283" spans="1:3" ht="20.25">
      <c r="A283" s="27"/>
      <c r="C283" s="47"/>
    </row>
    <row r="284" spans="1:4" ht="20.25">
      <c r="A284" s="27" t="s">
        <v>287</v>
      </c>
      <c r="B284" s="20" t="s">
        <v>288</v>
      </c>
      <c r="C284" s="47" t="s">
        <v>340</v>
      </c>
      <c r="D284" s="24">
        <v>252000</v>
      </c>
    </row>
    <row r="285" spans="1:4" ht="20.25">
      <c r="A285" s="27" t="s">
        <v>289</v>
      </c>
      <c r="B285" s="20" t="s">
        <v>290</v>
      </c>
      <c r="C285" s="47" t="s">
        <v>244</v>
      </c>
      <c r="D285" s="24">
        <v>68040</v>
      </c>
    </row>
    <row r="286" spans="1:5" ht="20.25">
      <c r="A286" s="27"/>
      <c r="C286" s="32" t="s">
        <v>127</v>
      </c>
      <c r="D286" s="35">
        <f>SUM(D271:D285)</f>
        <v>16453918</v>
      </c>
      <c r="E286" s="11">
        <f>SUM(D279:D285)</f>
        <v>1609090</v>
      </c>
    </row>
    <row r="287" spans="1:4" ht="20.25">
      <c r="A287" s="27"/>
      <c r="C287" s="32"/>
      <c r="D287" s="35"/>
    </row>
    <row r="288" spans="1:4" ht="20.25">
      <c r="A288" s="42" t="s">
        <v>329</v>
      </c>
      <c r="C288" s="23" t="s">
        <v>332</v>
      </c>
      <c r="D288" s="35"/>
    </row>
    <row r="289" spans="1:4" ht="20.25">
      <c r="A289" s="23" t="s">
        <v>276</v>
      </c>
      <c r="C289" s="23" t="s">
        <v>331</v>
      </c>
      <c r="D289" s="35"/>
    </row>
    <row r="290" spans="1:4" ht="20.25">
      <c r="A290" s="27" t="s">
        <v>287</v>
      </c>
      <c r="B290" s="20" t="s">
        <v>330</v>
      </c>
      <c r="C290" s="47" t="s">
        <v>333</v>
      </c>
      <c r="D290" s="24">
        <v>11287402</v>
      </c>
    </row>
    <row r="291" spans="1:4" ht="20.25">
      <c r="A291" s="27"/>
      <c r="C291" s="47" t="s">
        <v>211</v>
      </c>
      <c r="D291" s="24">
        <v>3047598</v>
      </c>
    </row>
    <row r="292" spans="1:4" ht="20.25">
      <c r="A292" s="27"/>
      <c r="C292" s="32" t="s">
        <v>324</v>
      </c>
      <c r="D292" s="33">
        <f>SUM(D290:D291)</f>
        <v>14335000</v>
      </c>
    </row>
    <row r="293" spans="1:4" ht="20.25">
      <c r="A293" s="27"/>
      <c r="C293" s="32"/>
      <c r="D293" s="35"/>
    </row>
    <row r="294" spans="1:4" ht="20.25">
      <c r="A294" s="27" t="s">
        <v>334</v>
      </c>
      <c r="B294" s="20" t="s">
        <v>335</v>
      </c>
      <c r="C294" s="47" t="s">
        <v>336</v>
      </c>
      <c r="D294" s="24">
        <v>135000</v>
      </c>
    </row>
    <row r="295" spans="1:4" ht="20.25">
      <c r="A295" s="27" t="s">
        <v>76</v>
      </c>
      <c r="B295" s="20" t="s">
        <v>297</v>
      </c>
      <c r="C295" s="47" t="s">
        <v>337</v>
      </c>
      <c r="D295" s="24">
        <v>441235</v>
      </c>
    </row>
    <row r="296" spans="1:4" ht="20.25">
      <c r="A296" s="27"/>
      <c r="C296" s="47" t="s">
        <v>211</v>
      </c>
      <c r="D296" s="24">
        <v>119133</v>
      </c>
    </row>
    <row r="297" spans="1:4" ht="20.25">
      <c r="A297" s="27"/>
      <c r="C297" s="32" t="s">
        <v>321</v>
      </c>
      <c r="D297" s="33">
        <f>SUM(D294:D296)</f>
        <v>695368</v>
      </c>
    </row>
    <row r="298" spans="1:4" ht="20.25">
      <c r="A298" s="27"/>
      <c r="C298" s="32" t="s">
        <v>128</v>
      </c>
      <c r="D298" s="35">
        <f>D292+D297</f>
        <v>15030368</v>
      </c>
    </row>
    <row r="299" spans="1:4" ht="20.25">
      <c r="A299" s="27"/>
      <c r="C299" s="32"/>
      <c r="D299" s="35"/>
    </row>
    <row r="300" spans="1:4" ht="20.25">
      <c r="A300" s="23" t="s">
        <v>298</v>
      </c>
      <c r="C300" s="23" t="s">
        <v>342</v>
      </c>
      <c r="D300" s="35">
        <v>3263544</v>
      </c>
    </row>
    <row r="301" spans="1:5" s="1" customFormat="1" ht="20.25">
      <c r="A301" s="21"/>
      <c r="B301" s="22"/>
      <c r="C301" s="21"/>
      <c r="D301" s="41"/>
      <c r="E301" s="12"/>
    </row>
    <row r="302" spans="1:5" s="1" customFormat="1" ht="20.25">
      <c r="A302" s="21"/>
      <c r="B302" s="22"/>
      <c r="C302" s="21" t="s">
        <v>104</v>
      </c>
      <c r="D302" s="41">
        <f>SUM(D95,D105,D112,D125,D136,D188,D197,D210,D230,D235,D244,D263,D266,D286,D298,D300)</f>
        <v>58008825</v>
      </c>
      <c r="E302" s="12"/>
    </row>
    <row r="303" spans="1:5" s="1" customFormat="1" ht="20.25">
      <c r="A303" s="21"/>
      <c r="B303" s="22"/>
      <c r="C303" s="21"/>
      <c r="D303" s="41"/>
      <c r="E303" s="12"/>
    </row>
    <row r="304" spans="1:6" s="1" customFormat="1" ht="20.25">
      <c r="A304" s="21"/>
      <c r="B304" s="22"/>
      <c r="C304" s="21"/>
      <c r="D304" s="41">
        <f>D55-D302</f>
        <v>0</v>
      </c>
      <c r="E304" s="12"/>
      <c r="F304" s="62" t="s">
        <v>341</v>
      </c>
    </row>
    <row r="305" spans="1:5" s="1" customFormat="1" ht="20.25">
      <c r="A305" s="21"/>
      <c r="B305" s="22"/>
      <c r="C305" s="21"/>
      <c r="D305" s="41"/>
      <c r="E305" s="12"/>
    </row>
    <row r="306" spans="1:5" s="1" customFormat="1" ht="20.25">
      <c r="A306" s="38"/>
      <c r="B306" s="22"/>
      <c r="C306" s="19"/>
      <c r="D306" s="40"/>
      <c r="E306" s="12"/>
    </row>
    <row r="307" spans="1:5" s="1" customFormat="1" ht="20.25">
      <c r="A307" s="21"/>
      <c r="B307" s="22"/>
      <c r="C307" s="19"/>
      <c r="D307" s="19" t="s">
        <v>26</v>
      </c>
      <c r="E307" s="12"/>
    </row>
    <row r="308" spans="1:5" s="1" customFormat="1" ht="20.25">
      <c r="A308" s="19"/>
      <c r="B308" s="20"/>
      <c r="C308" s="19"/>
      <c r="D308" s="19" t="s">
        <v>20</v>
      </c>
      <c r="E308" s="12"/>
    </row>
    <row r="309" spans="1:5" s="2" customFormat="1" ht="20.25">
      <c r="A309" s="19"/>
      <c r="B309" s="20"/>
      <c r="C309" s="19"/>
      <c r="D309" s="24"/>
      <c r="E309" s="18"/>
    </row>
    <row r="310" spans="1:5" s="1" customFormat="1" ht="20.25">
      <c r="A310" s="19"/>
      <c r="B310" s="20"/>
      <c r="C310" s="19"/>
      <c r="D310" s="24"/>
      <c r="E310" s="12"/>
    </row>
    <row r="311" ht="20.25">
      <c r="C311" s="23" t="s">
        <v>8</v>
      </c>
    </row>
    <row r="313" spans="1:4" ht="20.25">
      <c r="A313" s="21"/>
      <c r="B313" s="22"/>
      <c r="D313" s="41"/>
    </row>
    <row r="314" ht="20.25">
      <c r="C314" s="21"/>
    </row>
    <row r="315" spans="1:5" s="1" customFormat="1" ht="20.25">
      <c r="A315" s="21"/>
      <c r="B315" s="22"/>
      <c r="C315" s="19" t="s">
        <v>109</v>
      </c>
      <c r="D315" s="53">
        <f>D95/1000</f>
        <v>6815.88</v>
      </c>
      <c r="E315" s="12"/>
    </row>
    <row r="316" spans="3:4" ht="20.25">
      <c r="C316" s="19" t="s">
        <v>105</v>
      </c>
      <c r="D316" s="53">
        <f>D105/1000</f>
        <v>508</v>
      </c>
    </row>
    <row r="317" spans="1:5" s="1" customFormat="1" ht="20.25">
      <c r="A317" s="19"/>
      <c r="B317" s="20"/>
      <c r="C317" s="19" t="s">
        <v>32</v>
      </c>
      <c r="D317" s="53">
        <f>D112/1000</f>
        <v>648</v>
      </c>
      <c r="E317" s="12"/>
    </row>
    <row r="318" spans="3:4" ht="20.25">
      <c r="C318" s="19" t="s">
        <v>33</v>
      </c>
      <c r="D318" s="53">
        <f>D125/1000</f>
        <v>454</v>
      </c>
    </row>
    <row r="319" spans="3:4" ht="20.25">
      <c r="C319" s="19" t="s">
        <v>216</v>
      </c>
      <c r="D319" s="53">
        <f>D136/1000</f>
        <v>1550</v>
      </c>
    </row>
    <row r="320" spans="3:4" ht="20.25">
      <c r="C320" s="19" t="s">
        <v>106</v>
      </c>
      <c r="D320" s="53">
        <f>D188/1000+1</f>
        <v>3712.022</v>
      </c>
    </row>
    <row r="321" spans="3:4" ht="20.25">
      <c r="C321" s="19" t="s">
        <v>124</v>
      </c>
      <c r="D321" s="53">
        <f>D197/1000</f>
        <v>329</v>
      </c>
    </row>
    <row r="322" spans="3:4" ht="20.25">
      <c r="C322" s="19" t="s">
        <v>282</v>
      </c>
      <c r="D322" s="53">
        <f>D210/1000</f>
        <v>1492</v>
      </c>
    </row>
    <row r="323" spans="3:4" ht="20.25">
      <c r="C323" s="19" t="s">
        <v>264</v>
      </c>
      <c r="D323" s="53">
        <f>D230/1000</f>
        <v>1231.964</v>
      </c>
    </row>
    <row r="324" spans="3:4" ht="20.25">
      <c r="C324" s="19" t="s">
        <v>296</v>
      </c>
      <c r="D324" s="53">
        <f>D235/1000</f>
        <v>841.4</v>
      </c>
    </row>
    <row r="325" spans="3:4" ht="20.25">
      <c r="C325" s="19" t="s">
        <v>218</v>
      </c>
      <c r="D325" s="53">
        <f>D244/1000</f>
        <v>191</v>
      </c>
    </row>
    <row r="326" spans="3:4" ht="20.25">
      <c r="C326" s="19" t="s">
        <v>107</v>
      </c>
      <c r="D326" s="53">
        <f>D263/1000+1</f>
        <v>4760.486</v>
      </c>
    </row>
    <row r="327" spans="3:4" ht="20.25">
      <c r="C327" s="19" t="s">
        <v>217</v>
      </c>
      <c r="D327" s="53">
        <f>D266/1000</f>
        <v>729.243</v>
      </c>
    </row>
    <row r="328" spans="3:4" ht="20.25">
      <c r="C328" s="19" t="s">
        <v>108</v>
      </c>
      <c r="D328" s="53">
        <f>D286/1000</f>
        <v>16453.918</v>
      </c>
    </row>
    <row r="329" spans="3:4" ht="20.25">
      <c r="C329" s="19" t="s">
        <v>345</v>
      </c>
      <c r="D329" s="53">
        <f>D298/1000</f>
        <v>15030.368</v>
      </c>
    </row>
    <row r="330" spans="3:4" ht="20.25">
      <c r="C330" s="19" t="s">
        <v>342</v>
      </c>
      <c r="D330" s="53">
        <f>D300/1000</f>
        <v>3263.544</v>
      </c>
    </row>
    <row r="331" spans="3:4" ht="20.25">
      <c r="C331" s="23" t="s">
        <v>10</v>
      </c>
      <c r="D331" s="54">
        <f>SUM(D315:D330)-2</f>
        <v>58008.825000000004</v>
      </c>
    </row>
    <row r="332" ht="20.25">
      <c r="D332" s="19"/>
    </row>
    <row r="333" spans="1:4" ht="20.25">
      <c r="A333" s="21"/>
      <c r="B333" s="22"/>
      <c r="D333" s="21"/>
    </row>
    <row r="334" ht="20.25">
      <c r="D334" s="19"/>
    </row>
    <row r="335" spans="3:4" ht="20.25">
      <c r="C335" s="23" t="s">
        <v>11</v>
      </c>
      <c r="D335" s="19"/>
    </row>
    <row r="336" spans="1:5" s="1" customFormat="1" ht="20.25">
      <c r="A336" s="19"/>
      <c r="B336" s="20"/>
      <c r="C336" s="21"/>
      <c r="D336" s="19"/>
      <c r="E336" s="12"/>
    </row>
    <row r="337" spans="1:4" ht="20.25">
      <c r="A337" s="21"/>
      <c r="B337" s="22"/>
      <c r="C337" s="19" t="s">
        <v>110</v>
      </c>
      <c r="D337" s="53">
        <f>D24/1000</f>
        <v>18231.07</v>
      </c>
    </row>
    <row r="338" spans="1:4" ht="20.25">
      <c r="A338" s="21"/>
      <c r="B338" s="22"/>
      <c r="C338" s="19" t="s">
        <v>112</v>
      </c>
      <c r="D338" s="53">
        <f>SUM(D29:D29)/1000</f>
        <v>12336.054</v>
      </c>
    </row>
    <row r="339" spans="1:4" ht="20.25">
      <c r="A339" s="21"/>
      <c r="B339" s="22"/>
      <c r="C339" s="19" t="s">
        <v>27</v>
      </c>
      <c r="D339" s="53">
        <f>D36/1000</f>
        <v>1270</v>
      </c>
    </row>
    <row r="340" spans="1:4" ht="20.25">
      <c r="A340" s="21"/>
      <c r="B340" s="22"/>
      <c r="C340" s="19" t="s">
        <v>24</v>
      </c>
      <c r="D340" s="53">
        <f>D45/1000</f>
        <v>1201</v>
      </c>
    </row>
    <row r="341" spans="1:5" s="1" customFormat="1" ht="20.25" customHeight="1">
      <c r="A341" s="19"/>
      <c r="B341" s="20"/>
      <c r="C341" s="19" t="s">
        <v>111</v>
      </c>
      <c r="D341" s="53">
        <f>D48/1000</f>
        <v>24970.701</v>
      </c>
      <c r="E341" s="12"/>
    </row>
    <row r="342" spans="1:5" s="1" customFormat="1" ht="21" customHeight="1">
      <c r="A342" s="19"/>
      <c r="B342" s="20"/>
      <c r="C342" s="23" t="s">
        <v>12</v>
      </c>
      <c r="D342" s="54">
        <f>SUM(D337:D341)</f>
        <v>58008.825</v>
      </c>
      <c r="E342" s="12"/>
    </row>
    <row r="343" ht="20.25">
      <c r="D343" s="35"/>
    </row>
    <row r="344" spans="1:4" ht="15.75" customHeight="1">
      <c r="A344" s="21"/>
      <c r="B344" s="22"/>
      <c r="D344" s="41"/>
    </row>
    <row r="347" spans="1:5" s="1" customFormat="1" ht="15.75" customHeight="1">
      <c r="A347" s="19"/>
      <c r="B347" s="20"/>
      <c r="C347" s="19"/>
      <c r="D347" s="24"/>
      <c r="E347" s="12"/>
    </row>
    <row r="372" ht="15.75" customHeight="1">
      <c r="C372" s="36"/>
    </row>
    <row r="378" ht="20.25">
      <c r="C378" s="36"/>
    </row>
  </sheetData>
  <sheetProtection/>
  <printOptions/>
  <pageMargins left="0.75" right="0.75" top="1" bottom="1" header="0.5" footer="0.5"/>
  <pageSetup horizontalDpi="300" verticalDpi="300" orientation="portrait" paperSize="9" scale="53" r:id="rId1"/>
  <headerFooter alignWithMargins="0">
    <oddHeader>&amp;LA Szulimán Községi Önkormányzat 2020. évi költségvetése</oddHeader>
  </headerFooter>
  <rowBreaks count="5" manualBreakCount="5">
    <brk id="63" max="3" man="1"/>
    <brk id="113" max="3" man="1"/>
    <brk id="171" max="3" man="1"/>
    <brk id="236" max="3" man="1"/>
    <brk id="3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tabSelected="1" view="pageBreakPreview" zoomScaleSheetLayoutView="100" zoomScalePageLayoutView="0" workbookViewId="0" topLeftCell="A2">
      <selection activeCell="C24" sqref="C24"/>
    </sheetView>
  </sheetViews>
  <sheetFormatPr defaultColWidth="8.796875" defaultRowHeight="15"/>
  <cols>
    <col min="1" max="1" width="2.5" style="0" customWidth="1"/>
    <col min="2" max="2" width="31.19921875" style="0" customWidth="1"/>
    <col min="3" max="4" width="14.5" style="3" customWidth="1"/>
    <col min="5" max="5" width="18.5" style="3" customWidth="1"/>
  </cols>
  <sheetData>
    <row r="2" ht="15.75">
      <c r="E2" s="3" t="s">
        <v>28</v>
      </c>
    </row>
    <row r="3" ht="15.75">
      <c r="E3" s="3" t="s">
        <v>7</v>
      </c>
    </row>
    <row r="4" spans="1:4" ht="15.75">
      <c r="A4" s="1"/>
      <c r="B4" s="1" t="s">
        <v>13</v>
      </c>
      <c r="C4" s="4"/>
      <c r="D4" s="4"/>
    </row>
    <row r="7" spans="2:5" s="1" customFormat="1" ht="15.75">
      <c r="B7" s="1" t="s">
        <v>11</v>
      </c>
      <c r="C7" s="4"/>
      <c r="D7" s="4"/>
      <c r="E7" s="4"/>
    </row>
    <row r="8" spans="3:5" s="1" customFormat="1" ht="15.75">
      <c r="C8" s="4" t="s">
        <v>14</v>
      </c>
      <c r="D8" s="4" t="s">
        <v>15</v>
      </c>
      <c r="E8" s="4" t="s">
        <v>18</v>
      </c>
    </row>
    <row r="10" spans="2:5" ht="15.75">
      <c r="B10" t="s">
        <v>110</v>
      </c>
      <c r="C10" s="3">
        <f>'2020. kv.'!D24/1000</f>
        <v>18231.07</v>
      </c>
      <c r="E10" s="3">
        <f>SUM(C10:D10)</f>
        <v>18231.07</v>
      </c>
    </row>
    <row r="11" spans="2:5" ht="15.75">
      <c r="B11" t="s">
        <v>113</v>
      </c>
      <c r="C11" s="3">
        <f>SUM('2020. kv.'!D29:D29)/1000-D11</f>
        <v>12016.054</v>
      </c>
      <c r="D11" s="3">
        <v>320</v>
      </c>
      <c r="E11" s="3">
        <f>SUM(C11:D11)</f>
        <v>12336.054</v>
      </c>
    </row>
    <row r="12" spans="2:5" ht="15.75">
      <c r="B12" t="s">
        <v>27</v>
      </c>
      <c r="C12" s="3">
        <f>'2020. kv.'!D36/1000</f>
        <v>1270</v>
      </c>
      <c r="E12" s="3">
        <f>SUM(C12:D12)</f>
        <v>1270</v>
      </c>
    </row>
    <row r="13" spans="2:5" ht="15.75">
      <c r="B13" t="s">
        <v>24</v>
      </c>
      <c r="C13" s="3">
        <f>'2020. kv.'!D45/1000</f>
        <v>1201</v>
      </c>
      <c r="E13" s="3">
        <f>SUM(C13:D13)</f>
        <v>1201</v>
      </c>
    </row>
    <row r="14" spans="2:5" ht="15.75">
      <c r="B14" t="s">
        <v>111</v>
      </c>
      <c r="C14" s="3">
        <f>'2020. kv.'!D48/1000-D14</f>
        <v>9976.701000000001</v>
      </c>
      <c r="D14" s="3">
        <v>14994</v>
      </c>
      <c r="E14" s="3">
        <f>SUM(C14:D14)</f>
        <v>24970.701</v>
      </c>
    </row>
    <row r="15" spans="2:5" s="1" customFormat="1" ht="15.75">
      <c r="B15" s="1" t="s">
        <v>16</v>
      </c>
      <c r="C15" s="4">
        <f>SUM(C10:C14)</f>
        <v>42694.825</v>
      </c>
      <c r="D15" s="4">
        <f>SUM(D10:D14)</f>
        <v>15314</v>
      </c>
      <c r="E15" s="4">
        <f>SUM(E10:E14)</f>
        <v>58008.825</v>
      </c>
    </row>
    <row r="19" spans="2:5" s="1" customFormat="1" ht="15.75">
      <c r="B19" s="1" t="s">
        <v>9</v>
      </c>
      <c r="C19" s="4"/>
      <c r="D19" s="4"/>
      <c r="E19" s="4"/>
    </row>
    <row r="21" spans="1:5" ht="15.75">
      <c r="A21" t="s">
        <v>17</v>
      </c>
      <c r="B21" t="s">
        <v>4</v>
      </c>
      <c r="C21" s="3">
        <f>SUM('2020. kv.'!D80,'2020. kv.'!D213,'2020. kv.'!D271:D271)/1000</f>
        <v>19401.51</v>
      </c>
      <c r="E21" s="3">
        <f aca="true" t="shared" si="0" ref="E21:E26">SUM(C21:D21)</f>
        <v>19401.51</v>
      </c>
    </row>
    <row r="22" spans="2:5" ht="15.75">
      <c r="B22" t="s">
        <v>5</v>
      </c>
      <c r="C22" s="3">
        <f>SUM('2020. kv.'!D83:D83,'2020. kv.'!D214,'2020. kv.'!D275:D275)/1000</f>
        <v>2208.198</v>
      </c>
      <c r="E22" s="3">
        <f t="shared" si="0"/>
        <v>2208.198</v>
      </c>
    </row>
    <row r="23" spans="2:5" ht="15.75">
      <c r="B23" t="s">
        <v>6</v>
      </c>
      <c r="C23" s="3">
        <f>SUM('2020. kv.'!D94,'2020. kv.'!D105,'2020. kv.'!D112,'2020. kv.'!D125,'2020. kv.'!D136,'2020. kv.'!D147,'2020. kv.'!D158,'2020. kv.'!D197,'2020. kv.'!D205,'2020. kv.'!D235,'2020. kv.'!D244,'2020. kv.'!D262,'2020. kv.'!D279:D282,'2020. kv.'!D297)/1000+1</f>
        <v>10191.258</v>
      </c>
      <c r="D23" s="3">
        <f>SUM('2020. kv.'!D209,'2020. kv.'!D284:D285,'2020. kv.'!D292)/1000</f>
        <v>15156.04</v>
      </c>
      <c r="E23" s="3">
        <f t="shared" si="0"/>
        <v>25347.298000000003</v>
      </c>
    </row>
    <row r="24" spans="2:5" ht="15.75">
      <c r="B24" t="s">
        <v>25</v>
      </c>
      <c r="C24" s="3">
        <f>SUM('2020. kv.'!D176,'2020. kv.'!D185,'2020. kv.'!D223:D224,'2020. kv.'!D251,'2020. kv.'!D258)/1000+('2020. kv.'!D225)/1000</f>
        <v>7060.032</v>
      </c>
      <c r="E24" s="3">
        <f t="shared" si="0"/>
        <v>7060.032</v>
      </c>
    </row>
    <row r="25" spans="2:5" ht="15.75">
      <c r="B25" t="s">
        <v>219</v>
      </c>
      <c r="C25" s="3">
        <f>'2020. kv.'!D266/1000</f>
        <v>729.243</v>
      </c>
      <c r="E25" s="3">
        <f t="shared" si="0"/>
        <v>729.243</v>
      </c>
    </row>
    <row r="26" spans="2:5" ht="15.75">
      <c r="B26" t="s">
        <v>308</v>
      </c>
      <c r="C26" s="3">
        <f>'2020. kv.'!D300/1000</f>
        <v>3263.544</v>
      </c>
      <c r="E26" s="3">
        <f t="shared" si="0"/>
        <v>3263.544</v>
      </c>
    </row>
    <row r="27" spans="2:5" s="1" customFormat="1" ht="15.75">
      <c r="B27" s="1" t="s">
        <v>1</v>
      </c>
      <c r="C27" s="4">
        <f>SUM(C21:C26)</f>
        <v>42853.785</v>
      </c>
      <c r="D27" s="4">
        <f>SUM(D21:D26)</f>
        <v>15156.04</v>
      </c>
      <c r="E27" s="4">
        <f>SUM(E21:E26)-1</f>
        <v>58008.825000000004</v>
      </c>
    </row>
  </sheetData>
  <sheetProtection/>
  <printOptions/>
  <pageMargins left="0.75" right="0.75" top="1" bottom="1" header="0.5" footer="0.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qwertz</dc:creator>
  <cp:keywords/>
  <dc:description/>
  <cp:lastModifiedBy>Tamas</cp:lastModifiedBy>
  <cp:lastPrinted>2020-03-03T08:47:35Z</cp:lastPrinted>
  <dcterms:created xsi:type="dcterms:W3CDTF">2003-02-02T14:52:32Z</dcterms:created>
  <dcterms:modified xsi:type="dcterms:W3CDTF">2020-03-09T11:45:02Z</dcterms:modified>
  <cp:category/>
  <cp:version/>
  <cp:contentType/>
  <cp:contentStatus/>
</cp:coreProperties>
</file>