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userName="jegyzo" reservationPassword="B4C0"/>
  <workbookPr codeName="ThisWorkbook" defaultThemeVersion="124226"/>
  <bookViews>
    <workbookView xWindow="120" yWindow="12" windowWidth="11700" windowHeight="6540" tabRatio="727"/>
  </bookViews>
  <sheets>
    <sheet name="1.mell.1.old KVETÉSI, PÜ MÉRL" sheetId="1" r:id="rId1"/>
    <sheet name="1.mell. 2.old" sheetId="108" r:id="rId2"/>
    <sheet name="1. mell. 3. old" sheetId="95" r:id="rId3"/>
    <sheet name="2.mell. 1. old BEV KIAD MÉRL " sheetId="73" r:id="rId4"/>
    <sheet name="2.mell.2.old  " sheetId="61" r:id="rId5"/>
    <sheet name="3.sz.mell. BERUH" sheetId="63" r:id="rId6"/>
    <sheet name="4.sz.mell. FELÚJ" sheetId="64" r:id="rId7"/>
    <sheet name="5. sz. mell. EU TÁM " sheetId="138" r:id="rId8"/>
    <sheet name="6.mell. 1.old BEV KIAD ELŐIR" sheetId="3" r:id="rId9"/>
    <sheet name="6. mell. 2. old" sheetId="113" r:id="rId10"/>
    <sheet name="7. mell. 1. old VAGYONKIMUT" sheetId="130" r:id="rId11"/>
    <sheet name="7. mell. 2. old" sheetId="131" r:id="rId12"/>
    <sheet name="7. mell. 3. old" sheetId="103" r:id="rId13"/>
    <sheet name="7. mell. 4. old" sheetId="104" r:id="rId14"/>
    <sheet name="8. mell.Többéves kihat" sheetId="96" r:id="rId15"/>
    <sheet name="9. mell.PÉNZESZK VÁLTOZÁS" sheetId="106" r:id="rId16"/>
    <sheet name="10.sz. mell. - Maradványkimut." sheetId="137" r:id="rId17"/>
    <sheet name="11.sz. mell - Eredménykimut." sheetId="136" r:id="rId18"/>
    <sheet name="12.sz. mell. - Falugondnok" sheetId="135" r:id="rId19"/>
    <sheet name="13.sz. mell. - Létszámkeret" sheetId="134" r:id="rId20"/>
    <sheet name="14.sz. mell. - Közfoglalk." sheetId="133" r:id="rId21"/>
  </sheets>
  <externalReferences>
    <externalReference r:id="rId22"/>
  </externalReferences>
  <definedNames>
    <definedName name="_ftn1" localSheetId="12">'7. mell. 3. old'!$A$27</definedName>
    <definedName name="_ftnref1" localSheetId="12">'7. mell. 3. old'!$A$18</definedName>
    <definedName name="_xlnm.Print_Titles" localSheetId="9">'6. mell. 2. old'!$1:$6</definedName>
    <definedName name="_xlnm.Print_Titles" localSheetId="8">'6.mell. 1.old BEV KIAD ELŐIR'!$1:$6</definedName>
    <definedName name="_xlnm.Print_Titles" localSheetId="10">'7. mell. 1. old VAGYONKIMUT'!$2:$6</definedName>
    <definedName name="_xlnm.Print_Area" localSheetId="2">'1. mell. 3. old'!$A$1:$E$146</definedName>
    <definedName name="_xlnm.Print_Area" localSheetId="1">'1.mell. 2.old'!$A$1:$E$152</definedName>
    <definedName name="_xlnm.Print_Area" localSheetId="0">'1.mell.1.old KVETÉSI, PÜ MÉRL'!$A$1:$E$152</definedName>
    <definedName name="_xlnm.Print_Area" localSheetId="3">'2.mell. 1. old BEV KIAD MÉRL '!$A$1:$J$30</definedName>
    <definedName name="_xlnm.Print_Area" localSheetId="7">'5. sz. mell. EU TÁM '!$A$1:$N$56</definedName>
    <definedName name="_xlnm.Print_Area" localSheetId="10">'7. mell. 1. old VAGYONKIMUT'!$A$1:$E$66</definedName>
    <definedName name="_xlnm.Print_Area" localSheetId="11">'7. mell. 2. old'!$A$1:$C$22</definedName>
    <definedName name="_xlnm.Print_Area" localSheetId="12">'7. mell. 3. old'!$A$1:$D$39</definedName>
    <definedName name="_xlnm.Print_Area" localSheetId="13">'7. mell. 4. old'!$A$1:$D$15</definedName>
  </definedNames>
  <calcPr calcId="125725"/>
</workbook>
</file>

<file path=xl/calcChain.xml><?xml version="1.0" encoding="utf-8"?>
<calcChain xmlns="http://schemas.openxmlformats.org/spreadsheetml/2006/main">
  <c r="B72" i="133"/>
  <c r="B75"/>
  <c r="B57"/>
  <c r="B61"/>
  <c r="L35" i="138"/>
  <c r="M35" s="1"/>
  <c r="K51"/>
  <c r="J51"/>
  <c r="I51"/>
  <c r="G51"/>
  <c r="F51"/>
  <c r="E51"/>
  <c r="D51"/>
  <c r="C51"/>
  <c r="B51"/>
  <c r="M50"/>
  <c r="L50"/>
  <c r="M49"/>
  <c r="L49"/>
  <c r="M48"/>
  <c r="L48"/>
  <c r="M47"/>
  <c r="L46"/>
  <c r="M46"/>
  <c r="M45"/>
  <c r="L45"/>
  <c r="L51" s="1"/>
  <c r="M51" s="1"/>
  <c r="I42"/>
  <c r="H42"/>
  <c r="D42"/>
  <c r="M42"/>
  <c r="B42"/>
  <c r="M41"/>
  <c r="L41"/>
  <c r="M40"/>
  <c r="M39"/>
  <c r="L39"/>
  <c r="M38"/>
  <c r="L38"/>
  <c r="M37"/>
  <c r="L37"/>
  <c r="L34"/>
  <c r="M34" s="1"/>
  <c r="C90" i="1"/>
  <c r="B12" i="133"/>
  <c r="B16"/>
  <c r="D29"/>
  <c r="B27"/>
  <c r="B30" s="1"/>
  <c r="C11" i="136"/>
  <c r="C11" i="106"/>
  <c r="I11" i="96"/>
  <c r="J11"/>
  <c r="G11"/>
  <c r="C9" i="130"/>
  <c r="D9"/>
  <c r="E92" i="113"/>
  <c r="E108"/>
  <c r="E122"/>
  <c r="E125" s="1"/>
  <c r="E147" s="1"/>
  <c r="E126"/>
  <c r="E130"/>
  <c r="E135"/>
  <c r="E146"/>
  <c r="D92"/>
  <c r="D108"/>
  <c r="D122"/>
  <c r="D126"/>
  <c r="D146" s="1"/>
  <c r="D130"/>
  <c r="D135"/>
  <c r="C92"/>
  <c r="C108"/>
  <c r="C122"/>
  <c r="C126"/>
  <c r="C130"/>
  <c r="C135"/>
  <c r="C146"/>
  <c r="E140"/>
  <c r="D140"/>
  <c r="C140"/>
  <c r="E8"/>
  <c r="E15"/>
  <c r="E22"/>
  <c r="E30"/>
  <c r="E29"/>
  <c r="E36"/>
  <c r="E54"/>
  <c r="E59"/>
  <c r="E65"/>
  <c r="E87" s="1"/>
  <c r="E69"/>
  <c r="E74"/>
  <c r="E77"/>
  <c r="E81"/>
  <c r="D8"/>
  <c r="D15"/>
  <c r="D22"/>
  <c r="D30"/>
  <c r="D29"/>
  <c r="D36"/>
  <c r="D48"/>
  <c r="D54"/>
  <c r="D59"/>
  <c r="D65"/>
  <c r="D69"/>
  <c r="D74"/>
  <c r="D77"/>
  <c r="D81"/>
  <c r="D87" s="1"/>
  <c r="C8"/>
  <c r="C15"/>
  <c r="C22"/>
  <c r="C30"/>
  <c r="C29" s="1"/>
  <c r="C64" s="1"/>
  <c r="C36"/>
  <c r="C48"/>
  <c r="C54"/>
  <c r="C59"/>
  <c r="C65"/>
  <c r="C87" s="1"/>
  <c r="C69"/>
  <c r="C74"/>
  <c r="C77"/>
  <c r="C81"/>
  <c r="E92" i="3"/>
  <c r="E108"/>
  <c r="E122"/>
  <c r="E126"/>
  <c r="E130"/>
  <c r="E135"/>
  <c r="E146" s="1"/>
  <c r="E140"/>
  <c r="D92"/>
  <c r="D108"/>
  <c r="D122"/>
  <c r="D126"/>
  <c r="D130"/>
  <c r="D135"/>
  <c r="D146"/>
  <c r="D140"/>
  <c r="C92"/>
  <c r="C108"/>
  <c r="C122"/>
  <c r="C126"/>
  <c r="C130"/>
  <c r="C135"/>
  <c r="C146" s="1"/>
  <c r="C140"/>
  <c r="E8"/>
  <c r="E64" s="1"/>
  <c r="E15"/>
  <c r="E22"/>
  <c r="E30"/>
  <c r="E29"/>
  <c r="E36"/>
  <c r="E54"/>
  <c r="E59"/>
  <c r="E65"/>
  <c r="E87" s="1"/>
  <c r="E69"/>
  <c r="E74"/>
  <c r="E77"/>
  <c r="E81"/>
  <c r="D8"/>
  <c r="D64" s="1"/>
  <c r="D88" s="1"/>
  <c r="D15"/>
  <c r="D22"/>
  <c r="D30"/>
  <c r="D29"/>
  <c r="D36"/>
  <c r="D48"/>
  <c r="D54"/>
  <c r="D59"/>
  <c r="D65"/>
  <c r="D69"/>
  <c r="D74"/>
  <c r="D77"/>
  <c r="D81"/>
  <c r="C8"/>
  <c r="C64" s="1"/>
  <c r="C88" s="1"/>
  <c r="C15"/>
  <c r="C22"/>
  <c r="C30"/>
  <c r="C29"/>
  <c r="C36"/>
  <c r="C48"/>
  <c r="C54"/>
  <c r="C59"/>
  <c r="C65"/>
  <c r="C69"/>
  <c r="C74"/>
  <c r="C77"/>
  <c r="C81"/>
  <c r="C87"/>
  <c r="I15" i="138"/>
  <c r="G11" i="63"/>
  <c r="G10"/>
  <c r="G9"/>
  <c r="G8"/>
  <c r="G7"/>
  <c r="G6"/>
  <c r="G5"/>
  <c r="H17" i="61"/>
  <c r="D17"/>
  <c r="D31" s="1"/>
  <c r="E92" i="95"/>
  <c r="E108"/>
  <c r="E122"/>
  <c r="E125" s="1"/>
  <c r="E146" s="1"/>
  <c r="E126"/>
  <c r="E130"/>
  <c r="E135"/>
  <c r="E145"/>
  <c r="E140"/>
  <c r="D92"/>
  <c r="D125" s="1"/>
  <c r="D108"/>
  <c r="D122"/>
  <c r="D126"/>
  <c r="D130"/>
  <c r="D145" s="1"/>
  <c r="D135"/>
  <c r="D140"/>
  <c r="C92"/>
  <c r="C125" s="1"/>
  <c r="C146" s="1"/>
  <c r="C108"/>
  <c r="C122"/>
  <c r="C126"/>
  <c r="C130"/>
  <c r="C135"/>
  <c r="C145"/>
  <c r="C140"/>
  <c r="E6"/>
  <c r="E62" s="1"/>
  <c r="E13"/>
  <c r="E20"/>
  <c r="E28"/>
  <c r="E27"/>
  <c r="E34"/>
  <c r="E52"/>
  <c r="E57"/>
  <c r="E63"/>
  <c r="E67"/>
  <c r="E72"/>
  <c r="E75"/>
  <c r="E79"/>
  <c r="E85" s="1"/>
  <c r="D6"/>
  <c r="D13"/>
  <c r="D20"/>
  <c r="D28"/>
  <c r="D27" s="1"/>
  <c r="D34"/>
  <c r="D46"/>
  <c r="D52"/>
  <c r="D57"/>
  <c r="D63"/>
  <c r="D85" s="1"/>
  <c r="D67"/>
  <c r="D72"/>
  <c r="D75"/>
  <c r="D79"/>
  <c r="C6"/>
  <c r="C13"/>
  <c r="C20"/>
  <c r="C28"/>
  <c r="C27" s="1"/>
  <c r="C34"/>
  <c r="C46"/>
  <c r="C52"/>
  <c r="C57"/>
  <c r="C63"/>
  <c r="C85" s="1"/>
  <c r="C67"/>
  <c r="C72"/>
  <c r="C75"/>
  <c r="C79"/>
  <c r="E93" i="108"/>
  <c r="E109"/>
  <c r="E123"/>
  <c r="E127"/>
  <c r="E131"/>
  <c r="E146" s="1"/>
  <c r="E136"/>
  <c r="E141"/>
  <c r="D93"/>
  <c r="D109"/>
  <c r="D123"/>
  <c r="D127"/>
  <c r="D131"/>
  <c r="D136"/>
  <c r="D146"/>
  <c r="D141"/>
  <c r="C93"/>
  <c r="C109"/>
  <c r="C123"/>
  <c r="C127"/>
  <c r="C131"/>
  <c r="C136"/>
  <c r="C146"/>
  <c r="C141"/>
  <c r="E6"/>
  <c r="E13"/>
  <c r="E20"/>
  <c r="E28"/>
  <c r="E27"/>
  <c r="E34"/>
  <c r="E52"/>
  <c r="E57"/>
  <c r="E63"/>
  <c r="E85" s="1"/>
  <c r="E152" s="1"/>
  <c r="E67"/>
  <c r="E72"/>
  <c r="E75"/>
  <c r="E79"/>
  <c r="D6"/>
  <c r="D13"/>
  <c r="D20"/>
  <c r="D28"/>
  <c r="D27"/>
  <c r="D34"/>
  <c r="D46"/>
  <c r="D52"/>
  <c r="D57"/>
  <c r="D63"/>
  <c r="D67"/>
  <c r="D85" s="1"/>
  <c r="D72"/>
  <c r="D75"/>
  <c r="D79"/>
  <c r="C6"/>
  <c r="C13"/>
  <c r="C20"/>
  <c r="C28"/>
  <c r="C27" s="1"/>
  <c r="C34"/>
  <c r="C46"/>
  <c r="C52"/>
  <c r="C57"/>
  <c r="C63"/>
  <c r="C85" s="1"/>
  <c r="C152" s="1"/>
  <c r="C67"/>
  <c r="C72"/>
  <c r="C75"/>
  <c r="C79"/>
  <c r="E20" i="1"/>
  <c r="E28"/>
  <c r="E27"/>
  <c r="E13"/>
  <c r="D14" i="130"/>
  <c r="D8" s="1"/>
  <c r="D51" s="1"/>
  <c r="D66" s="1"/>
  <c r="C14"/>
  <c r="G10" i="134"/>
  <c r="C10"/>
  <c r="D10"/>
  <c r="E10"/>
  <c r="B10"/>
  <c r="F10"/>
  <c r="B11" i="135"/>
  <c r="D11"/>
  <c r="E8" i="136"/>
  <c r="E28" s="1"/>
  <c r="E48" s="1"/>
  <c r="E11"/>
  <c r="E16"/>
  <c r="E21"/>
  <c r="E25"/>
  <c r="E36"/>
  <c r="E47"/>
  <c r="E46"/>
  <c r="C36"/>
  <c r="C47" s="1"/>
  <c r="C48" s="1"/>
  <c r="C25"/>
  <c r="C21"/>
  <c r="C16"/>
  <c r="C8"/>
  <c r="C7" i="137"/>
  <c r="C10"/>
  <c r="C11" s="1"/>
  <c r="C19" s="1"/>
  <c r="C15" i="131"/>
  <c r="C17" i="61"/>
  <c r="H30"/>
  <c r="H31"/>
  <c r="G17"/>
  <c r="G30"/>
  <c r="G31" s="1"/>
  <c r="D30"/>
  <c r="C24"/>
  <c r="C30" s="1"/>
  <c r="C31" s="1"/>
  <c r="H18" i="73"/>
  <c r="H27"/>
  <c r="H28" s="1"/>
  <c r="G18"/>
  <c r="G27"/>
  <c r="G28"/>
  <c r="D18"/>
  <c r="D27"/>
  <c r="D28" s="1"/>
  <c r="C18"/>
  <c r="C29" s="1"/>
  <c r="C24"/>
  <c r="C27"/>
  <c r="C6" i="1"/>
  <c r="E57"/>
  <c r="D93"/>
  <c r="D109"/>
  <c r="D123"/>
  <c r="D127"/>
  <c r="D146" s="1"/>
  <c r="D131"/>
  <c r="D136"/>
  <c r="D141"/>
  <c r="D6"/>
  <c r="D13"/>
  <c r="D20"/>
  <c r="D28"/>
  <c r="D27" s="1"/>
  <c r="D62" s="1"/>
  <c r="D34"/>
  <c r="D46"/>
  <c r="D52"/>
  <c r="D57"/>
  <c r="D79"/>
  <c r="D75"/>
  <c r="D72"/>
  <c r="D67"/>
  <c r="D63"/>
  <c r="D85" s="1"/>
  <c r="D152" s="1"/>
  <c r="C93"/>
  <c r="C109"/>
  <c r="C123"/>
  <c r="C127"/>
  <c r="C131"/>
  <c r="C146" s="1"/>
  <c r="C136"/>
  <c r="C141"/>
  <c r="C13"/>
  <c r="C20"/>
  <c r="C28"/>
  <c r="C27" s="1"/>
  <c r="C62" s="1"/>
  <c r="C34"/>
  <c r="C46"/>
  <c r="C52"/>
  <c r="C57"/>
  <c r="C79"/>
  <c r="C75"/>
  <c r="C72"/>
  <c r="C67"/>
  <c r="C63"/>
  <c r="C85" s="1"/>
  <c r="C152" s="1"/>
  <c r="A1" i="104"/>
  <c r="D34" i="63"/>
  <c r="F34"/>
  <c r="E34"/>
  <c r="B34"/>
  <c r="E6" i="1"/>
  <c r="E4" i="73"/>
  <c r="I4" s="1"/>
  <c r="E18"/>
  <c r="E24"/>
  <c r="E27" s="1"/>
  <c r="E28" s="1"/>
  <c r="I30" s="1"/>
  <c r="E93" i="1"/>
  <c r="D25" i="136"/>
  <c r="D16"/>
  <c r="D17"/>
  <c r="D21"/>
  <c r="D8"/>
  <c r="D8" i="104"/>
  <c r="D14"/>
  <c r="D18" i="103"/>
  <c r="D14"/>
  <c r="D9"/>
  <c r="D38" s="1"/>
  <c r="C19" i="131"/>
  <c r="E63" i="130"/>
  <c r="D63"/>
  <c r="C63"/>
  <c r="E59"/>
  <c r="D59"/>
  <c r="C59"/>
  <c r="E54"/>
  <c r="D54"/>
  <c r="C54"/>
  <c r="E45"/>
  <c r="D45"/>
  <c r="C45"/>
  <c r="E40"/>
  <c r="E35"/>
  <c r="E34"/>
  <c r="D40"/>
  <c r="C40"/>
  <c r="D35"/>
  <c r="D34"/>
  <c r="C35"/>
  <c r="C34"/>
  <c r="E29"/>
  <c r="D29"/>
  <c r="C29"/>
  <c r="E24"/>
  <c r="D24"/>
  <c r="C24"/>
  <c r="E19"/>
  <c r="D19"/>
  <c r="C19"/>
  <c r="E14"/>
  <c r="E9"/>
  <c r="E8"/>
  <c r="E51" s="1"/>
  <c r="E66" s="1"/>
  <c r="I18" i="73"/>
  <c r="I17" i="61"/>
  <c r="I31" s="1"/>
  <c r="E109" i="1"/>
  <c r="E136"/>
  <c r="E123"/>
  <c r="E17" i="61"/>
  <c r="E34" i="1"/>
  <c r="E52"/>
  <c r="E72"/>
  <c r="E75"/>
  <c r="C4" i="73"/>
  <c r="G4" s="1"/>
  <c r="I30" i="61"/>
  <c r="E24"/>
  <c r="E30" s="1"/>
  <c r="E31" s="1"/>
  <c r="E33"/>
  <c r="I4"/>
  <c r="I27" i="73"/>
  <c r="E127" i="1"/>
  <c r="E146" s="1"/>
  <c r="E131"/>
  <c r="E141"/>
  <c r="E63"/>
  <c r="E85" s="1"/>
  <c r="E67"/>
  <c r="E79"/>
  <c r="J17" i="96"/>
  <c r="J16"/>
  <c r="I15"/>
  <c r="H15"/>
  <c r="G15"/>
  <c r="F15"/>
  <c r="J15"/>
  <c r="E15"/>
  <c r="D15"/>
  <c r="J14"/>
  <c r="I13"/>
  <c r="H13"/>
  <c r="G13"/>
  <c r="F13"/>
  <c r="J13"/>
  <c r="E13"/>
  <c r="D13"/>
  <c r="H11"/>
  <c r="F11"/>
  <c r="E11"/>
  <c r="D11"/>
  <c r="J10"/>
  <c r="J9"/>
  <c r="I8"/>
  <c r="H8"/>
  <c r="G8"/>
  <c r="F8"/>
  <c r="J8" s="1"/>
  <c r="E8"/>
  <c r="D8"/>
  <c r="J7"/>
  <c r="J6"/>
  <c r="I5"/>
  <c r="I18" s="1"/>
  <c r="H5"/>
  <c r="H18" s="1"/>
  <c r="G5"/>
  <c r="G18" s="1"/>
  <c r="F5"/>
  <c r="J5" s="1"/>
  <c r="J18" s="1"/>
  <c r="E5"/>
  <c r="E18" s="1"/>
  <c r="D5"/>
  <c r="D18" s="1"/>
  <c r="G12" i="64"/>
  <c r="G24" s="1"/>
  <c r="G13"/>
  <c r="G14"/>
  <c r="G15"/>
  <c r="G16"/>
  <c r="G17"/>
  <c r="G18"/>
  <c r="G19"/>
  <c r="G20"/>
  <c r="G21"/>
  <c r="G22"/>
  <c r="G23"/>
  <c r="F24"/>
  <c r="E24"/>
  <c r="D24"/>
  <c r="B24"/>
  <c r="C24" i="138"/>
  <c r="L19"/>
  <c r="L20"/>
  <c r="M23"/>
  <c r="M22"/>
  <c r="M21"/>
  <c r="M20"/>
  <c r="M19"/>
  <c r="M18"/>
  <c r="L21"/>
  <c r="L22"/>
  <c r="L23"/>
  <c r="L18"/>
  <c r="L24" s="1"/>
  <c r="M24" s="1"/>
  <c r="D24"/>
  <c r="E24"/>
  <c r="F24"/>
  <c r="G24"/>
  <c r="I24"/>
  <c r="J24"/>
  <c r="K24"/>
  <c r="B24"/>
  <c r="M9"/>
  <c r="L10"/>
  <c r="M10" s="1"/>
  <c r="M11"/>
  <c r="M12"/>
  <c r="L13"/>
  <c r="M13" s="1"/>
  <c r="M14"/>
  <c r="L11"/>
  <c r="L12"/>
  <c r="L14"/>
  <c r="L9"/>
  <c r="L8"/>
  <c r="L15"/>
  <c r="C15"/>
  <c r="M15" s="1"/>
  <c r="B15"/>
  <c r="D15"/>
  <c r="E15"/>
  <c r="F15"/>
  <c r="G15"/>
  <c r="H15"/>
  <c r="J15"/>
  <c r="K15"/>
  <c r="C3" i="108"/>
  <c r="C90"/>
  <c r="I32" i="61"/>
  <c r="E4"/>
  <c r="E126" i="1"/>
  <c r="D126"/>
  <c r="D147" s="1"/>
  <c r="C126"/>
  <c r="C147" s="1"/>
  <c r="E62"/>
  <c r="E151" s="1"/>
  <c r="M8" i="138"/>
  <c r="G34" i="63"/>
  <c r="I28" i="73"/>
  <c r="C28"/>
  <c r="G30" s="1"/>
  <c r="I29"/>
  <c r="G29"/>
  <c r="C30"/>
  <c r="E126" i="108"/>
  <c r="E147" s="1"/>
  <c r="D126"/>
  <c r="D147" s="1"/>
  <c r="C126"/>
  <c r="C147" s="1"/>
  <c r="E62"/>
  <c r="D62"/>
  <c r="D151"/>
  <c r="D125" i="113"/>
  <c r="D147" s="1"/>
  <c r="C125"/>
  <c r="C147" s="1"/>
  <c r="D64"/>
  <c r="D88" s="1"/>
  <c r="E64"/>
  <c r="E88" s="1"/>
  <c r="D125" i="3"/>
  <c r="D147" s="1"/>
  <c r="E125"/>
  <c r="C125"/>
  <c r="C147" s="1"/>
  <c r="D87"/>
  <c r="C22" i="131"/>
  <c r="C8" i="130"/>
  <c r="C51" s="1"/>
  <c r="C66" s="1"/>
  <c r="D30" i="133"/>
  <c r="D16"/>
  <c r="C86" i="1" l="1"/>
  <c r="C151"/>
  <c r="D86"/>
  <c r="D151"/>
  <c r="D152" i="108"/>
  <c r="D86"/>
  <c r="C62"/>
  <c r="D62" i="95"/>
  <c r="D86" s="1"/>
  <c r="E86"/>
  <c r="E147" i="3"/>
  <c r="E86" i="108"/>
  <c r="E147" i="1"/>
  <c r="E152"/>
  <c r="C62" i="95"/>
  <c r="C86" s="1"/>
  <c r="D146"/>
  <c r="E88" i="3"/>
  <c r="C88" i="113"/>
  <c r="G32" i="61"/>
  <c r="E151" i="108"/>
  <c r="E86" i="1"/>
  <c r="F18" i="96"/>
  <c r="C86" i="108" l="1"/>
  <c r="C151"/>
</calcChain>
</file>

<file path=xl/sharedStrings.xml><?xml version="1.0" encoding="utf-8"?>
<sst xmlns="http://schemas.openxmlformats.org/spreadsheetml/2006/main" count="2358" uniqueCount="757">
  <si>
    <t>Beruházások, beszerzések</t>
  </si>
  <si>
    <t>Szolgáltatások igénybe vétele</t>
  </si>
  <si>
    <t>Adminisztratív költségek</t>
  </si>
  <si>
    <t>Kiadások összesen:</t>
  </si>
  <si>
    <t>Egyéb felhalmozási célú támogatások bevételei ÁHT-n belülről</t>
  </si>
  <si>
    <t>munkajogi</t>
  </si>
  <si>
    <t>statisztikai</t>
  </si>
  <si>
    <t>BEVÉTELEK</t>
  </si>
  <si>
    <t>Árukészlet értékesítés</t>
  </si>
  <si>
    <t>Támogatás értékű bevételek</t>
  </si>
  <si>
    <t>KIADÁSOK</t>
  </si>
  <si>
    <t>Dologi juttatások</t>
  </si>
  <si>
    <t>Felhalmozási kiadások</t>
  </si>
  <si>
    <t>Önkormányzat egyéb</t>
  </si>
  <si>
    <t>Önkormányzat közfoglalkoztatott</t>
  </si>
  <si>
    <t>Beruházási (felhalmozási) kiadások előirányzata beruházásonként</t>
  </si>
  <si>
    <t>Felújítási kiadások előirányzata felújításonként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</si>
  <si>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</si>
  <si>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</si>
  <si>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</si>
  <si>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</si>
  <si>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</si>
  <si>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</si>
  <si>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</si>
  <si>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</si>
  <si>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</si>
  <si>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</si>
  <si>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</si>
  <si>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</si>
  <si>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</si>
  <si>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</si>
  <si>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</si>
  <si>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</si>
  <si>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</si>
  <si>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</si>
  <si>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</si>
  <si>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</si>
  <si>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</si>
  <si>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</si>
  <si>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</si>
  <si>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</si>
  <si>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</si>
  <si>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</si>
  <si>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</si>
  <si>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</si>
  <si>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</si>
  <si>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</si>
  <si>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</si>
  <si>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</si>
  <si>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</si>
  <si>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</si>
  <si>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</si>
  <si>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</si>
  <si>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</si>
  <si>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Ezer forintban !</t>
  </si>
  <si>
    <t>Előirányzat-csoport, kiemelt előirányzat megnevezése</t>
  </si>
  <si>
    <t>Bevételek</t>
  </si>
  <si>
    <t>Kiadások</t>
  </si>
  <si>
    <t>Általános tartalék</t>
  </si>
  <si>
    <t>Céltartalék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</si>
  <si>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</si>
  <si>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</si>
  <si>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</si>
  <si>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</si>
  <si>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</si>
  <si>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</si>
  <si>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</si>
  <si>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</si>
  <si>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</si>
  <si>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</si>
  <si>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</si>
  <si>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</si>
  <si>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</si>
  <si>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</si>
  <si>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</si>
  <si>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</si>
  <si>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</si>
  <si>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</si>
  <si>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</si>
  <si>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</si>
  <si>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</si>
  <si>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</si>
  <si>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</si>
  <si>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</si>
  <si>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</si>
  <si>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</si>
  <si>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</si>
  <si>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</si>
  <si>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</si>
  <si>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</si>
  <si>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</si>
  <si>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</si>
  <si>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</si>
  <si>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</si>
  <si>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</si>
  <si>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</si>
  <si>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</si>
  <si>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</si>
  <si>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</si>
  <si>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Dologi  kiadások</t>
  </si>
  <si>
    <t>1.5.</t>
  </si>
  <si>
    <t>11.1.</t>
  </si>
  <si>
    <t>11.2.</t>
  </si>
  <si>
    <t>1. sz. táblázat</t>
  </si>
  <si>
    <t>2.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</si>
  <si>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</si>
  <si>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</si>
  <si>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</si>
  <si>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</si>
  <si>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</si>
  <si>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</si>
  <si>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</si>
  <si>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</si>
  <si>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</si>
  <si>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</si>
  <si>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</si>
  <si>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</si>
  <si>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</si>
  <si>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</si>
  <si>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</si>
  <si>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</si>
  <si>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</si>
  <si>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</si>
  <si>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</si>
  <si>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</si>
  <si>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</si>
  <si>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</si>
  <si>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</si>
  <si>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</si>
  <si>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</si>
  <si>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</si>
  <si>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</si>
  <si>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</si>
  <si>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</si>
  <si>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</si>
  <si>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</si>
  <si>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</si>
  <si>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</si>
  <si>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</si>
  <si>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</si>
  <si>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</si>
  <si>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</si>
  <si>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</si>
  <si>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</si>
  <si>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</si>
  <si>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</si>
  <si>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</si>
  <si>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</si>
  <si>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</si>
  <si>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</si>
  <si>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</si>
  <si>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</si>
  <si>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</si>
  <si>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</si>
  <si>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</si>
  <si>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</si>
  <si>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</si>
  <si>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</si>
  <si>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</si>
  <si>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</si>
  <si>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</si>
  <si>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</si>
  <si>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</si>
  <si>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</si>
  <si>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Módosított előirányzat</t>
  </si>
  <si>
    <t>Teljesítés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</si>
  <si>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</si>
  <si>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</si>
  <si>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</si>
  <si>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</si>
  <si>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</si>
  <si>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</si>
  <si>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</si>
  <si>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</si>
  <si>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</si>
  <si>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</si>
  <si>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</si>
  <si>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</si>
  <si>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</si>
  <si>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</si>
  <si>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</si>
  <si>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</si>
  <si>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</si>
  <si>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</si>
  <si>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</si>
  <si>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</si>
  <si>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</si>
  <si>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</si>
  <si>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</si>
  <si>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</si>
  <si>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</si>
  <si>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</si>
  <si>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</si>
  <si>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</si>
  <si>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</si>
  <si>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</si>
  <si>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</si>
  <si>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</si>
  <si>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</si>
  <si>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</si>
  <si>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</si>
  <si>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</si>
  <si>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</si>
  <si>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</si>
  <si>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</si>
  <si>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</si>
  <si>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</si>
  <si>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</si>
  <si>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</si>
  <si>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</si>
  <si>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</si>
  <si>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</si>
  <si>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</si>
  <si>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</si>
  <si>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</si>
  <si>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</si>
  <si>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</si>
  <si>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</si>
  <si>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</si>
  <si>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</si>
  <si>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</si>
  <si>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</si>
  <si>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</si>
  <si>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VAGYONKIMUTATÁS
a könyvviteli mérlegben értékkel szereplő forrásokról</t>
  </si>
  <si>
    <t>FORRÁSOK</t>
  </si>
  <si>
    <t>állományi 
érték</t>
  </si>
  <si>
    <t>Mennyiség
(db)</t>
  </si>
  <si>
    <t>Értéke
(E Ft)</t>
  </si>
  <si>
    <t>PÉNZESZKÖZÖK VÁLTOZÁSÁNAK LEVEZETÉSE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</si>
  <si>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</si>
  <si>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</si>
  <si>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</si>
  <si>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</si>
  <si>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</si>
  <si>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</si>
  <si>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</si>
  <si>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</si>
  <si>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</si>
  <si>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</si>
  <si>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</si>
  <si>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</si>
  <si>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</si>
  <si>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</si>
  <si>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</si>
  <si>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</si>
  <si>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</si>
  <si>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</si>
  <si>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</si>
  <si>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</si>
  <si>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</si>
  <si>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</si>
  <si>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</si>
  <si>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</si>
  <si>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</si>
  <si>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</si>
  <si>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</si>
  <si>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</si>
  <si>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</si>
  <si>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</si>
  <si>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</si>
  <si>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</si>
  <si>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</si>
  <si>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</si>
  <si>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</si>
  <si>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</si>
  <si>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</si>
  <si>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</si>
  <si>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</si>
  <si>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</si>
  <si>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</si>
  <si>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</si>
  <si>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</si>
  <si>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</si>
  <si>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</si>
  <si>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</si>
  <si>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</si>
  <si>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</si>
  <si>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</si>
  <si>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</si>
  <si>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</si>
  <si>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</si>
  <si>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</si>
  <si>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</si>
  <si>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</si>
  <si>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</si>
  <si>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</si>
  <si>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</si>
  <si>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</si>
  <si>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</si>
  <si>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</si>
  <si>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</si>
  <si>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</si>
  <si>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</si>
  <si>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</si>
  <si>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</si>
  <si>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</si>
  <si>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</si>
  <si>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</si>
  <si>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</si>
  <si>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</si>
  <si>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</si>
  <si>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</si>
  <si>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</si>
  <si>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</si>
  <si>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</si>
  <si>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</si>
  <si>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</si>
  <si>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</si>
  <si>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</si>
  <si>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</si>
  <si>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</si>
  <si>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</si>
  <si>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</si>
  <si>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</si>
  <si>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</si>
  <si>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</si>
  <si>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</si>
  <si>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</si>
  <si>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</si>
  <si>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</si>
  <si>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</si>
  <si>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</si>
  <si>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</si>
  <si>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</si>
  <si>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</si>
  <si>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</si>
  <si>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</si>
  <si>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</si>
  <si>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</si>
  <si>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</si>
  <si>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</si>
  <si>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</si>
  <si>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</si>
  <si>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</si>
  <si>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</si>
  <si>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</si>
  <si>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</si>
  <si>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</si>
  <si>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</si>
  <si>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</si>
  <si>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</si>
  <si>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</si>
  <si>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</si>
  <si>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</si>
  <si>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</si>
  <si>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</si>
  <si>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</si>
  <si>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</si>
  <si>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</si>
  <si>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</si>
  <si>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</si>
  <si>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</si>
  <si>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</si>
  <si>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</si>
  <si>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</si>
  <si>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</si>
  <si>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</si>
  <si>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</si>
  <si>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</si>
  <si>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</si>
  <si>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</si>
  <si>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</si>
  <si>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</si>
  <si>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</si>
  <si>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</si>
  <si>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</si>
  <si>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</si>
  <si>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</si>
  <si>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</si>
  <si>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</si>
  <si>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</si>
  <si>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</si>
  <si>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</si>
  <si>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</si>
  <si>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</si>
  <si>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</si>
  <si>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</si>
  <si>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</si>
  <si>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</si>
  <si>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</si>
  <si>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</si>
  <si>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</si>
  <si>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</si>
  <si>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</si>
  <si>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</si>
  <si>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</si>
  <si>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</si>
  <si>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</si>
  <si>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</si>
  <si>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</si>
  <si>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</si>
  <si>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</si>
  <si>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</si>
  <si>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</si>
  <si>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</si>
  <si>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</si>
  <si>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</si>
  <si>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</si>
  <si>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</si>
  <si>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</si>
  <si>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</si>
  <si>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</si>
  <si>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</si>
  <si>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</si>
  <si>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</si>
  <si>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</si>
  <si>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</si>
  <si>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</si>
  <si>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</si>
  <si>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</si>
  <si>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</si>
  <si>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</si>
  <si>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</si>
  <si>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</si>
  <si>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</si>
  <si>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</si>
  <si>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</si>
  <si>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</si>
  <si>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</si>
  <si>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</si>
  <si>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</si>
  <si>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</si>
  <si>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</si>
  <si>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</si>
  <si>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</si>
  <si>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</si>
  <si>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</si>
  <si>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</si>
  <si>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</si>
  <si>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</si>
  <si>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</si>
  <si>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</si>
  <si>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</si>
  <si>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</si>
  <si>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</si>
  <si>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</si>
  <si>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</si>
  <si>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</si>
  <si>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</si>
  <si>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</si>
  <si>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G=(D+F)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</si>
  <si>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</si>
  <si>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</si>
  <si>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</si>
  <si>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</si>
  <si>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</si>
  <si>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</si>
  <si>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</si>
  <si>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</si>
  <si>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</si>
  <si>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</si>
  <si>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</si>
  <si>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</si>
  <si>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</si>
  <si>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</si>
  <si>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</si>
  <si>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</si>
  <si>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</si>
  <si>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</si>
  <si>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</si>
  <si>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</si>
  <si>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</si>
  <si>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</si>
  <si>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</si>
  <si>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</si>
  <si>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</si>
  <si>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</si>
  <si>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</si>
  <si>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</si>
  <si>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</si>
  <si>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</si>
  <si>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</si>
  <si>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</si>
  <si>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</si>
  <si>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</si>
  <si>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</si>
  <si>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</si>
  <si>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</si>
  <si>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</si>
  <si>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</si>
  <si>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</si>
  <si>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</si>
  <si>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</si>
  <si>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</si>
  <si>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</si>
  <si>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</si>
  <si>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</si>
  <si>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</si>
  <si>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</si>
  <si>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</si>
  <si>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</si>
  <si>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</si>
  <si>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</si>
  <si>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</si>
  <si>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</si>
  <si>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</si>
  <si>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</si>
  <si>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</si>
  <si>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</si>
  <si>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</si>
  <si>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</si>
  <si>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</si>
  <si>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</si>
  <si>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</si>
  <si>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</si>
  <si>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</si>
  <si>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</si>
  <si>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</si>
  <si>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</si>
  <si>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</si>
  <si>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</si>
  <si>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</si>
  <si>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</si>
  <si>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</si>
  <si>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</si>
  <si>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</si>
  <si>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</si>
  <si>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</si>
  <si>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</si>
  <si>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</si>
  <si>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</si>
  <si>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</si>
  <si>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</si>
  <si>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</si>
  <si>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</si>
  <si>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</si>
  <si>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</si>
  <si>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</si>
  <si>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</si>
  <si>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</si>
  <si>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</si>
  <si>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</si>
  <si>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</si>
  <si>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</si>
  <si>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</si>
  <si>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>Éves engedélyezett létszám előirányzat  (fő)</t>
  </si>
  <si>
    <t>Hitel-, kölcsönfelvétel államháztartáson kívülről  (10.1.+…+10.3.)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</si>
  <si>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</si>
  <si>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</si>
  <si>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</si>
  <si>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</si>
  <si>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</si>
  <si>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</si>
  <si>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</si>
  <si>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</si>
  <si>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</si>
  <si>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</si>
  <si>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</si>
  <si>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</si>
  <si>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</si>
  <si>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</si>
  <si>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</si>
  <si>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</si>
  <si>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</si>
  <si>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</si>
  <si>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</si>
  <si>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</si>
  <si>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</si>
  <si>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</si>
  <si>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</si>
  <si>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</si>
  <si>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</si>
  <si>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</si>
  <si>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</si>
  <si>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</si>
  <si>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</si>
  <si>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</si>
  <si>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</si>
  <si>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</si>
  <si>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I. Költségvetési évben esedékes kötelezettségek</t>
  </si>
  <si>
    <t>MARADVÁNYKIMUTATÁS</t>
  </si>
  <si>
    <t>Összeg</t>
  </si>
  <si>
    <t>01 Alaptevékenység költségvetési bevételei</t>
  </si>
  <si>
    <t>02 Alaptevékenység költségvetési kiadásai</t>
  </si>
  <si>
    <t>I Alaptevékenység költségvetési egyenlege (=01-02)</t>
  </si>
  <si>
    <t>03 Alaptevékenység finanszírozási bevételei</t>
  </si>
  <si>
    <t>04 Alaptevékenység finanszírozási kiadásai</t>
  </si>
  <si>
    <t>II Alaptevékenység finanszírozási egyenlege (=03-04)</t>
  </si>
  <si>
    <t>A) Alaptevékenység maradványa (+/-I+/-II)</t>
  </si>
  <si>
    <t>05 Vállalkozási tevékenység költségvetési bevételei</t>
  </si>
  <si>
    <t>06 Vállalkozási tevékenység költségvetési kiadásai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</si>
  <si>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</si>
  <si>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</si>
  <si>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</si>
  <si>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(=07-08)</t>
  </si>
  <si>
    <t>B) Vállalkozási tevékenység maradványa (=+/-III+/-IV)</t>
  </si>
  <si>
    <t>C) Összes maradvány (=A+B)</t>
  </si>
  <si>
    <t>D) Alaptevékenység kötelezettségvállalással terhelt maradványa</t>
  </si>
  <si>
    <t>E) Alaptevékenység szabad maradványa</t>
  </si>
  <si>
    <t>F) Vállalkozási tevékenységet terhelő befizetési kötelezettség (=B*0,1)</t>
  </si>
  <si>
    <t>G) Vállalkozási tevékenység felhasználható maradványa (=B-F)</t>
  </si>
  <si>
    <t>Előző időszak</t>
  </si>
  <si>
    <t>Módosítások</t>
  </si>
  <si>
    <t>Tárgyi időszak</t>
  </si>
  <si>
    <t>EREDMÉNYKIMUTATÁS</t>
  </si>
  <si>
    <t>01   Közhatalmi eredményszemléletű bevételek</t>
  </si>
  <si>
    <t>02   Eszközök és szolgáltatások értékesítése nettó eredményszemléletű bevételei</t>
  </si>
  <si>
    <t>03   Tevékenység egyéb nettó eredményszemléletű bevételei</t>
  </si>
  <si>
    <t>I      Tevékenység nettó eredményszemléletű bevétele (=01+02+02)</t>
  </si>
  <si>
    <t>04   Saját termelésű készletek állományváltozása</t>
  </si>
  <si>
    <t>05   Saját előállítású eszközök aktivált értéke</t>
  </si>
  <si>
    <t>II    Aktivált saját teljesítmények értéke (=+/-04+05)</t>
  </si>
  <si>
    <t>06   Központi működési célú támogatások eredményszemléletű bevételei</t>
  </si>
  <si>
    <t>07   Egyéb működési célú támogatások eredményszemléletű bevételei</t>
  </si>
  <si>
    <t>III   Egyéb eredményszemléletű bevételek (=06+07+08)</t>
  </si>
  <si>
    <t>IV   Anyagjellegű ráfordítások (=09+10+11+12)</t>
  </si>
  <si>
    <t>V    Személyi jellegű ráfordítások (=13+14+15)</t>
  </si>
  <si>
    <t>VI   Értékcsökkenési leírás</t>
  </si>
  <si>
    <t>VII  Egyéb ráfordítások</t>
  </si>
  <si>
    <t>A)   TEVÉKENYSÉGEK EREDMÉNYE (=I+/-II+III-IV-V-VI-VII)</t>
  </si>
  <si>
    <t>B)   PÉNZÜGYI MŰVELETEK EREDMÉNYE (=VIII-IX)</t>
  </si>
  <si>
    <t>Bevétel</t>
  </si>
  <si>
    <t>Kiadás</t>
  </si>
  <si>
    <t>Normatív állami támogatás</t>
  </si>
  <si>
    <t>Rendszeres személyi juttatások</t>
  </si>
  <si>
    <t>Nem rendszeres szem. juttatások</t>
  </si>
  <si>
    <t>Munkaadókat terhelő járulékok</t>
  </si>
  <si>
    <t>Dologi kiadások</t>
  </si>
  <si>
    <t>Beruházási célú előzetesen felszámított ÁFA</t>
  </si>
  <si>
    <t>Források</t>
  </si>
  <si>
    <t>Támogatási szerződés szerinti bevételek, kiadások</t>
  </si>
  <si>
    <t>Eredeti</t>
  </si>
  <si>
    <t>Módosított</t>
  </si>
  <si>
    <t>Évenkénti üteme</t>
  </si>
  <si>
    <t>J</t>
  </si>
  <si>
    <t>K</t>
  </si>
  <si>
    <t>L=(J+K)</t>
  </si>
  <si>
    <t>M=(L/C)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</si>
  <si>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</si>
  <si>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</si>
  <si>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</si>
  <si>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</si>
  <si>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</si>
  <si>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</si>
  <si>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</si>
  <si>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</si>
  <si>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</si>
  <si>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EU-s projekt neve, azonosítója:</t>
  </si>
  <si>
    <t>Kötelező feladatok adatai</t>
  </si>
  <si>
    <t>Összesített adatok</t>
  </si>
  <si>
    <t>-</t>
  </si>
  <si>
    <t>Egyéb tárgyi eszközök beszerzése, létesítése</t>
  </si>
  <si>
    <t>041237 Startmunka mintaprogram</t>
  </si>
  <si>
    <t>Egyedi szennyvíztisztító berendezések telepítése</t>
  </si>
  <si>
    <t>08   Felhalmozási célú támogatások eredményszemléletű bevétele</t>
  </si>
  <si>
    <t>09   Különféle egyéb eredményszemléletű bevételek</t>
  </si>
  <si>
    <t>10   Anyagköltség</t>
  </si>
  <si>
    <t>11   Igénybe vett szolgáltatások értéke</t>
  </si>
  <si>
    <t>12   Eladott áruk beszerzési értéke</t>
  </si>
  <si>
    <t>13   Eladott (közvetített) szolgáltatások értéke</t>
  </si>
  <si>
    <t>14   Bérköltség</t>
  </si>
  <si>
    <t>15   Személyi jellegű egyéb kifizetések</t>
  </si>
  <si>
    <t>16   Bérjárulékok</t>
  </si>
  <si>
    <t>17    Kapott (járó) osztalék és részesedés</t>
  </si>
  <si>
    <t>18    Részesedésekből származó eredményszemléletű bevételek, árfolyamnyereségek</t>
  </si>
  <si>
    <t>19    Befektetett pénzügyi eszközökből származó eredményszemléletű bevételek</t>
  </si>
  <si>
    <t>20    Egyéb kapott (járó) kamatok és kamatjellegű eredményszemléletű bevételek</t>
  </si>
  <si>
    <t>21    Pénzügyi műveletek egyéb eredményszemléletű bevételei</t>
  </si>
  <si>
    <t>21a  - ebből: lekötött bankbetétek mérlegfordulónapi értékelése során megállapított (nem realizált) árfolyamnyeresége</t>
  </si>
  <si>
    <t>21b  - ebből: egyéb pénzeszközök mérlegfordulónapi értékelése során megállapított (nem realizált) árfolyamnyeresége</t>
  </si>
  <si>
    <t>22    Részesedésekből származó ráfordítások, árfolyamveszteségek</t>
  </si>
  <si>
    <t>23    Befektetett pénzügyi eszközökből (értékpapírokból, kölcsönökből) származó ráfordítások, árfolyamveszteségek</t>
  </si>
  <si>
    <t>24    Fizetendő kamatok és kamatjellegű ráfordítások</t>
  </si>
  <si>
    <t>25    Részesedések, értékpapírok, pénzeszközök értékvesztése</t>
  </si>
  <si>
    <t>25a  - ebből: lekötött bankbetétek értékvesztése</t>
  </si>
  <si>
    <t>25b  - ebből: Kincstáron kívüli forint- és devizaszámlák értékvesztése</t>
  </si>
  <si>
    <t>26   Pénzügyi műveletek egyéb ráfordításai</t>
  </si>
  <si>
    <t>26a - ebből: lekötött bankbetétek mérlegfordulónapi értékelése során megállapított (nem realizált) árfolyamvesztesége</t>
  </si>
  <si>
    <t>26b - ebből: egyéb pénzeszközök mérlegfordulónapi értékelése során megállapított (nem realizált) árfolyamvesztesége</t>
  </si>
  <si>
    <t>IX   Pénzügyi műveletek ráfordításai (=22+23+24+25+26)</t>
  </si>
  <si>
    <t>C)   MÉRLEG SZERINTI EREDMÉNY (=+/-A+-B)</t>
  </si>
  <si>
    <t xml:space="preserve">E) EGYÉB SAJÁTOS ESZKÖZOLDALI ELSZÁMOLÁSOK </t>
  </si>
  <si>
    <t>Működési célú támogatások</t>
  </si>
  <si>
    <t>Felhalmozási célú támogatások</t>
  </si>
  <si>
    <r>
      <t>§</t>
    </r>
    <r>
      <rPr>
        <i/>
        <sz val="7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Felújítás</t>
    </r>
  </si>
  <si>
    <r>
      <t>§</t>
    </r>
    <r>
      <rPr>
        <i/>
        <sz val="7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Beruházás</t>
    </r>
  </si>
  <si>
    <r>
      <t xml:space="preserve">   Működési költségvetés kiadásai </t>
    </r>
    <r>
      <rPr>
        <sz val="11"/>
        <rFont val="Times New Roman CE"/>
        <charset val="238"/>
      </rPr>
      <t>(1.1+…+1.5.)</t>
    </r>
  </si>
  <si>
    <r>
      <t xml:space="preserve">   Felhalmozási költségvetés kiadásai </t>
    </r>
    <r>
      <rPr>
        <sz val="11"/>
        <rFont val="Times New Roman CE"/>
        <charset val="238"/>
      </rPr>
      <t>(2.1.+2.3.+2.5.)</t>
    </r>
  </si>
  <si>
    <t>Össze bevétel , kiadás</t>
  </si>
  <si>
    <t>VIII Pénzügyi műveletek eredményszemléletű bevételei (=17+18+19+20+21)</t>
  </si>
  <si>
    <t>Biztósító által fizetett kártérítés</t>
  </si>
  <si>
    <t>5.11.</t>
  </si>
  <si>
    <t>Biztosító által fizetett kártérítés</t>
  </si>
  <si>
    <t>2017.</t>
  </si>
  <si>
    <t>-ebből: Pénzeszközön kívüli egyéb eszközök induláskori értéke és változásai</t>
  </si>
  <si>
    <t>IV. Felhalmozott eredmény</t>
  </si>
  <si>
    <t>V. Eszközök értékhelyesbítésének forrása</t>
  </si>
  <si>
    <t>VI. Mérleg szerinti eredmény</t>
  </si>
  <si>
    <t>Egyéb saját bevétel (balesetmentes vezetés miatti bizt. visszatérítés, bizt. által fiz. kártérítés )</t>
  </si>
  <si>
    <t>Egyedi szennyvíztisztiító berendezések telepítése</t>
  </si>
  <si>
    <t>J=(I)</t>
  </si>
  <si>
    <t>Forintban!</t>
  </si>
  <si>
    <t>Működési bevételek</t>
  </si>
  <si>
    <t>* Amennyiben több projekt megvalósítása történik egy időben akkor azokat külön-külön, projektenként be kell mutatni!</t>
  </si>
  <si>
    <t>Adatok: forintban!</t>
  </si>
  <si>
    <t>2018.</t>
  </si>
  <si>
    <t>Értéke
(Ft)</t>
  </si>
  <si>
    <t>Forintban !</t>
  </si>
  <si>
    <t>2016. évi teljesítés</t>
  </si>
  <si>
    <t>2019.</t>
  </si>
  <si>
    <t>2019. után</t>
  </si>
  <si>
    <t>Forintban</t>
  </si>
  <si>
    <t>Ft</t>
  </si>
  <si>
    <t>Bérkompenzáció</t>
  </si>
  <si>
    <t>Ágazati pótlék</t>
  </si>
  <si>
    <t>Egyéb müködési bevételek</t>
  </si>
  <si>
    <t>2019. évi</t>
  </si>
  <si>
    <t>2019. évi módosított előirányzat</t>
  </si>
  <si>
    <t>Felhasználás 2018. dec. 31-ig</t>
  </si>
  <si>
    <t>2019. évi teljesítés</t>
  </si>
  <si>
    <t>Összes teljesítés 2019.dec.31-ig</t>
  </si>
  <si>
    <t>Közutak fejlesztése (MTZ)</t>
  </si>
  <si>
    <t>2019</t>
  </si>
  <si>
    <t>Közutak fejlesztése (Gréder)</t>
  </si>
  <si>
    <t>Játszótér bővítése</t>
  </si>
  <si>
    <t>Utcanévtábla</t>
  </si>
  <si>
    <t>Billentyűzet</t>
  </si>
  <si>
    <t>Fémpolcok (irattár)</t>
  </si>
  <si>
    <t>Ingatlan (239 hrsz.)</t>
  </si>
  <si>
    <t>Windows 10</t>
  </si>
  <si>
    <t>Gurulós tároló müa. (óvoda)</t>
  </si>
  <si>
    <t>Magyar Falu Program (gépbezserzés )</t>
  </si>
  <si>
    <t>Zárkerti földrészlet fejlesztése</t>
  </si>
  <si>
    <t>Feldolgozó üzem csempézése</t>
  </si>
  <si>
    <t>Csikvánd Óvoda víz-csatorna rendszer felújítása</t>
  </si>
  <si>
    <t>2019. előtt</t>
  </si>
  <si>
    <t>Teljesítés %-a 2019. XII. 31-ig</t>
  </si>
  <si>
    <t>Közutak fejlesztése (munkagépek beszerzése)</t>
  </si>
  <si>
    <t>Csikvánd Község Önkormányzat
2019. ÉVI ZÁRSZÁMADÁS
Bevételi, kiadási kiemelt előirányzatok és létszámelőirányzatok teljesítése</t>
  </si>
  <si>
    <t>VAGYONKIMUTATÁS
a könyvviteli mérlegben értékkel szereplő eszközökről
2019.</t>
  </si>
  <si>
    <t>Nyitó pénzkészlet 2019. január 1-én</t>
  </si>
  <si>
    <t>Záró pénzkészlet 2019. december 31-én</t>
  </si>
  <si>
    <t>A falugondnoki szolgálat bevételei-kiadásai 2019.</t>
  </si>
  <si>
    <t>Önkormányzati visszautalás:   181  129 Ft.</t>
  </si>
  <si>
    <t>Az önkormányzat létszámkerete 2019.</t>
  </si>
  <si>
    <t>2019.eredeti előirányzat</t>
  </si>
  <si>
    <t>2019. módosított előirányzat</t>
  </si>
  <si>
    <t>2019. teljesítés</t>
  </si>
  <si>
    <t>041233  Hosszabb időtart. közfogl.</t>
  </si>
  <si>
    <t>Elkülőnített állami pénza. mük. c. végl. Támog. Kiadás (visszafizetés)</t>
  </si>
  <si>
    <t>2019. évi előirányzat</t>
  </si>
  <si>
    <t>2019. évi módosított előriányzat</t>
  </si>
  <si>
    <t>Felhasználás 2018.dec.31-ig</t>
  </si>
  <si>
    <t>VAGYONKIMUTATÁS
az érték nélkül nyilvántartott eszközökről
2019.</t>
  </si>
  <si>
    <t>VAGYONKIMUTATÁS                                                                                                                                        a függő követelésekről és a kötelezettségekről, a (biztos) jövőbeni) követelésekről                             2019.</t>
  </si>
  <si>
    <t>041233 Hosszabb időtart. Közfogl.</t>
  </si>
  <si>
    <t>Biztosítók által fizetett kártérítés</t>
  </si>
  <si>
    <t>Elkülőnített állami pénza. mük. c. végl. támog. kiadás (visszafizetés)</t>
  </si>
  <si>
    <t xml:space="preserve"> Csikvánd Község Önkormányzat
2019. ÉVI ZÁRSZÁMADÁSÁNAK PÉNZÜGYI MÉRLEGE</t>
  </si>
  <si>
    <t>14. melléklet a 11/2020. (VII.15.) önkormányzati rendelethez</t>
  </si>
  <si>
    <t xml:space="preserve">Közfoglalkoztatás 2019. évi bevételei, kiadásai </t>
  </si>
  <si>
    <t>Közfoglalkoztatás bevételei, kiadásai (2019. március 1.- 2020. február 28. )</t>
  </si>
  <si>
    <t>8. melléklet a 11/2020. (VII.15.) önkormányzati rendelethez</t>
  </si>
  <si>
    <t xml:space="preserve">                                5. melléklet a 11/2020. (VII.15.) önkormányzati rendelethez</t>
  </si>
  <si>
    <t>4. melléklet a 11/2020. (VII.15.) önkormányzati rendelethez</t>
  </si>
  <si>
    <t>3. melléklet a 11/2020. (VII.15.) önkormányzati rendelethez</t>
  </si>
  <si>
    <t>2. melléklet a 11/2020. (VII.15.) önkormányzati rendelethez</t>
  </si>
</sst>
</file>

<file path=xl/styles.xml><?xml version="1.0" encoding="utf-8"?>
<styleSheet xmlns="http://schemas.openxmlformats.org/spreadsheetml/2006/main">
  <numFmts count="7">
    <numFmt numFmtId="43" formatCode="_-* #,##0.00\ _F_t_-;\-* #,##0.00\ _F_t_-;_-* &quot;-&quot;??\ _F_t_-;_-@_-"/>
    <numFmt numFmtId="164" formatCode="#,###"/>
    <numFmt numFmtId="165" formatCode="#,##0.0"/>
    <numFmt numFmtId="166" formatCode="#,###__;\-#,###__"/>
    <numFmt numFmtId="167" formatCode="00"/>
    <numFmt numFmtId="168" formatCode="#,###\ _F_t;\-#,###\ _F_t"/>
    <numFmt numFmtId="169" formatCode="#,###__"/>
  </numFmts>
  <fonts count="66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name val="Times New Roman CE"/>
      <charset val="238"/>
    </font>
    <font>
      <i/>
      <sz val="11"/>
      <name val="Times New Roman CE"/>
      <charset val="238"/>
    </font>
    <font>
      <i/>
      <sz val="12"/>
      <name val="Times New Roman"/>
      <family val="1"/>
      <charset val="238"/>
    </font>
    <font>
      <b/>
      <u val="double"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u/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Wingdings"/>
      <charset val="2"/>
    </font>
    <font>
      <i/>
      <sz val="7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 CE"/>
      <charset val="238"/>
    </font>
    <font>
      <i/>
      <sz val="12"/>
      <name val="Times New Roman CE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double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</borders>
  <cellStyleXfs count="8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36" fillId="0" borderId="0"/>
  </cellStyleXfs>
  <cellXfs count="877">
    <xf numFmtId="0" fontId="0" fillId="0" borderId="0" xfId="0"/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18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164" fontId="9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right" vertical="center"/>
    </xf>
    <xf numFmtId="164" fontId="29" fillId="0" borderId="6" xfId="0" applyNumberFormat="1" applyFont="1" applyFill="1" applyBorder="1" applyAlignment="1" applyProtection="1">
      <alignment horizontal="right" vertical="center" wrapText="1" indent="1"/>
    </xf>
    <xf numFmtId="164" fontId="31" fillId="0" borderId="7" xfId="5" applyNumberFormat="1" applyFont="1" applyFill="1" applyBorder="1" applyAlignment="1" applyProtection="1">
      <alignment vertical="center"/>
    </xf>
    <xf numFmtId="164" fontId="31" fillId="0" borderId="7" xfId="5" applyNumberFormat="1" applyFont="1" applyFill="1" applyBorder="1" applyAlignment="1" applyProtection="1"/>
    <xf numFmtId="0" fontId="7" fillId="0" borderId="8" xfId="5" applyFont="1" applyFill="1" applyBorder="1" applyAlignment="1" applyProtection="1">
      <alignment horizontal="center" vertical="center" wrapText="1"/>
    </xf>
    <xf numFmtId="0" fontId="7" fillId="0" borderId="9" xfId="5" applyFont="1" applyFill="1" applyBorder="1" applyAlignment="1" applyProtection="1">
      <alignment horizontal="center" vertical="center" wrapText="1"/>
    </xf>
    <xf numFmtId="164" fontId="18" fillId="0" borderId="10" xfId="0" applyNumberFormat="1" applyFont="1" applyFill="1" applyBorder="1" applyAlignment="1" applyProtection="1">
      <alignment vertical="center" wrapText="1"/>
      <protection locked="0"/>
    </xf>
    <xf numFmtId="164" fontId="28" fillId="0" borderId="5" xfId="0" applyNumberFormat="1" applyFont="1" applyFill="1" applyBorder="1" applyAlignment="1" applyProtection="1">
      <alignment horizontal="right" vertical="center" wrapText="1" indent="1"/>
    </xf>
    <xf numFmtId="164" fontId="28" fillId="0" borderId="11" xfId="0" applyNumberFormat="1" applyFont="1" applyFill="1" applyBorder="1" applyAlignment="1" applyProtection="1">
      <alignment horizontal="right" vertical="center" wrapText="1" indent="1"/>
    </xf>
    <xf numFmtId="164" fontId="1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7" fillId="0" borderId="13" xfId="0" applyNumberFormat="1" applyFont="1" applyFill="1" applyBorder="1" applyAlignment="1" applyProtection="1">
      <alignment horizontal="centerContinuous" vertical="center"/>
    </xf>
    <xf numFmtId="164" fontId="7" fillId="0" borderId="14" xfId="0" applyNumberFormat="1" applyFont="1" applyFill="1" applyBorder="1" applyAlignment="1" applyProtection="1">
      <alignment horizontal="centerContinuous" vertical="center"/>
    </xf>
    <xf numFmtId="164" fontId="7" fillId="0" borderId="15" xfId="0" applyNumberFormat="1" applyFont="1" applyFill="1" applyBorder="1" applyAlignment="1" applyProtection="1">
      <alignment horizontal="centerContinuous" vertical="center"/>
    </xf>
    <xf numFmtId="164" fontId="37" fillId="0" borderId="0" xfId="0" applyNumberFormat="1" applyFont="1" applyFill="1" applyAlignment="1">
      <alignment vertical="center"/>
    </xf>
    <xf numFmtId="164" fontId="7" fillId="0" borderId="16" xfId="0" applyNumberFormat="1" applyFont="1" applyFill="1" applyBorder="1" applyAlignment="1" applyProtection="1">
      <alignment horizontal="center" vertical="center"/>
    </xf>
    <xf numFmtId="164" fontId="7" fillId="0" borderId="17" xfId="0" applyNumberFormat="1" applyFont="1" applyFill="1" applyBorder="1" applyAlignment="1" applyProtection="1">
      <alignment horizontal="center" vertical="center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37" fillId="0" borderId="0" xfId="0" applyNumberFormat="1" applyFont="1" applyFill="1" applyAlignment="1">
      <alignment horizontal="center" vertical="center"/>
    </xf>
    <xf numFmtId="164" fontId="17" fillId="0" borderId="5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7" fillId="0" borderId="18" xfId="0" applyNumberFormat="1" applyFont="1" applyFill="1" applyBorder="1" applyAlignment="1" applyProtection="1">
      <alignment horizontal="right" vertical="center" wrapText="1" indent="1"/>
    </xf>
    <xf numFmtId="164" fontId="25" fillId="0" borderId="19" xfId="0" applyNumberFormat="1" applyFont="1" applyFill="1" applyBorder="1" applyAlignment="1" applyProtection="1">
      <alignment horizontal="left" vertical="center" wrapText="1" indent="1"/>
    </xf>
    <xf numFmtId="1" fontId="28" fillId="2" borderId="19" xfId="0" applyNumberFormat="1" applyFont="1" applyFill="1" applyBorder="1" applyAlignment="1" applyProtection="1">
      <alignment horizontal="center" vertical="center" wrapText="1"/>
    </xf>
    <xf numFmtId="164" fontId="25" fillId="0" borderId="19" xfId="0" applyNumberFormat="1" applyFont="1" applyFill="1" applyBorder="1" applyAlignment="1" applyProtection="1">
      <alignment vertical="center" wrapText="1"/>
    </xf>
    <xf numFmtId="164" fontId="25" fillId="0" borderId="13" xfId="0" applyNumberFormat="1" applyFont="1" applyFill="1" applyBorder="1" applyAlignment="1" applyProtection="1">
      <alignment vertical="center" wrapText="1"/>
    </xf>
    <xf numFmtId="164" fontId="25" fillId="0" borderId="20" xfId="0" applyNumberFormat="1" applyFont="1" applyFill="1" applyBorder="1" applyAlignment="1" applyProtection="1">
      <alignment vertical="center" wrapText="1"/>
    </xf>
    <xf numFmtId="164" fontId="17" fillId="0" borderId="2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25" fillId="0" borderId="1" xfId="0" applyNumberFormat="1" applyFont="1" applyFill="1" applyBorder="1" applyAlignment="1" applyProtection="1">
      <alignment horizontal="left" vertical="center" wrapText="1" indent="1"/>
    </xf>
    <xf numFmtId="1" fontId="28" fillId="2" borderId="1" xfId="0" applyNumberFormat="1" applyFont="1" applyFill="1" applyBorder="1" applyAlignment="1" applyProtection="1">
      <alignment horizontal="center" vertical="center" wrapText="1"/>
    </xf>
    <xf numFmtId="164" fontId="25" fillId="0" borderId="1" xfId="0" applyNumberFormat="1" applyFont="1" applyFill="1" applyBorder="1" applyAlignment="1" applyProtection="1">
      <alignment vertical="center" wrapText="1"/>
    </xf>
    <xf numFmtId="164" fontId="25" fillId="0" borderId="10" xfId="0" applyNumberFormat="1" applyFont="1" applyFill="1" applyBorder="1" applyAlignment="1" applyProtection="1">
      <alignment vertical="center" wrapText="1"/>
    </xf>
    <xf numFmtId="164" fontId="25" fillId="0" borderId="21" xfId="0" applyNumberFormat="1" applyFont="1" applyFill="1" applyBorder="1" applyAlignment="1" applyProtection="1">
      <alignment vertical="center" wrapText="1"/>
    </xf>
    <xf numFmtId="164" fontId="17" fillId="0" borderId="1" xfId="0" applyNumberFormat="1" applyFont="1" applyFill="1" applyBorder="1" applyAlignment="1" applyProtection="1">
      <alignment horizontal="left" vertical="center" wrapText="1" indent="1"/>
    </xf>
    <xf numFmtId="164" fontId="17" fillId="0" borderId="22" xfId="0" applyNumberFormat="1" applyFont="1" applyFill="1" applyBorder="1" applyAlignment="1" applyProtection="1">
      <alignment horizontal="right" vertical="center" wrapText="1" indent="1"/>
    </xf>
    <xf numFmtId="164" fontId="25" fillId="0" borderId="6" xfId="0" applyNumberFormat="1" applyFont="1" applyFill="1" applyBorder="1" applyAlignment="1" applyProtection="1">
      <alignment horizontal="left" vertical="center" wrapText="1" indent="1"/>
    </xf>
    <xf numFmtId="1" fontId="28" fillId="2" borderId="23" xfId="0" applyNumberFormat="1" applyFont="1" applyFill="1" applyBorder="1" applyAlignment="1" applyProtection="1">
      <alignment horizontal="center" vertical="center" wrapText="1"/>
    </xf>
    <xf numFmtId="164" fontId="25" fillId="0" borderId="6" xfId="0" applyNumberFormat="1" applyFont="1" applyFill="1" applyBorder="1" applyAlignment="1" applyProtection="1">
      <alignment vertical="center" wrapText="1"/>
    </xf>
    <xf numFmtId="164" fontId="25" fillId="0" borderId="24" xfId="0" applyNumberFormat="1" applyFont="1" applyFill="1" applyBorder="1" applyAlignment="1" applyProtection="1">
      <alignment vertical="center" wrapText="1"/>
    </xf>
    <xf numFmtId="1" fontId="13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164" fontId="18" fillId="0" borderId="24" xfId="0" applyNumberFormat="1" applyFont="1" applyFill="1" applyBorder="1" applyAlignment="1" applyProtection="1">
      <alignment vertical="center" wrapText="1"/>
      <protection locked="0"/>
    </xf>
    <xf numFmtId="164" fontId="17" fillId="0" borderId="4" xfId="0" applyNumberFormat="1" applyFont="1" applyFill="1" applyBorder="1" applyAlignment="1" applyProtection="1">
      <alignment horizontal="right" vertical="center" wrapText="1" indent="1"/>
    </xf>
    <xf numFmtId="164" fontId="17" fillId="0" borderId="5" xfId="0" applyNumberFormat="1" applyFont="1" applyFill="1" applyBorder="1" applyAlignment="1" applyProtection="1">
      <alignment horizontal="left" vertical="center" wrapText="1" indent="1"/>
    </xf>
    <xf numFmtId="1" fontId="18" fillId="2" borderId="25" xfId="0" applyNumberFormat="1" applyFont="1" applyFill="1" applyBorder="1" applyAlignment="1" applyProtection="1">
      <alignment vertical="center" wrapText="1"/>
    </xf>
    <xf numFmtId="164" fontId="25" fillId="0" borderId="5" xfId="0" applyNumberFormat="1" applyFont="1" applyFill="1" applyBorder="1" applyAlignment="1" applyProtection="1">
      <alignment vertical="center" wrapText="1"/>
    </xf>
    <xf numFmtId="164" fontId="25" fillId="0" borderId="25" xfId="0" applyNumberFormat="1" applyFont="1" applyFill="1" applyBorder="1" applyAlignment="1" applyProtection="1">
      <alignment vertical="center" wrapText="1"/>
    </xf>
    <xf numFmtId="164" fontId="25" fillId="0" borderId="26" xfId="0" applyNumberFormat="1" applyFont="1" applyFill="1" applyBorder="1" applyAlignment="1" applyProtection="1">
      <alignment vertical="center" wrapText="1"/>
    </xf>
    <xf numFmtId="0" fontId="36" fillId="0" borderId="0" xfId="7" applyFill="1"/>
    <xf numFmtId="166" fontId="23" fillId="0" borderId="1" xfId="7" applyNumberFormat="1" applyFont="1" applyFill="1" applyBorder="1" applyAlignment="1" applyProtection="1">
      <alignment horizontal="right" vertical="center" wrapText="1"/>
      <protection locked="0"/>
    </xf>
    <xf numFmtId="166" fontId="23" fillId="0" borderId="27" xfId="7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7" applyFont="1" applyFill="1"/>
    <xf numFmtId="0" fontId="36" fillId="0" borderId="0" xfId="7" applyFont="1" applyFill="1"/>
    <xf numFmtId="3" fontId="36" fillId="0" borderId="0" xfId="7" applyNumberFormat="1" applyFont="1" applyFill="1" applyAlignment="1">
      <alignment horizontal="center"/>
    </xf>
    <xf numFmtId="0" fontId="14" fillId="0" borderId="0" xfId="6" applyFill="1" applyAlignment="1" applyProtection="1">
      <alignment vertical="center" wrapText="1"/>
    </xf>
    <xf numFmtId="0" fontId="14" fillId="0" borderId="0" xfId="6" applyFill="1" applyAlignment="1" applyProtection="1">
      <alignment horizontal="center" vertical="center"/>
    </xf>
    <xf numFmtId="49" fontId="17" fillId="0" borderId="28" xfId="6" applyNumberFormat="1" applyFont="1" applyFill="1" applyBorder="1" applyAlignment="1" applyProtection="1">
      <alignment horizontal="center" vertical="center" wrapText="1"/>
    </xf>
    <xf numFmtId="49" fontId="17" fillId="0" borderId="8" xfId="6" applyNumberFormat="1" applyFont="1" applyFill="1" applyBorder="1" applyAlignment="1" applyProtection="1">
      <alignment horizontal="center" vertical="center"/>
    </xf>
    <xf numFmtId="49" fontId="17" fillId="0" borderId="9" xfId="6" applyNumberFormat="1" applyFont="1" applyFill="1" applyBorder="1" applyAlignment="1" applyProtection="1">
      <alignment horizontal="center" vertical="center"/>
    </xf>
    <xf numFmtId="49" fontId="13" fillId="0" borderId="0" xfId="6" applyNumberFormat="1" applyFont="1" applyFill="1" applyAlignment="1" applyProtection="1">
      <alignment horizontal="center" vertical="center"/>
    </xf>
    <xf numFmtId="167" fontId="18" fillId="0" borderId="29" xfId="6" applyNumberFormat="1" applyFont="1" applyFill="1" applyBorder="1" applyAlignment="1" applyProtection="1">
      <alignment horizontal="center" vertical="center"/>
    </xf>
    <xf numFmtId="168" fontId="18" fillId="0" borderId="30" xfId="6" applyNumberFormat="1" applyFont="1" applyFill="1" applyBorder="1" applyAlignment="1" applyProtection="1">
      <alignment vertical="center"/>
      <protection locked="0"/>
    </xf>
    <xf numFmtId="167" fontId="18" fillId="0" borderId="1" xfId="6" applyNumberFormat="1" applyFont="1" applyFill="1" applyBorder="1" applyAlignment="1" applyProtection="1">
      <alignment horizontal="center" vertical="center"/>
    </xf>
    <xf numFmtId="168" fontId="18" fillId="0" borderId="27" xfId="6" applyNumberFormat="1" applyFont="1" applyFill="1" applyBorder="1" applyAlignment="1" applyProtection="1">
      <alignment vertical="center"/>
      <protection locked="0"/>
    </xf>
    <xf numFmtId="168" fontId="17" fillId="0" borderId="27" xfId="6" applyNumberFormat="1" applyFont="1" applyFill="1" applyBorder="1" applyAlignment="1" applyProtection="1">
      <alignment vertical="center"/>
    </xf>
    <xf numFmtId="0" fontId="17" fillId="0" borderId="28" xfId="6" applyFont="1" applyFill="1" applyBorder="1" applyAlignment="1" applyProtection="1">
      <alignment horizontal="left" vertical="center" wrapText="1"/>
    </xf>
    <xf numFmtId="167" fontId="18" fillId="0" borderId="8" xfId="6" applyNumberFormat="1" applyFont="1" applyFill="1" applyBorder="1" applyAlignment="1" applyProtection="1">
      <alignment horizontal="center" vertical="center"/>
    </xf>
    <xf numFmtId="168" fontId="17" fillId="0" borderId="9" xfId="6" applyNumberFormat="1" applyFont="1" applyFill="1" applyBorder="1" applyAlignment="1" applyProtection="1">
      <alignment vertical="center"/>
    </xf>
    <xf numFmtId="0" fontId="36" fillId="0" borderId="0" xfId="7" applyFont="1" applyFill="1" applyAlignment="1"/>
    <xf numFmtId="0" fontId="16" fillId="0" borderId="0" xfId="6" applyFont="1" applyFill="1" applyAlignment="1" applyProtection="1">
      <alignment horizontal="center" vertical="center"/>
    </xf>
    <xf numFmtId="0" fontId="22" fillId="0" borderId="4" xfId="7" applyFont="1" applyFill="1" applyBorder="1" applyAlignment="1">
      <alignment horizontal="center" vertical="center"/>
    </xf>
    <xf numFmtId="0" fontId="22" fillId="0" borderId="5" xfId="7" applyFont="1" applyFill="1" applyBorder="1" applyAlignment="1">
      <alignment horizontal="center" vertical="center" wrapText="1"/>
    </xf>
    <xf numFmtId="0" fontId="22" fillId="0" borderId="11" xfId="7" applyFont="1" applyFill="1" applyBorder="1" applyAlignment="1">
      <alignment horizontal="center" vertical="center" wrapText="1"/>
    </xf>
    <xf numFmtId="0" fontId="23" fillId="0" borderId="31" xfId="7" applyFont="1" applyFill="1" applyBorder="1" applyAlignment="1" applyProtection="1">
      <alignment horizontal="left" indent="1"/>
      <protection locked="0"/>
    </xf>
    <xf numFmtId="0" fontId="23" fillId="0" borderId="29" xfId="7" applyFont="1" applyFill="1" applyBorder="1" applyAlignment="1">
      <alignment horizontal="right" indent="1"/>
    </xf>
    <xf numFmtId="3" fontId="23" fillId="0" borderId="29" xfId="7" applyNumberFormat="1" applyFont="1" applyFill="1" applyBorder="1" applyProtection="1">
      <protection locked="0"/>
    </xf>
    <xf numFmtId="3" fontId="23" fillId="0" borderId="30" xfId="7" applyNumberFormat="1" applyFont="1" applyFill="1" applyBorder="1" applyProtection="1">
      <protection locked="0"/>
    </xf>
    <xf numFmtId="0" fontId="23" fillId="0" borderId="2" xfId="7" applyFont="1" applyFill="1" applyBorder="1" applyAlignment="1" applyProtection="1">
      <alignment horizontal="left" indent="1"/>
      <protection locked="0"/>
    </xf>
    <xf numFmtId="0" fontId="23" fillId="0" borderId="1" xfId="7" applyFont="1" applyFill="1" applyBorder="1" applyAlignment="1">
      <alignment horizontal="right" indent="1"/>
    </xf>
    <xf numFmtId="3" fontId="23" fillId="0" borderId="1" xfId="7" applyNumberFormat="1" applyFont="1" applyFill="1" applyBorder="1" applyProtection="1">
      <protection locked="0"/>
    </xf>
    <xf numFmtId="3" fontId="23" fillId="0" borderId="27" xfId="7" applyNumberFormat="1" applyFont="1" applyFill="1" applyBorder="1" applyProtection="1">
      <protection locked="0"/>
    </xf>
    <xf numFmtId="0" fontId="23" fillId="0" borderId="2" xfId="7" applyFont="1" applyFill="1" applyBorder="1" applyProtection="1">
      <protection locked="0"/>
    </xf>
    <xf numFmtId="0" fontId="23" fillId="0" borderId="3" xfId="7" applyFont="1" applyFill="1" applyBorder="1" applyProtection="1">
      <protection locked="0"/>
    </xf>
    <xf numFmtId="0" fontId="23" fillId="0" borderId="23" xfId="7" applyFont="1" applyFill="1" applyBorder="1" applyAlignment="1">
      <alignment horizontal="right" indent="1"/>
    </xf>
    <xf numFmtId="3" fontId="23" fillId="0" borderId="23" xfId="7" applyNumberFormat="1" applyFont="1" applyFill="1" applyBorder="1" applyProtection="1">
      <protection locked="0"/>
    </xf>
    <xf numFmtId="3" fontId="23" fillId="0" borderId="32" xfId="7" applyNumberFormat="1" applyFont="1" applyFill="1" applyBorder="1" applyProtection="1">
      <protection locked="0"/>
    </xf>
    <xf numFmtId="3" fontId="23" fillId="0" borderId="33" xfId="7" applyNumberFormat="1" applyFont="1" applyFill="1" applyBorder="1"/>
    <xf numFmtId="0" fontId="44" fillId="0" borderId="0" xfId="7" applyFont="1" applyFill="1"/>
    <xf numFmtId="0" fontId="45" fillId="0" borderId="4" xfId="7" applyFont="1" applyFill="1" applyBorder="1" applyAlignment="1">
      <alignment horizontal="center" vertical="center"/>
    </xf>
    <xf numFmtId="0" fontId="45" fillId="0" borderId="5" xfId="7" applyFont="1" applyFill="1" applyBorder="1" applyAlignment="1">
      <alignment horizontal="center" vertical="center" wrapText="1"/>
    </xf>
    <xf numFmtId="0" fontId="45" fillId="0" borderId="11" xfId="7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right"/>
    </xf>
    <xf numFmtId="0" fontId="37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31" xfId="0" applyFill="1" applyBorder="1" applyAlignment="1">
      <alignment horizontal="center" vertical="center"/>
    </xf>
    <xf numFmtId="169" fontId="27" fillId="0" borderId="30" xfId="0" applyNumberFormat="1" applyFont="1" applyFill="1" applyBorder="1" applyAlignment="1" applyProtection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7" fillId="0" borderId="1" xfId="0" applyFont="1" applyFill="1" applyBorder="1" applyAlignment="1">
      <alignment horizontal="left" vertical="center" indent="5"/>
    </xf>
    <xf numFmtId="169" fontId="32" fillId="0" borderId="27" xfId="0" applyNumberFormat="1" applyFont="1" applyFill="1" applyBorder="1" applyAlignment="1" applyProtection="1">
      <alignment horizontal="right" vertical="center"/>
      <protection locked="0"/>
    </xf>
    <xf numFmtId="0" fontId="14" fillId="0" borderId="1" xfId="0" applyFont="1" applyFill="1" applyBorder="1" applyAlignment="1">
      <alignment horizontal="left" vertical="center" indent="1"/>
    </xf>
    <xf numFmtId="0" fontId="0" fillId="0" borderId="3" xfId="0" applyFill="1" applyBorder="1" applyAlignment="1">
      <alignment horizontal="center" vertical="center"/>
    </xf>
    <xf numFmtId="0" fontId="14" fillId="0" borderId="23" xfId="0" applyFont="1" applyFill="1" applyBorder="1" applyAlignment="1">
      <alignment horizontal="left" vertical="center" indent="1"/>
    </xf>
    <xf numFmtId="169" fontId="32" fillId="0" borderId="32" xfId="0" applyNumberFormat="1" applyFont="1" applyFill="1" applyBorder="1" applyAlignment="1" applyProtection="1">
      <alignment horizontal="right" vertical="center"/>
      <protection locked="0"/>
    </xf>
    <xf numFmtId="0" fontId="0" fillId="0" borderId="28" xfId="0" applyFill="1" applyBorder="1" applyAlignment="1">
      <alignment horizontal="center" vertical="center"/>
    </xf>
    <xf numFmtId="0" fontId="47" fillId="0" borderId="8" xfId="0" applyFont="1" applyFill="1" applyBorder="1" applyAlignment="1">
      <alignment horizontal="left" vertical="center" indent="5"/>
    </xf>
    <xf numFmtId="169" fontId="32" fillId="0" borderId="9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Alignment="1" applyProtection="1">
      <alignment vertical="center" wrapText="1"/>
    </xf>
    <xf numFmtId="0" fontId="41" fillId="0" borderId="34" xfId="6" applyFont="1" applyFill="1" applyBorder="1" applyAlignment="1" applyProtection="1">
      <alignment horizontal="center" vertical="center" textRotation="90"/>
    </xf>
    <xf numFmtId="0" fontId="22" fillId="0" borderId="0" xfId="0" applyFont="1" applyBorder="1" applyAlignment="1" applyProtection="1">
      <alignment horizontal="left" vertical="center" wrapText="1" indent="1"/>
    </xf>
    <xf numFmtId="164" fontId="27" fillId="0" borderId="0" xfId="5" applyNumberFormat="1" applyFont="1" applyFill="1" applyBorder="1" applyAlignment="1" applyProtection="1">
      <alignment horizontal="right" vertical="center" wrapText="1" indent="1"/>
    </xf>
    <xf numFmtId="0" fontId="24" fillId="0" borderId="5" xfId="0" applyFont="1" applyBorder="1" applyAlignment="1" applyProtection="1">
      <alignment vertical="center" wrapText="1"/>
    </xf>
    <xf numFmtId="0" fontId="23" fillId="0" borderId="23" xfId="0" applyFont="1" applyBorder="1" applyAlignment="1" applyProtection="1">
      <alignment vertical="center" wrapText="1"/>
    </xf>
    <xf numFmtId="0" fontId="24" fillId="0" borderId="35" xfId="0" applyFont="1" applyBorder="1" applyAlignment="1" applyProtection="1">
      <alignment vertical="center" wrapText="1"/>
    </xf>
    <xf numFmtId="0" fontId="18" fillId="0" borderId="6" xfId="5" applyFont="1" applyFill="1" applyBorder="1" applyAlignment="1" applyProtection="1">
      <alignment horizontal="left" vertical="center" wrapText="1" inden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9" xfId="5" applyFont="1" applyFill="1" applyBorder="1" applyAlignment="1" applyProtection="1">
      <alignment horizontal="left" vertical="center" wrapText="1" indent="1"/>
    </xf>
    <xf numFmtId="0" fontId="18" fillId="0" borderId="19" xfId="5" applyFont="1" applyFill="1" applyBorder="1" applyAlignment="1" applyProtection="1">
      <alignment horizontal="left" vertical="center" wrapText="1" indent="1"/>
    </xf>
    <xf numFmtId="0" fontId="18" fillId="0" borderId="36" xfId="5" applyFont="1" applyFill="1" applyBorder="1" applyAlignment="1" applyProtection="1">
      <alignment horizontal="left" vertical="center" wrapText="1" indent="1"/>
    </xf>
    <xf numFmtId="0" fontId="18" fillId="0" borderId="23" xfId="5" applyFont="1" applyFill="1" applyBorder="1" applyAlignment="1" applyProtection="1">
      <alignment horizontal="left" vertical="center" wrapText="1" indent="1"/>
    </xf>
    <xf numFmtId="49" fontId="18" fillId="0" borderId="22" xfId="5" applyNumberFormat="1" applyFont="1" applyFill="1" applyBorder="1" applyAlignment="1" applyProtection="1">
      <alignment horizontal="left" vertical="center" wrapText="1" indent="1"/>
    </xf>
    <xf numFmtId="49" fontId="18" fillId="0" borderId="2" xfId="5" applyNumberFormat="1" applyFont="1" applyFill="1" applyBorder="1" applyAlignment="1" applyProtection="1">
      <alignment horizontal="left" vertical="center" wrapText="1" indent="1"/>
    </xf>
    <xf numFmtId="49" fontId="18" fillId="0" borderId="31" xfId="5" applyNumberFormat="1" applyFont="1" applyFill="1" applyBorder="1" applyAlignment="1" applyProtection="1">
      <alignment horizontal="left" vertical="center" wrapText="1" indent="1"/>
    </xf>
    <xf numFmtId="49" fontId="18" fillId="0" borderId="3" xfId="5" applyNumberFormat="1" applyFont="1" applyFill="1" applyBorder="1" applyAlignment="1" applyProtection="1">
      <alignment horizontal="left" vertical="center" wrapText="1" indent="1"/>
    </xf>
    <xf numFmtId="49" fontId="18" fillId="0" borderId="18" xfId="5" applyNumberFormat="1" applyFont="1" applyFill="1" applyBorder="1" applyAlignment="1" applyProtection="1">
      <alignment horizontal="left" vertical="center" wrapText="1" indent="1"/>
    </xf>
    <xf numFmtId="49" fontId="18" fillId="0" borderId="28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4" xfId="5" applyFont="1" applyFill="1" applyBorder="1" applyAlignment="1" applyProtection="1">
      <alignment horizontal="left" vertical="center" wrapText="1" indent="1"/>
    </xf>
    <xf numFmtId="0" fontId="17" fillId="0" borderId="5" xfId="5" applyFont="1" applyFill="1" applyBorder="1" applyAlignment="1" applyProtection="1">
      <alignment horizontal="left" vertical="center" wrapText="1" indent="1"/>
    </xf>
    <xf numFmtId="0" fontId="17" fillId="0" borderId="37" xfId="5" applyFont="1" applyFill="1" applyBorder="1" applyAlignment="1" applyProtection="1">
      <alignment horizontal="left" vertical="center" wrapText="1" indent="1"/>
    </xf>
    <xf numFmtId="0" fontId="17" fillId="0" borderId="5" xfId="5" applyFont="1" applyFill="1" applyBorder="1" applyAlignment="1" applyProtection="1">
      <alignment vertical="center" wrapText="1"/>
    </xf>
    <xf numFmtId="0" fontId="17" fillId="0" borderId="34" xfId="5" applyFont="1" applyFill="1" applyBorder="1" applyAlignment="1" applyProtection="1">
      <alignment vertical="center" wrapText="1"/>
    </xf>
    <xf numFmtId="0" fontId="17" fillId="0" borderId="4" xfId="5" applyFont="1" applyFill="1" applyBorder="1" applyAlignment="1" applyProtection="1">
      <alignment horizontal="center" vertical="center" wrapText="1"/>
    </xf>
    <xf numFmtId="0" fontId="17" fillId="0" borderId="5" xfId="5" applyFont="1" applyFill="1" applyBorder="1" applyAlignment="1" applyProtection="1">
      <alignment horizontal="center" vertical="center" wrapText="1"/>
    </xf>
    <xf numFmtId="0" fontId="17" fillId="0" borderId="11" xfId="5" applyFont="1" applyFill="1" applyBorder="1" applyAlignment="1" applyProtection="1">
      <alignment horizontal="center" vertical="center" wrapText="1"/>
    </xf>
    <xf numFmtId="0" fontId="25" fillId="0" borderId="5" xfId="5" applyFont="1" applyFill="1" applyBorder="1" applyAlignment="1" applyProtection="1">
      <alignment horizontal="left" vertical="center" wrapText="1" indent="1"/>
    </xf>
    <xf numFmtId="0" fontId="5" fillId="0" borderId="7" xfId="0" applyFont="1" applyFill="1" applyBorder="1" applyAlignment="1" applyProtection="1">
      <alignment horizontal="right"/>
    </xf>
    <xf numFmtId="164" fontId="31" fillId="0" borderId="7" xfId="5" applyNumberFormat="1" applyFont="1" applyFill="1" applyBorder="1" applyAlignment="1" applyProtection="1">
      <alignment horizontal="left" vertical="center"/>
    </xf>
    <xf numFmtId="0" fontId="18" fillId="0" borderId="1" xfId="5" applyFont="1" applyFill="1" applyBorder="1" applyAlignment="1" applyProtection="1">
      <alignment horizontal="left" indent="6"/>
    </xf>
    <xf numFmtId="0" fontId="18" fillId="0" borderId="1" xfId="5" applyFont="1" applyFill="1" applyBorder="1" applyAlignment="1" applyProtection="1">
      <alignment horizontal="left" vertical="center" wrapText="1" indent="6"/>
    </xf>
    <xf numFmtId="0" fontId="18" fillId="0" borderId="23" xfId="5" applyFont="1" applyFill="1" applyBorder="1" applyAlignment="1" applyProtection="1">
      <alignment horizontal="left" vertical="center" wrapText="1" indent="6"/>
    </xf>
    <xf numFmtId="0" fontId="18" fillId="0" borderId="8" xfId="5" applyFont="1" applyFill="1" applyBorder="1" applyAlignment="1" applyProtection="1">
      <alignment horizontal="left" vertical="center" wrapText="1" indent="6"/>
    </xf>
    <xf numFmtId="164" fontId="18" fillId="0" borderId="1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5" xfId="0" applyFont="1" applyBorder="1" applyAlignment="1" applyProtection="1">
      <alignment horizontal="left" vertical="center" wrapText="1" indent="1"/>
    </xf>
    <xf numFmtId="0" fontId="23" fillId="0" borderId="1" xfId="0" applyFont="1" applyBorder="1" applyAlignment="1" applyProtection="1">
      <alignment horizontal="left" vertical="center" wrapText="1" indent="1"/>
    </xf>
    <xf numFmtId="0" fontId="23" fillId="0" borderId="23" xfId="0" applyFont="1" applyBorder="1" applyAlignment="1" applyProtection="1">
      <alignment horizontal="left" vertical="center" wrapText="1" indent="1"/>
    </xf>
    <xf numFmtId="0" fontId="24" fillId="0" borderId="40" xfId="0" applyFont="1" applyBorder="1" applyAlignment="1" applyProtection="1">
      <alignment horizontal="left" vertical="center" wrapText="1" indent="1"/>
    </xf>
    <xf numFmtId="164" fontId="17" fillId="0" borderId="11" xfId="5" applyNumberFormat="1" applyFont="1" applyFill="1" applyBorder="1" applyAlignment="1" applyProtection="1">
      <alignment horizontal="right" vertical="center" wrapText="1" indent="1"/>
    </xf>
    <xf numFmtId="0" fontId="5" fillId="0" borderId="7" xfId="0" applyFont="1" applyFill="1" applyBorder="1" applyAlignment="1" applyProtection="1">
      <alignment horizontal="right" vertical="center"/>
    </xf>
    <xf numFmtId="0" fontId="22" fillId="0" borderId="35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18" fillId="0" borderId="29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3" fillId="0" borderId="29" xfId="0" applyFont="1" applyBorder="1" applyAlignment="1" applyProtection="1">
      <alignment horizontal="left" wrapText="1" indent="1"/>
    </xf>
    <xf numFmtId="0" fontId="23" fillId="0" borderId="1" xfId="0" applyFont="1" applyBorder="1" applyAlignment="1" applyProtection="1">
      <alignment horizontal="left" wrapText="1" indent="1"/>
    </xf>
    <xf numFmtId="0" fontId="23" fillId="0" borderId="23" xfId="0" applyFont="1" applyBorder="1" applyAlignment="1" applyProtection="1">
      <alignment horizontal="left" wrapText="1" indent="1"/>
    </xf>
    <xf numFmtId="0" fontId="23" fillId="0" borderId="31" xfId="0" applyFont="1" applyBorder="1" applyAlignment="1" applyProtection="1">
      <alignment wrapText="1"/>
    </xf>
    <xf numFmtId="0" fontId="23" fillId="0" borderId="2" xfId="0" applyFont="1" applyBorder="1" applyAlignment="1" applyProtection="1">
      <alignment wrapText="1"/>
    </xf>
    <xf numFmtId="0" fontId="10" fillId="0" borderId="0" xfId="5" applyFill="1" applyAlignment="1" applyProtection="1"/>
    <xf numFmtId="0" fontId="21" fillId="0" borderId="0" xfId="5" applyFont="1" applyFill="1" applyProtection="1"/>
    <xf numFmtId="0" fontId="20" fillId="0" borderId="0" xfId="5" applyFont="1" applyFill="1" applyProtection="1"/>
    <xf numFmtId="0" fontId="17" fillId="0" borderId="41" xfId="5" applyFont="1" applyFill="1" applyBorder="1" applyAlignment="1" applyProtection="1">
      <alignment horizontal="center" vertical="center" wrapText="1"/>
    </xf>
    <xf numFmtId="0" fontId="24" fillId="0" borderId="4" xfId="0" applyFont="1" applyBorder="1" applyAlignment="1" applyProtection="1">
      <alignment vertical="center" wrapText="1"/>
    </xf>
    <xf numFmtId="0" fontId="23" fillId="0" borderId="3" xfId="0" applyFont="1" applyBorder="1" applyAlignment="1" applyProtection="1">
      <alignment vertical="center" wrapText="1"/>
    </xf>
    <xf numFmtId="0" fontId="24" fillId="0" borderId="40" xfId="0" applyFont="1" applyBorder="1" applyAlignment="1" applyProtection="1">
      <alignment vertical="center" wrapText="1"/>
    </xf>
    <xf numFmtId="0" fontId="10" fillId="0" borderId="0" xfId="5" applyFill="1" applyAlignment="1" applyProtection="1">
      <alignment horizontal="left" vertical="center" indent="1"/>
    </xf>
    <xf numFmtId="164" fontId="7" fillId="0" borderId="42" xfId="0" applyNumberFormat="1" applyFont="1" applyFill="1" applyBorder="1" applyAlignment="1" applyProtection="1">
      <alignment horizontal="center" vertical="center" wrapText="1"/>
    </xf>
    <xf numFmtId="164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" xfId="0" applyNumberFormat="1" applyFont="1" applyFill="1" applyBorder="1" applyAlignment="1" applyProtection="1">
      <alignment horizontal="left" vertical="center" wrapText="1" indent="1"/>
    </xf>
    <xf numFmtId="164" fontId="1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" xfId="0" applyNumberFormat="1" applyFont="1" applyFill="1" applyBorder="1" applyAlignment="1" applyProtection="1">
      <alignment horizontal="right" vertical="center" wrapText="1" indent="1"/>
    </xf>
    <xf numFmtId="164" fontId="26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18" fillId="0" borderId="31" xfId="0" applyNumberFormat="1" applyFont="1" applyFill="1" applyBorder="1" applyAlignment="1" applyProtection="1">
      <alignment horizontal="left" vertical="center" wrapText="1" indent="1"/>
    </xf>
    <xf numFmtId="164" fontId="0" fillId="0" borderId="21" xfId="0" applyNumberForma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horizontal="left" vertical="center" wrapText="1" indent="1"/>
    </xf>
    <xf numFmtId="164" fontId="18" fillId="0" borderId="44" xfId="0" applyNumberFormat="1" applyFont="1" applyFill="1" applyBorder="1" applyAlignment="1" applyProtection="1">
      <alignment horizontal="left" vertical="center" wrapText="1" indent="1"/>
    </xf>
    <xf numFmtId="164" fontId="28" fillId="0" borderId="26" xfId="0" applyNumberFormat="1" applyFont="1" applyFill="1" applyBorder="1" applyAlignment="1" applyProtection="1">
      <alignment horizontal="left" vertical="center" wrapText="1" indent="1"/>
    </xf>
    <xf numFmtId="164" fontId="14" fillId="0" borderId="45" xfId="0" applyNumberFormat="1" applyFont="1" applyFill="1" applyBorder="1" applyAlignment="1" applyProtection="1">
      <alignment horizontal="left" vertical="center" wrapText="1" indent="1"/>
    </xf>
    <xf numFmtId="164" fontId="26" fillId="0" borderId="22" xfId="0" applyNumberFormat="1" applyFont="1" applyFill="1" applyBorder="1" applyAlignment="1" applyProtection="1">
      <alignment horizontal="left" vertical="center" wrapText="1" indent="1"/>
    </xf>
    <xf numFmtId="164" fontId="26" fillId="0" borderId="2" xfId="0" applyNumberFormat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lef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</xf>
    <xf numFmtId="164" fontId="28" fillId="0" borderId="4" xfId="0" applyNumberFormat="1" applyFont="1" applyFill="1" applyBorder="1" applyAlignment="1" applyProtection="1">
      <alignment horizontal="left" vertical="center" wrapText="1" indent="1"/>
    </xf>
    <xf numFmtId="164" fontId="28" fillId="0" borderId="41" xfId="0" applyNumberFormat="1" applyFont="1" applyFill="1" applyBorder="1" applyAlignment="1" applyProtection="1">
      <alignment horizontal="right" vertical="center" wrapText="1" indent="1"/>
    </xf>
    <xf numFmtId="164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26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11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centerContinuous" vertical="center" wrapText="1"/>
    </xf>
    <xf numFmtId="164" fontId="7" fillId="0" borderId="5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25" fillId="0" borderId="26" xfId="0" applyNumberFormat="1" applyFont="1" applyFill="1" applyBorder="1" applyAlignment="1" applyProtection="1">
      <alignment horizontal="center" vertical="center" wrapText="1"/>
    </xf>
    <xf numFmtId="164" fontId="25" fillId="0" borderId="4" xfId="0" applyNumberFormat="1" applyFont="1" applyFill="1" applyBorder="1" applyAlignment="1" applyProtection="1">
      <alignment horizontal="center" vertical="center" wrapText="1"/>
    </xf>
    <xf numFmtId="164" fontId="25" fillId="0" borderId="5" xfId="0" applyNumberFormat="1" applyFont="1" applyFill="1" applyBorder="1" applyAlignment="1" applyProtection="1">
      <alignment horizontal="center" vertical="center" wrapText="1"/>
    </xf>
    <xf numFmtId="164" fontId="25" fillId="0" borderId="11" xfId="0" applyNumberFormat="1" applyFont="1" applyFill="1" applyBorder="1" applyAlignment="1" applyProtection="1">
      <alignment horizontal="center" vertical="center" wrapText="1"/>
    </xf>
    <xf numFmtId="164" fontId="26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22" xfId="0" applyNumberFormat="1" applyFont="1" applyFill="1" applyBorder="1" applyAlignment="1" applyProtection="1">
      <alignment horizontal="left" vertical="center" wrapText="1" indent="1"/>
    </xf>
    <xf numFmtId="164" fontId="26" fillId="0" borderId="2" xfId="0" applyNumberFormat="1" applyFont="1" applyFill="1" applyBorder="1" applyAlignment="1" applyProtection="1">
      <alignment horizontal="left" vertical="center" wrapText="1" indent="2"/>
    </xf>
    <xf numFmtId="164" fontId="26" fillId="0" borderId="1" xfId="0" applyNumberFormat="1" applyFont="1" applyFill="1" applyBorder="1" applyAlignment="1" applyProtection="1">
      <alignment horizontal="left" vertical="center" wrapText="1" indent="2"/>
    </xf>
    <xf numFmtId="164" fontId="29" fillId="0" borderId="1" xfId="0" applyNumberFormat="1" applyFont="1" applyFill="1" applyBorder="1" applyAlignment="1" applyProtection="1">
      <alignment horizontal="left" vertical="center" wrapText="1" indent="1"/>
    </xf>
    <xf numFmtId="164" fontId="26" fillId="0" borderId="31" xfId="0" applyNumberFormat="1" applyFont="1" applyFill="1" applyBorder="1" applyAlignment="1" applyProtection="1">
      <alignment horizontal="left" vertical="center" wrapText="1" indent="1"/>
    </xf>
    <xf numFmtId="164" fontId="18" fillId="0" borderId="31" xfId="0" applyNumberFormat="1" applyFont="1" applyFill="1" applyBorder="1" applyAlignment="1" applyProtection="1">
      <alignment horizontal="left" vertical="center" wrapText="1" indent="2"/>
    </xf>
    <xf numFmtId="164" fontId="18" fillId="0" borderId="3" xfId="0" applyNumberFormat="1" applyFont="1" applyFill="1" applyBorder="1" applyAlignment="1" applyProtection="1">
      <alignment horizontal="left" vertical="center" wrapText="1" indent="2"/>
    </xf>
    <xf numFmtId="164" fontId="29" fillId="0" borderId="29" xfId="0" applyNumberFormat="1" applyFont="1" applyFill="1" applyBorder="1" applyAlignment="1" applyProtection="1">
      <alignment horizontal="right" vertical="center" wrapText="1" indent="1"/>
    </xf>
    <xf numFmtId="164" fontId="0" fillId="0" borderId="45" xfId="0" applyNumberFormat="1" applyFill="1" applyBorder="1" applyAlignment="1" applyProtection="1">
      <alignment horizontal="left" vertical="center" wrapText="1" indent="1"/>
    </xf>
    <xf numFmtId="164" fontId="18" fillId="0" borderId="22" xfId="0" applyNumberFormat="1" applyFont="1" applyFill="1" applyBorder="1" applyAlignment="1" applyProtection="1">
      <alignment horizontal="left" vertical="center" wrapText="1" indent="1"/>
    </xf>
    <xf numFmtId="164" fontId="1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6" fillId="0" borderId="2" xfId="0" quotePrefix="1" applyNumberFormat="1" applyFont="1" applyFill="1" applyBorder="1" applyAlignment="1" applyProtection="1">
      <alignment horizontal="left" vertical="center" wrapText="1" indent="6"/>
      <protection locked="0"/>
    </xf>
    <xf numFmtId="16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7" fillId="0" borderId="46" xfId="5" applyNumberFormat="1" applyFont="1" applyFill="1" applyBorder="1" applyAlignment="1" applyProtection="1">
      <alignment horizontal="right" vertical="center" wrapText="1" indent="1"/>
    </xf>
    <xf numFmtId="164" fontId="18" fillId="0" borderId="47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1" xfId="5" applyNumberFormat="1" applyFont="1" applyFill="1" applyBorder="1" applyAlignment="1" applyProtection="1">
      <alignment horizontal="right" vertical="center" wrapText="1" indent="1"/>
    </xf>
    <xf numFmtId="164" fontId="18" fillId="0" borderId="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1" xfId="0" applyNumberFormat="1" applyFont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22" fillId="0" borderId="11" xfId="0" quotePrefix="1" applyNumberFormat="1" applyFont="1" applyBorder="1" applyAlignment="1" applyProtection="1">
      <alignment horizontal="righ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25" fillId="0" borderId="5" xfId="5" applyFont="1" applyFill="1" applyBorder="1" applyAlignment="1" applyProtection="1">
      <alignment horizontal="left" vertical="center" wrapText="1"/>
    </xf>
    <xf numFmtId="164" fontId="17" fillId="0" borderId="48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17" fillId="0" borderId="45" xfId="0" applyNumberFormat="1" applyFont="1" applyFill="1" applyBorder="1" applyAlignment="1" applyProtection="1">
      <alignment horizontal="center" vertical="center" wrapText="1"/>
    </xf>
    <xf numFmtId="0" fontId="23" fillId="0" borderId="31" xfId="0" applyFont="1" applyBorder="1" applyAlignment="1" applyProtection="1">
      <alignment vertical="center" wrapText="1"/>
    </xf>
    <xf numFmtId="0" fontId="23" fillId="0" borderId="2" xfId="0" applyFont="1" applyBorder="1" applyAlignment="1" applyProtection="1">
      <alignment vertical="center" wrapText="1"/>
    </xf>
    <xf numFmtId="0" fontId="17" fillId="0" borderId="5" xfId="5" applyFont="1" applyFill="1" applyBorder="1" applyAlignment="1" applyProtection="1">
      <alignment horizontal="left" vertical="center" wrapText="1"/>
    </xf>
    <xf numFmtId="0" fontId="23" fillId="0" borderId="29" xfId="0" applyFont="1" applyBorder="1" applyAlignment="1" applyProtection="1">
      <alignment horizontal="left" vertical="center" wrapText="1"/>
    </xf>
    <xf numFmtId="0" fontId="23" fillId="0" borderId="1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4" fillId="0" borderId="5" xfId="0" applyFont="1" applyBorder="1" applyAlignment="1" applyProtection="1">
      <alignment horizontal="left" vertical="center" wrapText="1"/>
    </xf>
    <xf numFmtId="0" fontId="18" fillId="0" borderId="19" xfId="5" applyFont="1" applyFill="1" applyBorder="1" applyAlignment="1" applyProtection="1">
      <alignment horizontal="left" vertical="center" wrapText="1"/>
    </xf>
    <xf numFmtId="0" fontId="18" fillId="0" borderId="1" xfId="5" applyFont="1" applyFill="1" applyBorder="1" applyAlignment="1" applyProtection="1">
      <alignment horizontal="left" vertical="center" wrapText="1"/>
    </xf>
    <xf numFmtId="0" fontId="18" fillId="0" borderId="36" xfId="5" applyFont="1" applyFill="1" applyBorder="1" applyAlignment="1" applyProtection="1">
      <alignment horizontal="left" vertical="center" wrapText="1"/>
    </xf>
    <xf numFmtId="0" fontId="18" fillId="0" borderId="0" xfId="5" applyFont="1" applyFill="1" applyBorder="1" applyAlignment="1" applyProtection="1">
      <alignment horizontal="left" vertical="center" wrapText="1"/>
    </xf>
    <xf numFmtId="0" fontId="18" fillId="0" borderId="1" xfId="5" applyFont="1" applyFill="1" applyBorder="1" applyAlignment="1" applyProtection="1">
      <alignment horizontal="left" vertical="center"/>
    </xf>
    <xf numFmtId="0" fontId="18" fillId="0" borderId="23" xfId="5" applyFont="1" applyFill="1" applyBorder="1" applyAlignment="1" applyProtection="1">
      <alignment horizontal="left" vertical="center" wrapText="1"/>
    </xf>
    <xf numFmtId="0" fontId="18" fillId="0" borderId="8" xfId="5" applyFont="1" applyFill="1" applyBorder="1" applyAlignment="1" applyProtection="1">
      <alignment horizontal="left" vertical="center" wrapText="1"/>
    </xf>
    <xf numFmtId="0" fontId="18" fillId="0" borderId="29" xfId="5" applyFont="1" applyFill="1" applyBorder="1" applyAlignment="1" applyProtection="1">
      <alignment horizontal="left" vertical="center" wrapText="1"/>
    </xf>
    <xf numFmtId="0" fontId="18" fillId="0" borderId="6" xfId="5" applyFont="1" applyFill="1" applyBorder="1" applyAlignment="1" applyProtection="1">
      <alignment horizontal="left" vertical="center" wrapText="1"/>
    </xf>
    <xf numFmtId="0" fontId="22" fillId="0" borderId="35" xfId="0" applyFont="1" applyBorder="1" applyAlignment="1" applyProtection="1">
      <alignment horizontal="left" vertical="center" wrapText="1"/>
    </xf>
    <xf numFmtId="0" fontId="36" fillId="0" borderId="0" xfId="7" applyFill="1" applyProtection="1"/>
    <xf numFmtId="0" fontId="48" fillId="0" borderId="0" xfId="7" applyFont="1" applyFill="1" applyProtection="1"/>
    <xf numFmtId="0" fontId="35" fillId="0" borderId="28" xfId="7" applyFont="1" applyFill="1" applyBorder="1" applyAlignment="1" applyProtection="1">
      <alignment horizontal="center" vertical="center" wrapText="1"/>
    </xf>
    <xf numFmtId="0" fontId="35" fillId="0" borderId="8" xfId="7" applyFont="1" applyFill="1" applyBorder="1" applyAlignment="1" applyProtection="1">
      <alignment horizontal="center" vertical="center" wrapText="1"/>
    </xf>
    <xf numFmtId="0" fontId="35" fillId="0" borderId="9" xfId="7" applyFont="1" applyFill="1" applyBorder="1" applyAlignment="1" applyProtection="1">
      <alignment horizontal="center" vertical="center" wrapText="1"/>
    </xf>
    <xf numFmtId="0" fontId="36" fillId="0" borderId="0" xfId="7" applyFill="1" applyAlignment="1" applyProtection="1">
      <alignment horizontal="center" vertical="center"/>
    </xf>
    <xf numFmtId="0" fontId="24" fillId="0" borderId="18" xfId="7" applyFont="1" applyFill="1" applyBorder="1" applyAlignment="1" applyProtection="1">
      <alignment vertical="center" wrapText="1"/>
    </xf>
    <xf numFmtId="167" fontId="18" fillId="0" borderId="19" xfId="6" applyNumberFormat="1" applyFont="1" applyFill="1" applyBorder="1" applyAlignment="1" applyProtection="1">
      <alignment horizontal="center" vertical="center"/>
    </xf>
    <xf numFmtId="166" fontId="42" fillId="0" borderId="19" xfId="7" applyNumberFormat="1" applyFont="1" applyFill="1" applyBorder="1" applyAlignment="1" applyProtection="1">
      <alignment horizontal="right" vertical="center" wrapText="1"/>
      <protection locked="0"/>
    </xf>
    <xf numFmtId="166" fontId="42" fillId="0" borderId="47" xfId="7" applyNumberFormat="1" applyFont="1" applyFill="1" applyBorder="1" applyAlignment="1" applyProtection="1">
      <alignment horizontal="right" vertical="center" wrapText="1"/>
      <protection locked="0"/>
    </xf>
    <xf numFmtId="0" fontId="36" fillId="0" borderId="0" xfId="7" applyFill="1" applyAlignment="1" applyProtection="1">
      <alignment vertical="center"/>
    </xf>
    <xf numFmtId="0" fontId="24" fillId="0" borderId="2" xfId="7" applyFont="1" applyFill="1" applyBorder="1" applyAlignment="1" applyProtection="1">
      <alignment vertical="center" wrapText="1"/>
    </xf>
    <xf numFmtId="166" fontId="42" fillId="0" borderId="1" xfId="7" applyNumberFormat="1" applyFont="1" applyFill="1" applyBorder="1" applyAlignment="1" applyProtection="1">
      <alignment horizontal="right" vertical="center" wrapText="1"/>
    </xf>
    <xf numFmtId="166" fontId="42" fillId="0" borderId="27" xfId="7" applyNumberFormat="1" applyFont="1" applyFill="1" applyBorder="1" applyAlignment="1" applyProtection="1">
      <alignment horizontal="right" vertical="center" wrapText="1"/>
    </xf>
    <xf numFmtId="0" fontId="34" fillId="0" borderId="2" xfId="7" applyFont="1" applyFill="1" applyBorder="1" applyAlignment="1" applyProtection="1">
      <alignment horizontal="left" vertical="center" wrapText="1" indent="1"/>
    </xf>
    <xf numFmtId="166" fontId="43" fillId="0" borderId="27" xfId="7" applyNumberFormat="1" applyFont="1" applyFill="1" applyBorder="1" applyAlignment="1" applyProtection="1">
      <alignment horizontal="right" vertical="center" wrapText="1"/>
      <protection locked="0"/>
    </xf>
    <xf numFmtId="166" fontId="23" fillId="0" borderId="1" xfId="7" applyNumberFormat="1" applyFont="1" applyFill="1" applyBorder="1" applyAlignment="1" applyProtection="1">
      <alignment horizontal="right" vertical="center" wrapText="1"/>
    </xf>
    <xf numFmtId="166" fontId="23" fillId="0" borderId="27" xfId="7" applyNumberFormat="1" applyFont="1" applyFill="1" applyBorder="1" applyAlignment="1" applyProtection="1">
      <alignment horizontal="right" vertical="center" wrapText="1"/>
    </xf>
    <xf numFmtId="0" fontId="24" fillId="0" borderId="28" xfId="7" applyFont="1" applyFill="1" applyBorder="1" applyAlignment="1" applyProtection="1">
      <alignment vertical="center" wrapText="1"/>
    </xf>
    <xf numFmtId="166" fontId="42" fillId="0" borderId="8" xfId="7" applyNumberFormat="1" applyFont="1" applyFill="1" applyBorder="1" applyAlignment="1" applyProtection="1">
      <alignment horizontal="right" vertical="center" wrapText="1"/>
    </xf>
    <xf numFmtId="166" fontId="42" fillId="0" borderId="9" xfId="7" applyNumberFormat="1" applyFont="1" applyFill="1" applyBorder="1" applyAlignment="1" applyProtection="1">
      <alignment horizontal="right" vertical="center" wrapText="1"/>
    </xf>
    <xf numFmtId="0" fontId="23" fillId="0" borderId="0" xfId="7" applyFont="1" applyFill="1" applyProtection="1"/>
    <xf numFmtId="3" fontId="36" fillId="0" borderId="0" xfId="7" applyNumberFormat="1" applyFont="1" applyFill="1" applyProtection="1"/>
    <xf numFmtId="3" fontId="36" fillId="0" borderId="0" xfId="7" applyNumberFormat="1" applyFont="1" applyFill="1" applyAlignment="1" applyProtection="1">
      <alignment horizontal="center"/>
    </xf>
    <xf numFmtId="0" fontId="36" fillId="0" borderId="0" xfId="7" applyFont="1" applyFill="1" applyProtection="1"/>
    <xf numFmtId="0" fontId="36" fillId="0" borderId="0" xfId="7" applyFill="1" applyAlignment="1" applyProtection="1">
      <alignment horizontal="center"/>
    </xf>
    <xf numFmtId="0" fontId="14" fillId="0" borderId="0" xfId="6" applyFill="1" applyAlignment="1" applyProtection="1">
      <alignment vertical="center"/>
    </xf>
    <xf numFmtId="168" fontId="17" fillId="0" borderId="27" xfId="6" applyNumberFormat="1" applyFont="1" applyFill="1" applyBorder="1" applyAlignment="1" applyProtection="1">
      <alignment vertical="center"/>
      <protection locked="0"/>
    </xf>
    <xf numFmtId="0" fontId="13" fillId="0" borderId="0" xfId="6" applyFont="1" applyFill="1" applyAlignment="1" applyProtection="1">
      <alignment vertical="center"/>
    </xf>
    <xf numFmtId="0" fontId="36" fillId="0" borderId="0" xfId="7" applyFont="1" applyFill="1" applyAlignment="1" applyProtection="1"/>
    <xf numFmtId="0" fontId="15" fillId="0" borderId="0" xfId="0" applyNumberFormat="1" applyFont="1" applyFill="1" applyAlignment="1" applyProtection="1">
      <alignment textRotation="180" wrapText="1"/>
      <protection locked="0"/>
    </xf>
    <xf numFmtId="0" fontId="22" fillId="0" borderId="37" xfId="7" applyFont="1" applyFill="1" applyBorder="1" applyAlignment="1">
      <alignment horizontal="center" vertical="center"/>
    </xf>
    <xf numFmtId="0" fontId="22" fillId="0" borderId="34" xfId="7" applyFont="1" applyFill="1" applyBorder="1" applyAlignment="1">
      <alignment horizontal="center" vertical="center" wrapText="1"/>
    </xf>
    <xf numFmtId="0" fontId="22" fillId="0" borderId="46" xfId="7" applyFont="1" applyFill="1" applyBorder="1" applyAlignment="1">
      <alignment horizontal="center" vertical="center" wrapText="1"/>
    </xf>
    <xf numFmtId="0" fontId="23" fillId="0" borderId="31" xfId="7" applyFont="1" applyFill="1" applyBorder="1" applyProtection="1">
      <protection locked="0"/>
    </xf>
    <xf numFmtId="0" fontId="24" fillId="0" borderId="4" xfId="7" applyFont="1" applyFill="1" applyBorder="1" applyProtection="1">
      <protection locked="0"/>
    </xf>
    <xf numFmtId="0" fontId="23" fillId="0" borderId="5" xfId="7" applyFont="1" applyFill="1" applyBorder="1" applyAlignment="1">
      <alignment horizontal="right" indent="1"/>
    </xf>
    <xf numFmtId="3" fontId="23" fillId="0" borderId="5" xfId="7" applyNumberFormat="1" applyFont="1" applyFill="1" applyBorder="1" applyProtection="1">
      <protection locked="0"/>
    </xf>
    <xf numFmtId="168" fontId="17" fillId="0" borderId="11" xfId="6" applyNumberFormat="1" applyFont="1" applyFill="1" applyBorder="1" applyAlignment="1" applyProtection="1">
      <alignment vertical="center"/>
    </xf>
    <xf numFmtId="0" fontId="49" fillId="0" borderId="0" xfId="7" applyFont="1" applyFill="1"/>
    <xf numFmtId="0" fontId="45" fillId="0" borderId="37" xfId="7" applyFont="1" applyFill="1" applyBorder="1" applyAlignment="1">
      <alignment horizontal="center" vertical="center"/>
    </xf>
    <xf numFmtId="0" fontId="45" fillId="0" borderId="34" xfId="7" applyFont="1" applyFill="1" applyBorder="1" applyAlignment="1">
      <alignment horizontal="center" vertical="center" wrapText="1"/>
    </xf>
    <xf numFmtId="0" fontId="45" fillId="0" borderId="46" xfId="7" applyFont="1" applyFill="1" applyBorder="1" applyAlignment="1">
      <alignment horizontal="center" vertical="center" wrapText="1"/>
    </xf>
    <xf numFmtId="0" fontId="23" fillId="0" borderId="3" xfId="7" applyFont="1" applyFill="1" applyBorder="1" applyAlignment="1" applyProtection="1">
      <alignment horizontal="left" indent="1"/>
      <protection locked="0"/>
    </xf>
    <xf numFmtId="0" fontId="24" fillId="0" borderId="25" xfId="7" applyNumberFormat="1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/>
    <xf numFmtId="0" fontId="20" fillId="0" borderId="49" xfId="0" applyFont="1" applyBorder="1" applyAlignment="1">
      <alignment horizontal="center" vertical="center"/>
    </xf>
    <xf numFmtId="0" fontId="50" fillId="0" borderId="50" xfId="0" applyFont="1" applyBorder="1" applyAlignment="1">
      <alignment horizontal="center"/>
    </xf>
    <xf numFmtId="0" fontId="50" fillId="0" borderId="51" xfId="0" applyFont="1" applyBorder="1"/>
    <xf numFmtId="3" fontId="50" fillId="0" borderId="52" xfId="0" applyNumberFormat="1" applyFont="1" applyBorder="1"/>
    <xf numFmtId="0" fontId="50" fillId="0" borderId="53" xfId="0" applyFont="1" applyBorder="1" applyAlignment="1">
      <alignment horizontal="center"/>
    </xf>
    <xf numFmtId="0" fontId="50" fillId="0" borderId="1" xfId="0" applyFont="1" applyBorder="1"/>
    <xf numFmtId="3" fontId="50" fillId="0" borderId="54" xfId="0" applyNumberFormat="1" applyFont="1" applyBorder="1"/>
    <xf numFmtId="0" fontId="30" fillId="0" borderId="53" xfId="0" applyFont="1" applyBorder="1" applyAlignment="1">
      <alignment horizontal="center"/>
    </xf>
    <xf numFmtId="0" fontId="30" fillId="0" borderId="1" xfId="0" applyFont="1" applyBorder="1"/>
    <xf numFmtId="3" fontId="30" fillId="0" borderId="54" xfId="0" applyNumberFormat="1" applyFont="1" applyBorder="1"/>
    <xf numFmtId="0" fontId="50" fillId="0" borderId="55" xfId="0" applyFont="1" applyBorder="1" applyAlignment="1">
      <alignment horizontal="center"/>
    </xf>
    <xf numFmtId="0" fontId="30" fillId="0" borderId="56" xfId="0" applyFont="1" applyBorder="1"/>
    <xf numFmtId="3" fontId="30" fillId="0" borderId="57" xfId="0" applyNumberFormat="1" applyFont="1" applyBorder="1"/>
    <xf numFmtId="0" fontId="20" fillId="0" borderId="58" xfId="0" applyFont="1" applyBorder="1" applyAlignment="1">
      <alignment horizontal="center" vertical="center"/>
    </xf>
    <xf numFmtId="0" fontId="15" fillId="0" borderId="58" xfId="0" applyFont="1" applyBorder="1" applyAlignment="1">
      <alignment horizontal="right"/>
    </xf>
    <xf numFmtId="0" fontId="1" fillId="0" borderId="0" xfId="0" applyFont="1"/>
    <xf numFmtId="0" fontId="30" fillId="0" borderId="50" xfId="0" applyFont="1" applyBorder="1" applyAlignment="1">
      <alignment horizontal="center"/>
    </xf>
    <xf numFmtId="0" fontId="30" fillId="0" borderId="51" xfId="0" applyFont="1" applyBorder="1" applyAlignment="1">
      <alignment horizontal="center"/>
    </xf>
    <xf numFmtId="0" fontId="30" fillId="0" borderId="52" xfId="0" applyFont="1" applyBorder="1" applyAlignment="1">
      <alignment horizontal="center"/>
    </xf>
    <xf numFmtId="0" fontId="30" fillId="0" borderId="55" xfId="0" applyFont="1" applyBorder="1" applyAlignment="1">
      <alignment horizontal="center"/>
    </xf>
    <xf numFmtId="0" fontId="30" fillId="0" borderId="56" xfId="0" applyFont="1" applyBorder="1" applyAlignment="1">
      <alignment horizontal="center"/>
    </xf>
    <xf numFmtId="0" fontId="30" fillId="0" borderId="57" xfId="0" applyFont="1" applyBorder="1" applyAlignment="1">
      <alignment horizontal="center"/>
    </xf>
    <xf numFmtId="0" fontId="36" fillId="0" borderId="0" xfId="0" applyFont="1"/>
    <xf numFmtId="0" fontId="36" fillId="0" borderId="59" xfId="0" applyFont="1" applyBorder="1" applyAlignment="1">
      <alignment vertical="top" wrapText="1"/>
    </xf>
    <xf numFmtId="0" fontId="36" fillId="0" borderId="59" xfId="0" applyFont="1" applyBorder="1" applyAlignment="1">
      <alignment horizontal="center" vertical="top" wrapText="1"/>
    </xf>
    <xf numFmtId="0" fontId="38" fillId="0" borderId="0" xfId="0" applyFont="1"/>
    <xf numFmtId="0" fontId="52" fillId="0" borderId="0" xfId="0" applyFont="1"/>
    <xf numFmtId="0" fontId="38" fillId="0" borderId="26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/>
    </xf>
    <xf numFmtId="0" fontId="38" fillId="0" borderId="61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/>
    </xf>
    <xf numFmtId="0" fontId="38" fillId="0" borderId="59" xfId="0" applyFont="1" applyBorder="1" applyAlignment="1">
      <alignment horizontal="left" vertical="center" wrapText="1"/>
    </xf>
    <xf numFmtId="0" fontId="38" fillId="0" borderId="62" xfId="0" applyFont="1" applyBorder="1" applyAlignment="1">
      <alignment horizontal="left" vertical="center" wrapText="1"/>
    </xf>
    <xf numFmtId="0" fontId="36" fillId="0" borderId="62" xfId="0" applyFont="1" applyBorder="1" applyAlignment="1">
      <alignment horizontal="left" vertical="top" wrapText="1"/>
    </xf>
    <xf numFmtId="0" fontId="0" fillId="0" borderId="26" xfId="0" applyBorder="1" applyAlignment="1">
      <alignment horizontal="center"/>
    </xf>
    <xf numFmtId="0" fontId="36" fillId="0" borderId="26" xfId="0" applyFont="1" applyBorder="1" applyAlignment="1">
      <alignment vertical="center" wrapText="1"/>
    </xf>
    <xf numFmtId="0" fontId="36" fillId="0" borderId="59" xfId="0" applyFont="1" applyBorder="1" applyAlignment="1">
      <alignment vertical="center" wrapText="1"/>
    </xf>
    <xf numFmtId="0" fontId="36" fillId="0" borderId="63" xfId="0" applyFont="1" applyBorder="1" applyAlignment="1">
      <alignment horizontal="right" vertical="center" wrapText="1"/>
    </xf>
    <xf numFmtId="0" fontId="36" fillId="0" borderId="59" xfId="0" applyFont="1" applyBorder="1" applyAlignment="1">
      <alignment horizontal="center" vertical="center" wrapText="1"/>
    </xf>
    <xf numFmtId="0" fontId="36" fillId="0" borderId="63" xfId="0" applyFont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38" fillId="0" borderId="0" xfId="0" applyFont="1" applyAlignment="1">
      <alignment horizontal="justify"/>
    </xf>
    <xf numFmtId="0" fontId="36" fillId="0" borderId="49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45" fillId="0" borderId="64" xfId="0" applyFont="1" applyBorder="1" applyAlignment="1">
      <alignment horizontal="center" wrapText="1"/>
    </xf>
    <xf numFmtId="0" fontId="54" fillId="0" borderId="65" xfId="0" applyFont="1" applyBorder="1" applyAlignment="1">
      <alignment horizontal="center" wrapText="1"/>
    </xf>
    <xf numFmtId="0" fontId="36" fillId="0" borderId="0" xfId="0" applyFont="1" applyAlignment="1">
      <alignment horizontal="justify"/>
    </xf>
    <xf numFmtId="0" fontId="55" fillId="0" borderId="66" xfId="0" applyFont="1" applyBorder="1" applyAlignment="1">
      <alignment horizontal="center" wrapText="1"/>
    </xf>
    <xf numFmtId="0" fontId="36" fillId="0" borderId="59" xfId="0" applyFont="1" applyBorder="1" applyAlignment="1">
      <alignment horizontal="left" vertical="top" wrapText="1"/>
    </xf>
    <xf numFmtId="0" fontId="54" fillId="0" borderId="67" xfId="0" applyFont="1" applyBorder="1" applyAlignment="1">
      <alignment horizontal="center" vertical="center" wrapText="1"/>
    </xf>
    <xf numFmtId="0" fontId="45" fillId="0" borderId="68" xfId="0" applyFont="1" applyBorder="1" applyAlignment="1">
      <alignment horizontal="center" vertical="center" wrapText="1"/>
    </xf>
    <xf numFmtId="0" fontId="45" fillId="0" borderId="69" xfId="0" applyFont="1" applyBorder="1" applyAlignment="1">
      <alignment horizontal="center" vertical="center" wrapText="1"/>
    </xf>
    <xf numFmtId="0" fontId="57" fillId="0" borderId="26" xfId="0" applyFont="1" applyBorder="1" applyAlignment="1">
      <alignment horizontal="center"/>
    </xf>
    <xf numFmtId="164" fontId="17" fillId="0" borderId="26" xfId="0" applyNumberFormat="1" applyFont="1" applyFill="1" applyBorder="1" applyAlignment="1">
      <alignment horizontal="center" vertical="center"/>
    </xf>
    <xf numFmtId="164" fontId="17" fillId="0" borderId="26" xfId="0" applyNumberFormat="1" applyFont="1" applyFill="1" applyBorder="1" applyAlignment="1">
      <alignment horizontal="center" vertical="center" wrapText="1"/>
    </xf>
    <xf numFmtId="164" fontId="17" fillId="0" borderId="70" xfId="0" applyNumberFormat="1" applyFont="1" applyFill="1" applyBorder="1" applyAlignment="1">
      <alignment horizontal="center" vertical="center"/>
    </xf>
    <xf numFmtId="164" fontId="17" fillId="0" borderId="59" xfId="0" applyNumberFormat="1" applyFont="1" applyFill="1" applyBorder="1" applyAlignment="1">
      <alignment horizontal="center" vertical="center"/>
    </xf>
    <xf numFmtId="164" fontId="17" fillId="0" borderId="59" xfId="0" applyNumberFormat="1" applyFont="1" applyFill="1" applyBorder="1" applyAlignment="1">
      <alignment horizontal="center" vertical="center" wrapText="1"/>
    </xf>
    <xf numFmtId="49" fontId="26" fillId="0" borderId="71" xfId="0" applyNumberFormat="1" applyFont="1" applyFill="1" applyBorder="1" applyAlignment="1">
      <alignment horizontal="left" vertical="center"/>
    </xf>
    <xf numFmtId="3" fontId="26" fillId="0" borderId="72" xfId="0" applyNumberFormat="1" applyFont="1" applyFill="1" applyBorder="1" applyAlignment="1" applyProtection="1">
      <alignment horizontal="right" vertical="center"/>
      <protection locked="0"/>
    </xf>
    <xf numFmtId="3" fontId="26" fillId="0" borderId="72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20" xfId="0" applyNumberFormat="1" applyFont="1" applyFill="1" applyBorder="1" applyAlignment="1">
      <alignment horizontal="right" vertical="center" wrapText="1"/>
    </xf>
    <xf numFmtId="4" fontId="17" fillId="0" borderId="20" xfId="0" applyNumberFormat="1" applyFont="1" applyFill="1" applyBorder="1" applyAlignment="1">
      <alignment horizontal="right" vertical="center" wrapText="1"/>
    </xf>
    <xf numFmtId="49" fontId="29" fillId="0" borderId="73" xfId="0" quotePrefix="1" applyNumberFormat="1" applyFont="1" applyFill="1" applyBorder="1" applyAlignment="1">
      <alignment horizontal="left" vertical="center" indent="1"/>
    </xf>
    <xf numFmtId="3" fontId="29" fillId="0" borderId="21" xfId="0" applyNumberFormat="1" applyFont="1" applyFill="1" applyBorder="1" applyAlignment="1" applyProtection="1">
      <alignment horizontal="right" vertical="center"/>
      <protection locked="0"/>
    </xf>
    <xf numFmtId="3" fontId="29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21" xfId="0" applyNumberFormat="1" applyFont="1" applyFill="1" applyBorder="1" applyAlignment="1">
      <alignment horizontal="right" vertical="center" wrapText="1"/>
    </xf>
    <xf numFmtId="4" fontId="17" fillId="0" borderId="21" xfId="0" applyNumberFormat="1" applyFont="1" applyFill="1" applyBorder="1" applyAlignment="1">
      <alignment horizontal="right" vertical="center" wrapText="1"/>
    </xf>
    <xf numFmtId="49" fontId="26" fillId="0" borderId="73" xfId="0" applyNumberFormat="1" applyFont="1" applyFill="1" applyBorder="1" applyAlignment="1">
      <alignment horizontal="left" vertical="center"/>
    </xf>
    <xf numFmtId="3" fontId="26" fillId="0" borderId="21" xfId="0" applyNumberFormat="1" applyFont="1" applyFill="1" applyBorder="1" applyAlignment="1" applyProtection="1">
      <alignment horizontal="right" vertical="center"/>
      <protection locked="0"/>
    </xf>
    <xf numFmtId="3" fontId="26" fillId="0" borderId="21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74" xfId="0" applyNumberFormat="1" applyFont="1" applyFill="1" applyBorder="1" applyAlignment="1" applyProtection="1">
      <alignment horizontal="left" vertical="center"/>
      <protection locked="0"/>
    </xf>
    <xf numFmtId="3" fontId="26" fillId="0" borderId="75" xfId="0" applyNumberFormat="1" applyFont="1" applyFill="1" applyBorder="1" applyAlignment="1" applyProtection="1">
      <alignment horizontal="right" vertical="center"/>
      <protection locked="0"/>
    </xf>
    <xf numFmtId="3" fontId="26" fillId="0" borderId="75" xfId="0" applyNumberFormat="1" applyFont="1" applyFill="1" applyBorder="1" applyAlignment="1" applyProtection="1">
      <alignment horizontal="right" vertical="center" wrapText="1"/>
      <protection locked="0"/>
    </xf>
    <xf numFmtId="4" fontId="17" fillId="0" borderId="76" xfId="0" applyNumberFormat="1" applyFont="1" applyFill="1" applyBorder="1" applyAlignment="1">
      <alignment horizontal="right" vertical="center" wrapText="1"/>
    </xf>
    <xf numFmtId="49" fontId="25" fillId="0" borderId="48" xfId="0" applyNumberFormat="1" applyFont="1" applyFill="1" applyBorder="1" applyAlignment="1" applyProtection="1">
      <alignment horizontal="left" vertical="center" indent="1"/>
      <protection locked="0"/>
    </xf>
    <xf numFmtId="164" fontId="25" fillId="0" borderId="26" xfId="0" applyNumberFormat="1" applyFont="1" applyFill="1" applyBorder="1" applyAlignment="1">
      <alignment vertical="center"/>
    </xf>
    <xf numFmtId="4" fontId="18" fillId="0" borderId="26" xfId="0" applyNumberFormat="1" applyFont="1" applyFill="1" applyBorder="1" applyAlignment="1" applyProtection="1">
      <alignment vertical="center" wrapText="1"/>
      <protection locked="0"/>
    </xf>
    <xf numFmtId="49" fontId="25" fillId="0" borderId="77" xfId="0" applyNumberFormat="1" applyFont="1" applyFill="1" applyBorder="1" applyAlignment="1" applyProtection="1">
      <alignment vertical="center"/>
      <protection locked="0"/>
    </xf>
    <xf numFmtId="49" fontId="25" fillId="0" borderId="77" xfId="0" applyNumberFormat="1" applyFont="1" applyFill="1" applyBorder="1" applyAlignment="1" applyProtection="1">
      <alignment horizontal="right" vertical="center"/>
      <protection locked="0"/>
    </xf>
    <xf numFmtId="3" fontId="18" fillId="0" borderId="77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7" xfId="0" applyNumberFormat="1" applyFont="1" applyFill="1" applyBorder="1" applyAlignment="1" applyProtection="1">
      <alignment vertical="center"/>
      <protection locked="0"/>
    </xf>
    <xf numFmtId="49" fontId="25" fillId="0" borderId="7" xfId="0" applyNumberFormat="1" applyFont="1" applyFill="1" applyBorder="1" applyAlignment="1" applyProtection="1">
      <alignment horizontal="right" vertical="center"/>
      <protection locked="0"/>
    </xf>
    <xf numFmtId="3" fontId="18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31" xfId="0" applyNumberFormat="1" applyFont="1" applyFill="1" applyBorder="1" applyAlignment="1">
      <alignment horizontal="left" vertical="center"/>
    </xf>
    <xf numFmtId="164" fontId="17" fillId="0" borderId="72" xfId="0" applyNumberFormat="1" applyFont="1" applyFill="1" applyBorder="1" applyAlignment="1" applyProtection="1">
      <alignment horizontal="right" vertical="center" wrapText="1"/>
    </xf>
    <xf numFmtId="49" fontId="26" fillId="0" borderId="2" xfId="0" applyNumberFormat="1" applyFont="1" applyFill="1" applyBorder="1" applyAlignment="1">
      <alignment horizontal="left" vertical="center"/>
    </xf>
    <xf numFmtId="164" fontId="25" fillId="0" borderId="21" xfId="0" applyNumberFormat="1" applyFont="1" applyFill="1" applyBorder="1" applyAlignment="1" applyProtection="1">
      <alignment horizontal="right" vertical="center" wrapText="1"/>
    </xf>
    <xf numFmtId="49" fontId="26" fillId="0" borderId="2" xfId="0" applyNumberFormat="1" applyFont="1" applyFill="1" applyBorder="1" applyAlignment="1" applyProtection="1">
      <alignment horizontal="left" vertical="center"/>
      <protection locked="0"/>
    </xf>
    <xf numFmtId="49" fontId="26" fillId="0" borderId="3" xfId="0" applyNumberFormat="1" applyFont="1" applyFill="1" applyBorder="1" applyAlignment="1" applyProtection="1">
      <alignment horizontal="left" vertical="center"/>
      <protection locked="0"/>
    </xf>
    <xf numFmtId="165" fontId="17" fillId="0" borderId="26" xfId="0" applyNumberFormat="1" applyFont="1" applyFill="1" applyBorder="1" applyAlignment="1">
      <alignment horizontal="left" vertical="center" wrapText="1" indent="1"/>
    </xf>
    <xf numFmtId="165" fontId="35" fillId="0" borderId="0" xfId="0" applyNumberFormat="1" applyFont="1" applyFill="1" applyBorder="1" applyAlignment="1">
      <alignment horizontal="left" vertical="center" wrapText="1"/>
    </xf>
    <xf numFmtId="164" fontId="6" fillId="0" borderId="0" xfId="0" applyNumberFormat="1" applyFont="1" applyFill="1" applyAlignment="1" applyProtection="1">
      <alignment horizontal="centerContinuous" wrapText="1"/>
    </xf>
    <xf numFmtId="164" fontId="7" fillId="0" borderId="42" xfId="0" applyNumberFormat="1" applyFont="1" applyFill="1" applyBorder="1" applyAlignment="1" applyProtection="1">
      <alignment horizontal="centerContinuous" vertical="center" wrapText="1"/>
    </xf>
    <xf numFmtId="164" fontId="25" fillId="0" borderId="42" xfId="0" applyNumberFormat="1" applyFont="1" applyFill="1" applyBorder="1" applyAlignment="1" applyProtection="1">
      <alignment horizontal="center" vertical="center" wrapText="1"/>
    </xf>
    <xf numFmtId="164" fontId="18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0" applyNumberFormat="1" applyFont="1" applyFill="1" applyBorder="1" applyAlignment="1" applyProtection="1">
      <alignment horizontal="right" vertical="center" wrapText="1" indent="1"/>
    </xf>
    <xf numFmtId="164" fontId="29" fillId="0" borderId="80" xfId="0" applyNumberFormat="1" applyFont="1" applyFill="1" applyBorder="1" applyAlignment="1" applyProtection="1">
      <alignment horizontal="right" vertical="center" wrapText="1" indent="1"/>
    </xf>
    <xf numFmtId="164" fontId="26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8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</xf>
    <xf numFmtId="164" fontId="28" fillId="0" borderId="26" xfId="0" applyNumberFormat="1" applyFont="1" applyFill="1" applyBorder="1" applyAlignment="1" applyProtection="1">
      <alignment horizontal="right" vertical="center" wrapText="1" indent="1"/>
    </xf>
    <xf numFmtId="164" fontId="0" fillId="0" borderId="26" xfId="0" applyNumberFormat="1" applyFill="1" applyBorder="1" applyAlignment="1" applyProtection="1">
      <alignment horizontal="right" vertical="center" wrapText="1" indent="1"/>
    </xf>
    <xf numFmtId="164" fontId="1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81" xfId="0" applyNumberFormat="1" applyFont="1" applyFill="1" applyBorder="1" applyAlignment="1" applyProtection="1">
      <alignment horizontal="right" vertical="center" wrapText="1" indent="1"/>
    </xf>
    <xf numFmtId="164" fontId="7" fillId="0" borderId="26" xfId="0" applyNumberFormat="1" applyFont="1" applyFill="1" applyBorder="1" applyAlignment="1" applyProtection="1">
      <alignment horizontal="centerContinuous" vertical="center" wrapText="1"/>
    </xf>
    <xf numFmtId="164" fontId="7" fillId="0" borderId="46" xfId="0" applyNumberFormat="1" applyFont="1" applyFill="1" applyBorder="1" applyAlignment="1" applyProtection="1">
      <alignment horizontal="center" vertical="center" wrapText="1"/>
    </xf>
    <xf numFmtId="164" fontId="18" fillId="0" borderId="8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0" xfId="5" applyNumberFormat="1" applyFont="1" applyFill="1" applyBorder="1" applyAlignment="1" applyProtection="1">
      <alignment horizontal="right" vertical="center" wrapText="1" indent="1"/>
    </xf>
    <xf numFmtId="164" fontId="26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1" xfId="7" applyNumberFormat="1" applyFont="1" applyFill="1" applyBorder="1" applyAlignment="1" applyProtection="1">
      <alignment horizontal="right" vertical="center" wrapText="1"/>
    </xf>
    <xf numFmtId="164" fontId="15" fillId="0" borderId="0" xfId="0" applyNumberFormat="1" applyFont="1" applyFill="1" applyAlignment="1" applyProtection="1">
      <alignment horizontal="right" textRotation="180" wrapText="1"/>
    </xf>
    <xf numFmtId="164" fontId="29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29" fillId="0" borderId="0" xfId="0" applyNumberFormat="1" applyFont="1" applyFill="1" applyBorder="1" applyAlignment="1" applyProtection="1">
      <alignment vertical="center" wrapText="1"/>
      <protection locked="0"/>
    </xf>
    <xf numFmtId="164" fontId="7" fillId="0" borderId="70" xfId="0" applyNumberFormat="1" applyFont="1" applyFill="1" applyBorder="1" applyAlignment="1">
      <alignment horizontal="center" vertical="center"/>
    </xf>
    <xf numFmtId="166" fontId="24" fillId="0" borderId="1" xfId="7" applyNumberFormat="1" applyFont="1" applyFill="1" applyBorder="1" applyAlignment="1" applyProtection="1">
      <alignment horizontal="right" vertical="center" wrapText="1"/>
      <protection locked="0"/>
    </xf>
    <xf numFmtId="0" fontId="58" fillId="0" borderId="66" xfId="0" applyFont="1" applyBorder="1" applyAlignment="1">
      <alignment horizontal="center" wrapText="1"/>
    </xf>
    <xf numFmtId="0" fontId="59" fillId="0" borderId="66" xfId="0" applyFont="1" applyBorder="1" applyAlignment="1">
      <alignment horizontal="left" wrapText="1" indent="5"/>
    </xf>
    <xf numFmtId="0" fontId="59" fillId="0" borderId="83" xfId="0" applyFont="1" applyBorder="1" applyAlignment="1">
      <alignment horizontal="left" wrapText="1" indent="5"/>
    </xf>
    <xf numFmtId="0" fontId="55" fillId="0" borderId="84" xfId="0" applyFont="1" applyBorder="1" applyAlignment="1">
      <alignment horizontal="center" wrapText="1"/>
    </xf>
    <xf numFmtId="0" fontId="34" fillId="0" borderId="83" xfId="0" applyFont="1" applyBorder="1" applyAlignment="1">
      <alignment horizontal="center" wrapText="1"/>
    </xf>
    <xf numFmtId="0" fontId="37" fillId="0" borderId="8" xfId="5" applyFont="1" applyFill="1" applyBorder="1" applyAlignment="1" applyProtection="1">
      <alignment horizontal="center" vertical="center" wrapText="1"/>
    </xf>
    <xf numFmtId="0" fontId="37" fillId="0" borderId="4" xfId="5" applyFont="1" applyFill="1" applyBorder="1" applyAlignment="1" applyProtection="1">
      <alignment horizontal="center" vertical="center" wrapText="1"/>
    </xf>
    <xf numFmtId="0" fontId="37" fillId="0" borderId="5" xfId="5" applyFont="1" applyFill="1" applyBorder="1" applyAlignment="1" applyProtection="1">
      <alignment horizontal="center" vertical="center" wrapText="1"/>
    </xf>
    <xf numFmtId="0" fontId="40" fillId="0" borderId="4" xfId="0" applyFont="1" applyBorder="1" applyAlignment="1" applyProtection="1">
      <alignment vertical="center" wrapText="1"/>
    </xf>
    <xf numFmtId="0" fontId="62" fillId="0" borderId="23" xfId="0" applyFont="1" applyBorder="1" applyAlignment="1" applyProtection="1">
      <alignment vertical="center" wrapText="1"/>
    </xf>
    <xf numFmtId="0" fontId="62" fillId="0" borderId="3" xfId="0" applyFont="1" applyBorder="1" applyAlignment="1" applyProtection="1">
      <alignment vertical="center" wrapText="1"/>
    </xf>
    <xf numFmtId="0" fontId="40" fillId="0" borderId="5" xfId="0" applyFont="1" applyBorder="1" applyAlignment="1" applyProtection="1">
      <alignment vertical="center" wrapText="1"/>
    </xf>
    <xf numFmtId="0" fontId="40" fillId="0" borderId="40" xfId="0" applyFont="1" applyBorder="1" applyAlignment="1" applyProtection="1">
      <alignment vertical="center" wrapText="1"/>
    </xf>
    <xf numFmtId="0" fontId="40" fillId="0" borderId="35" xfId="0" applyFont="1" applyBorder="1" applyAlignment="1" applyProtection="1">
      <alignment vertical="center" wrapText="1"/>
    </xf>
    <xf numFmtId="0" fontId="37" fillId="0" borderId="34" xfId="5" applyFont="1" applyFill="1" applyBorder="1" applyAlignment="1" applyProtection="1">
      <alignment vertical="center" wrapText="1"/>
    </xf>
    <xf numFmtId="0" fontId="37" fillId="0" borderId="5" xfId="5" applyFont="1" applyFill="1" applyBorder="1" applyAlignment="1" applyProtection="1">
      <alignment vertical="center" wrapText="1"/>
    </xf>
    <xf numFmtId="164" fontId="63" fillId="0" borderId="7" xfId="5" applyNumberFormat="1" applyFont="1" applyFill="1" applyBorder="1" applyAlignment="1" applyProtection="1">
      <alignment horizontal="left" vertical="center"/>
    </xf>
    <xf numFmtId="0" fontId="46" fillId="0" borderId="7" xfId="0" applyFont="1" applyFill="1" applyBorder="1" applyAlignment="1" applyProtection="1">
      <alignment horizontal="right" vertical="center"/>
    </xf>
    <xf numFmtId="0" fontId="37" fillId="0" borderId="4" xfId="5" applyFont="1" applyFill="1" applyBorder="1" applyAlignment="1" applyProtection="1">
      <alignment horizontal="left" vertical="center" wrapText="1"/>
    </xf>
    <xf numFmtId="0" fontId="37" fillId="0" borderId="5" xfId="5" applyFont="1" applyFill="1" applyBorder="1" applyAlignment="1" applyProtection="1">
      <alignment horizontal="left" vertical="center" wrapText="1"/>
    </xf>
    <xf numFmtId="164" fontId="37" fillId="0" borderId="11" xfId="5" applyNumberFormat="1" applyFont="1" applyFill="1" applyBorder="1" applyAlignment="1" applyProtection="1">
      <alignment horizontal="right" vertical="center" wrapText="1"/>
    </xf>
    <xf numFmtId="49" fontId="2" fillId="0" borderId="31" xfId="5" applyNumberFormat="1" applyFont="1" applyFill="1" applyBorder="1" applyAlignment="1" applyProtection="1">
      <alignment horizontal="left" vertical="center" wrapText="1"/>
    </xf>
    <xf numFmtId="0" fontId="62" fillId="0" borderId="29" xfId="0" applyFont="1" applyBorder="1" applyAlignment="1" applyProtection="1">
      <alignment horizontal="left" vertical="center" wrapText="1"/>
    </xf>
    <xf numFmtId="49" fontId="2" fillId="0" borderId="2" xfId="5" applyNumberFormat="1" applyFont="1" applyFill="1" applyBorder="1" applyAlignment="1" applyProtection="1">
      <alignment horizontal="left" vertical="center" wrapText="1"/>
    </xf>
    <xf numFmtId="0" fontId="62" fillId="0" borderId="1" xfId="0" applyFont="1" applyBorder="1" applyAlignment="1" applyProtection="1">
      <alignment horizontal="left" vertical="center" wrapText="1"/>
    </xf>
    <xf numFmtId="49" fontId="2" fillId="0" borderId="3" xfId="5" applyNumberFormat="1" applyFont="1" applyFill="1" applyBorder="1" applyAlignment="1" applyProtection="1">
      <alignment horizontal="left" vertical="center" wrapText="1"/>
    </xf>
    <xf numFmtId="0" fontId="62" fillId="0" borderId="23" xfId="0" applyFont="1" applyBorder="1" applyAlignment="1" applyProtection="1">
      <alignment horizontal="left" vertical="center" wrapText="1"/>
    </xf>
    <xf numFmtId="0" fontId="40" fillId="0" borderId="5" xfId="0" applyFont="1" applyBorder="1" applyAlignment="1" applyProtection="1">
      <alignment horizontal="left" vertical="center" wrapText="1"/>
    </xf>
    <xf numFmtId="0" fontId="62" fillId="0" borderId="31" xfId="0" applyFont="1" applyBorder="1" applyAlignment="1" applyProtection="1">
      <alignment vertical="center" wrapText="1"/>
    </xf>
    <xf numFmtId="0" fontId="62" fillId="0" borderId="2" xfId="0" applyFont="1" applyBorder="1" applyAlignment="1" applyProtection="1">
      <alignment vertical="center" wrapText="1"/>
    </xf>
    <xf numFmtId="0" fontId="40" fillId="0" borderId="0" xfId="0" applyFont="1" applyBorder="1" applyAlignment="1" applyProtection="1">
      <alignment horizontal="left" vertical="center" wrapText="1"/>
    </xf>
    <xf numFmtId="164" fontId="30" fillId="0" borderId="0" xfId="5" applyNumberFormat="1" applyFont="1" applyFill="1" applyBorder="1" applyAlignment="1" applyProtection="1">
      <alignment horizontal="right" vertical="center" wrapText="1"/>
    </xf>
    <xf numFmtId="164" fontId="63" fillId="0" borderId="7" xfId="5" applyNumberFormat="1" applyFont="1" applyFill="1" applyBorder="1" applyAlignment="1" applyProtection="1">
      <alignment vertical="center"/>
    </xf>
    <xf numFmtId="0" fontId="37" fillId="0" borderId="37" xfId="5" applyFont="1" applyFill="1" applyBorder="1" applyAlignment="1" applyProtection="1">
      <alignment horizontal="left" vertical="center" wrapText="1"/>
    </xf>
    <xf numFmtId="49" fontId="2" fillId="0" borderId="18" xfId="5" applyNumberFormat="1" applyFont="1" applyFill="1" applyBorder="1" applyAlignment="1" applyProtection="1">
      <alignment horizontal="left" vertical="center" wrapText="1"/>
    </xf>
    <xf numFmtId="0" fontId="2" fillId="0" borderId="19" xfId="5" applyFont="1" applyFill="1" applyBorder="1" applyAlignment="1" applyProtection="1">
      <alignment horizontal="left" vertical="center" wrapText="1"/>
    </xf>
    <xf numFmtId="0" fontId="2" fillId="0" borderId="1" xfId="5" applyFont="1" applyFill="1" applyBorder="1" applyAlignment="1" applyProtection="1">
      <alignment horizontal="left" vertical="center" wrapText="1"/>
    </xf>
    <xf numFmtId="0" fontId="2" fillId="0" borderId="36" xfId="5" applyFont="1" applyFill="1" applyBorder="1" applyAlignment="1" applyProtection="1">
      <alignment horizontal="left" vertical="center" wrapText="1"/>
    </xf>
    <xf numFmtId="0" fontId="2" fillId="0" borderId="0" xfId="5" applyFont="1" applyFill="1" applyBorder="1" applyAlignment="1" applyProtection="1">
      <alignment horizontal="left" vertical="center" wrapText="1"/>
    </xf>
    <xf numFmtId="0" fontId="2" fillId="0" borderId="1" xfId="5" applyFont="1" applyFill="1" applyBorder="1" applyAlignment="1" applyProtection="1">
      <alignment horizontal="left" vertical="center"/>
    </xf>
    <xf numFmtId="49" fontId="2" fillId="0" borderId="22" xfId="5" applyNumberFormat="1" applyFont="1" applyFill="1" applyBorder="1" applyAlignment="1" applyProtection="1">
      <alignment horizontal="left" vertical="center" wrapText="1"/>
    </xf>
    <xf numFmtId="0" fontId="2" fillId="0" borderId="23" xfId="5" applyFont="1" applyFill="1" applyBorder="1" applyAlignment="1" applyProtection="1">
      <alignment horizontal="left" vertical="center" wrapText="1"/>
    </xf>
    <xf numFmtId="49" fontId="2" fillId="0" borderId="28" xfId="5" applyNumberFormat="1" applyFont="1" applyFill="1" applyBorder="1" applyAlignment="1" applyProtection="1">
      <alignment horizontal="left" vertical="center" wrapText="1"/>
    </xf>
    <xf numFmtId="0" fontId="2" fillId="0" borderId="8" xfId="5" applyFont="1" applyFill="1" applyBorder="1" applyAlignment="1" applyProtection="1">
      <alignment horizontal="left" vertical="center" wrapText="1"/>
    </xf>
    <xf numFmtId="0" fontId="2" fillId="0" borderId="29" xfId="5" applyFont="1" applyFill="1" applyBorder="1" applyAlignment="1" applyProtection="1">
      <alignment horizontal="left" vertical="center" wrapText="1"/>
    </xf>
    <xf numFmtId="0" fontId="30" fillId="0" borderId="5" xfId="5" applyFont="1" applyFill="1" applyBorder="1" applyAlignment="1" applyProtection="1">
      <alignment horizontal="left" vertical="center" wrapText="1"/>
    </xf>
    <xf numFmtId="0" fontId="2" fillId="0" borderId="6" xfId="5" applyFont="1" applyFill="1" applyBorder="1" applyAlignment="1" applyProtection="1">
      <alignment horizontal="left" vertical="center" wrapText="1"/>
    </xf>
    <xf numFmtId="164" fontId="40" fillId="0" borderId="11" xfId="0" quotePrefix="1" applyNumberFormat="1" applyFont="1" applyBorder="1" applyAlignment="1" applyProtection="1">
      <alignment horizontal="right" vertical="center" wrapText="1"/>
    </xf>
    <xf numFmtId="0" fontId="40" fillId="0" borderId="40" xfId="0" applyFont="1" applyBorder="1" applyAlignment="1" applyProtection="1">
      <alignment horizontal="left" vertical="center" wrapText="1"/>
    </xf>
    <xf numFmtId="0" fontId="40" fillId="0" borderId="35" xfId="0" applyFont="1" applyBorder="1" applyAlignment="1" applyProtection="1">
      <alignment horizontal="left" vertical="center" wrapText="1"/>
    </xf>
    <xf numFmtId="0" fontId="50" fillId="0" borderId="0" xfId="5" applyFont="1" applyFill="1" applyAlignment="1" applyProtection="1">
      <alignment vertical="center"/>
    </xf>
    <xf numFmtId="0" fontId="50" fillId="0" borderId="0" xfId="5" applyFont="1" applyFill="1" applyAlignment="1" applyProtection="1">
      <alignment horizontal="right" vertical="center"/>
    </xf>
    <xf numFmtId="164" fontId="50" fillId="0" borderId="0" xfId="0" applyNumberFormat="1" applyFont="1" applyFill="1" applyAlignment="1" applyProtection="1">
      <alignment horizontal="center" vertical="center" wrapText="1"/>
    </xf>
    <xf numFmtId="164" fontId="50" fillId="0" borderId="0" xfId="0" applyNumberFormat="1" applyFont="1" applyFill="1" applyAlignment="1" applyProtection="1">
      <alignment vertical="center" wrapText="1"/>
    </xf>
    <xf numFmtId="164" fontId="30" fillId="0" borderId="4" xfId="0" applyNumberFormat="1" applyFont="1" applyFill="1" applyBorder="1" applyAlignment="1" applyProtection="1">
      <alignment horizontal="center" vertical="center" wrapText="1"/>
    </xf>
    <xf numFmtId="164" fontId="30" fillId="0" borderId="5" xfId="0" applyNumberFormat="1" applyFont="1" applyFill="1" applyBorder="1" applyAlignment="1" applyProtection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164" fontId="30" fillId="0" borderId="41" xfId="0" applyNumberFormat="1" applyFont="1" applyFill="1" applyBorder="1" applyAlignment="1" applyProtection="1">
      <alignment horizontal="center" vertical="center" wrapText="1"/>
    </xf>
    <xf numFmtId="164" fontId="30" fillId="0" borderId="40" xfId="0" applyNumberFormat="1" applyFont="1" applyFill="1" applyBorder="1" applyAlignment="1" applyProtection="1">
      <alignment horizontal="center" vertical="center" wrapText="1"/>
    </xf>
    <xf numFmtId="164" fontId="30" fillId="0" borderId="35" xfId="0" applyNumberFormat="1" applyFont="1" applyFill="1" applyBorder="1" applyAlignment="1" applyProtection="1">
      <alignment horizontal="center" vertical="center" wrapText="1"/>
    </xf>
    <xf numFmtId="164" fontId="30" fillId="0" borderId="16" xfId="0" applyNumberFormat="1" applyFont="1" applyFill="1" applyBorder="1" applyAlignment="1" applyProtection="1">
      <alignment horizontal="center" vertical="center" wrapText="1"/>
    </xf>
    <xf numFmtId="164" fontId="30" fillId="0" borderId="85" xfId="0" applyNumberFormat="1" applyFont="1" applyFill="1" applyBorder="1" applyAlignment="1" applyProtection="1">
      <alignment horizontal="center" vertical="center" wrapText="1"/>
    </xf>
    <xf numFmtId="164" fontId="50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50" fillId="0" borderId="1" xfId="0" applyNumberFormat="1" applyFont="1" applyFill="1" applyBorder="1" applyAlignment="1" applyProtection="1">
      <alignment vertical="center" wrapText="1"/>
      <protection locked="0"/>
    </xf>
    <xf numFmtId="49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0" fillId="0" borderId="10" xfId="0" applyNumberFormat="1" applyFont="1" applyFill="1" applyBorder="1" applyAlignment="1" applyProtection="1">
      <alignment vertical="center" wrapText="1"/>
      <protection locked="0"/>
    </xf>
    <xf numFmtId="164" fontId="30" fillId="0" borderId="27" xfId="0" applyNumberFormat="1" applyFont="1" applyFill="1" applyBorder="1" applyAlignment="1" applyProtection="1">
      <alignment vertical="center" wrapText="1"/>
    </xf>
    <xf numFmtId="1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0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50" fillId="0" borderId="23" xfId="0" applyNumberFormat="1" applyFont="1" applyFill="1" applyBorder="1" applyAlignment="1" applyProtection="1">
      <alignment vertical="center" wrapText="1"/>
      <protection locked="0"/>
    </xf>
    <xf numFmtId="1" fontId="50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50" fillId="0" borderId="86" xfId="0" applyNumberFormat="1" applyFont="1" applyFill="1" applyBorder="1" applyAlignment="1" applyProtection="1">
      <alignment vertical="center" wrapText="1"/>
      <protection locked="0"/>
    </xf>
    <xf numFmtId="164" fontId="30" fillId="0" borderId="4" xfId="0" applyNumberFormat="1" applyFont="1" applyFill="1" applyBorder="1" applyAlignment="1" applyProtection="1">
      <alignment horizontal="left" vertical="center" wrapText="1"/>
    </xf>
    <xf numFmtId="164" fontId="30" fillId="0" borderId="5" xfId="0" applyNumberFormat="1" applyFont="1" applyFill="1" applyBorder="1" applyAlignment="1" applyProtection="1">
      <alignment vertical="center" wrapText="1"/>
    </xf>
    <xf numFmtId="164" fontId="30" fillId="2" borderId="5" xfId="0" applyNumberFormat="1" applyFont="1" applyFill="1" applyBorder="1" applyAlignment="1" applyProtection="1">
      <alignment vertical="center" wrapText="1"/>
    </xf>
    <xf numFmtId="164" fontId="30" fillId="0" borderId="11" xfId="0" applyNumberFormat="1" applyFont="1" applyFill="1" applyBorder="1" applyAlignment="1" applyProtection="1">
      <alignment vertical="center" wrapText="1"/>
    </xf>
    <xf numFmtId="164" fontId="37" fillId="0" borderId="4" xfId="0" applyNumberFormat="1" applyFont="1" applyFill="1" applyBorder="1" applyAlignment="1" applyProtection="1">
      <alignment horizontal="center" vertical="center" wrapText="1"/>
    </xf>
    <xf numFmtId="164" fontId="37" fillId="0" borderId="5" xfId="0" applyNumberFormat="1" applyFont="1" applyFill="1" applyBorder="1" applyAlignment="1" applyProtection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164" fontId="37" fillId="0" borderId="41" xfId="0" applyNumberFormat="1" applyFont="1" applyFill="1" applyBorder="1" applyAlignment="1" applyProtection="1">
      <alignment horizontal="center" vertical="center" wrapText="1"/>
    </xf>
    <xf numFmtId="164" fontId="37" fillId="0" borderId="40" xfId="0" applyNumberFormat="1" applyFont="1" applyFill="1" applyBorder="1" applyAlignment="1" applyProtection="1">
      <alignment horizontal="center" vertical="center" wrapText="1"/>
    </xf>
    <xf numFmtId="164" fontId="37" fillId="0" borderId="35" xfId="0" applyNumberFormat="1" applyFont="1" applyFill="1" applyBorder="1" applyAlignment="1" applyProtection="1">
      <alignment horizontal="center" vertical="center" wrapText="1"/>
    </xf>
    <xf numFmtId="164" fontId="37" fillId="0" borderId="16" xfId="0" applyNumberFormat="1" applyFont="1" applyFill="1" applyBorder="1" applyAlignment="1" applyProtection="1">
      <alignment horizontal="center" vertical="center" wrapText="1"/>
    </xf>
    <xf numFmtId="164" fontId="37" fillId="0" borderId="85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2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" xfId="0" applyNumberFormat="1" applyFont="1" applyFill="1" applyBorder="1" applyAlignment="1" applyProtection="1">
      <alignment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2" fillId="0" borderId="23" xfId="0" applyNumberFormat="1" applyFont="1" applyFill="1" applyBorder="1" applyAlignment="1" applyProtection="1">
      <alignment vertical="center" wrapText="1"/>
      <protection locked="0"/>
    </xf>
    <xf numFmtId="49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4" xfId="0" applyNumberFormat="1" applyFont="1" applyFill="1" applyBorder="1" applyAlignment="1" applyProtection="1">
      <alignment horizontal="left" vertical="center" wrapText="1"/>
    </xf>
    <xf numFmtId="164" fontId="37" fillId="0" borderId="5" xfId="0" applyNumberFormat="1" applyFont="1" applyFill="1" applyBorder="1" applyAlignment="1" applyProtection="1">
      <alignment vertical="center" wrapText="1"/>
    </xf>
    <xf numFmtId="164" fontId="37" fillId="2" borderId="5" xfId="0" applyNumberFormat="1" applyFont="1" applyFill="1" applyBorder="1" applyAlignment="1" applyProtection="1">
      <alignment vertical="center" wrapText="1"/>
    </xf>
    <xf numFmtId="0" fontId="37" fillId="0" borderId="71" xfId="0" applyFont="1" applyFill="1" applyBorder="1" applyAlignment="1" applyProtection="1">
      <alignment horizontal="center" vertical="center" wrapText="1"/>
    </xf>
    <xf numFmtId="0" fontId="37" fillId="0" borderId="87" xfId="0" applyFont="1" applyFill="1" applyBorder="1" applyAlignment="1" applyProtection="1">
      <alignment horizontal="center" vertical="center" wrapText="1"/>
    </xf>
    <xf numFmtId="0" fontId="37" fillId="0" borderId="0" xfId="0" applyFont="1" applyFill="1" applyAlignment="1" applyProtection="1">
      <alignment vertical="center"/>
    </xf>
    <xf numFmtId="0" fontId="37" fillId="0" borderId="48" xfId="0" applyFont="1" applyFill="1" applyBorder="1" applyAlignment="1" applyProtection="1">
      <alignment horizontal="center" vertical="center" wrapText="1"/>
    </xf>
    <xf numFmtId="0" fontId="37" fillId="0" borderId="34" xfId="0" applyFont="1" applyFill="1" applyBorder="1" applyAlignment="1" applyProtection="1">
      <alignment horizontal="center" vertical="center" wrapText="1"/>
    </xf>
    <xf numFmtId="0" fontId="37" fillId="0" borderId="88" xfId="0" applyFont="1" applyFill="1" applyBorder="1" applyAlignment="1" applyProtection="1">
      <alignment horizontal="center" vertical="center" wrapText="1"/>
    </xf>
    <xf numFmtId="0" fontId="37" fillId="0" borderId="46" xfId="0" applyFont="1" applyFill="1" applyBorder="1" applyAlignment="1" applyProtection="1">
      <alignment horizontal="center" vertical="center" wrapText="1"/>
    </xf>
    <xf numFmtId="0" fontId="37" fillId="0" borderId="4" xfId="0" applyFont="1" applyFill="1" applyBorder="1" applyAlignment="1" applyProtection="1">
      <alignment horizontal="center" vertical="center" wrapText="1"/>
    </xf>
    <xf numFmtId="0" fontId="37" fillId="0" borderId="5" xfId="0" applyFont="1" applyFill="1" applyBorder="1" applyAlignment="1" applyProtection="1">
      <alignment horizontal="center" vertical="center" wrapText="1"/>
    </xf>
    <xf numFmtId="0" fontId="37" fillId="0" borderId="42" xfId="0" applyFont="1" applyFill="1" applyBorder="1" applyAlignment="1" applyProtection="1">
      <alignment horizontal="center" vertical="center" wrapText="1"/>
    </xf>
    <xf numFmtId="0" fontId="37" fillId="0" borderId="41" xfId="0" applyFont="1" applyFill="1" applyBorder="1" applyAlignment="1" applyProtection="1">
      <alignment horizontal="center" vertical="center" wrapText="1"/>
    </xf>
    <xf numFmtId="49" fontId="2" fillId="0" borderId="31" xfId="5" applyNumberFormat="1" applyFont="1" applyFill="1" applyBorder="1" applyAlignment="1" applyProtection="1">
      <alignment horizontal="center" vertical="center" wrapText="1"/>
    </xf>
    <xf numFmtId="49" fontId="2" fillId="0" borderId="2" xfId="5" applyNumberFormat="1" applyFont="1" applyFill="1" applyBorder="1" applyAlignment="1" applyProtection="1">
      <alignment horizontal="center" vertical="center" wrapText="1"/>
    </xf>
    <xf numFmtId="49" fontId="2" fillId="0" borderId="3" xfId="5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37" fillId="0" borderId="37" xfId="5" applyFont="1" applyFill="1" applyBorder="1" applyAlignment="1" applyProtection="1">
      <alignment horizontal="center" vertical="center" wrapText="1"/>
    </xf>
    <xf numFmtId="49" fontId="2" fillId="0" borderId="18" xfId="5" applyNumberFormat="1" applyFont="1" applyFill="1" applyBorder="1" applyAlignment="1" applyProtection="1">
      <alignment horizontal="center" vertical="center" wrapText="1"/>
    </xf>
    <xf numFmtId="49" fontId="2" fillId="0" borderId="22" xfId="5" applyNumberFormat="1" applyFont="1" applyFill="1" applyBorder="1" applyAlignment="1" applyProtection="1">
      <alignment horizontal="center" vertical="center" wrapText="1"/>
    </xf>
    <xf numFmtId="49" fontId="2" fillId="0" borderId="28" xfId="5" applyNumberFormat="1" applyFont="1" applyFill="1" applyBorder="1" applyAlignment="1" applyProtection="1">
      <alignment horizontal="center" vertical="center" wrapText="1"/>
    </xf>
    <xf numFmtId="0" fontId="40" fillId="0" borderId="40" xfId="0" applyFont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left" vertical="center" wrapText="1"/>
    </xf>
    <xf numFmtId="0" fontId="50" fillId="0" borderId="0" xfId="0" applyFont="1" applyFill="1" applyAlignment="1" applyProtection="1">
      <alignment vertical="center" wrapText="1"/>
    </xf>
    <xf numFmtId="0" fontId="37" fillId="0" borderId="4" xfId="0" applyFont="1" applyFill="1" applyBorder="1" applyAlignment="1" applyProtection="1">
      <alignment horizontal="left" vertical="center"/>
    </xf>
    <xf numFmtId="0" fontId="37" fillId="0" borderId="42" xfId="0" applyFont="1" applyFill="1" applyBorder="1" applyAlignment="1" applyProtection="1">
      <alignment vertical="center" wrapText="1"/>
    </xf>
    <xf numFmtId="0" fontId="37" fillId="0" borderId="47" xfId="0" quotePrefix="1" applyFont="1" applyFill="1" applyBorder="1" applyAlignment="1" applyProtection="1">
      <alignment horizontal="right" vertical="center"/>
    </xf>
    <xf numFmtId="49" fontId="37" fillId="0" borderId="63" xfId="0" applyNumberFormat="1" applyFont="1" applyFill="1" applyBorder="1" applyAlignment="1" applyProtection="1">
      <alignment horizontal="right" vertical="center"/>
    </xf>
    <xf numFmtId="0" fontId="46" fillId="0" borderId="0" xfId="0" applyFont="1" applyFill="1" applyAlignment="1" applyProtection="1">
      <alignment horizontal="right" vertical="center"/>
    </xf>
    <xf numFmtId="0" fontId="40" fillId="0" borderId="4" xfId="0" applyFont="1" applyBorder="1" applyAlignment="1" applyProtection="1">
      <alignment horizontal="center" vertical="center" wrapText="1"/>
    </xf>
    <xf numFmtId="0" fontId="62" fillId="0" borderId="31" xfId="0" applyFont="1" applyBorder="1" applyAlignment="1" applyProtection="1">
      <alignment horizontal="center" vertical="center" wrapText="1"/>
    </xf>
    <xf numFmtId="0" fontId="62" fillId="0" borderId="2" xfId="0" applyFont="1" applyBorder="1" applyAlignment="1" applyProtection="1">
      <alignment horizontal="center" vertical="center" wrapText="1"/>
    </xf>
    <xf numFmtId="0" fontId="62" fillId="0" borderId="3" xfId="0" applyFont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164" fontId="37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50" fillId="0" borderId="0" xfId="0" applyFont="1" applyFill="1" applyAlignment="1" applyProtection="1">
      <alignment horizontal="right" vertical="center" wrapText="1"/>
    </xf>
    <xf numFmtId="3" fontId="37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37" fillId="0" borderId="42" xfId="0" applyNumberFormat="1" applyFont="1" applyFill="1" applyBorder="1" applyAlignment="1" applyProtection="1">
      <alignment horizontal="right" vertical="center" wrapText="1"/>
      <protection locked="0"/>
    </xf>
    <xf numFmtId="3" fontId="37" fillId="0" borderId="4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62" fillId="0" borderId="0" xfId="0" applyFont="1" applyAlignment="1" applyProtection="1">
      <alignment horizontal="right" vertical="center"/>
    </xf>
    <xf numFmtId="0" fontId="62" fillId="0" borderId="0" xfId="0" applyFont="1" applyAlignment="1" applyProtection="1">
      <alignment horizontal="right" vertical="center"/>
      <protection locked="0"/>
    </xf>
    <xf numFmtId="0" fontId="65" fillId="0" borderId="0" xfId="0" applyFont="1" applyAlignment="1" applyProtection="1">
      <alignment horizontal="right" vertical="center"/>
    </xf>
    <xf numFmtId="0" fontId="30" fillId="0" borderId="25" xfId="5" applyFont="1" applyFill="1" applyBorder="1" applyAlignment="1" applyProtection="1">
      <alignment horizontal="left" vertical="center" wrapText="1"/>
    </xf>
    <xf numFmtId="0" fontId="28" fillId="0" borderId="29" xfId="0" applyFont="1" applyFill="1" applyBorder="1" applyAlignment="1" applyProtection="1">
      <alignment horizontal="left" vertical="center" wrapText="1" indent="1"/>
      <protection locked="0"/>
    </xf>
    <xf numFmtId="0" fontId="50" fillId="0" borderId="89" xfId="0" applyFont="1" applyFill="1" applyBorder="1" applyAlignment="1">
      <alignment horizontal="center"/>
    </xf>
    <xf numFmtId="0" fontId="50" fillId="0" borderId="0" xfId="0" applyFont="1" applyFill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0" borderId="90" xfId="0" applyFont="1" applyBorder="1"/>
    <xf numFmtId="0" fontId="10" fillId="0" borderId="91" xfId="0" applyFont="1" applyBorder="1"/>
    <xf numFmtId="3" fontId="10" fillId="0" borderId="92" xfId="0" applyNumberFormat="1" applyFont="1" applyBorder="1"/>
    <xf numFmtId="0" fontId="10" fillId="0" borderId="53" xfId="0" applyFont="1" applyBorder="1" applyAlignment="1">
      <alignment horizontal="center"/>
    </xf>
    <xf numFmtId="0" fontId="10" fillId="0" borderId="10" xfId="0" applyFont="1" applyBorder="1"/>
    <xf numFmtId="0" fontId="10" fillId="0" borderId="12" xfId="0" applyFont="1" applyBorder="1"/>
    <xf numFmtId="0" fontId="20" fillId="0" borderId="53" xfId="0" applyFont="1" applyBorder="1" applyAlignment="1">
      <alignment horizontal="center"/>
    </xf>
    <xf numFmtId="0" fontId="20" fillId="0" borderId="10" xfId="0" applyFont="1" applyBorder="1"/>
    <xf numFmtId="0" fontId="20" fillId="0" borderId="12" xfId="0" applyFont="1" applyBorder="1"/>
    <xf numFmtId="3" fontId="20" fillId="0" borderId="93" xfId="0" applyNumberFormat="1" applyFont="1" applyBorder="1"/>
    <xf numFmtId="3" fontId="10" fillId="0" borderId="93" xfId="0" applyNumberFormat="1" applyFont="1" applyBorder="1"/>
    <xf numFmtId="0" fontId="10" fillId="0" borderId="10" xfId="0" applyFont="1" applyBorder="1" applyAlignment="1">
      <alignment wrapText="1"/>
    </xf>
    <xf numFmtId="0" fontId="10" fillId="0" borderId="10" xfId="0" applyFont="1" applyBorder="1" applyAlignment="1">
      <alignment horizontal="left"/>
    </xf>
    <xf numFmtId="0" fontId="20" fillId="0" borderId="94" xfId="0" applyFont="1" applyBorder="1" applyAlignment="1">
      <alignment horizontal="center"/>
    </xf>
    <xf numFmtId="0" fontId="20" fillId="0" borderId="17" xfId="0" applyFont="1" applyBorder="1"/>
    <xf numFmtId="0" fontId="20" fillId="0" borderId="95" xfId="0" applyFont="1" applyBorder="1"/>
    <xf numFmtId="3" fontId="20" fillId="0" borderId="96" xfId="0" applyNumberFormat="1" applyFont="1" applyBorder="1"/>
    <xf numFmtId="164" fontId="17" fillId="0" borderId="97" xfId="5" applyNumberFormat="1" applyFont="1" applyFill="1" applyBorder="1" applyAlignment="1" applyProtection="1">
      <alignment horizontal="right" vertical="center" wrapText="1" indent="1"/>
    </xf>
    <xf numFmtId="164" fontId="18" fillId="0" borderId="9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9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0" xfId="5" applyNumberFormat="1" applyFont="1" applyFill="1" applyBorder="1" applyAlignment="1" applyProtection="1">
      <alignment horizontal="right" vertical="center" wrapText="1" indent="1"/>
    </xf>
    <xf numFmtId="164" fontId="18" fillId="0" borderId="97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00" xfId="5" applyNumberFormat="1" applyFont="1" applyFill="1" applyBorder="1" applyAlignment="1" applyProtection="1">
      <alignment horizontal="right" vertical="center" wrapText="1" indent="1"/>
    </xf>
    <xf numFmtId="164" fontId="18" fillId="0" borderId="97" xfId="5" applyNumberFormat="1" applyFont="1" applyFill="1" applyBorder="1" applyAlignment="1" applyProtection="1">
      <alignment horizontal="right" vertical="center" wrapText="1" indent="1"/>
    </xf>
    <xf numFmtId="164" fontId="26" fillId="0" borderId="98" xfId="5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99" xfId="5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97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01" xfId="5" applyNumberFormat="1" applyFont="1" applyFill="1" applyBorder="1" applyAlignment="1" applyProtection="1">
      <alignment horizontal="right" vertical="center" wrapText="1" indent="1"/>
    </xf>
    <xf numFmtId="0" fontId="19" fillId="0" borderId="7" xfId="0" applyFont="1" applyFill="1" applyBorder="1" applyAlignment="1" applyProtection="1">
      <alignment horizontal="right" vertical="center"/>
    </xf>
    <xf numFmtId="0" fontId="17" fillId="0" borderId="9" xfId="5" applyFont="1" applyFill="1" applyBorder="1" applyAlignment="1" applyProtection="1">
      <alignment horizontal="center" vertical="center" wrapText="1"/>
    </xf>
    <xf numFmtId="164" fontId="17" fillId="0" borderId="41" xfId="5" applyNumberFormat="1" applyFont="1" applyFill="1" applyBorder="1" applyAlignment="1" applyProtection="1">
      <alignment horizontal="right" vertical="center" wrapText="1"/>
    </xf>
    <xf numFmtId="164" fontId="18" fillId="0" borderId="38" xfId="5" applyNumberFormat="1" applyFont="1" applyFill="1" applyBorder="1" applyAlignment="1" applyProtection="1">
      <alignment horizontal="right" vertical="center" wrapText="1"/>
      <protection locked="0"/>
    </xf>
    <xf numFmtId="164" fontId="18" fillId="0" borderId="12" xfId="5" applyNumberFormat="1" applyFont="1" applyFill="1" applyBorder="1" applyAlignment="1" applyProtection="1">
      <alignment horizontal="right" vertical="center" wrapTex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/>
      <protection locked="0"/>
    </xf>
    <xf numFmtId="164" fontId="25" fillId="0" borderId="41" xfId="5" applyNumberFormat="1" applyFont="1" applyFill="1" applyBorder="1" applyAlignment="1" applyProtection="1">
      <alignment horizontal="right" vertical="center" wrapText="1"/>
    </xf>
    <xf numFmtId="164" fontId="18" fillId="0" borderId="38" xfId="5" applyNumberFormat="1" applyFont="1" applyFill="1" applyBorder="1" applyAlignment="1" applyProtection="1">
      <alignment horizontal="right" vertical="center" wrapText="1"/>
    </xf>
    <xf numFmtId="164" fontId="26" fillId="0" borderId="12" xfId="5" applyNumberFormat="1" applyFont="1" applyFill="1" applyBorder="1" applyAlignment="1" applyProtection="1">
      <alignment horizontal="right" vertical="center" wrapText="1"/>
      <protection locked="0"/>
    </xf>
    <xf numFmtId="164" fontId="26" fillId="0" borderId="39" xfId="5" applyNumberFormat="1" applyFont="1" applyFill="1" applyBorder="1" applyAlignment="1" applyProtection="1">
      <alignment horizontal="right" vertical="center" wrapText="1"/>
      <protection locked="0"/>
    </xf>
    <xf numFmtId="164" fontId="26" fillId="0" borderId="38" xfId="5" applyNumberFormat="1" applyFont="1" applyFill="1" applyBorder="1" applyAlignment="1" applyProtection="1">
      <alignment horizontal="right" vertical="center" wrapText="1"/>
      <protection locked="0"/>
    </xf>
    <xf numFmtId="164" fontId="17" fillId="0" borderId="41" xfId="5" applyNumberFormat="1" applyFont="1" applyFill="1" applyBorder="1" applyAlignment="1" applyProtection="1">
      <alignment horizontal="right" vertical="center" wrapText="1"/>
      <protection locked="0"/>
    </xf>
    <xf numFmtId="164" fontId="25" fillId="0" borderId="0" xfId="5" applyNumberFormat="1" applyFont="1" applyFill="1" applyBorder="1" applyAlignment="1" applyProtection="1">
      <alignment horizontal="right" vertical="center" wrapText="1"/>
    </xf>
    <xf numFmtId="164" fontId="17" fillId="0" borderId="102" xfId="5" applyNumberFormat="1" applyFont="1" applyFill="1" applyBorder="1" applyAlignment="1" applyProtection="1">
      <alignment horizontal="right" vertical="center" wrapText="1"/>
    </xf>
    <xf numFmtId="164" fontId="18" fillId="0" borderId="15" xfId="5" applyNumberFormat="1" applyFont="1" applyFill="1" applyBorder="1" applyAlignment="1" applyProtection="1">
      <alignment horizontal="right" vertical="center" wrapText="1"/>
      <protection locked="0"/>
    </xf>
    <xf numFmtId="164" fontId="18" fillId="0" borderId="95" xfId="5" applyNumberFormat="1" applyFont="1" applyFill="1" applyBorder="1" applyAlignment="1" applyProtection="1">
      <alignment horizontal="right" vertical="center" wrapText="1"/>
      <protection locked="0"/>
    </xf>
    <xf numFmtId="164" fontId="24" fillId="0" borderId="41" xfId="0" applyNumberFormat="1" applyFont="1" applyBorder="1" applyAlignment="1" applyProtection="1">
      <alignment horizontal="right" vertical="center" wrapText="1"/>
    </xf>
    <xf numFmtId="164" fontId="24" fillId="0" borderId="41" xfId="0" quotePrefix="1" applyNumberFormat="1" applyFont="1" applyBorder="1" applyAlignment="1" applyProtection="1">
      <alignment horizontal="right" vertical="center" wrapText="1"/>
    </xf>
    <xf numFmtId="0" fontId="26" fillId="0" borderId="0" xfId="5" applyFont="1" applyFill="1" applyAlignment="1" applyProtection="1">
      <alignment horizontal="right" vertical="center"/>
    </xf>
    <xf numFmtId="164" fontId="17" fillId="0" borderId="11" xfId="5" applyNumberFormat="1" applyFont="1" applyFill="1" applyBorder="1" applyAlignment="1" applyProtection="1">
      <alignment horizontal="right" vertical="center" wrapText="1"/>
    </xf>
    <xf numFmtId="0" fontId="26" fillId="0" borderId="0" xfId="5" applyFont="1" applyFill="1" applyAlignment="1" applyProtection="1">
      <alignment horizontal="right" vertical="center" indent="1"/>
    </xf>
    <xf numFmtId="164" fontId="26" fillId="0" borderId="8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9" xfId="0" applyNumberFormat="1" applyFont="1" applyBorder="1" applyAlignment="1" applyProtection="1">
      <alignment horizontal="right" vertical="center" wrapText="1" indent="1"/>
    </xf>
    <xf numFmtId="164" fontId="24" fillId="0" borderId="95" xfId="0" applyNumberFormat="1" applyFont="1" applyBorder="1" applyAlignment="1" applyProtection="1">
      <alignment horizontal="right" vertical="center" wrapText="1"/>
    </xf>
    <xf numFmtId="164" fontId="22" fillId="0" borderId="9" xfId="0" quotePrefix="1" applyNumberFormat="1" applyFont="1" applyBorder="1" applyAlignment="1" applyProtection="1">
      <alignment horizontal="right" vertical="center" wrapText="1" indent="1"/>
    </xf>
    <xf numFmtId="164" fontId="24" fillId="0" borderId="95" xfId="0" quotePrefix="1" applyNumberFormat="1" applyFont="1" applyBorder="1" applyAlignment="1" applyProtection="1">
      <alignment horizontal="right" vertical="center" wrapText="1"/>
    </xf>
    <xf numFmtId="49" fontId="24" fillId="0" borderId="2" xfId="7" applyNumberFormat="1" applyFont="1" applyFill="1" applyBorder="1" applyAlignment="1" applyProtection="1">
      <alignment vertical="center" wrapText="1"/>
    </xf>
    <xf numFmtId="0" fontId="45" fillId="0" borderId="66" xfId="0" applyFont="1" applyBorder="1" applyAlignment="1">
      <alignment horizontal="center" wrapText="1"/>
    </xf>
    <xf numFmtId="164" fontId="17" fillId="0" borderId="103" xfId="5" applyNumberFormat="1" applyFont="1" applyFill="1" applyBorder="1" applyAlignment="1" applyProtection="1">
      <alignment horizontal="right" vertical="center" wrapText="1" indent="1"/>
    </xf>
    <xf numFmtId="164" fontId="18" fillId="0" borderId="7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4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103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103" xfId="5" applyNumberFormat="1" applyFont="1" applyFill="1" applyBorder="1" applyAlignment="1" applyProtection="1">
      <alignment horizontal="right" vertical="center" wrapText="1" indent="1"/>
    </xf>
    <xf numFmtId="164" fontId="26" fillId="0" borderId="73" xfId="5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4" xfId="5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0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0" xfId="5" applyNumberFormat="1" applyFont="1" applyFill="1" applyBorder="1" applyAlignment="1" applyProtection="1">
      <alignment horizontal="right" vertical="center" wrapText="1" indent="1"/>
    </xf>
    <xf numFmtId="164" fontId="17" fillId="0" borderId="26" xfId="5" applyNumberFormat="1" applyFont="1" applyFill="1" applyBorder="1" applyAlignment="1" applyProtection="1">
      <alignment horizontal="right" vertical="center" wrapText="1"/>
    </xf>
    <xf numFmtId="164" fontId="18" fillId="0" borderId="43" xfId="5" applyNumberFormat="1" applyFont="1" applyFill="1" applyBorder="1" applyAlignment="1" applyProtection="1">
      <alignment horizontal="right" vertical="center" wrapText="1"/>
      <protection locked="0"/>
    </xf>
    <xf numFmtId="164" fontId="18" fillId="0" borderId="21" xfId="5" applyNumberFormat="1" applyFont="1" applyFill="1" applyBorder="1" applyAlignment="1" applyProtection="1">
      <alignment horizontal="right" vertical="center" wrapText="1"/>
      <protection locked="0"/>
    </xf>
    <xf numFmtId="164" fontId="18" fillId="0" borderId="75" xfId="5" applyNumberFormat="1" applyFont="1" applyFill="1" applyBorder="1" applyAlignment="1" applyProtection="1">
      <alignment horizontal="right" vertical="center" wrapText="1"/>
      <protection locked="0"/>
    </xf>
    <xf numFmtId="164" fontId="25" fillId="0" borderId="26" xfId="5" applyNumberFormat="1" applyFont="1" applyFill="1" applyBorder="1" applyAlignment="1" applyProtection="1">
      <alignment horizontal="right" vertical="center" wrapText="1"/>
    </xf>
    <xf numFmtId="164" fontId="18" fillId="0" borderId="43" xfId="5" applyNumberFormat="1" applyFont="1" applyFill="1" applyBorder="1" applyAlignment="1" applyProtection="1">
      <alignment horizontal="right" vertical="center" wrapText="1"/>
    </xf>
    <xf numFmtId="164" fontId="26" fillId="0" borderId="21" xfId="5" applyNumberFormat="1" applyFont="1" applyFill="1" applyBorder="1" applyAlignment="1" applyProtection="1">
      <alignment horizontal="right" vertical="center" wrapText="1"/>
      <protection locked="0"/>
    </xf>
    <xf numFmtId="164" fontId="26" fillId="0" borderId="75" xfId="5" applyNumberFormat="1" applyFont="1" applyFill="1" applyBorder="1" applyAlignment="1" applyProtection="1">
      <alignment horizontal="right" vertical="center" wrapText="1"/>
      <protection locked="0"/>
    </xf>
    <xf numFmtId="164" fontId="26" fillId="0" borderId="43" xfId="5" applyNumberFormat="1" applyFont="1" applyFill="1" applyBorder="1" applyAlignment="1" applyProtection="1">
      <alignment horizontal="right" vertical="center" wrapText="1"/>
      <protection locked="0"/>
    </xf>
    <xf numFmtId="164" fontId="17" fillId="0" borderId="26" xfId="5" applyNumberFormat="1" applyFont="1" applyFill="1" applyBorder="1" applyAlignment="1" applyProtection="1">
      <alignment horizontal="right" vertical="center" wrapText="1"/>
      <protection locked="0"/>
    </xf>
    <xf numFmtId="164" fontId="17" fillId="0" borderId="26" xfId="5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22" xfId="0" applyNumberFormat="1" applyFont="1" applyFill="1" applyBorder="1" applyAlignment="1" applyProtection="1">
      <alignment horizontal="left" vertical="center" wrapText="1"/>
      <protection locked="0"/>
    </xf>
    <xf numFmtId="164" fontId="26" fillId="0" borderId="36" xfId="0" applyNumberFormat="1" applyFont="1" applyFill="1" applyBorder="1" applyAlignment="1">
      <alignment vertical="center" wrapText="1"/>
    </xf>
    <xf numFmtId="164" fontId="26" fillId="0" borderId="0" xfId="0" applyNumberFormat="1" applyFont="1" applyFill="1" applyAlignment="1">
      <alignment vertical="center" wrapText="1"/>
    </xf>
    <xf numFmtId="164" fontId="17" fillId="0" borderId="27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vertical="center" wrapText="1"/>
    </xf>
    <xf numFmtId="164" fontId="17" fillId="0" borderId="47" xfId="0" applyNumberFormat="1" applyFont="1" applyFill="1" applyBorder="1" applyAlignment="1" applyProtection="1">
      <alignment vertical="center" wrapText="1"/>
    </xf>
    <xf numFmtId="164" fontId="26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9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0" applyNumberFormat="1" applyFont="1" applyFill="1" applyBorder="1" applyAlignment="1" applyProtection="1">
      <alignment vertical="center" wrapText="1"/>
    </xf>
    <xf numFmtId="3" fontId="26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27" xfId="0" applyNumberFormat="1" applyFont="1" applyFill="1" applyBorder="1" applyAlignment="1" applyProtection="1">
      <alignment horizontal="right" vertical="center" wrapText="1"/>
      <protection locked="0"/>
    </xf>
    <xf numFmtId="1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36" xfId="0" applyNumberFormat="1" applyFont="1" applyFill="1" applyBorder="1" applyAlignment="1" applyProtection="1">
      <alignment vertical="center" wrapText="1"/>
      <protection locked="0"/>
    </xf>
    <xf numFmtId="3" fontId="10" fillId="0" borderId="12" xfId="0" applyNumberFormat="1" applyFont="1" applyBorder="1"/>
    <xf numFmtId="3" fontId="36" fillId="0" borderId="104" xfId="0" applyNumberFormat="1" applyFont="1" applyBorder="1" applyAlignment="1">
      <alignment horizontal="right" vertical="top" wrapText="1"/>
    </xf>
    <xf numFmtId="3" fontId="38" fillId="0" borderId="104" xfId="0" applyNumberFormat="1" applyFont="1" applyBorder="1" applyAlignment="1">
      <alignment horizontal="right" vertical="center" wrapText="1"/>
    </xf>
    <xf numFmtId="3" fontId="36" fillId="0" borderId="63" xfId="0" applyNumberFormat="1" applyFont="1" applyBorder="1" applyAlignment="1">
      <alignment horizontal="right" vertical="top" wrapText="1"/>
    </xf>
    <xf numFmtId="3" fontId="38" fillId="0" borderId="63" xfId="0" applyNumberFormat="1" applyFont="1" applyBorder="1" applyAlignment="1">
      <alignment horizontal="right" vertical="center" wrapText="1"/>
    </xf>
    <xf numFmtId="3" fontId="33" fillId="0" borderId="105" xfId="0" applyNumberFormat="1" applyFont="1" applyBorder="1" applyAlignment="1">
      <alignment horizontal="right" wrapText="1"/>
    </xf>
    <xf numFmtId="3" fontId="56" fillId="0" borderId="106" xfId="0" applyNumberFormat="1" applyFont="1" applyBorder="1" applyAlignment="1">
      <alignment horizontal="right" wrapText="1"/>
    </xf>
    <xf numFmtId="3" fontId="49" fillId="0" borderId="106" xfId="0" applyNumberFormat="1" applyFont="1" applyBorder="1" applyAlignment="1">
      <alignment horizontal="right" wrapText="1"/>
    </xf>
    <xf numFmtId="3" fontId="49" fillId="0" borderId="107" xfId="0" applyNumberFormat="1" applyFont="1" applyBorder="1" applyAlignment="1">
      <alignment horizontal="right" wrapText="1"/>
    </xf>
    <xf numFmtId="3" fontId="22" fillId="0" borderId="108" xfId="0" applyNumberFormat="1" applyFont="1" applyBorder="1" applyAlignment="1">
      <alignment horizontal="right" wrapText="1"/>
    </xf>
    <xf numFmtId="3" fontId="22" fillId="0" borderId="109" xfId="0" applyNumberFormat="1" applyFont="1" applyBorder="1" applyAlignment="1">
      <alignment horizontal="right" wrapText="1"/>
    </xf>
    <xf numFmtId="3" fontId="33" fillId="0" borderId="106" xfId="0" applyNumberFormat="1" applyFont="1" applyBorder="1" applyAlignment="1">
      <alignment horizontal="right" wrapText="1"/>
    </xf>
    <xf numFmtId="3" fontId="22" fillId="0" borderId="110" xfId="0" applyNumberFormat="1" applyFont="1" applyBorder="1" applyAlignment="1">
      <alignment horizontal="right" wrapText="1"/>
    </xf>
    <xf numFmtId="3" fontId="56" fillId="0" borderId="111" xfId="0" applyNumberFormat="1" applyFont="1" applyBorder="1" applyAlignment="1">
      <alignment horizontal="right" wrapText="1"/>
    </xf>
    <xf numFmtId="3" fontId="33" fillId="0" borderId="107" xfId="0" applyNumberFormat="1" applyFont="1" applyBorder="1" applyAlignment="1">
      <alignment horizontal="right" wrapText="1"/>
    </xf>
    <xf numFmtId="3" fontId="22" fillId="0" borderId="112" xfId="0" applyNumberFormat="1" applyFont="1" applyBorder="1" applyAlignment="1">
      <alignment horizontal="right" wrapText="1"/>
    </xf>
    <xf numFmtId="3" fontId="22" fillId="0" borderId="58" xfId="0" applyNumberFormat="1" applyFont="1" applyBorder="1" applyAlignment="1">
      <alignment horizontal="right" wrapText="1"/>
    </xf>
    <xf numFmtId="3" fontId="26" fillId="0" borderId="45" xfId="0" applyNumberFormat="1" applyFont="1" applyFill="1" applyBorder="1" applyAlignment="1" applyProtection="1">
      <alignment horizontal="right" vertical="center"/>
      <protection locked="0"/>
    </xf>
    <xf numFmtId="3" fontId="26" fillId="0" borderId="45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43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43" xfId="0" applyNumberFormat="1" applyFont="1" applyFill="1" applyBorder="1" applyAlignment="1">
      <alignment horizontal="right" vertical="center" wrapText="1"/>
    </xf>
    <xf numFmtId="4" fontId="17" fillId="0" borderId="43" xfId="0" applyNumberFormat="1" applyFont="1" applyFill="1" applyBorder="1" applyAlignment="1">
      <alignment horizontal="right" vertical="center" wrapText="1"/>
    </xf>
    <xf numFmtId="49" fontId="26" fillId="0" borderId="103" xfId="0" quotePrefix="1" applyNumberFormat="1" applyFont="1" applyFill="1" applyBorder="1" applyAlignment="1">
      <alignment horizontal="left" vertical="center"/>
    </xf>
    <xf numFmtId="164" fontId="30" fillId="0" borderId="7" xfId="5" applyNumberFormat="1" applyFont="1" applyFill="1" applyBorder="1" applyAlignment="1" applyProtection="1">
      <alignment horizontal="center" vertical="center"/>
    </xf>
    <xf numFmtId="0" fontId="4" fillId="0" borderId="9" xfId="5" applyFont="1" applyFill="1" applyBorder="1" applyAlignment="1" applyProtection="1">
      <alignment horizontal="center" vertical="center" wrapText="1"/>
    </xf>
    <xf numFmtId="0" fontId="30" fillId="0" borderId="0" xfId="5" applyFont="1" applyFill="1" applyAlignment="1" applyProtection="1">
      <alignment horizontal="center" vertical="center"/>
    </xf>
    <xf numFmtId="164" fontId="6" fillId="0" borderId="0" xfId="5" applyNumberFormat="1" applyFont="1" applyFill="1" applyBorder="1" applyAlignment="1" applyProtection="1">
      <alignment horizontal="center" vertical="center" wrapText="1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37" fillId="0" borderId="0" xfId="5" applyNumberFormat="1" applyFont="1" applyFill="1" applyBorder="1" applyAlignment="1" applyProtection="1">
      <alignment horizontal="center" vertical="center"/>
    </xf>
    <xf numFmtId="0" fontId="37" fillId="0" borderId="18" xfId="5" applyFont="1" applyFill="1" applyBorder="1" applyAlignment="1" applyProtection="1">
      <alignment horizontal="center" vertical="center" wrapText="1"/>
    </xf>
    <xf numFmtId="0" fontId="37" fillId="0" borderId="28" xfId="5" applyFont="1" applyFill="1" applyBorder="1" applyAlignment="1" applyProtection="1">
      <alignment horizontal="center" vertical="center" wrapText="1"/>
    </xf>
    <xf numFmtId="0" fontId="37" fillId="0" borderId="19" xfId="5" applyFont="1" applyFill="1" applyBorder="1" applyAlignment="1" applyProtection="1">
      <alignment horizontal="center" vertical="center" wrapText="1"/>
    </xf>
    <xf numFmtId="0" fontId="37" fillId="0" borderId="8" xfId="5" applyFont="1" applyFill="1" applyBorder="1" applyAlignment="1" applyProtection="1">
      <alignment horizontal="center" vertical="center" wrapText="1"/>
    </xf>
    <xf numFmtId="164" fontId="30" fillId="0" borderId="19" xfId="5" applyNumberFormat="1" applyFont="1" applyFill="1" applyBorder="1" applyAlignment="1" applyProtection="1">
      <alignment horizontal="center" vertical="center"/>
    </xf>
    <xf numFmtId="164" fontId="30" fillId="0" borderId="47" xfId="5" applyNumberFormat="1" applyFont="1" applyFill="1" applyBorder="1" applyAlignment="1" applyProtection="1">
      <alignment horizontal="center" vertical="center"/>
    </xf>
    <xf numFmtId="0" fontId="20" fillId="0" borderId="0" xfId="5" applyFont="1" applyFill="1" applyAlignment="1" applyProtection="1">
      <alignment horizontal="center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28" xfId="5" applyFont="1" applyFill="1" applyBorder="1" applyAlignment="1" applyProtection="1">
      <alignment horizontal="center" vertical="center" wrapText="1"/>
    </xf>
    <xf numFmtId="0" fontId="7" fillId="0" borderId="19" xfId="5" applyFont="1" applyFill="1" applyBorder="1" applyAlignment="1" applyProtection="1">
      <alignment horizontal="center" vertical="center" wrapText="1"/>
    </xf>
    <xf numFmtId="0" fontId="7" fillId="0" borderId="8" xfId="5" applyFont="1" applyFill="1" applyBorder="1" applyAlignment="1" applyProtection="1">
      <alignment horizontal="center" vertical="center" wrapText="1"/>
    </xf>
    <xf numFmtId="164" fontId="27" fillId="0" borderId="19" xfId="5" applyNumberFormat="1" applyFont="1" applyFill="1" applyBorder="1" applyAlignment="1" applyProtection="1">
      <alignment horizontal="center" vertical="center"/>
    </xf>
    <xf numFmtId="164" fontId="27" fillId="0" borderId="47" xfId="5" applyNumberFormat="1" applyFont="1" applyFill="1" applyBorder="1" applyAlignment="1" applyProtection="1">
      <alignment horizontal="center" vertical="center"/>
    </xf>
    <xf numFmtId="164" fontId="27" fillId="0" borderId="72" xfId="0" applyNumberFormat="1" applyFont="1" applyFill="1" applyBorder="1" applyAlignment="1" applyProtection="1">
      <alignment horizontal="center" vertical="center" wrapText="1"/>
    </xf>
    <xf numFmtId="164" fontId="27" fillId="0" borderId="59" xfId="0" applyNumberFormat="1" applyFont="1" applyFill="1" applyBorder="1" applyAlignment="1" applyProtection="1">
      <alignment horizontal="center" vertical="center" wrapText="1"/>
    </xf>
    <xf numFmtId="164" fontId="20" fillId="0" borderId="0" xfId="0" applyNumberFormat="1" applyFont="1" applyFill="1" applyAlignment="1" applyProtection="1">
      <alignment horizontal="right" textRotation="180" wrapText="1"/>
    </xf>
    <xf numFmtId="164" fontId="64" fillId="0" borderId="0" xfId="0" applyNumberFormat="1" applyFont="1" applyFill="1" applyAlignment="1" applyProtection="1">
      <alignment horizontal="right" textRotation="180" wrapText="1"/>
    </xf>
    <xf numFmtId="164" fontId="27" fillId="0" borderId="20" xfId="0" applyNumberFormat="1" applyFont="1" applyFill="1" applyBorder="1" applyAlignment="1" applyProtection="1">
      <alignment horizontal="center" vertical="center" wrapText="1"/>
    </xf>
    <xf numFmtId="164" fontId="27" fillId="0" borderId="76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5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164" fontId="5" fillId="0" borderId="7" xfId="0" applyNumberFormat="1" applyFont="1" applyFill="1" applyBorder="1" applyAlignment="1" applyProtection="1">
      <alignment horizontal="right" wrapText="1"/>
    </xf>
    <xf numFmtId="164" fontId="20" fillId="0" borderId="0" xfId="0" applyNumberFormat="1" applyFont="1" applyFill="1" applyAlignment="1">
      <alignment horizontal="center" vertical="center" wrapText="1"/>
    </xf>
    <xf numFmtId="164" fontId="28" fillId="0" borderId="0" xfId="0" applyNumberFormat="1" applyFont="1" applyFill="1" applyAlignment="1" applyProtection="1">
      <alignment horizontal="right" textRotation="180" wrapText="1"/>
    </xf>
    <xf numFmtId="164" fontId="15" fillId="0" borderId="0" xfId="0" applyNumberFormat="1" applyFont="1" applyFill="1" applyAlignment="1" applyProtection="1">
      <alignment horizontal="right" textRotation="180" wrapText="1"/>
    </xf>
    <xf numFmtId="164" fontId="63" fillId="0" borderId="7" xfId="0" applyNumberFormat="1" applyFont="1" applyFill="1" applyBorder="1" applyAlignment="1" applyProtection="1">
      <alignment horizontal="right" wrapText="1"/>
    </xf>
    <xf numFmtId="164" fontId="30" fillId="0" borderId="0" xfId="0" applyNumberFormat="1" applyFont="1" applyFill="1" applyAlignment="1">
      <alignment horizontal="center" vertical="center" wrapText="1"/>
    </xf>
    <xf numFmtId="164" fontId="20" fillId="0" borderId="0" xfId="0" applyNumberFormat="1" applyFont="1" applyFill="1" applyAlignment="1">
      <alignment horizontal="center" textRotation="180" wrapText="1"/>
    </xf>
    <xf numFmtId="164" fontId="15" fillId="0" borderId="0" xfId="0" applyNumberFormat="1" applyFont="1" applyFill="1" applyAlignment="1">
      <alignment horizontal="center" textRotation="180" wrapText="1"/>
    </xf>
    <xf numFmtId="164" fontId="5" fillId="0" borderId="7" xfId="0" applyNumberFormat="1" applyFont="1" applyFill="1" applyBorder="1" applyAlignment="1">
      <alignment horizontal="right" vertical="center"/>
    </xf>
    <xf numFmtId="164" fontId="17" fillId="0" borderId="26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Fill="1" applyAlignment="1">
      <alignment horizontal="left" vertical="center" wrapText="1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4" fontId="7" fillId="0" borderId="72" xfId="0" applyNumberFormat="1" applyFont="1" applyFill="1" applyBorder="1" applyAlignment="1">
      <alignment horizontal="center" vertical="center" wrapText="1"/>
    </xf>
    <xf numFmtId="164" fontId="7" fillId="0" borderId="45" xfId="0" applyNumberFormat="1" applyFont="1" applyFill="1" applyBorder="1" applyAlignment="1">
      <alignment horizontal="center" vertical="center" wrapText="1"/>
    </xf>
    <xf numFmtId="164" fontId="17" fillId="0" borderId="48" xfId="0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164" fontId="7" fillId="0" borderId="113" xfId="0" applyNumberFormat="1" applyFont="1" applyFill="1" applyBorder="1" applyAlignment="1">
      <alignment horizontal="center" vertical="center"/>
    </xf>
    <xf numFmtId="164" fontId="7" fillId="0" borderId="44" xfId="0" applyNumberFormat="1" applyFont="1" applyFill="1" applyBorder="1" applyAlignment="1">
      <alignment horizontal="center" vertical="center"/>
    </xf>
    <xf numFmtId="164" fontId="27" fillId="0" borderId="26" xfId="0" applyNumberFormat="1" applyFont="1" applyFill="1" applyBorder="1" applyAlignment="1">
      <alignment horizontal="center" vertical="center" wrapText="1"/>
    </xf>
    <xf numFmtId="164" fontId="17" fillId="0" borderId="26" xfId="0" applyNumberFormat="1" applyFont="1" applyFill="1" applyBorder="1" applyAlignment="1">
      <alignment horizontal="center" vertical="center"/>
    </xf>
    <xf numFmtId="164" fontId="17" fillId="0" borderId="41" xfId="0" applyNumberFormat="1" applyFont="1" applyFill="1" applyBorder="1" applyAlignment="1">
      <alignment horizontal="center" vertical="center" wrapText="1"/>
    </xf>
    <xf numFmtId="165" fontId="35" fillId="0" borderId="77" xfId="0" applyNumberFormat="1" applyFont="1" applyFill="1" applyBorder="1" applyAlignment="1">
      <alignment horizontal="left" vertical="center" wrapText="1"/>
    </xf>
    <xf numFmtId="164" fontId="7" fillId="0" borderId="26" xfId="0" applyNumberFormat="1" applyFont="1" applyFill="1" applyBorder="1" applyAlignment="1">
      <alignment horizontal="center" vertical="center" wrapText="1"/>
    </xf>
    <xf numFmtId="0" fontId="38" fillId="0" borderId="7" xfId="0" applyFont="1" applyBorder="1" applyAlignment="1" applyProtection="1">
      <alignment horizontal="center" vertical="top" wrapText="1"/>
    </xf>
    <xf numFmtId="0" fontId="0" fillId="0" borderId="7" xfId="0" applyBorder="1" applyAlignment="1">
      <alignment horizontal="center" wrapText="1"/>
    </xf>
    <xf numFmtId="0" fontId="37" fillId="0" borderId="48" xfId="0" applyFont="1" applyFill="1" applyBorder="1" applyAlignment="1" applyProtection="1">
      <alignment horizontal="center" vertical="center" wrapText="1"/>
    </xf>
    <xf numFmtId="0" fontId="37" fillId="0" borderId="81" xfId="0" applyFont="1" applyFill="1" applyBorder="1" applyAlignment="1" applyProtection="1">
      <alignment horizontal="center" vertical="center" wrapText="1"/>
    </xf>
    <xf numFmtId="0" fontId="37" fillId="0" borderId="41" xfId="0" applyFont="1" applyFill="1" applyBorder="1" applyAlignment="1" applyProtection="1">
      <alignment horizontal="center" vertical="center" wrapText="1"/>
    </xf>
    <xf numFmtId="0" fontId="37" fillId="0" borderId="13" xfId="0" applyFont="1" applyFill="1" applyBorder="1" applyAlignment="1" applyProtection="1">
      <alignment horizontal="center" vertical="center"/>
      <protection locked="0"/>
    </xf>
    <xf numFmtId="0" fontId="37" fillId="0" borderId="14" xfId="0" applyFont="1" applyFill="1" applyBorder="1" applyAlignment="1" applyProtection="1">
      <alignment horizontal="center" vertical="center"/>
      <protection locked="0"/>
    </xf>
    <xf numFmtId="0" fontId="37" fillId="0" borderId="15" xfId="0" applyFont="1" applyFill="1" applyBorder="1" applyAlignment="1" applyProtection="1">
      <alignment horizontal="center" vertical="center"/>
      <protection locked="0"/>
    </xf>
    <xf numFmtId="0" fontId="37" fillId="0" borderId="17" xfId="0" applyFont="1" applyFill="1" applyBorder="1" applyAlignment="1" applyProtection="1">
      <alignment horizontal="center" vertical="center"/>
    </xf>
    <xf numFmtId="0" fontId="37" fillId="0" borderId="114" xfId="0" applyFont="1" applyFill="1" applyBorder="1" applyAlignment="1" applyProtection="1">
      <alignment horizontal="center" vertical="center"/>
    </xf>
    <xf numFmtId="0" fontId="37" fillId="0" borderId="95" xfId="0" applyFont="1" applyFill="1" applyBorder="1" applyAlignment="1" applyProtection="1">
      <alignment horizontal="center" vertical="center"/>
    </xf>
    <xf numFmtId="0" fontId="36" fillId="0" borderId="0" xfId="7" applyFont="1" applyFill="1" applyAlignment="1" applyProtection="1">
      <alignment horizontal="left"/>
    </xf>
    <xf numFmtId="0" fontId="38" fillId="0" borderId="0" xfId="7" applyFont="1" applyFill="1" applyAlignment="1" applyProtection="1">
      <alignment horizontal="center" vertical="center" wrapText="1"/>
    </xf>
    <xf numFmtId="0" fontId="38" fillId="0" borderId="0" xfId="7" applyFont="1" applyFill="1" applyAlignment="1" applyProtection="1">
      <alignment horizontal="center" vertical="center"/>
    </xf>
    <xf numFmtId="0" fontId="39" fillId="0" borderId="0" xfId="7" applyFont="1" applyFill="1" applyBorder="1" applyAlignment="1" applyProtection="1">
      <alignment horizontal="right"/>
    </xf>
    <xf numFmtId="0" fontId="40" fillId="0" borderId="37" xfId="7" applyFont="1" applyFill="1" applyBorder="1" applyAlignment="1" applyProtection="1">
      <alignment horizontal="center" vertical="center" wrapText="1"/>
    </xf>
    <xf numFmtId="0" fontId="40" fillId="0" borderId="22" xfId="7" applyFont="1" applyFill="1" applyBorder="1" applyAlignment="1" applyProtection="1">
      <alignment horizontal="center" vertical="center" wrapText="1"/>
    </xf>
    <xf numFmtId="0" fontId="40" fillId="0" borderId="31" xfId="7" applyFont="1" applyFill="1" applyBorder="1" applyAlignment="1" applyProtection="1">
      <alignment horizontal="center" vertical="center" wrapText="1"/>
    </xf>
    <xf numFmtId="0" fontId="41" fillId="0" borderId="34" xfId="6" applyFont="1" applyFill="1" applyBorder="1" applyAlignment="1" applyProtection="1">
      <alignment horizontal="center" vertical="center" textRotation="90"/>
    </xf>
    <xf numFmtId="0" fontId="41" fillId="0" borderId="6" xfId="6" applyFont="1" applyFill="1" applyBorder="1" applyAlignment="1" applyProtection="1">
      <alignment horizontal="center" vertical="center" textRotation="90"/>
    </xf>
    <xf numFmtId="0" fontId="41" fillId="0" borderId="29" xfId="6" applyFont="1" applyFill="1" applyBorder="1" applyAlignment="1" applyProtection="1">
      <alignment horizontal="center" vertical="center" textRotation="90"/>
    </xf>
    <xf numFmtId="0" fontId="39" fillId="0" borderId="19" xfId="7" applyFont="1" applyFill="1" applyBorder="1" applyAlignment="1" applyProtection="1">
      <alignment horizontal="center" vertical="center" wrapText="1"/>
    </xf>
    <xf numFmtId="0" fontId="39" fillId="0" borderId="1" xfId="7" applyFont="1" applyFill="1" applyBorder="1" applyAlignment="1" applyProtection="1">
      <alignment horizontal="center" vertical="center" wrapText="1"/>
    </xf>
    <xf numFmtId="0" fontId="39" fillId="0" borderId="46" xfId="7" applyFont="1" applyFill="1" applyBorder="1" applyAlignment="1" applyProtection="1">
      <alignment horizontal="center" vertical="center" wrapText="1"/>
    </xf>
    <xf numFmtId="0" fontId="39" fillId="0" borderId="30" xfId="7" applyFont="1" applyFill="1" applyBorder="1" applyAlignment="1" applyProtection="1">
      <alignment horizontal="center" vertical="center" wrapText="1"/>
    </xf>
    <xf numFmtId="0" fontId="39" fillId="0" borderId="1" xfId="7" applyFont="1" applyFill="1" applyBorder="1" applyAlignment="1" applyProtection="1">
      <alignment horizontal="center" wrapText="1"/>
    </xf>
    <xf numFmtId="0" fontId="39" fillId="0" borderId="27" xfId="7" applyFont="1" applyFill="1" applyBorder="1" applyAlignment="1" applyProtection="1">
      <alignment horizontal="center" wrapText="1"/>
    </xf>
    <xf numFmtId="0" fontId="36" fillId="0" borderId="0" xfId="7" applyFont="1" applyFill="1" applyAlignment="1" applyProtection="1">
      <alignment horizontal="center"/>
    </xf>
    <xf numFmtId="0" fontId="28" fillId="0" borderId="0" xfId="6" applyFont="1" applyFill="1" applyAlignment="1" applyProtection="1">
      <alignment horizontal="center" vertical="center" wrapText="1"/>
    </xf>
    <xf numFmtId="0" fontId="20" fillId="0" borderId="0" xfId="6" applyFont="1" applyFill="1" applyAlignment="1" applyProtection="1">
      <alignment horizontal="center" vertical="center" wrapText="1"/>
    </xf>
    <xf numFmtId="0" fontId="31" fillId="0" borderId="0" xfId="6" applyFont="1" applyFill="1" applyBorder="1" applyAlignment="1" applyProtection="1">
      <alignment horizontal="right" vertical="center"/>
    </xf>
    <xf numFmtId="0" fontId="20" fillId="0" borderId="18" xfId="6" applyFont="1" applyFill="1" applyBorder="1" applyAlignment="1" applyProtection="1">
      <alignment horizontal="center" vertical="center" wrapText="1"/>
    </xf>
    <xf numFmtId="0" fontId="20" fillId="0" borderId="2" xfId="6" applyFont="1" applyFill="1" applyBorder="1" applyAlignment="1" applyProtection="1">
      <alignment horizontal="center" vertical="center" wrapText="1"/>
    </xf>
    <xf numFmtId="0" fontId="41" fillId="0" borderId="19" xfId="6" applyFont="1" applyFill="1" applyBorder="1" applyAlignment="1" applyProtection="1">
      <alignment horizontal="center" vertical="center" textRotation="90"/>
    </xf>
    <xf numFmtId="0" fontId="41" fillId="0" borderId="1" xfId="6" applyFont="1" applyFill="1" applyBorder="1" applyAlignment="1" applyProtection="1">
      <alignment horizontal="center" vertical="center" textRotation="90"/>
    </xf>
    <xf numFmtId="0" fontId="5" fillId="0" borderId="47" xfId="6" applyFont="1" applyFill="1" applyBorder="1" applyAlignment="1" applyProtection="1">
      <alignment horizontal="center" vertical="center" wrapText="1"/>
    </xf>
    <xf numFmtId="0" fontId="5" fillId="0" borderId="27" xfId="6" applyFont="1" applyFill="1" applyBorder="1" applyAlignment="1" applyProtection="1">
      <alignment horizontal="center" vertical="center"/>
    </xf>
    <xf numFmtId="0" fontId="38" fillId="0" borderId="0" xfId="7" applyFont="1" applyFill="1" applyAlignment="1">
      <alignment horizontal="center" vertical="center" wrapText="1"/>
    </xf>
    <xf numFmtId="0" fontId="38" fillId="0" borderId="0" xfId="7" applyFont="1" applyFill="1" applyAlignment="1">
      <alignment horizontal="center" vertical="center"/>
    </xf>
    <xf numFmtId="0" fontId="22" fillId="0" borderId="48" xfId="7" applyFont="1" applyFill="1" applyBorder="1" applyAlignment="1">
      <alignment horizontal="left"/>
    </xf>
    <xf numFmtId="0" fontId="22" fillId="0" borderId="42" xfId="7" applyFont="1" applyFill="1" applyBorder="1" applyAlignment="1">
      <alignment horizontal="left"/>
    </xf>
    <xf numFmtId="3" fontId="36" fillId="0" borderId="0" xfId="7" applyNumberFormat="1" applyFont="1" applyFill="1" applyAlignment="1">
      <alignment horizontal="center"/>
    </xf>
    <xf numFmtId="0" fontId="38" fillId="0" borderId="0" xfId="7" applyFont="1" applyFill="1" applyAlignment="1">
      <alignment horizontal="center" wrapText="1"/>
    </xf>
    <xf numFmtId="0" fontId="38" fillId="0" borderId="0" xfId="7" applyFont="1" applyFill="1" applyAlignment="1">
      <alignment horizontal="center"/>
    </xf>
    <xf numFmtId="0" fontId="22" fillId="0" borderId="48" xfId="7" applyFont="1" applyFill="1" applyBorder="1" applyAlignment="1">
      <alignment horizontal="left" indent="1"/>
    </xf>
    <xf numFmtId="0" fontId="22" fillId="0" borderId="42" xfId="7" applyFont="1" applyFill="1" applyBorder="1" applyAlignment="1">
      <alignment horizontal="left" indent="1"/>
    </xf>
    <xf numFmtId="0" fontId="38" fillId="0" borderId="7" xfId="7" applyFont="1" applyFill="1" applyBorder="1" applyAlignment="1">
      <alignment horizontal="center" wrapText="1"/>
    </xf>
    <xf numFmtId="0" fontId="36" fillId="0" borderId="7" xfId="7" applyFill="1" applyBorder="1" applyAlignment="1">
      <alignment horizontal="center" wrapText="1"/>
    </xf>
    <xf numFmtId="0" fontId="20" fillId="0" borderId="0" xfId="0" applyFont="1" applyFill="1" applyAlignment="1">
      <alignment horizontal="center" textRotation="180"/>
    </xf>
    <xf numFmtId="0" fontId="15" fillId="0" borderId="0" xfId="0" applyFont="1" applyFill="1" applyAlignment="1">
      <alignment horizontal="center" textRotation="180"/>
    </xf>
    <xf numFmtId="164" fontId="7" fillId="0" borderId="37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7" fillId="0" borderId="34" xfId="0" applyNumberFormat="1" applyFont="1" applyFill="1" applyBorder="1" applyAlignment="1" applyProtection="1">
      <alignment horizontal="center" vertical="center" wrapText="1"/>
    </xf>
    <xf numFmtId="164" fontId="7" fillId="0" borderId="35" xfId="0" applyNumberFormat="1" applyFont="1" applyFill="1" applyBorder="1" applyAlignment="1" applyProtection="1">
      <alignment horizontal="center" vertical="center"/>
    </xf>
    <xf numFmtId="164" fontId="7" fillId="0" borderId="35" xfId="0" applyNumberFormat="1" applyFont="1" applyFill="1" applyBorder="1" applyAlignment="1" applyProtection="1">
      <alignment horizontal="center" vertical="center" wrapText="1"/>
    </xf>
    <xf numFmtId="164" fontId="7" fillId="0" borderId="72" xfId="0" applyNumberFormat="1" applyFont="1" applyFill="1" applyBorder="1" applyAlignment="1" applyProtection="1">
      <alignment horizontal="center" vertical="center" wrapText="1"/>
    </xf>
    <xf numFmtId="164" fontId="7" fillId="0" borderId="59" xfId="0" applyNumberFormat="1" applyFont="1" applyFill="1" applyBorder="1" applyAlignment="1" applyProtection="1">
      <alignment horizontal="center" vertical="center" wrapText="1"/>
    </xf>
    <xf numFmtId="0" fontId="37" fillId="0" borderId="0" xfId="0" applyFont="1" applyFill="1" applyAlignment="1" applyProtection="1">
      <alignment horizontal="center" vertical="top" wrapText="1"/>
      <protection locked="0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1" fillId="0" borderId="0" xfId="0" applyFont="1" applyAlignment="1">
      <alignment horizontal="right" vertical="center"/>
    </xf>
    <xf numFmtId="0" fontId="3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6" fillId="0" borderId="48" xfId="0" applyFont="1" applyBorder="1" applyAlignment="1">
      <alignment horizontal="center" vertical="center" wrapText="1"/>
    </xf>
    <xf numFmtId="0" fontId="36" fillId="0" borderId="41" xfId="0" applyFont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3" fillId="0" borderId="58" xfId="0" applyFont="1" applyBorder="1" applyAlignment="1">
      <alignment horizontal="center"/>
    </xf>
    <xf numFmtId="0" fontId="30" fillId="0" borderId="0" xfId="0" applyFont="1" applyFill="1" applyAlignment="1">
      <alignment vertical="top" textRotation="180"/>
    </xf>
    <xf numFmtId="0" fontId="51" fillId="0" borderId="0" xfId="0" applyFont="1" applyFill="1" applyAlignment="1">
      <alignment vertical="top" textRotation="180"/>
    </xf>
    <xf numFmtId="0" fontId="0" fillId="0" borderId="0" xfId="0" applyAlignment="1"/>
    <xf numFmtId="0" fontId="10" fillId="0" borderId="0" xfId="0" applyFont="1" applyAlignment="1">
      <alignment horizontal="right"/>
    </xf>
    <xf numFmtId="0" fontId="5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3" fontId="61" fillId="0" borderId="115" xfId="0" applyNumberFormat="1" applyFont="1" applyBorder="1" applyAlignment="1">
      <alignment horizontal="right" wrapText="1"/>
    </xf>
    <xf numFmtId="3" fontId="22" fillId="0" borderId="116" xfId="0" applyNumberFormat="1" applyFont="1" applyBorder="1" applyAlignment="1">
      <alignment horizontal="right" wrapText="1"/>
    </xf>
    <xf numFmtId="3" fontId="22" fillId="0" borderId="117" xfId="0" applyNumberFormat="1" applyFont="1" applyBorder="1" applyAlignment="1">
      <alignment horizontal="right" wrapText="1"/>
    </xf>
    <xf numFmtId="3" fontId="56" fillId="0" borderId="118" xfId="0" applyNumberFormat="1" applyFont="1" applyBorder="1" applyAlignment="1">
      <alignment horizontal="right" wrapText="1"/>
    </xf>
    <xf numFmtId="3" fontId="33" fillId="0" borderId="119" xfId="0" applyNumberFormat="1" applyFont="1" applyBorder="1" applyAlignment="1">
      <alignment horizontal="right" wrapText="1"/>
    </xf>
    <xf numFmtId="3" fontId="33" fillId="0" borderId="120" xfId="0" applyNumberFormat="1" applyFont="1" applyBorder="1" applyAlignment="1">
      <alignment horizontal="right" wrapText="1"/>
    </xf>
    <xf numFmtId="0" fontId="45" fillId="0" borderId="121" xfId="0" applyFont="1" applyBorder="1" applyAlignment="1">
      <alignment horizontal="center" vertical="center" wrapText="1"/>
    </xf>
    <xf numFmtId="0" fontId="55" fillId="0" borderId="122" xfId="0" applyFont="1" applyBorder="1" applyAlignment="1">
      <alignment horizontal="center" wrapText="1"/>
    </xf>
    <xf numFmtId="0" fontId="58" fillId="0" borderId="123" xfId="0" applyFont="1" applyBorder="1" applyAlignment="1">
      <alignment horizontal="center" wrapText="1"/>
    </xf>
    <xf numFmtId="0" fontId="34" fillId="0" borderId="124" xfId="0" applyFont="1" applyBorder="1" applyAlignment="1">
      <alignment horizontal="center" wrapText="1"/>
    </xf>
    <xf numFmtId="3" fontId="56" fillId="0" borderId="125" xfId="0" applyNumberFormat="1" applyFont="1" applyBorder="1" applyAlignment="1">
      <alignment horizontal="right" wrapText="1"/>
    </xf>
    <xf numFmtId="3" fontId="33" fillId="0" borderId="126" xfId="0" applyNumberFormat="1" applyFont="1" applyBorder="1" applyAlignment="1">
      <alignment horizontal="right" wrapText="1"/>
    </xf>
    <xf numFmtId="3" fontId="33" fillId="0" borderId="127" xfId="0" applyNumberFormat="1" applyFont="1" applyBorder="1" applyAlignment="1">
      <alignment horizontal="right" wrapText="1"/>
    </xf>
    <xf numFmtId="0" fontId="45" fillId="0" borderId="128" xfId="0" applyFont="1" applyBorder="1" applyAlignment="1">
      <alignment horizontal="center" vertical="center" wrapText="1"/>
    </xf>
    <xf numFmtId="3" fontId="33" fillId="0" borderId="129" xfId="0" applyNumberFormat="1" applyFont="1" applyBorder="1" applyAlignment="1">
      <alignment horizontal="right" wrapText="1"/>
    </xf>
    <xf numFmtId="3" fontId="33" fillId="0" borderId="130" xfId="0" applyNumberFormat="1" applyFont="1" applyBorder="1" applyAlignment="1">
      <alignment horizontal="right" wrapText="1"/>
    </xf>
    <xf numFmtId="3" fontId="56" fillId="0" borderId="131" xfId="0" applyNumberFormat="1" applyFont="1" applyBorder="1" applyAlignment="1">
      <alignment horizontal="right" wrapText="1"/>
    </xf>
    <xf numFmtId="3" fontId="33" fillId="0" borderId="132" xfId="0" applyNumberFormat="1" applyFont="1" applyBorder="1" applyAlignment="1">
      <alignment horizontal="right" wrapText="1"/>
    </xf>
    <xf numFmtId="3" fontId="22" fillId="0" borderId="133" xfId="0" applyNumberFormat="1" applyFont="1" applyBorder="1" applyAlignment="1">
      <alignment horizontal="right" wrapText="1"/>
    </xf>
    <xf numFmtId="0" fontId="15" fillId="0" borderId="0" xfId="0" applyFont="1" applyAlignment="1"/>
    <xf numFmtId="0" fontId="0" fillId="0" borderId="0" xfId="0" applyAlignment="1">
      <alignment horizontal="right"/>
    </xf>
  </cellXfs>
  <cellStyles count="8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  <cellStyle name="Normál_VAGYONK" xfId="6"/>
    <cellStyle name="Normál_VAGYONKIM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gyzo\Downloads\K&#246;nyvel&#233;s\K&#246;lts&#233;gvet&#233;s%202018\Z&#225;rsz&#225;mad&#225;s\ZARSZREND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10.sz. mell. - Maradványkimut."/>
      <sheetName val="11.sz. mell - Eredménykimut."/>
      <sheetName val="12.sz. mell. - Falugondnok"/>
      <sheetName val="13.sz. mell. - Létszámkeret"/>
      <sheetName val="14.sz. mell. - Közfoglalk."/>
      <sheetName val="Munka1"/>
    </sheetNames>
    <sheetDataSet>
      <sheetData sheetId="0" refreshError="1">
        <row r="4">
          <cell r="A4" t="str">
            <v>2014. évi eredeti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2"/>
  <sheetViews>
    <sheetView tabSelected="1" view="pageLayout" zoomScaleNormal="130" zoomScaleSheetLayoutView="100" workbookViewId="0">
      <selection activeCell="G1" sqref="G1"/>
    </sheetView>
  </sheetViews>
  <sheetFormatPr defaultColWidth="9.33203125" defaultRowHeight="15.6"/>
  <cols>
    <col min="1" max="1" width="9.44140625" style="175" customWidth="1"/>
    <col min="2" max="2" width="60.77734375" style="175" customWidth="1"/>
    <col min="3" max="3" width="13.77734375" style="176" customWidth="1"/>
    <col min="4" max="4" width="14.109375" style="176" customWidth="1"/>
    <col min="5" max="5" width="12.77734375" style="658" customWidth="1"/>
    <col min="6" max="16384" width="9.33203125" style="178"/>
  </cols>
  <sheetData>
    <row r="1" spans="1:5" ht="31.8" customHeight="1">
      <c r="A1" s="733" t="s">
        <v>748</v>
      </c>
      <c r="B1" s="734"/>
      <c r="C1" s="734"/>
      <c r="D1" s="734"/>
      <c r="E1" s="734"/>
    </row>
    <row r="2" spans="1:5" ht="15.9" customHeight="1" thickBot="1">
      <c r="A2" s="17"/>
      <c r="B2" s="730" t="s">
        <v>17</v>
      </c>
      <c r="C2" s="173"/>
      <c r="D2" s="173"/>
      <c r="E2" s="638" t="s">
        <v>691</v>
      </c>
    </row>
    <row r="3" spans="1:5" ht="15.9" customHeight="1">
      <c r="A3" s="736" t="s">
        <v>67</v>
      </c>
      <c r="B3" s="738" t="s">
        <v>19</v>
      </c>
      <c r="C3" s="740" t="s">
        <v>706</v>
      </c>
      <c r="D3" s="740"/>
      <c r="E3" s="741"/>
    </row>
    <row r="4" spans="1:5" ht="28.8" customHeight="1" thickBot="1">
      <c r="A4" s="737"/>
      <c r="B4" s="739"/>
      <c r="C4" s="469" t="s">
        <v>163</v>
      </c>
      <c r="D4" s="469" t="s">
        <v>164</v>
      </c>
      <c r="E4" s="731" t="s">
        <v>165</v>
      </c>
    </row>
    <row r="5" spans="1:5" s="179" customFormat="1" ht="13.5" customHeight="1" thickBot="1">
      <c r="A5" s="470" t="s">
        <v>350</v>
      </c>
      <c r="B5" s="471" t="s">
        <v>351</v>
      </c>
      <c r="C5" s="471" t="s">
        <v>352</v>
      </c>
      <c r="D5" s="471" t="s">
        <v>353</v>
      </c>
      <c r="E5" s="189" t="s">
        <v>354</v>
      </c>
    </row>
    <row r="6" spans="1:5" s="180" customFormat="1" ht="14.4" thickBot="1">
      <c r="A6" s="482" t="s">
        <v>20</v>
      </c>
      <c r="B6" s="483" t="s">
        <v>234</v>
      </c>
      <c r="C6" s="172">
        <f>SUM(C7:C12)</f>
        <v>14398003</v>
      </c>
      <c r="D6" s="626">
        <f>SUM(D7:D12)</f>
        <v>15752457</v>
      </c>
      <c r="E6" s="640">
        <f>SUM(E7:E12)</f>
        <v>15752457</v>
      </c>
    </row>
    <row r="7" spans="1:5" s="180" customFormat="1" ht="12" customHeight="1">
      <c r="A7" s="485" t="s">
        <v>79</v>
      </c>
      <c r="B7" s="486" t="s">
        <v>235</v>
      </c>
      <c r="C7" s="257">
        <v>7941406</v>
      </c>
      <c r="D7" s="627">
        <v>8036693</v>
      </c>
      <c r="E7" s="641">
        <v>8036693</v>
      </c>
    </row>
    <row r="8" spans="1:5" s="180" customFormat="1" ht="12" customHeight="1">
      <c r="A8" s="487" t="s">
        <v>80</v>
      </c>
      <c r="B8" s="488" t="s">
        <v>236</v>
      </c>
      <c r="C8" s="256"/>
      <c r="D8" s="627"/>
      <c r="E8" s="642"/>
    </row>
    <row r="9" spans="1:5" s="180" customFormat="1" ht="12" customHeight="1">
      <c r="A9" s="487" t="s">
        <v>81</v>
      </c>
      <c r="B9" s="488" t="s">
        <v>237</v>
      </c>
      <c r="C9" s="256">
        <v>4656597</v>
      </c>
      <c r="D9" s="627">
        <v>5915764</v>
      </c>
      <c r="E9" s="642">
        <v>5915764</v>
      </c>
    </row>
    <row r="10" spans="1:5" s="180" customFormat="1" ht="12" customHeight="1">
      <c r="A10" s="487" t="s">
        <v>82</v>
      </c>
      <c r="B10" s="488" t="s">
        <v>238</v>
      </c>
      <c r="C10" s="256">
        <v>1800000</v>
      </c>
      <c r="D10" s="627">
        <v>1800000</v>
      </c>
      <c r="E10" s="642">
        <v>1800000</v>
      </c>
    </row>
    <row r="11" spans="1:5" s="180" customFormat="1" ht="12" customHeight="1">
      <c r="A11" s="487" t="s">
        <v>100</v>
      </c>
      <c r="B11" s="488" t="s">
        <v>239</v>
      </c>
      <c r="C11" s="256"/>
      <c r="D11" s="627"/>
      <c r="E11" s="642"/>
    </row>
    <row r="12" spans="1:5" s="180" customFormat="1" ht="12" customHeight="1" thickBot="1">
      <c r="A12" s="489" t="s">
        <v>83</v>
      </c>
      <c r="B12" s="490" t="s">
        <v>240</v>
      </c>
      <c r="C12" s="256"/>
      <c r="D12" s="628"/>
      <c r="E12" s="643"/>
    </row>
    <row r="13" spans="1:5" s="180" customFormat="1" ht="28.2" thickBot="1">
      <c r="A13" s="482" t="s">
        <v>21</v>
      </c>
      <c r="B13" s="491" t="s">
        <v>241</v>
      </c>
      <c r="C13" s="172">
        <f>+C14+C15+C16+C17+C18</f>
        <v>11893472</v>
      </c>
      <c r="D13" s="629">
        <f>+D14+D15+D16+D17+D18</f>
        <v>26252031</v>
      </c>
      <c r="E13" s="640">
        <f>SUM(E14:E18)</f>
        <v>26252031</v>
      </c>
    </row>
    <row r="14" spans="1:5" s="180" customFormat="1" ht="12" customHeight="1">
      <c r="A14" s="485" t="s">
        <v>85</v>
      </c>
      <c r="B14" s="486" t="s">
        <v>242</v>
      </c>
      <c r="C14" s="257"/>
      <c r="D14" s="630"/>
      <c r="E14" s="641"/>
    </row>
    <row r="15" spans="1:5" s="180" customFormat="1" ht="12" customHeight="1">
      <c r="A15" s="487" t="s">
        <v>86</v>
      </c>
      <c r="B15" s="488" t="s">
        <v>243</v>
      </c>
      <c r="C15" s="256"/>
      <c r="D15" s="627"/>
      <c r="E15" s="642"/>
    </row>
    <row r="16" spans="1:5" s="180" customFormat="1" ht="12" customHeight="1">
      <c r="A16" s="487" t="s">
        <v>87</v>
      </c>
      <c r="B16" s="488" t="s">
        <v>244</v>
      </c>
      <c r="C16" s="256"/>
      <c r="D16" s="627"/>
      <c r="E16" s="642"/>
    </row>
    <row r="17" spans="1:5" s="180" customFormat="1" ht="12" customHeight="1">
      <c r="A17" s="487" t="s">
        <v>88</v>
      </c>
      <c r="B17" s="488" t="s">
        <v>245</v>
      </c>
      <c r="C17" s="256"/>
      <c r="D17" s="627"/>
      <c r="E17" s="642"/>
    </row>
    <row r="18" spans="1:5" s="180" customFormat="1" ht="12" customHeight="1">
      <c r="A18" s="487" t="s">
        <v>89</v>
      </c>
      <c r="B18" s="488" t="s">
        <v>246</v>
      </c>
      <c r="C18" s="256">
        <v>11893472</v>
      </c>
      <c r="D18" s="627">
        <v>26252031</v>
      </c>
      <c r="E18" s="642">
        <v>26252031</v>
      </c>
    </row>
    <row r="19" spans="1:5" s="180" customFormat="1" ht="12" customHeight="1" thickBot="1">
      <c r="A19" s="489" t="s">
        <v>95</v>
      </c>
      <c r="B19" s="490" t="s">
        <v>247</v>
      </c>
      <c r="C19" s="258"/>
      <c r="D19" s="628"/>
      <c r="E19" s="643"/>
    </row>
    <row r="20" spans="1:5" s="180" customFormat="1" ht="28.2" thickBot="1">
      <c r="A20" s="482" t="s">
        <v>22</v>
      </c>
      <c r="B20" s="483" t="s">
        <v>248</v>
      </c>
      <c r="C20" s="172">
        <f>+C21+C22+C23+C24+C25</f>
        <v>14169963</v>
      </c>
      <c r="D20" s="629">
        <f>+D21+D22+D23+D24+D25</f>
        <v>30021903</v>
      </c>
      <c r="E20" s="640">
        <f>SUM(E21:E25)</f>
        <v>30021903</v>
      </c>
    </row>
    <row r="21" spans="1:5" s="180" customFormat="1" ht="12" customHeight="1">
      <c r="A21" s="485" t="s">
        <v>68</v>
      </c>
      <c r="B21" s="486" t="s">
        <v>249</v>
      </c>
      <c r="C21" s="257"/>
      <c r="D21" s="630"/>
      <c r="E21" s="641"/>
    </row>
    <row r="22" spans="1:5" s="180" customFormat="1" ht="12" customHeight="1">
      <c r="A22" s="487" t="s">
        <v>69</v>
      </c>
      <c r="B22" s="488" t="s">
        <v>250</v>
      </c>
      <c r="C22" s="256"/>
      <c r="D22" s="627"/>
      <c r="E22" s="642"/>
    </row>
    <row r="23" spans="1:5" s="180" customFormat="1" ht="12" customHeight="1">
      <c r="A23" s="487" t="s">
        <v>70</v>
      </c>
      <c r="B23" s="488" t="s">
        <v>251</v>
      </c>
      <c r="C23" s="256"/>
      <c r="D23" s="627"/>
      <c r="E23" s="642"/>
    </row>
    <row r="24" spans="1:5" s="180" customFormat="1" ht="12" customHeight="1">
      <c r="A24" s="487" t="s">
        <v>71</v>
      </c>
      <c r="B24" s="488" t="s">
        <v>252</v>
      </c>
      <c r="C24" s="256"/>
      <c r="D24" s="627"/>
      <c r="E24" s="642"/>
    </row>
    <row r="25" spans="1:5" s="180" customFormat="1" ht="12" customHeight="1">
      <c r="A25" s="487" t="s">
        <v>111</v>
      </c>
      <c r="B25" s="488" t="s">
        <v>253</v>
      </c>
      <c r="C25" s="256">
        <v>14169963</v>
      </c>
      <c r="D25" s="627">
        <v>30021903</v>
      </c>
      <c r="E25" s="642">
        <v>30021903</v>
      </c>
    </row>
    <row r="26" spans="1:5" s="180" customFormat="1" ht="12" customHeight="1" thickBot="1">
      <c r="A26" s="489" t="s">
        <v>112</v>
      </c>
      <c r="B26" s="490" t="s">
        <v>254</v>
      </c>
      <c r="C26" s="258">
        <v>11756884</v>
      </c>
      <c r="D26" s="628">
        <v>9159445</v>
      </c>
      <c r="E26" s="643">
        <v>9159445</v>
      </c>
    </row>
    <row r="27" spans="1:5" s="180" customFormat="1" ht="12" customHeight="1" thickBot="1">
      <c r="A27" s="482" t="s">
        <v>113</v>
      </c>
      <c r="B27" s="483" t="s">
        <v>255</v>
      </c>
      <c r="C27" s="259">
        <f>+C28+C31+C32+C33</f>
        <v>16445000</v>
      </c>
      <c r="D27" s="631">
        <f>+D28+D31+D32+D33</f>
        <v>20258997</v>
      </c>
      <c r="E27" s="644">
        <f>+E28+E31+E32+E33</f>
        <v>20258997</v>
      </c>
    </row>
    <row r="28" spans="1:5" s="180" customFormat="1" ht="12" customHeight="1">
      <c r="A28" s="485" t="s">
        <v>256</v>
      </c>
      <c r="B28" s="486" t="s">
        <v>257</v>
      </c>
      <c r="C28" s="453">
        <f>+C29+C30</f>
        <v>15400000</v>
      </c>
      <c r="D28" s="632">
        <f>+D29+D30</f>
        <v>18825472</v>
      </c>
      <c r="E28" s="645">
        <f>SUM(E29:E30)</f>
        <v>18825472</v>
      </c>
    </row>
    <row r="29" spans="1:5" s="180" customFormat="1" ht="12" customHeight="1">
      <c r="A29" s="487" t="s">
        <v>258</v>
      </c>
      <c r="B29" s="488" t="s">
        <v>259</v>
      </c>
      <c r="C29" s="256">
        <v>400000</v>
      </c>
      <c r="D29" s="627">
        <v>466063</v>
      </c>
      <c r="E29" s="642">
        <v>466063</v>
      </c>
    </row>
    <row r="30" spans="1:5" s="180" customFormat="1" ht="12" customHeight="1">
      <c r="A30" s="487" t="s">
        <v>260</v>
      </c>
      <c r="B30" s="488" t="s">
        <v>261</v>
      </c>
      <c r="C30" s="256">
        <v>15000000</v>
      </c>
      <c r="D30" s="627">
        <v>18359409</v>
      </c>
      <c r="E30" s="642">
        <v>18359409</v>
      </c>
    </row>
    <row r="31" spans="1:5" s="180" customFormat="1" ht="12" customHeight="1">
      <c r="A31" s="487" t="s">
        <v>262</v>
      </c>
      <c r="B31" s="488" t="s">
        <v>263</v>
      </c>
      <c r="C31" s="256">
        <v>1000000</v>
      </c>
      <c r="D31" s="627">
        <v>1417908</v>
      </c>
      <c r="E31" s="642">
        <v>1417908</v>
      </c>
    </row>
    <row r="32" spans="1:5" s="180" customFormat="1" ht="12" customHeight="1">
      <c r="A32" s="487" t="s">
        <v>264</v>
      </c>
      <c r="B32" s="488" t="s">
        <v>265</v>
      </c>
      <c r="C32" s="256"/>
      <c r="D32" s="627"/>
      <c r="E32" s="642"/>
    </row>
    <row r="33" spans="1:5" s="180" customFormat="1" ht="12" customHeight="1" thickBot="1">
      <c r="A33" s="489" t="s">
        <v>266</v>
      </c>
      <c r="B33" s="490" t="s">
        <v>267</v>
      </c>
      <c r="C33" s="258">
        <v>45000</v>
      </c>
      <c r="D33" s="628">
        <v>15617</v>
      </c>
      <c r="E33" s="643">
        <v>15617</v>
      </c>
    </row>
    <row r="34" spans="1:5" s="180" customFormat="1" ht="12" customHeight="1" thickBot="1">
      <c r="A34" s="482" t="s">
        <v>24</v>
      </c>
      <c r="B34" s="483" t="s">
        <v>268</v>
      </c>
      <c r="C34" s="172">
        <f>SUM(C35:C45)</f>
        <v>2000000</v>
      </c>
      <c r="D34" s="629">
        <f>SUM(D35:D45)</f>
        <v>2751304</v>
      </c>
      <c r="E34" s="640">
        <f>SUM(E35:E45)</f>
        <v>2751304</v>
      </c>
    </row>
    <row r="35" spans="1:5" s="180" customFormat="1" ht="12" customHeight="1">
      <c r="A35" s="485" t="s">
        <v>72</v>
      </c>
      <c r="B35" s="486" t="s">
        <v>269</v>
      </c>
      <c r="C35" s="257">
        <v>2000000</v>
      </c>
      <c r="D35" s="630">
        <v>2615323</v>
      </c>
      <c r="E35" s="641">
        <v>2615323</v>
      </c>
    </row>
    <row r="36" spans="1:5" s="180" customFormat="1" ht="12" customHeight="1">
      <c r="A36" s="487" t="s">
        <v>73</v>
      </c>
      <c r="B36" s="488" t="s">
        <v>270</v>
      </c>
      <c r="C36" s="256"/>
      <c r="D36" s="627">
        <v>50000</v>
      </c>
      <c r="E36" s="642">
        <v>50000</v>
      </c>
    </row>
    <row r="37" spans="1:5" s="180" customFormat="1" ht="12" customHeight="1">
      <c r="A37" s="487" t="s">
        <v>74</v>
      </c>
      <c r="B37" s="488" t="s">
        <v>271</v>
      </c>
      <c r="C37" s="256"/>
      <c r="D37" s="627"/>
      <c r="E37" s="642"/>
    </row>
    <row r="38" spans="1:5" s="180" customFormat="1" ht="12" customHeight="1">
      <c r="A38" s="487" t="s">
        <v>115</v>
      </c>
      <c r="B38" s="488" t="s">
        <v>272</v>
      </c>
      <c r="C38" s="256"/>
      <c r="D38" s="627">
        <v>73062</v>
      </c>
      <c r="E38" s="642">
        <v>73062</v>
      </c>
    </row>
    <row r="39" spans="1:5" s="180" customFormat="1" ht="12" customHeight="1">
      <c r="A39" s="487" t="s">
        <v>116</v>
      </c>
      <c r="B39" s="488" t="s">
        <v>273</v>
      </c>
      <c r="C39" s="256"/>
      <c r="D39" s="627"/>
      <c r="E39" s="642"/>
    </row>
    <row r="40" spans="1:5" s="180" customFormat="1" ht="12" customHeight="1">
      <c r="A40" s="487" t="s">
        <v>117</v>
      </c>
      <c r="B40" s="488" t="s">
        <v>274</v>
      </c>
      <c r="C40" s="256"/>
      <c r="D40" s="627"/>
      <c r="E40" s="642"/>
    </row>
    <row r="41" spans="1:5" s="180" customFormat="1" ht="12" customHeight="1">
      <c r="A41" s="487" t="s">
        <v>118</v>
      </c>
      <c r="B41" s="488" t="s">
        <v>275</v>
      </c>
      <c r="C41" s="256"/>
      <c r="D41" s="627"/>
      <c r="E41" s="642"/>
    </row>
    <row r="42" spans="1:5" s="180" customFormat="1" ht="12" customHeight="1">
      <c r="A42" s="487" t="s">
        <v>119</v>
      </c>
      <c r="B42" s="488" t="s">
        <v>276</v>
      </c>
      <c r="C42" s="256"/>
      <c r="D42" s="627">
        <v>21</v>
      </c>
      <c r="E42" s="642">
        <v>21</v>
      </c>
    </row>
    <row r="43" spans="1:5" s="180" customFormat="1" ht="12" customHeight="1">
      <c r="A43" s="487" t="s">
        <v>277</v>
      </c>
      <c r="B43" s="488" t="s">
        <v>278</v>
      </c>
      <c r="C43" s="454"/>
      <c r="D43" s="633"/>
      <c r="E43" s="646"/>
    </row>
    <row r="44" spans="1:5" s="180" customFormat="1" ht="12" customHeight="1">
      <c r="A44" s="489" t="s">
        <v>279</v>
      </c>
      <c r="B44" s="490" t="s">
        <v>680</v>
      </c>
      <c r="C44" s="455"/>
      <c r="D44" s="634"/>
      <c r="E44" s="647"/>
    </row>
    <row r="45" spans="1:5" s="180" customFormat="1" ht="12" customHeight="1" thickBot="1">
      <c r="A45" s="489" t="s">
        <v>681</v>
      </c>
      <c r="B45" s="490" t="s">
        <v>280</v>
      </c>
      <c r="C45" s="455"/>
      <c r="D45" s="634">
        <v>12898</v>
      </c>
      <c r="E45" s="647">
        <v>12898</v>
      </c>
    </row>
    <row r="46" spans="1:5" s="180" customFormat="1" ht="12" customHeight="1" thickBot="1">
      <c r="A46" s="482" t="s">
        <v>25</v>
      </c>
      <c r="B46" s="483" t="s">
        <v>281</v>
      </c>
      <c r="C46" s="172">
        <f>SUM(C47:C51)</f>
        <v>0</v>
      </c>
      <c r="D46" s="629">
        <f>SUM(D47:D51)</f>
        <v>0</v>
      </c>
      <c r="E46" s="640"/>
    </row>
    <row r="47" spans="1:5" s="180" customFormat="1" ht="12" customHeight="1">
      <c r="A47" s="485" t="s">
        <v>75</v>
      </c>
      <c r="B47" s="486" t="s">
        <v>282</v>
      </c>
      <c r="C47" s="456"/>
      <c r="D47" s="635"/>
      <c r="E47" s="648"/>
    </row>
    <row r="48" spans="1:5" s="180" customFormat="1" ht="12" customHeight="1">
      <c r="A48" s="487" t="s">
        <v>76</v>
      </c>
      <c r="B48" s="488" t="s">
        <v>283</v>
      </c>
      <c r="C48" s="454"/>
      <c r="D48" s="633"/>
      <c r="E48" s="646"/>
    </row>
    <row r="49" spans="1:5" s="180" customFormat="1" ht="12" customHeight="1">
      <c r="A49" s="487" t="s">
        <v>284</v>
      </c>
      <c r="B49" s="488" t="s">
        <v>285</v>
      </c>
      <c r="C49" s="454"/>
      <c r="D49" s="633"/>
      <c r="E49" s="646"/>
    </row>
    <row r="50" spans="1:5" s="180" customFormat="1" ht="12" customHeight="1">
      <c r="A50" s="487" t="s">
        <v>286</v>
      </c>
      <c r="B50" s="488" t="s">
        <v>287</v>
      </c>
      <c r="C50" s="454"/>
      <c r="D50" s="633"/>
      <c r="E50" s="646"/>
    </row>
    <row r="51" spans="1:5" s="180" customFormat="1" ht="12" customHeight="1" thickBot="1">
      <c r="A51" s="489" t="s">
        <v>288</v>
      </c>
      <c r="B51" s="490" t="s">
        <v>289</v>
      </c>
      <c r="C51" s="455"/>
      <c r="D51" s="634"/>
      <c r="E51" s="647"/>
    </row>
    <row r="52" spans="1:5" s="180" customFormat="1" ht="17.25" customHeight="1" thickBot="1">
      <c r="A52" s="482" t="s">
        <v>120</v>
      </c>
      <c r="B52" s="483" t="s">
        <v>290</v>
      </c>
      <c r="C52" s="172">
        <f>SUM(C53:C55)</f>
        <v>0</v>
      </c>
      <c r="D52" s="629">
        <f>SUM(D53:D55)</f>
        <v>0</v>
      </c>
      <c r="E52" s="640">
        <f>SUM(E53:E55)</f>
        <v>0</v>
      </c>
    </row>
    <row r="53" spans="1:5" s="180" customFormat="1" ht="12" customHeight="1">
      <c r="A53" s="485" t="s">
        <v>77</v>
      </c>
      <c r="B53" s="486" t="s">
        <v>291</v>
      </c>
      <c r="C53" s="257"/>
      <c r="D53" s="630"/>
      <c r="E53" s="641"/>
    </row>
    <row r="54" spans="1:5" s="180" customFormat="1" ht="27.6">
      <c r="A54" s="487" t="s">
        <v>78</v>
      </c>
      <c r="B54" s="488" t="s">
        <v>292</v>
      </c>
      <c r="C54" s="256"/>
      <c r="D54" s="627"/>
      <c r="E54" s="642"/>
    </row>
    <row r="55" spans="1:5" s="180" customFormat="1" ht="12" customHeight="1">
      <c r="A55" s="487" t="s">
        <v>293</v>
      </c>
      <c r="B55" s="488" t="s">
        <v>294</v>
      </c>
      <c r="C55" s="256"/>
      <c r="D55" s="627"/>
      <c r="E55" s="642"/>
    </row>
    <row r="56" spans="1:5" s="180" customFormat="1" ht="12" customHeight="1" thickBot="1">
      <c r="A56" s="489" t="s">
        <v>295</v>
      </c>
      <c r="B56" s="490" t="s">
        <v>296</v>
      </c>
      <c r="C56" s="258"/>
      <c r="D56" s="628"/>
      <c r="E56" s="643"/>
    </row>
    <row r="57" spans="1:5" s="180" customFormat="1" ht="12" customHeight="1" thickBot="1">
      <c r="A57" s="482" t="s">
        <v>27</v>
      </c>
      <c r="B57" s="491" t="s">
        <v>297</v>
      </c>
      <c r="C57" s="172">
        <f>SUM(C58:C60)</f>
        <v>159965</v>
      </c>
      <c r="D57" s="629">
        <f>SUM(D58:D60)</f>
        <v>3152997</v>
      </c>
      <c r="E57" s="640">
        <f>SUM(E58:E61)</f>
        <v>3152997</v>
      </c>
    </row>
    <row r="58" spans="1:5" s="180" customFormat="1" ht="12" customHeight="1">
      <c r="A58" s="485" t="s">
        <v>121</v>
      </c>
      <c r="B58" s="486" t="s">
        <v>298</v>
      </c>
      <c r="C58" s="454"/>
      <c r="D58" s="635"/>
      <c r="E58" s="646"/>
    </row>
    <row r="59" spans="1:5" s="180" customFormat="1" ht="12" customHeight="1">
      <c r="A59" s="487" t="s">
        <v>122</v>
      </c>
      <c r="B59" s="488" t="s">
        <v>299</v>
      </c>
      <c r="C59" s="454"/>
      <c r="D59" s="633"/>
      <c r="E59" s="646"/>
    </row>
    <row r="60" spans="1:5" s="180" customFormat="1" ht="12" customHeight="1">
      <c r="A60" s="487" t="s">
        <v>142</v>
      </c>
      <c r="B60" s="488" t="s">
        <v>300</v>
      </c>
      <c r="C60" s="454">
        <v>159965</v>
      </c>
      <c r="D60" s="633">
        <v>3152997</v>
      </c>
      <c r="E60" s="646">
        <v>3152997</v>
      </c>
    </row>
    <row r="61" spans="1:5" s="180" customFormat="1" ht="12" customHeight="1" thickBot="1">
      <c r="A61" s="489" t="s">
        <v>301</v>
      </c>
      <c r="B61" s="490" t="s">
        <v>302</v>
      </c>
      <c r="C61" s="454"/>
      <c r="D61" s="634"/>
      <c r="E61" s="646"/>
    </row>
    <row r="62" spans="1:5" s="180" customFormat="1" ht="12" customHeight="1" thickBot="1">
      <c r="A62" s="482" t="s">
        <v>28</v>
      </c>
      <c r="B62" s="483" t="s">
        <v>303</v>
      </c>
      <c r="C62" s="259">
        <f>+C6+C13+C20+C27+C34+C46+C52+C57</f>
        <v>59066403</v>
      </c>
      <c r="D62" s="631">
        <f>+D6+D13+D20+D27+D34+D46+D52+D57</f>
        <v>98189689</v>
      </c>
      <c r="E62" s="644">
        <f>+E6+E13+E20+E27+E34+E46+E52+E57</f>
        <v>98189689</v>
      </c>
    </row>
    <row r="63" spans="1:5" s="180" customFormat="1" ht="12" customHeight="1" thickBot="1">
      <c r="A63" s="472" t="s">
        <v>304</v>
      </c>
      <c r="B63" s="491" t="s">
        <v>305</v>
      </c>
      <c r="C63" s="172">
        <f>SUM(C64:C66)</f>
        <v>0</v>
      </c>
      <c r="D63" s="626">
        <f>SUM(D64:D66)</f>
        <v>0</v>
      </c>
      <c r="E63" s="640">
        <f>+E64+E65+E66</f>
        <v>0</v>
      </c>
    </row>
    <row r="64" spans="1:5" s="180" customFormat="1" ht="12" customHeight="1">
      <c r="A64" s="485" t="s">
        <v>306</v>
      </c>
      <c r="B64" s="486" t="s">
        <v>307</v>
      </c>
      <c r="C64" s="454"/>
      <c r="D64" s="633"/>
      <c r="E64" s="646"/>
    </row>
    <row r="65" spans="1:5" s="180" customFormat="1" ht="12" customHeight="1">
      <c r="A65" s="487" t="s">
        <v>308</v>
      </c>
      <c r="B65" s="488" t="s">
        <v>309</v>
      </c>
      <c r="C65" s="454"/>
      <c r="D65" s="633"/>
      <c r="E65" s="646"/>
    </row>
    <row r="66" spans="1:5" s="180" customFormat="1" ht="12" customHeight="1" thickBot="1">
      <c r="A66" s="489" t="s">
        <v>310</v>
      </c>
      <c r="B66" s="473" t="s">
        <v>355</v>
      </c>
      <c r="C66" s="454"/>
      <c r="D66" s="634"/>
      <c r="E66" s="646"/>
    </row>
    <row r="67" spans="1:5" s="180" customFormat="1" ht="12" customHeight="1" thickBot="1">
      <c r="A67" s="472" t="s">
        <v>312</v>
      </c>
      <c r="B67" s="491" t="s">
        <v>313</v>
      </c>
      <c r="C67" s="172">
        <f>SUM(C68:C71)</f>
        <v>0</v>
      </c>
      <c r="D67" s="629">
        <f>SUM(D68:D71)</f>
        <v>0</v>
      </c>
      <c r="E67" s="640">
        <f>+E68+E69+E70+E71</f>
        <v>0</v>
      </c>
    </row>
    <row r="68" spans="1:5" s="180" customFormat="1" ht="13.5" customHeight="1">
      <c r="A68" s="485" t="s">
        <v>101</v>
      </c>
      <c r="B68" s="486" t="s">
        <v>314</v>
      </c>
      <c r="C68" s="454"/>
      <c r="D68" s="635"/>
      <c r="E68" s="646"/>
    </row>
    <row r="69" spans="1:5" s="180" customFormat="1" ht="12" customHeight="1">
      <c r="A69" s="487" t="s">
        <v>102</v>
      </c>
      <c r="B69" s="488" t="s">
        <v>315</v>
      </c>
      <c r="C69" s="454"/>
      <c r="D69" s="633"/>
      <c r="E69" s="646"/>
    </row>
    <row r="70" spans="1:5" s="180" customFormat="1" ht="12" customHeight="1">
      <c r="A70" s="487" t="s">
        <v>316</v>
      </c>
      <c r="B70" s="488" t="s">
        <v>317</v>
      </c>
      <c r="C70" s="454"/>
      <c r="D70" s="633"/>
      <c r="E70" s="646"/>
    </row>
    <row r="71" spans="1:5" s="180" customFormat="1" ht="12" customHeight="1" thickBot="1">
      <c r="A71" s="489" t="s">
        <v>318</v>
      </c>
      <c r="B71" s="490" t="s">
        <v>319</v>
      </c>
      <c r="C71" s="454"/>
      <c r="D71" s="634"/>
      <c r="E71" s="646"/>
    </row>
    <row r="72" spans="1:5" s="180" customFormat="1" ht="12" customHeight="1" thickBot="1">
      <c r="A72" s="472" t="s">
        <v>320</v>
      </c>
      <c r="B72" s="491" t="s">
        <v>321</v>
      </c>
      <c r="C72" s="172">
        <f>SUM(C73:C74)</f>
        <v>31675239</v>
      </c>
      <c r="D72" s="629">
        <f>SUM(D73:D74)</f>
        <v>31906241</v>
      </c>
      <c r="E72" s="640">
        <f>+E73+E74</f>
        <v>31906241</v>
      </c>
    </row>
    <row r="73" spans="1:5" s="180" customFormat="1" ht="12" customHeight="1">
      <c r="A73" s="485" t="s">
        <v>322</v>
      </c>
      <c r="B73" s="486" t="s">
        <v>323</v>
      </c>
      <c r="C73" s="454">
        <v>31675239</v>
      </c>
      <c r="D73" s="635">
        <v>31906241</v>
      </c>
      <c r="E73" s="646">
        <v>31906241</v>
      </c>
    </row>
    <row r="74" spans="1:5" s="180" customFormat="1" ht="12" customHeight="1" thickBot="1">
      <c r="A74" s="489" t="s">
        <v>324</v>
      </c>
      <c r="B74" s="490" t="s">
        <v>325</v>
      </c>
      <c r="C74" s="454"/>
      <c r="D74" s="634"/>
      <c r="E74" s="646"/>
    </row>
    <row r="75" spans="1:5" s="180" customFormat="1" ht="12" customHeight="1" thickBot="1">
      <c r="A75" s="472" t="s">
        <v>326</v>
      </c>
      <c r="B75" s="491" t="s">
        <v>327</v>
      </c>
      <c r="C75" s="172">
        <f>SUM(C76:C78)</f>
        <v>0</v>
      </c>
      <c r="D75" s="629">
        <f>SUM(D76:D78)</f>
        <v>622281</v>
      </c>
      <c r="E75" s="640">
        <f>+E76+E77+E78</f>
        <v>622281</v>
      </c>
    </row>
    <row r="76" spans="1:5" s="180" customFormat="1" ht="12" customHeight="1">
      <c r="A76" s="485" t="s">
        <v>328</v>
      </c>
      <c r="B76" s="486" t="s">
        <v>329</v>
      </c>
      <c r="C76" s="454"/>
      <c r="D76" s="635">
        <v>622281</v>
      </c>
      <c r="E76" s="646">
        <v>622281</v>
      </c>
    </row>
    <row r="77" spans="1:5" s="180" customFormat="1" ht="12" customHeight="1">
      <c r="A77" s="487" t="s">
        <v>330</v>
      </c>
      <c r="B77" s="488" t="s">
        <v>331</v>
      </c>
      <c r="C77" s="454"/>
      <c r="D77" s="633"/>
      <c r="E77" s="646"/>
    </row>
    <row r="78" spans="1:5" s="180" customFormat="1" ht="12" customHeight="1" thickBot="1">
      <c r="A78" s="489" t="s">
        <v>332</v>
      </c>
      <c r="B78" s="490" t="s">
        <v>333</v>
      </c>
      <c r="C78" s="454"/>
      <c r="D78" s="634"/>
      <c r="E78" s="646"/>
    </row>
    <row r="79" spans="1:5" s="180" customFormat="1" ht="12" customHeight="1" thickBot="1">
      <c r="A79" s="472" t="s">
        <v>334</v>
      </c>
      <c r="B79" s="491" t="s">
        <v>335</v>
      </c>
      <c r="C79" s="172">
        <f>SUM(C80:C83)</f>
        <v>0</v>
      </c>
      <c r="D79" s="629">
        <f>SUM(D80:D83)</f>
        <v>0</v>
      </c>
      <c r="E79" s="640">
        <f>+E80+E81+E82+E83</f>
        <v>0</v>
      </c>
    </row>
    <row r="80" spans="1:5" s="180" customFormat="1" ht="12" customHeight="1">
      <c r="A80" s="492" t="s">
        <v>336</v>
      </c>
      <c r="B80" s="486" t="s">
        <v>337</v>
      </c>
      <c r="C80" s="454"/>
      <c r="D80" s="635"/>
      <c r="E80" s="646"/>
    </row>
    <row r="81" spans="1:5" s="180" customFormat="1" ht="12" customHeight="1">
      <c r="A81" s="493" t="s">
        <v>338</v>
      </c>
      <c r="B81" s="488" t="s">
        <v>339</v>
      </c>
      <c r="C81" s="454"/>
      <c r="D81" s="633"/>
      <c r="E81" s="646"/>
    </row>
    <row r="82" spans="1:5" s="180" customFormat="1" ht="12" customHeight="1">
      <c r="A82" s="493" t="s">
        <v>340</v>
      </c>
      <c r="B82" s="488" t="s">
        <v>341</v>
      </c>
      <c r="C82" s="454"/>
      <c r="D82" s="633"/>
      <c r="E82" s="646"/>
    </row>
    <row r="83" spans="1:5" s="180" customFormat="1" ht="12" customHeight="1" thickBot="1">
      <c r="A83" s="474" t="s">
        <v>342</v>
      </c>
      <c r="B83" s="490" t="s">
        <v>343</v>
      </c>
      <c r="C83" s="454"/>
      <c r="D83" s="634"/>
      <c r="E83" s="646"/>
    </row>
    <row r="84" spans="1:5" s="180" customFormat="1" ht="12" customHeight="1" thickBot="1">
      <c r="A84" s="472" t="s">
        <v>344</v>
      </c>
      <c r="B84" s="491" t="s">
        <v>345</v>
      </c>
      <c r="C84" s="457"/>
      <c r="D84" s="636"/>
      <c r="E84" s="649"/>
    </row>
    <row r="85" spans="1:5" s="180" customFormat="1" ht="12" customHeight="1" thickBot="1">
      <c r="A85" s="472" t="s">
        <v>346</v>
      </c>
      <c r="B85" s="475" t="s">
        <v>347</v>
      </c>
      <c r="C85" s="259">
        <f>SUM(C63,C67,C72,C75,C75,C79,C84)</f>
        <v>31675239</v>
      </c>
      <c r="D85" s="631">
        <f>SUM(D63,D67,D72,D75,D79,D84)</f>
        <v>32528522</v>
      </c>
      <c r="E85" s="644">
        <f>+E63+E67+E72+E75+E79+E84</f>
        <v>32528522</v>
      </c>
    </row>
    <row r="86" spans="1:5" s="180" customFormat="1" ht="28.2" thickBot="1">
      <c r="A86" s="476" t="s">
        <v>348</v>
      </c>
      <c r="B86" s="477" t="s">
        <v>349</v>
      </c>
      <c r="C86" s="259">
        <f>+C62+C85</f>
        <v>90741642</v>
      </c>
      <c r="D86" s="637">
        <f>+D62+D85</f>
        <v>130718211</v>
      </c>
      <c r="E86" s="644">
        <f>+E62+E85</f>
        <v>130718211</v>
      </c>
    </row>
    <row r="87" spans="1:5" s="180" customFormat="1" ht="5.25" customHeight="1">
      <c r="A87" s="494"/>
      <c r="B87" s="494"/>
      <c r="C87" s="495"/>
      <c r="D87" s="495"/>
      <c r="E87" s="650"/>
    </row>
    <row r="88" spans="1:5" ht="12.75" customHeight="1">
      <c r="A88" s="735" t="s">
        <v>49</v>
      </c>
      <c r="B88" s="735"/>
      <c r="C88" s="735"/>
      <c r="D88" s="735"/>
      <c r="E88" s="735"/>
    </row>
    <row r="89" spans="1:5" s="186" customFormat="1" ht="12" customHeight="1" thickBot="1">
      <c r="A89" s="496"/>
      <c r="B89" s="496"/>
      <c r="C89" s="481"/>
      <c r="D89" s="481"/>
      <c r="E89" s="638" t="s">
        <v>691</v>
      </c>
    </row>
    <row r="90" spans="1:5" s="186" customFormat="1" ht="16.5" customHeight="1">
      <c r="A90" s="736" t="s">
        <v>67</v>
      </c>
      <c r="B90" s="738" t="s">
        <v>162</v>
      </c>
      <c r="C90" s="740" t="str">
        <f>+C3</f>
        <v>2019. évi</v>
      </c>
      <c r="D90" s="740"/>
      <c r="E90" s="741"/>
    </row>
    <row r="91" spans="1:5" ht="38.1" customHeight="1" thickBot="1">
      <c r="A91" s="737"/>
      <c r="B91" s="739"/>
      <c r="C91" s="469" t="s">
        <v>163</v>
      </c>
      <c r="D91" s="469" t="s">
        <v>164</v>
      </c>
      <c r="E91" s="639" t="s">
        <v>165</v>
      </c>
    </row>
    <row r="92" spans="1:5" s="179" customFormat="1" ht="12" customHeight="1" thickBot="1">
      <c r="A92" s="470" t="s">
        <v>350</v>
      </c>
      <c r="B92" s="471" t="s">
        <v>351</v>
      </c>
      <c r="C92" s="471" t="s">
        <v>352</v>
      </c>
      <c r="D92" s="471" t="s">
        <v>353</v>
      </c>
      <c r="E92" s="157" t="s">
        <v>354</v>
      </c>
    </row>
    <row r="93" spans="1:5" ht="12" customHeight="1" thickBot="1">
      <c r="A93" s="497" t="s">
        <v>20</v>
      </c>
      <c r="B93" s="478" t="s">
        <v>676</v>
      </c>
      <c r="C93" s="254">
        <f>SUM(C94:C98)</f>
        <v>50780798</v>
      </c>
      <c r="D93" s="254">
        <f>SUM(D94:D98)</f>
        <v>65655265</v>
      </c>
      <c r="E93" s="651">
        <f>SUM(E94:E98)</f>
        <v>65655265</v>
      </c>
    </row>
    <row r="94" spans="1:5" ht="12" customHeight="1">
      <c r="A94" s="498" t="s">
        <v>79</v>
      </c>
      <c r="B94" s="499" t="s">
        <v>50</v>
      </c>
      <c r="C94" s="255">
        <v>16693039</v>
      </c>
      <c r="D94" s="255">
        <v>28042083</v>
      </c>
      <c r="E94" s="652">
        <v>28042083</v>
      </c>
    </row>
    <row r="95" spans="1:5" ht="12" customHeight="1">
      <c r="A95" s="487" t="s">
        <v>80</v>
      </c>
      <c r="B95" s="500" t="s">
        <v>123</v>
      </c>
      <c r="C95" s="256">
        <v>2909653</v>
      </c>
      <c r="D95" s="256">
        <v>3837798</v>
      </c>
      <c r="E95" s="642">
        <v>3837798</v>
      </c>
    </row>
    <row r="96" spans="1:5" ht="12" customHeight="1">
      <c r="A96" s="487" t="s">
        <v>81</v>
      </c>
      <c r="B96" s="500" t="s">
        <v>99</v>
      </c>
      <c r="C96" s="258">
        <v>22808000</v>
      </c>
      <c r="D96" s="258">
        <v>22065807</v>
      </c>
      <c r="E96" s="643">
        <v>22065807</v>
      </c>
    </row>
    <row r="97" spans="1:5" ht="12" customHeight="1">
      <c r="A97" s="487" t="s">
        <v>82</v>
      </c>
      <c r="B97" s="501" t="s">
        <v>124</v>
      </c>
      <c r="C97" s="258">
        <v>1950000</v>
      </c>
      <c r="D97" s="258">
        <v>1463231</v>
      </c>
      <c r="E97" s="643">
        <v>1463231</v>
      </c>
    </row>
    <row r="98" spans="1:5" ht="12" customHeight="1">
      <c r="A98" s="487" t="s">
        <v>90</v>
      </c>
      <c r="B98" s="502" t="s">
        <v>125</v>
      </c>
      <c r="C98" s="258">
        <v>6420106</v>
      </c>
      <c r="D98" s="258">
        <v>10246346</v>
      </c>
      <c r="E98" s="643">
        <v>10246346</v>
      </c>
    </row>
    <row r="99" spans="1:5" ht="12" customHeight="1">
      <c r="A99" s="487" t="s">
        <v>83</v>
      </c>
      <c r="B99" s="500" t="s">
        <v>357</v>
      </c>
      <c r="C99" s="258"/>
      <c r="D99" s="258"/>
      <c r="E99" s="643"/>
    </row>
    <row r="100" spans="1:5" ht="12" customHeight="1">
      <c r="A100" s="487" t="s">
        <v>84</v>
      </c>
      <c r="B100" s="503" t="s">
        <v>358</v>
      </c>
      <c r="C100" s="258"/>
      <c r="D100" s="258"/>
      <c r="E100" s="643"/>
    </row>
    <row r="101" spans="1:5" ht="12" customHeight="1">
      <c r="A101" s="487" t="s">
        <v>91</v>
      </c>
      <c r="B101" s="500" t="s">
        <v>359</v>
      </c>
      <c r="C101" s="258"/>
      <c r="D101" s="258"/>
      <c r="E101" s="643"/>
    </row>
    <row r="102" spans="1:5">
      <c r="A102" s="487" t="s">
        <v>92</v>
      </c>
      <c r="B102" s="500" t="s">
        <v>360</v>
      </c>
      <c r="C102" s="258"/>
      <c r="D102" s="258"/>
      <c r="E102" s="643"/>
    </row>
    <row r="103" spans="1:5" ht="12" customHeight="1">
      <c r="A103" s="487" t="s">
        <v>93</v>
      </c>
      <c r="B103" s="503" t="s">
        <v>361</v>
      </c>
      <c r="C103" s="258">
        <v>5390106</v>
      </c>
      <c r="D103" s="258">
        <v>9681402</v>
      </c>
      <c r="E103" s="643">
        <v>9681402</v>
      </c>
    </row>
    <row r="104" spans="1:5" ht="12" customHeight="1">
      <c r="A104" s="487" t="s">
        <v>94</v>
      </c>
      <c r="B104" s="503" t="s">
        <v>362</v>
      </c>
      <c r="C104" s="258"/>
      <c r="D104" s="258"/>
      <c r="E104" s="643"/>
    </row>
    <row r="105" spans="1:5">
      <c r="A105" s="487" t="s">
        <v>96</v>
      </c>
      <c r="B105" s="500" t="s">
        <v>363</v>
      </c>
      <c r="C105" s="258"/>
      <c r="D105" s="258"/>
      <c r="E105" s="643"/>
    </row>
    <row r="106" spans="1:5" ht="12" customHeight="1">
      <c r="A106" s="504" t="s">
        <v>126</v>
      </c>
      <c r="B106" s="505" t="s">
        <v>364</v>
      </c>
      <c r="C106" s="258"/>
      <c r="D106" s="258"/>
      <c r="E106" s="643"/>
    </row>
    <row r="107" spans="1:5" ht="12" customHeight="1">
      <c r="A107" s="487" t="s">
        <v>365</v>
      </c>
      <c r="B107" s="505" t="s">
        <v>366</v>
      </c>
      <c r="C107" s="258"/>
      <c r="D107" s="258"/>
      <c r="E107" s="643"/>
    </row>
    <row r="108" spans="1:5" ht="12" customHeight="1" thickBot="1">
      <c r="A108" s="506" t="s">
        <v>367</v>
      </c>
      <c r="B108" s="507" t="s">
        <v>368</v>
      </c>
      <c r="C108" s="260">
        <v>1030000</v>
      </c>
      <c r="D108" s="260">
        <v>564944</v>
      </c>
      <c r="E108" s="653">
        <v>564944</v>
      </c>
    </row>
    <row r="109" spans="1:5" ht="12" customHeight="1" thickBot="1">
      <c r="A109" s="482" t="s">
        <v>21</v>
      </c>
      <c r="B109" s="479" t="s">
        <v>677</v>
      </c>
      <c r="C109" s="172">
        <f>+C110+C112+C114</f>
        <v>35214481</v>
      </c>
      <c r="D109" s="172">
        <f>+D110+D112+D114</f>
        <v>43905447</v>
      </c>
      <c r="E109" s="640">
        <f>+E110+E112+E114</f>
        <v>43905447</v>
      </c>
    </row>
    <row r="110" spans="1:5" ht="12" customHeight="1">
      <c r="A110" s="485" t="s">
        <v>85</v>
      </c>
      <c r="B110" s="500" t="s">
        <v>140</v>
      </c>
      <c r="C110" s="257">
        <v>24695388</v>
      </c>
      <c r="D110" s="257">
        <v>31318747</v>
      </c>
      <c r="E110" s="641">
        <v>31318747</v>
      </c>
    </row>
    <row r="111" spans="1:5" ht="12" customHeight="1">
      <c r="A111" s="485" t="s">
        <v>86</v>
      </c>
      <c r="B111" s="505" t="s">
        <v>370</v>
      </c>
      <c r="C111" s="257">
        <v>13081000</v>
      </c>
      <c r="D111" s="257">
        <v>13081000</v>
      </c>
      <c r="E111" s="641">
        <v>13081000</v>
      </c>
    </row>
    <row r="112" spans="1:5">
      <c r="A112" s="485" t="s">
        <v>87</v>
      </c>
      <c r="B112" s="505" t="s">
        <v>127</v>
      </c>
      <c r="C112" s="256">
        <v>10519093</v>
      </c>
      <c r="D112" s="256">
        <v>12586700</v>
      </c>
      <c r="E112" s="642">
        <v>12586700</v>
      </c>
    </row>
    <row r="113" spans="1:5" ht="12" customHeight="1">
      <c r="A113" s="485" t="s">
        <v>88</v>
      </c>
      <c r="B113" s="505" t="s">
        <v>371</v>
      </c>
      <c r="C113" s="165"/>
      <c r="D113" s="165"/>
      <c r="E113" s="642"/>
    </row>
    <row r="114" spans="1:5" ht="12" customHeight="1">
      <c r="A114" s="485" t="s">
        <v>89</v>
      </c>
      <c r="B114" s="490" t="s">
        <v>143</v>
      </c>
      <c r="C114" s="165"/>
      <c r="D114" s="165"/>
      <c r="E114" s="642"/>
    </row>
    <row r="115" spans="1:5" ht="14.25" customHeight="1">
      <c r="A115" s="485" t="s">
        <v>95</v>
      </c>
      <c r="B115" s="488" t="s">
        <v>372</v>
      </c>
      <c r="C115" s="165"/>
      <c r="D115" s="165"/>
      <c r="E115" s="642"/>
    </row>
    <row r="116" spans="1:5" ht="13.5" customHeight="1">
      <c r="A116" s="485" t="s">
        <v>97</v>
      </c>
      <c r="B116" s="508" t="s">
        <v>373</v>
      </c>
      <c r="C116" s="165"/>
      <c r="D116" s="165"/>
      <c r="E116" s="642"/>
    </row>
    <row r="117" spans="1:5">
      <c r="A117" s="485" t="s">
        <v>128</v>
      </c>
      <c r="B117" s="500" t="s">
        <v>360</v>
      </c>
      <c r="C117" s="165"/>
      <c r="D117" s="165"/>
      <c r="E117" s="642"/>
    </row>
    <row r="118" spans="1:5" ht="12" customHeight="1">
      <c r="A118" s="485" t="s">
        <v>129</v>
      </c>
      <c r="B118" s="500" t="s">
        <v>374</v>
      </c>
      <c r="C118" s="165"/>
      <c r="D118" s="165"/>
      <c r="E118" s="642"/>
    </row>
    <row r="119" spans="1:5" ht="12" customHeight="1">
      <c r="A119" s="485" t="s">
        <v>130</v>
      </c>
      <c r="B119" s="500" t="s">
        <v>375</v>
      </c>
      <c r="C119" s="165"/>
      <c r="D119" s="165"/>
      <c r="E119" s="642"/>
    </row>
    <row r="120" spans="1:5" s="193" customFormat="1">
      <c r="A120" s="485" t="s">
        <v>376</v>
      </c>
      <c r="B120" s="500" t="s">
        <v>363</v>
      </c>
      <c r="C120" s="165"/>
      <c r="D120" s="165"/>
      <c r="E120" s="642"/>
    </row>
    <row r="121" spans="1:5" ht="12" customHeight="1">
      <c r="A121" s="485" t="s">
        <v>377</v>
      </c>
      <c r="B121" s="500" t="s">
        <v>378</v>
      </c>
      <c r="C121" s="165"/>
      <c r="D121" s="165"/>
      <c r="E121" s="642"/>
    </row>
    <row r="122" spans="1:5" ht="12" customHeight="1" thickBot="1">
      <c r="A122" s="504" t="s">
        <v>379</v>
      </c>
      <c r="B122" s="500" t="s">
        <v>380</v>
      </c>
      <c r="C122" s="167"/>
      <c r="D122" s="167"/>
      <c r="E122" s="643"/>
    </row>
    <row r="123" spans="1:5" ht="12" customHeight="1" thickBot="1">
      <c r="A123" s="482" t="s">
        <v>22</v>
      </c>
      <c r="B123" s="509" t="s">
        <v>381</v>
      </c>
      <c r="C123" s="172">
        <f>SUM(C124:C125)</f>
        <v>4170443</v>
      </c>
      <c r="D123" s="172">
        <f>SUM(D124:D125)</f>
        <v>20581579</v>
      </c>
      <c r="E123" s="640">
        <f>+E124+E125</f>
        <v>0</v>
      </c>
    </row>
    <row r="124" spans="1:5" ht="12" customHeight="1">
      <c r="A124" s="485" t="s">
        <v>68</v>
      </c>
      <c r="B124" s="508" t="s">
        <v>58</v>
      </c>
      <c r="C124" s="257">
        <v>4170443</v>
      </c>
      <c r="D124" s="257">
        <v>20581579</v>
      </c>
      <c r="E124" s="641">
        <v>0</v>
      </c>
    </row>
    <row r="125" spans="1:5" ht="12" customHeight="1" thickBot="1">
      <c r="A125" s="489" t="s">
        <v>69</v>
      </c>
      <c r="B125" s="505" t="s">
        <v>59</v>
      </c>
      <c r="C125" s="258"/>
      <c r="D125" s="258"/>
      <c r="E125" s="643"/>
    </row>
    <row r="126" spans="1:5" ht="12" customHeight="1" thickBot="1">
      <c r="A126" s="482" t="s">
        <v>23</v>
      </c>
      <c r="B126" s="509" t="s">
        <v>382</v>
      </c>
      <c r="C126" s="172">
        <f>+C93+C109+C123</f>
        <v>90165722</v>
      </c>
      <c r="D126" s="172">
        <f>+D93+D109+D123</f>
        <v>130142291</v>
      </c>
      <c r="E126" s="640">
        <f>+E93+E109+E123</f>
        <v>109560712</v>
      </c>
    </row>
    <row r="127" spans="1:5" ht="12" customHeight="1" thickBot="1">
      <c r="A127" s="482" t="s">
        <v>24</v>
      </c>
      <c r="B127" s="509" t="s">
        <v>383</v>
      </c>
      <c r="C127" s="172">
        <f>+C128+C129+C130</f>
        <v>0</v>
      </c>
      <c r="D127" s="172">
        <f>+D128+D129+D130</f>
        <v>0</v>
      </c>
      <c r="E127" s="640">
        <f>+E128+E129+E130</f>
        <v>0</v>
      </c>
    </row>
    <row r="128" spans="1:5" ht="12" customHeight="1">
      <c r="A128" s="485" t="s">
        <v>72</v>
      </c>
      <c r="B128" s="508" t="s">
        <v>384</v>
      </c>
      <c r="C128" s="165"/>
      <c r="D128" s="165"/>
      <c r="E128" s="642"/>
    </row>
    <row r="129" spans="1:9" ht="12" customHeight="1">
      <c r="A129" s="485" t="s">
        <v>73</v>
      </c>
      <c r="B129" s="508" t="s">
        <v>385</v>
      </c>
      <c r="C129" s="165"/>
      <c r="D129" s="165"/>
      <c r="E129" s="642"/>
    </row>
    <row r="130" spans="1:9" ht="12" customHeight="1" thickBot="1">
      <c r="A130" s="504" t="s">
        <v>74</v>
      </c>
      <c r="B130" s="510" t="s">
        <v>386</v>
      </c>
      <c r="C130" s="165"/>
      <c r="D130" s="165"/>
      <c r="E130" s="642"/>
    </row>
    <row r="131" spans="1:9" ht="12" customHeight="1" thickBot="1">
      <c r="A131" s="482" t="s">
        <v>25</v>
      </c>
      <c r="B131" s="509" t="s">
        <v>387</v>
      </c>
      <c r="C131" s="172">
        <f>+C132+C133+C134+C135</f>
        <v>0</v>
      </c>
      <c r="D131" s="172">
        <f>+D132+D133+D134+D135</f>
        <v>0</v>
      </c>
      <c r="E131" s="640">
        <f>+E132+E133+E135+E134</f>
        <v>0</v>
      </c>
    </row>
    <row r="132" spans="1:9" ht="12" customHeight="1">
      <c r="A132" s="485" t="s">
        <v>75</v>
      </c>
      <c r="B132" s="508" t="s">
        <v>388</v>
      </c>
      <c r="C132" s="165"/>
      <c r="D132" s="165"/>
      <c r="E132" s="642"/>
    </row>
    <row r="133" spans="1:9" ht="12" customHeight="1">
      <c r="A133" s="485" t="s">
        <v>76</v>
      </c>
      <c r="B133" s="508" t="s">
        <v>389</v>
      </c>
      <c r="C133" s="165"/>
      <c r="D133" s="165"/>
      <c r="E133" s="642"/>
    </row>
    <row r="134" spans="1:9" ht="12" customHeight="1">
      <c r="A134" s="485" t="s">
        <v>284</v>
      </c>
      <c r="B134" s="508" t="s">
        <v>390</v>
      </c>
      <c r="C134" s="165"/>
      <c r="D134" s="165"/>
      <c r="E134" s="642"/>
    </row>
    <row r="135" spans="1:9" ht="12" customHeight="1" thickBot="1">
      <c r="A135" s="504" t="s">
        <v>286</v>
      </c>
      <c r="B135" s="510" t="s">
        <v>391</v>
      </c>
      <c r="C135" s="165"/>
      <c r="D135" s="165"/>
      <c r="E135" s="642"/>
    </row>
    <row r="136" spans="1:9" ht="12" customHeight="1" thickBot="1">
      <c r="A136" s="482" t="s">
        <v>26</v>
      </c>
      <c r="B136" s="509" t="s">
        <v>392</v>
      </c>
      <c r="C136" s="259">
        <f>+C137+C138+C139+C140</f>
        <v>575920</v>
      </c>
      <c r="D136" s="259">
        <f>+D137+D138+D139+D140</f>
        <v>575920</v>
      </c>
      <c r="E136" s="644">
        <f>+E137+E138+E139+E140</f>
        <v>575920</v>
      </c>
    </row>
    <row r="137" spans="1:9" ht="12" customHeight="1">
      <c r="A137" s="485" t="s">
        <v>77</v>
      </c>
      <c r="B137" s="508" t="s">
        <v>393</v>
      </c>
      <c r="C137" s="165"/>
      <c r="D137" s="165"/>
      <c r="E137" s="642"/>
    </row>
    <row r="138" spans="1:9" ht="12" customHeight="1">
      <c r="A138" s="485" t="s">
        <v>78</v>
      </c>
      <c r="B138" s="508" t="s">
        <v>394</v>
      </c>
      <c r="C138" s="165">
        <v>575920</v>
      </c>
      <c r="D138" s="165">
        <v>575920</v>
      </c>
      <c r="E138" s="642">
        <v>575920</v>
      </c>
    </row>
    <row r="139" spans="1:9" ht="12" customHeight="1">
      <c r="A139" s="485" t="s">
        <v>293</v>
      </c>
      <c r="B139" s="508" t="s">
        <v>395</v>
      </c>
      <c r="C139" s="165"/>
      <c r="D139" s="165"/>
      <c r="E139" s="642"/>
    </row>
    <row r="140" spans="1:9" ht="12" customHeight="1" thickBot="1">
      <c r="A140" s="504" t="s">
        <v>295</v>
      </c>
      <c r="B140" s="510" t="s">
        <v>396</v>
      </c>
      <c r="C140" s="165"/>
      <c r="D140" s="165"/>
      <c r="E140" s="642"/>
    </row>
    <row r="141" spans="1:9" ht="15" customHeight="1" thickBot="1">
      <c r="A141" s="482" t="s">
        <v>27</v>
      </c>
      <c r="B141" s="509" t="s">
        <v>397</v>
      </c>
      <c r="C141" s="261">
        <f>+C142+C143+C144+C145</f>
        <v>0</v>
      </c>
      <c r="D141" s="261">
        <f>+D142+D143+D144+D145</f>
        <v>0</v>
      </c>
      <c r="E141" s="654">
        <f>+E142+E143+E144+E145</f>
        <v>0</v>
      </c>
      <c r="F141" s="187"/>
      <c r="G141" s="188"/>
      <c r="H141" s="188"/>
      <c r="I141" s="188"/>
    </row>
    <row r="142" spans="1:9" s="180" customFormat="1" ht="12.9" customHeight="1">
      <c r="A142" s="485" t="s">
        <v>121</v>
      </c>
      <c r="B142" s="508" t="s">
        <v>398</v>
      </c>
      <c r="C142" s="165"/>
      <c r="D142" s="165"/>
      <c r="E142" s="642"/>
    </row>
    <row r="143" spans="1:9" ht="12.75" customHeight="1">
      <c r="A143" s="485" t="s">
        <v>122</v>
      </c>
      <c r="B143" s="508" t="s">
        <v>399</v>
      </c>
      <c r="C143" s="165"/>
      <c r="D143" s="165"/>
      <c r="E143" s="642"/>
    </row>
    <row r="144" spans="1:9" ht="12.75" customHeight="1">
      <c r="A144" s="485" t="s">
        <v>142</v>
      </c>
      <c r="B144" s="508" t="s">
        <v>400</v>
      </c>
      <c r="C144" s="165"/>
      <c r="D144" s="165"/>
      <c r="E144" s="642"/>
    </row>
    <row r="145" spans="1:5" ht="12.75" customHeight="1" thickBot="1">
      <c r="A145" s="485" t="s">
        <v>301</v>
      </c>
      <c r="B145" s="508" t="s">
        <v>401</v>
      </c>
      <c r="C145" s="165"/>
      <c r="D145" s="165"/>
      <c r="E145" s="642"/>
    </row>
    <row r="146" spans="1:5" ht="16.2" thickBot="1">
      <c r="A146" s="482" t="s">
        <v>28</v>
      </c>
      <c r="B146" s="509" t="s">
        <v>402</v>
      </c>
      <c r="C146" s="266">
        <f>+C127+C131+C136+C141</f>
        <v>575920</v>
      </c>
      <c r="D146" s="266">
        <f>+D127+D131+D136+D141</f>
        <v>575920</v>
      </c>
      <c r="E146" s="655">
        <f>+E127+E131+E136+E141</f>
        <v>575920</v>
      </c>
    </row>
    <row r="147" spans="1:5" ht="16.2" thickBot="1">
      <c r="A147" s="512" t="s">
        <v>29</v>
      </c>
      <c r="B147" s="513" t="s">
        <v>403</v>
      </c>
      <c r="C147" s="266">
        <f>+C126+C146</f>
        <v>90741642</v>
      </c>
      <c r="D147" s="266">
        <f>+D126+D146</f>
        <v>130718211</v>
      </c>
      <c r="E147" s="655">
        <f>+E126+E146</f>
        <v>110136632</v>
      </c>
    </row>
    <row r="148" spans="1:5" ht="2.25" customHeight="1">
      <c r="A148" s="514"/>
      <c r="B148" s="514"/>
      <c r="C148" s="515"/>
      <c r="D148" s="515"/>
      <c r="E148" s="656"/>
    </row>
    <row r="149" spans="1:5" ht="15" customHeight="1" thickBot="1">
      <c r="A149" s="732" t="s">
        <v>404</v>
      </c>
      <c r="B149" s="732"/>
      <c r="C149" s="732"/>
      <c r="D149" s="732"/>
      <c r="E149" s="732"/>
    </row>
    <row r="150" spans="1:5" ht="13.5" hidden="1" customHeight="1" thickBot="1">
      <c r="A150" s="480"/>
      <c r="B150" s="480"/>
      <c r="C150" s="514"/>
      <c r="D150" s="515"/>
      <c r="E150" s="638" t="s">
        <v>141</v>
      </c>
    </row>
    <row r="151" spans="1:5" ht="28.2" thickBot="1">
      <c r="A151" s="482">
        <v>1</v>
      </c>
      <c r="B151" s="479" t="s">
        <v>405</v>
      </c>
      <c r="C151" s="484">
        <f>+C62-C126</f>
        <v>-31099319</v>
      </c>
      <c r="D151" s="484">
        <f>+D62-D126</f>
        <v>-31952602</v>
      </c>
      <c r="E151" s="657">
        <f>+E62-E126</f>
        <v>-11371023</v>
      </c>
    </row>
    <row r="152" spans="1:5" ht="28.2" thickBot="1">
      <c r="A152" s="482" t="s">
        <v>21</v>
      </c>
      <c r="B152" s="479" t="s">
        <v>406</v>
      </c>
      <c r="C152" s="484">
        <f>+C85-C146</f>
        <v>31099319</v>
      </c>
      <c r="D152" s="484">
        <f>+D85-D146</f>
        <v>31952602</v>
      </c>
      <c r="E152" s="657">
        <f>+E85-E146</f>
        <v>31952602</v>
      </c>
    </row>
    <row r="153" spans="1:5" ht="7.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ht="12.75" customHeight="1"/>
    <row r="162" ht="12.75" customHeight="1"/>
  </sheetData>
  <mergeCells count="9">
    <mergeCell ref="A149:E149"/>
    <mergeCell ref="A1:E1"/>
    <mergeCell ref="A88:E88"/>
    <mergeCell ref="A90:A91"/>
    <mergeCell ref="B90:B91"/>
    <mergeCell ref="C90:E90"/>
    <mergeCell ref="A3:A4"/>
    <mergeCell ref="B3:B4"/>
    <mergeCell ref="C3:E3"/>
  </mergeCells>
  <phoneticPr fontId="0" type="noConversion"/>
  <printOptions horizontalCentered="1"/>
  <pageMargins left="0.78740157480314965" right="0.78740157480314965" top="1.05525" bottom="0.86614173228346458" header="0.78740157480314965" footer="0.59055118110236227"/>
  <pageSetup paperSize="9" scale="63" fitToHeight="2" orientation="portrait" r:id="rId1"/>
  <headerFooter differentOddEven="1" alignWithMargins="0">
    <oddHeader xml:space="preserve">&amp;C&amp;"Times New Roman CE,Félkövér"&amp;12                                     1. melléklet a 11/2020. (VII.15.) önkormányzati rendelethez                                                          
</oddHeader>
  </headerFooter>
  <rowBreaks count="1" manualBreakCount="1">
    <brk id="86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0"/>
  <sheetViews>
    <sheetView view="pageLayout" topLeftCell="A106" zoomScaleNormal="100" zoomScaleSheetLayoutView="100" workbookViewId="0">
      <selection activeCell="E152" sqref="E152"/>
    </sheetView>
  </sheetViews>
  <sheetFormatPr defaultColWidth="9.33203125" defaultRowHeight="13.2"/>
  <cols>
    <col min="1" max="1" width="13.33203125" style="263" customWidth="1"/>
    <col min="2" max="2" width="64.6640625" style="264" customWidth="1"/>
    <col min="3" max="3" width="14.6640625" style="265" bestFit="1" customWidth="1"/>
    <col min="4" max="4" width="14.33203125" style="265" customWidth="1"/>
    <col min="5" max="5" width="14.77734375" style="265" customWidth="1"/>
    <col min="6" max="16384" width="9.33203125" style="14"/>
  </cols>
  <sheetData>
    <row r="1" spans="1:5" s="253" customFormat="1" ht="16.5" customHeight="1" thickBot="1">
      <c r="A1" s="599"/>
      <c r="B1" s="600"/>
      <c r="C1" s="601"/>
      <c r="D1" s="602"/>
      <c r="E1" s="603"/>
    </row>
    <row r="2" spans="1:5" s="267" customFormat="1" ht="15.75" customHeight="1">
      <c r="A2" s="560" t="s">
        <v>60</v>
      </c>
      <c r="B2" s="786" t="s">
        <v>638</v>
      </c>
      <c r="C2" s="787"/>
      <c r="D2" s="788"/>
      <c r="E2" s="585"/>
    </row>
    <row r="3" spans="1:5" s="267" customFormat="1" ht="28.2" thickBot="1">
      <c r="A3" s="561" t="s">
        <v>441</v>
      </c>
      <c r="B3" s="789"/>
      <c r="C3" s="790"/>
      <c r="D3" s="791"/>
      <c r="E3" s="586"/>
    </row>
    <row r="4" spans="1:5" s="268" customFormat="1" ht="15.9" customHeight="1" thickBot="1">
      <c r="A4" s="562"/>
      <c r="B4" s="562"/>
      <c r="C4" s="587"/>
      <c r="D4" s="587"/>
      <c r="E4" s="587" t="s">
        <v>54</v>
      </c>
    </row>
    <row r="5" spans="1:5" ht="28.2" thickBot="1">
      <c r="A5" s="563" t="s">
        <v>136</v>
      </c>
      <c r="B5" s="564" t="s">
        <v>55</v>
      </c>
      <c r="C5" s="565" t="s">
        <v>163</v>
      </c>
      <c r="D5" s="565" t="s">
        <v>164</v>
      </c>
      <c r="E5" s="566" t="s">
        <v>165</v>
      </c>
    </row>
    <row r="6" spans="1:5" s="269" customFormat="1" ht="12.9" customHeight="1" thickBot="1">
      <c r="A6" s="567" t="s">
        <v>350</v>
      </c>
      <c r="B6" s="568" t="s">
        <v>351</v>
      </c>
      <c r="C6" s="568" t="s">
        <v>352</v>
      </c>
      <c r="D6" s="569" t="s">
        <v>353</v>
      </c>
      <c r="E6" s="570" t="s">
        <v>354</v>
      </c>
    </row>
    <row r="7" spans="1:5" s="269" customFormat="1" ht="15.9" customHeight="1" thickBot="1">
      <c r="A7" s="783" t="s">
        <v>56</v>
      </c>
      <c r="B7" s="784"/>
      <c r="C7" s="784"/>
      <c r="D7" s="784"/>
      <c r="E7" s="785"/>
    </row>
    <row r="8" spans="1:5" s="269" customFormat="1" ht="12" customHeight="1" thickBot="1">
      <c r="A8" s="470" t="s">
        <v>20</v>
      </c>
      <c r="B8" s="483" t="s">
        <v>234</v>
      </c>
      <c r="C8" s="172">
        <f>SUM(C9:C14)</f>
        <v>14398003</v>
      </c>
      <c r="D8" s="629">
        <f>SUM(D9:D14)</f>
        <v>15752456</v>
      </c>
      <c r="E8" s="640">
        <f>SUM(E9:E14)</f>
        <v>15752457</v>
      </c>
    </row>
    <row r="9" spans="1:5" s="262" customFormat="1" ht="12" customHeight="1">
      <c r="A9" s="571" t="s">
        <v>79</v>
      </c>
      <c r="B9" s="486" t="s">
        <v>235</v>
      </c>
      <c r="C9" s="257">
        <v>7941406</v>
      </c>
      <c r="D9" s="630">
        <v>8036692</v>
      </c>
      <c r="E9" s="641">
        <v>8036693</v>
      </c>
    </row>
    <row r="10" spans="1:5" s="270" customFormat="1" ht="12" customHeight="1">
      <c r="A10" s="572" t="s">
        <v>80</v>
      </c>
      <c r="B10" s="488" t="s">
        <v>236</v>
      </c>
      <c r="C10" s="256"/>
      <c r="D10" s="627"/>
      <c r="E10" s="642"/>
    </row>
    <row r="11" spans="1:5" s="270" customFormat="1" ht="12" customHeight="1">
      <c r="A11" s="572" t="s">
        <v>81</v>
      </c>
      <c r="B11" s="488" t="s">
        <v>237</v>
      </c>
      <c r="C11" s="256">
        <v>4656597</v>
      </c>
      <c r="D11" s="627">
        <v>5915764</v>
      </c>
      <c r="E11" s="642">
        <v>5915764</v>
      </c>
    </row>
    <row r="12" spans="1:5" s="270" customFormat="1" ht="12" customHeight="1">
      <c r="A12" s="572" t="s">
        <v>82</v>
      </c>
      <c r="B12" s="488" t="s">
        <v>238</v>
      </c>
      <c r="C12" s="256">
        <v>1800000</v>
      </c>
      <c r="D12" s="627">
        <v>1800000</v>
      </c>
      <c r="E12" s="642">
        <v>1800000</v>
      </c>
    </row>
    <row r="13" spans="1:5" s="270" customFormat="1" ht="12" customHeight="1">
      <c r="A13" s="572" t="s">
        <v>100</v>
      </c>
      <c r="B13" s="488" t="s">
        <v>239</v>
      </c>
      <c r="C13" s="256"/>
      <c r="D13" s="627"/>
      <c r="E13" s="642"/>
    </row>
    <row r="14" spans="1:5" s="262" customFormat="1" ht="12" customHeight="1" thickBot="1">
      <c r="A14" s="573" t="s">
        <v>83</v>
      </c>
      <c r="B14" s="490" t="s">
        <v>240</v>
      </c>
      <c r="C14" s="256"/>
      <c r="D14" s="628"/>
      <c r="E14" s="643"/>
    </row>
    <row r="15" spans="1:5" s="262" customFormat="1" ht="12" customHeight="1" thickBot="1">
      <c r="A15" s="470" t="s">
        <v>21</v>
      </c>
      <c r="B15" s="491" t="s">
        <v>241</v>
      </c>
      <c r="C15" s="172">
        <f>+C16+C17+C18+C19+C20</f>
        <v>11893472</v>
      </c>
      <c r="D15" s="629">
        <f>+D16+D17+D18+D19+D20</f>
        <v>26252031</v>
      </c>
      <c r="E15" s="640">
        <f>SUM(E16:E20)</f>
        <v>26252031</v>
      </c>
    </row>
    <row r="16" spans="1:5" s="262" customFormat="1" ht="12" customHeight="1">
      <c r="A16" s="571" t="s">
        <v>85</v>
      </c>
      <c r="B16" s="486" t="s">
        <v>242</v>
      </c>
      <c r="C16" s="257"/>
      <c r="D16" s="630"/>
      <c r="E16" s="641"/>
    </row>
    <row r="17" spans="1:5" s="262" customFormat="1" ht="12" customHeight="1">
      <c r="A17" s="572" t="s">
        <v>86</v>
      </c>
      <c r="B17" s="488" t="s">
        <v>243</v>
      </c>
      <c r="C17" s="256"/>
      <c r="D17" s="627"/>
      <c r="E17" s="642"/>
    </row>
    <row r="18" spans="1:5" s="262" customFormat="1" ht="12" customHeight="1">
      <c r="A18" s="572" t="s">
        <v>87</v>
      </c>
      <c r="B18" s="488" t="s">
        <v>244</v>
      </c>
      <c r="C18" s="256"/>
      <c r="D18" s="627"/>
      <c r="E18" s="642"/>
    </row>
    <row r="19" spans="1:5" s="262" customFormat="1" ht="12" customHeight="1">
      <c r="A19" s="572" t="s">
        <v>88</v>
      </c>
      <c r="B19" s="488" t="s">
        <v>245</v>
      </c>
      <c r="C19" s="256"/>
      <c r="D19" s="627"/>
      <c r="E19" s="642"/>
    </row>
    <row r="20" spans="1:5" s="262" customFormat="1" ht="12" customHeight="1">
      <c r="A20" s="572" t="s">
        <v>89</v>
      </c>
      <c r="B20" s="488" t="s">
        <v>246</v>
      </c>
      <c r="C20" s="256">
        <v>11893472</v>
      </c>
      <c r="D20" s="627">
        <v>26252031</v>
      </c>
      <c r="E20" s="642">
        <v>26252031</v>
      </c>
    </row>
    <row r="21" spans="1:5" s="270" customFormat="1" ht="12" customHeight="1" thickBot="1">
      <c r="A21" s="573" t="s">
        <v>95</v>
      </c>
      <c r="B21" s="490" t="s">
        <v>247</v>
      </c>
      <c r="C21" s="258"/>
      <c r="D21" s="628"/>
      <c r="E21" s="643"/>
    </row>
    <row r="22" spans="1:5" s="270" customFormat="1" ht="12" customHeight="1" thickBot="1">
      <c r="A22" s="470" t="s">
        <v>22</v>
      </c>
      <c r="B22" s="483" t="s">
        <v>248</v>
      </c>
      <c r="C22" s="172">
        <f>+C23+C24+C25+C26+C27</f>
        <v>14169963</v>
      </c>
      <c r="D22" s="629">
        <f>+D23+D24+D25+D26+D27</f>
        <v>30021903</v>
      </c>
      <c r="E22" s="640">
        <f>SUM(E23:E27)</f>
        <v>30021903</v>
      </c>
    </row>
    <row r="23" spans="1:5" s="270" customFormat="1" ht="12" customHeight="1">
      <c r="A23" s="571" t="s">
        <v>68</v>
      </c>
      <c r="B23" s="486" t="s">
        <v>249</v>
      </c>
      <c r="C23" s="257"/>
      <c r="D23" s="630"/>
      <c r="E23" s="641"/>
    </row>
    <row r="24" spans="1:5" s="262" customFormat="1" ht="12" customHeight="1">
      <c r="A24" s="572" t="s">
        <v>69</v>
      </c>
      <c r="B24" s="488" t="s">
        <v>250</v>
      </c>
      <c r="C24" s="256"/>
      <c r="D24" s="627"/>
      <c r="E24" s="642"/>
    </row>
    <row r="25" spans="1:5" s="270" customFormat="1" ht="12" customHeight="1">
      <c r="A25" s="572" t="s">
        <v>70</v>
      </c>
      <c r="B25" s="488" t="s">
        <v>251</v>
      </c>
      <c r="C25" s="256"/>
      <c r="D25" s="627"/>
      <c r="E25" s="642"/>
    </row>
    <row r="26" spans="1:5" s="270" customFormat="1" ht="12" customHeight="1">
      <c r="A26" s="572" t="s">
        <v>71</v>
      </c>
      <c r="B26" s="488" t="s">
        <v>252</v>
      </c>
      <c r="C26" s="256"/>
      <c r="D26" s="627"/>
      <c r="E26" s="642"/>
    </row>
    <row r="27" spans="1:5" s="270" customFormat="1" ht="12" customHeight="1">
      <c r="A27" s="572" t="s">
        <v>111</v>
      </c>
      <c r="B27" s="488" t="s">
        <v>253</v>
      </c>
      <c r="C27" s="256">
        <v>14169963</v>
      </c>
      <c r="D27" s="627">
        <v>30021903</v>
      </c>
      <c r="E27" s="642">
        <v>30021903</v>
      </c>
    </row>
    <row r="28" spans="1:5" s="270" customFormat="1" ht="12" customHeight="1" thickBot="1">
      <c r="A28" s="573" t="s">
        <v>112</v>
      </c>
      <c r="B28" s="490" t="s">
        <v>254</v>
      </c>
      <c r="C28" s="258">
        <v>11756884</v>
      </c>
      <c r="D28" s="628">
        <v>9159445</v>
      </c>
      <c r="E28" s="643">
        <v>9159445</v>
      </c>
    </row>
    <row r="29" spans="1:5" s="270" customFormat="1" ht="12" customHeight="1" thickBot="1">
      <c r="A29" s="470" t="s">
        <v>113</v>
      </c>
      <c r="B29" s="483" t="s">
        <v>255</v>
      </c>
      <c r="C29" s="259">
        <f>+C30+C33+C34+C35</f>
        <v>16445000</v>
      </c>
      <c r="D29" s="631">
        <f>+D30+D33+D34+D35</f>
        <v>20258997</v>
      </c>
      <c r="E29" s="644">
        <f>+E30+E33+E34+E35</f>
        <v>20258997</v>
      </c>
    </row>
    <row r="30" spans="1:5" s="270" customFormat="1" ht="12" customHeight="1">
      <c r="A30" s="571" t="s">
        <v>256</v>
      </c>
      <c r="B30" s="486" t="s">
        <v>257</v>
      </c>
      <c r="C30" s="453">
        <f>+C31+C32</f>
        <v>15400000</v>
      </c>
      <c r="D30" s="632">
        <f>+D31+D32</f>
        <v>18825472</v>
      </c>
      <c r="E30" s="645">
        <f>SUM(E31:E32)</f>
        <v>18825472</v>
      </c>
    </row>
    <row r="31" spans="1:5" s="270" customFormat="1" ht="12" customHeight="1">
      <c r="A31" s="572" t="s">
        <v>258</v>
      </c>
      <c r="B31" s="488" t="s">
        <v>259</v>
      </c>
      <c r="C31" s="256">
        <v>400000</v>
      </c>
      <c r="D31" s="627">
        <v>466063</v>
      </c>
      <c r="E31" s="642">
        <v>466063</v>
      </c>
    </row>
    <row r="32" spans="1:5" s="270" customFormat="1" ht="12" customHeight="1">
      <c r="A32" s="572" t="s">
        <v>260</v>
      </c>
      <c r="B32" s="488" t="s">
        <v>261</v>
      </c>
      <c r="C32" s="256">
        <v>15000000</v>
      </c>
      <c r="D32" s="627">
        <v>18359409</v>
      </c>
      <c r="E32" s="642">
        <v>18359409</v>
      </c>
    </row>
    <row r="33" spans="1:5" s="270" customFormat="1" ht="12" customHeight="1">
      <c r="A33" s="572" t="s">
        <v>262</v>
      </c>
      <c r="B33" s="488" t="s">
        <v>263</v>
      </c>
      <c r="C33" s="256">
        <v>1000000</v>
      </c>
      <c r="D33" s="627">
        <v>1417908</v>
      </c>
      <c r="E33" s="642">
        <v>1417908</v>
      </c>
    </row>
    <row r="34" spans="1:5" s="270" customFormat="1" ht="12" customHeight="1">
      <c r="A34" s="572" t="s">
        <v>264</v>
      </c>
      <c r="B34" s="488" t="s">
        <v>265</v>
      </c>
      <c r="C34" s="256"/>
      <c r="D34" s="627"/>
      <c r="E34" s="642"/>
    </row>
    <row r="35" spans="1:5" s="270" customFormat="1" ht="12" customHeight="1" thickBot="1">
      <c r="A35" s="573" t="s">
        <v>266</v>
      </c>
      <c r="B35" s="490" t="s">
        <v>267</v>
      </c>
      <c r="C35" s="258">
        <v>45000</v>
      </c>
      <c r="D35" s="628">
        <v>15617</v>
      </c>
      <c r="E35" s="643">
        <v>15617</v>
      </c>
    </row>
    <row r="36" spans="1:5" s="270" customFormat="1" ht="12" customHeight="1" thickBot="1">
      <c r="A36" s="470" t="s">
        <v>24</v>
      </c>
      <c r="B36" s="483" t="s">
        <v>268</v>
      </c>
      <c r="C36" s="172">
        <f>SUM(C37:C47)</f>
        <v>2000000</v>
      </c>
      <c r="D36" s="629">
        <f>SUM(D37:D47)</f>
        <v>2751304</v>
      </c>
      <c r="E36" s="640">
        <f>SUM(E37:E47)</f>
        <v>2751304</v>
      </c>
    </row>
    <row r="37" spans="1:5" s="270" customFormat="1" ht="12" customHeight="1">
      <c r="A37" s="571" t="s">
        <v>72</v>
      </c>
      <c r="B37" s="486" t="s">
        <v>269</v>
      </c>
      <c r="C37" s="257">
        <v>2000000</v>
      </c>
      <c r="D37" s="630">
        <v>2615323</v>
      </c>
      <c r="E37" s="641">
        <v>2615323</v>
      </c>
    </row>
    <row r="38" spans="1:5" s="270" customFormat="1" ht="12" customHeight="1">
      <c r="A38" s="572" t="s">
        <v>73</v>
      </c>
      <c r="B38" s="488" t="s">
        <v>270</v>
      </c>
      <c r="C38" s="256"/>
      <c r="D38" s="627">
        <v>50000</v>
      </c>
      <c r="E38" s="642">
        <v>50000</v>
      </c>
    </row>
    <row r="39" spans="1:5" s="270" customFormat="1" ht="12" customHeight="1">
      <c r="A39" s="572" t="s">
        <v>74</v>
      </c>
      <c r="B39" s="488" t="s">
        <v>271</v>
      </c>
      <c r="C39" s="256"/>
      <c r="D39" s="627"/>
      <c r="E39" s="642"/>
    </row>
    <row r="40" spans="1:5" s="270" customFormat="1" ht="12" customHeight="1">
      <c r="A40" s="572" t="s">
        <v>115</v>
      </c>
      <c r="B40" s="488" t="s">
        <v>272</v>
      </c>
      <c r="C40" s="256"/>
      <c r="D40" s="627">
        <v>73062</v>
      </c>
      <c r="E40" s="642">
        <v>73062</v>
      </c>
    </row>
    <row r="41" spans="1:5" s="270" customFormat="1" ht="12" customHeight="1">
      <c r="A41" s="572" t="s">
        <v>116</v>
      </c>
      <c r="B41" s="488" t="s">
        <v>273</v>
      </c>
      <c r="C41" s="256"/>
      <c r="D41" s="627"/>
      <c r="E41" s="642"/>
    </row>
    <row r="42" spans="1:5" s="270" customFormat="1" ht="12" customHeight="1">
      <c r="A42" s="572" t="s">
        <v>117</v>
      </c>
      <c r="B42" s="488" t="s">
        <v>274</v>
      </c>
      <c r="C42" s="256"/>
      <c r="D42" s="627"/>
      <c r="E42" s="642"/>
    </row>
    <row r="43" spans="1:5" s="270" customFormat="1" ht="12" customHeight="1">
      <c r="A43" s="572" t="s">
        <v>118</v>
      </c>
      <c r="B43" s="488" t="s">
        <v>275</v>
      </c>
      <c r="C43" s="256"/>
      <c r="D43" s="627"/>
      <c r="E43" s="642"/>
    </row>
    <row r="44" spans="1:5" s="270" customFormat="1" ht="12" customHeight="1">
      <c r="A44" s="572" t="s">
        <v>119</v>
      </c>
      <c r="B44" s="488" t="s">
        <v>276</v>
      </c>
      <c r="C44" s="256"/>
      <c r="D44" s="627">
        <v>21</v>
      </c>
      <c r="E44" s="642">
        <v>21</v>
      </c>
    </row>
    <row r="45" spans="1:5" s="270" customFormat="1" ht="12" customHeight="1">
      <c r="A45" s="572" t="s">
        <v>277</v>
      </c>
      <c r="B45" s="488" t="s">
        <v>278</v>
      </c>
      <c r="C45" s="454"/>
      <c r="D45" s="633"/>
      <c r="E45" s="646"/>
    </row>
    <row r="46" spans="1:5" s="270" customFormat="1" ht="12" customHeight="1">
      <c r="A46" s="573" t="s">
        <v>279</v>
      </c>
      <c r="B46" s="490" t="s">
        <v>682</v>
      </c>
      <c r="C46" s="455"/>
      <c r="D46" s="634"/>
      <c r="E46" s="647"/>
    </row>
    <row r="47" spans="1:5" s="262" customFormat="1" ht="12" customHeight="1" thickBot="1">
      <c r="A47" s="573" t="s">
        <v>279</v>
      </c>
      <c r="B47" s="490" t="s">
        <v>280</v>
      </c>
      <c r="C47" s="455"/>
      <c r="D47" s="634">
        <v>12898</v>
      </c>
      <c r="E47" s="647">
        <v>12898</v>
      </c>
    </row>
    <row r="48" spans="1:5" s="270" customFormat="1" ht="12" customHeight="1" thickBot="1">
      <c r="A48" s="470" t="s">
        <v>25</v>
      </c>
      <c r="B48" s="483" t="s">
        <v>281</v>
      </c>
      <c r="C48" s="172">
        <f>SUM(C49:C53)</f>
        <v>0</v>
      </c>
      <c r="D48" s="629">
        <f>SUM(D49:D53)</f>
        <v>0</v>
      </c>
      <c r="E48" s="640"/>
    </row>
    <row r="49" spans="1:5" s="270" customFormat="1" ht="12" customHeight="1">
      <c r="A49" s="571" t="s">
        <v>75</v>
      </c>
      <c r="B49" s="486" t="s">
        <v>282</v>
      </c>
      <c r="C49" s="456"/>
      <c r="D49" s="635"/>
      <c r="E49" s="648"/>
    </row>
    <row r="50" spans="1:5" s="270" customFormat="1" ht="12" customHeight="1">
      <c r="A50" s="572" t="s">
        <v>76</v>
      </c>
      <c r="B50" s="488" t="s">
        <v>283</v>
      </c>
      <c r="C50" s="454"/>
      <c r="D50" s="633"/>
      <c r="E50" s="646"/>
    </row>
    <row r="51" spans="1:5" s="270" customFormat="1" ht="12" customHeight="1">
      <c r="A51" s="572" t="s">
        <v>284</v>
      </c>
      <c r="B51" s="488" t="s">
        <v>285</v>
      </c>
      <c r="C51" s="454"/>
      <c r="D51" s="633"/>
      <c r="E51" s="646"/>
    </row>
    <row r="52" spans="1:5" s="270" customFormat="1" ht="12" customHeight="1">
      <c r="A52" s="572" t="s">
        <v>286</v>
      </c>
      <c r="B52" s="488" t="s">
        <v>287</v>
      </c>
      <c r="C52" s="454"/>
      <c r="D52" s="633"/>
      <c r="E52" s="646"/>
    </row>
    <row r="53" spans="1:5" s="270" customFormat="1" ht="12" customHeight="1" thickBot="1">
      <c r="A53" s="573" t="s">
        <v>288</v>
      </c>
      <c r="B53" s="490" t="s">
        <v>289</v>
      </c>
      <c r="C53" s="455"/>
      <c r="D53" s="634"/>
      <c r="E53" s="647"/>
    </row>
    <row r="54" spans="1:5" s="270" customFormat="1" ht="12" customHeight="1" thickBot="1">
      <c r="A54" s="470" t="s">
        <v>120</v>
      </c>
      <c r="B54" s="483" t="s">
        <v>290</v>
      </c>
      <c r="C54" s="172">
        <f>SUM(C55:C57)</f>
        <v>0</v>
      </c>
      <c r="D54" s="629">
        <f>SUM(D55:D57)</f>
        <v>0</v>
      </c>
      <c r="E54" s="640">
        <f>SUM(E55:E57)</f>
        <v>0</v>
      </c>
    </row>
    <row r="55" spans="1:5" s="262" customFormat="1" ht="12" customHeight="1">
      <c r="A55" s="571" t="s">
        <v>77</v>
      </c>
      <c r="B55" s="486" t="s">
        <v>291</v>
      </c>
      <c r="C55" s="257"/>
      <c r="D55" s="630"/>
      <c r="E55" s="641"/>
    </row>
    <row r="56" spans="1:5" s="262" customFormat="1" ht="12" customHeight="1">
      <c r="A56" s="572" t="s">
        <v>78</v>
      </c>
      <c r="B56" s="488" t="s">
        <v>292</v>
      </c>
      <c r="C56" s="256"/>
      <c r="D56" s="627"/>
      <c r="E56" s="642"/>
    </row>
    <row r="57" spans="1:5" s="262" customFormat="1" ht="12" customHeight="1">
      <c r="A57" s="572" t="s">
        <v>293</v>
      </c>
      <c r="B57" s="488" t="s">
        <v>294</v>
      </c>
      <c r="C57" s="256"/>
      <c r="D57" s="627"/>
      <c r="E57" s="642"/>
    </row>
    <row r="58" spans="1:5" s="262" customFormat="1" ht="12" customHeight="1" thickBot="1">
      <c r="A58" s="573" t="s">
        <v>295</v>
      </c>
      <c r="B58" s="490" t="s">
        <v>296</v>
      </c>
      <c r="C58" s="258"/>
      <c r="D58" s="628"/>
      <c r="E58" s="643"/>
    </row>
    <row r="59" spans="1:5" s="270" customFormat="1" ht="12" customHeight="1" thickBot="1">
      <c r="A59" s="470" t="s">
        <v>27</v>
      </c>
      <c r="B59" s="491" t="s">
        <v>297</v>
      </c>
      <c r="C59" s="172">
        <f>SUM(C60:C62)</f>
        <v>159965</v>
      </c>
      <c r="D59" s="629">
        <f>SUM(D60:D62)</f>
        <v>3152997</v>
      </c>
      <c r="E59" s="640">
        <f>SUM(E60:E63)</f>
        <v>3152997</v>
      </c>
    </row>
    <row r="60" spans="1:5" s="270" customFormat="1" ht="12" customHeight="1">
      <c r="A60" s="571" t="s">
        <v>121</v>
      </c>
      <c r="B60" s="486" t="s">
        <v>298</v>
      </c>
      <c r="C60" s="454"/>
      <c r="D60" s="635"/>
      <c r="E60" s="646"/>
    </row>
    <row r="61" spans="1:5" s="270" customFormat="1" ht="12" customHeight="1">
      <c r="A61" s="572" t="s">
        <v>122</v>
      </c>
      <c r="B61" s="488" t="s">
        <v>444</v>
      </c>
      <c r="C61" s="454"/>
      <c r="D61" s="633"/>
      <c r="E61" s="646"/>
    </row>
    <row r="62" spans="1:5" s="270" customFormat="1" ht="12" customHeight="1">
      <c r="A62" s="572" t="s">
        <v>142</v>
      </c>
      <c r="B62" s="488" t="s">
        <v>300</v>
      </c>
      <c r="C62" s="454">
        <v>159965</v>
      </c>
      <c r="D62" s="633">
        <v>3152997</v>
      </c>
      <c r="E62" s="646">
        <v>3152997</v>
      </c>
    </row>
    <row r="63" spans="1:5" s="270" customFormat="1" ht="12" customHeight="1" thickBot="1">
      <c r="A63" s="573" t="s">
        <v>301</v>
      </c>
      <c r="B63" s="490" t="s">
        <v>302</v>
      </c>
      <c r="C63" s="454"/>
      <c r="D63" s="634"/>
      <c r="E63" s="646"/>
    </row>
    <row r="64" spans="1:5" s="270" customFormat="1" ht="12" customHeight="1" thickBot="1">
      <c r="A64" s="470" t="s">
        <v>28</v>
      </c>
      <c r="B64" s="483" t="s">
        <v>303</v>
      </c>
      <c r="C64" s="259">
        <f>+C8+C15+C22+C29+C36+C48+C54+C59</f>
        <v>59066403</v>
      </c>
      <c r="D64" s="631">
        <f>+D8+D15+D22+D29+D36+D48+D54+D59</f>
        <v>98189688</v>
      </c>
      <c r="E64" s="644">
        <f>+E8+E15+E22+E29+E36+E48+E54+E59</f>
        <v>98189689</v>
      </c>
    </row>
    <row r="65" spans="1:5" s="270" customFormat="1" ht="12" customHeight="1" thickBot="1">
      <c r="A65" s="588" t="s">
        <v>442</v>
      </c>
      <c r="B65" s="491" t="s">
        <v>305</v>
      </c>
      <c r="C65" s="172">
        <f>SUM(C66:C68)</f>
        <v>0</v>
      </c>
      <c r="D65" s="626">
        <f>SUM(D66:D68)</f>
        <v>0</v>
      </c>
      <c r="E65" s="640">
        <f>+E66+E67+E68</f>
        <v>0</v>
      </c>
    </row>
    <row r="66" spans="1:5" s="270" customFormat="1" ht="12" customHeight="1">
      <c r="A66" s="571" t="s">
        <v>306</v>
      </c>
      <c r="B66" s="486" t="s">
        <v>307</v>
      </c>
      <c r="C66" s="454"/>
      <c r="D66" s="633"/>
      <c r="E66" s="646"/>
    </row>
    <row r="67" spans="1:5" s="270" customFormat="1" ht="12" customHeight="1">
      <c r="A67" s="572" t="s">
        <v>308</v>
      </c>
      <c r="B67" s="488" t="s">
        <v>309</v>
      </c>
      <c r="C67" s="454"/>
      <c r="D67" s="633"/>
      <c r="E67" s="646"/>
    </row>
    <row r="68" spans="1:5" s="270" customFormat="1" ht="12" customHeight="1" thickBot="1">
      <c r="A68" s="573" t="s">
        <v>310</v>
      </c>
      <c r="B68" s="473" t="s">
        <v>311</v>
      </c>
      <c r="C68" s="454"/>
      <c r="D68" s="634"/>
      <c r="E68" s="646"/>
    </row>
    <row r="69" spans="1:5" s="270" customFormat="1" ht="12" customHeight="1" thickBot="1">
      <c r="A69" s="588" t="s">
        <v>312</v>
      </c>
      <c r="B69" s="491" t="s">
        <v>313</v>
      </c>
      <c r="C69" s="172">
        <f>SUM(C70:C73)</f>
        <v>0</v>
      </c>
      <c r="D69" s="629">
        <f>SUM(D70:D73)</f>
        <v>0</v>
      </c>
      <c r="E69" s="640">
        <f>+E70+E71+E72+E73</f>
        <v>0</v>
      </c>
    </row>
    <row r="70" spans="1:5" s="270" customFormat="1" ht="12" customHeight="1">
      <c r="A70" s="571" t="s">
        <v>101</v>
      </c>
      <c r="B70" s="486" t="s">
        <v>314</v>
      </c>
      <c r="C70" s="454"/>
      <c r="D70" s="635"/>
      <c r="E70" s="646"/>
    </row>
    <row r="71" spans="1:5" s="270" customFormat="1" ht="12" customHeight="1">
      <c r="A71" s="572" t="s">
        <v>102</v>
      </c>
      <c r="B71" s="488" t="s">
        <v>315</v>
      </c>
      <c r="C71" s="454"/>
      <c r="D71" s="633"/>
      <c r="E71" s="646"/>
    </row>
    <row r="72" spans="1:5" s="270" customFormat="1" ht="12" customHeight="1">
      <c r="A72" s="572" t="s">
        <v>316</v>
      </c>
      <c r="B72" s="488" t="s">
        <v>317</v>
      </c>
      <c r="C72" s="454"/>
      <c r="D72" s="633"/>
      <c r="E72" s="646"/>
    </row>
    <row r="73" spans="1:5" s="270" customFormat="1" ht="12" customHeight="1" thickBot="1">
      <c r="A73" s="573" t="s">
        <v>318</v>
      </c>
      <c r="B73" s="490" t="s">
        <v>319</v>
      </c>
      <c r="C73" s="454"/>
      <c r="D73" s="634"/>
      <c r="E73" s="646"/>
    </row>
    <row r="74" spans="1:5" s="270" customFormat="1" ht="12" customHeight="1" thickBot="1">
      <c r="A74" s="588" t="s">
        <v>320</v>
      </c>
      <c r="B74" s="491" t="s">
        <v>321</v>
      </c>
      <c r="C74" s="172">
        <f>SUM(C75:C76)</f>
        <v>31675239</v>
      </c>
      <c r="D74" s="629">
        <f>SUM(D75:D76)</f>
        <v>31906241</v>
      </c>
      <c r="E74" s="640">
        <f>+E75+E76</f>
        <v>31906241</v>
      </c>
    </row>
    <row r="75" spans="1:5" s="270" customFormat="1" ht="12" customHeight="1">
      <c r="A75" s="571" t="s">
        <v>322</v>
      </c>
      <c r="B75" s="486" t="s">
        <v>323</v>
      </c>
      <c r="C75" s="454">
        <v>31675239</v>
      </c>
      <c r="D75" s="635">
        <v>31906241</v>
      </c>
      <c r="E75" s="646">
        <v>31906241</v>
      </c>
    </row>
    <row r="76" spans="1:5" s="270" customFormat="1" ht="12" customHeight="1" thickBot="1">
      <c r="A76" s="573" t="s">
        <v>324</v>
      </c>
      <c r="B76" s="490" t="s">
        <v>325</v>
      </c>
      <c r="C76" s="454"/>
      <c r="D76" s="634"/>
      <c r="E76" s="646"/>
    </row>
    <row r="77" spans="1:5" s="270" customFormat="1" ht="12" customHeight="1" thickBot="1">
      <c r="A77" s="588" t="s">
        <v>326</v>
      </c>
      <c r="B77" s="491" t="s">
        <v>327</v>
      </c>
      <c r="C77" s="172">
        <f>SUM(C78:C80)</f>
        <v>0</v>
      </c>
      <c r="D77" s="629">
        <f>SUM(D78:D80)</f>
        <v>622281</v>
      </c>
      <c r="E77" s="640">
        <f>+E78+E79+E80</f>
        <v>622281</v>
      </c>
    </row>
    <row r="78" spans="1:5" s="270" customFormat="1" ht="12" customHeight="1">
      <c r="A78" s="571" t="s">
        <v>328</v>
      </c>
      <c r="B78" s="486" t="s">
        <v>329</v>
      </c>
      <c r="C78" s="454"/>
      <c r="D78" s="635">
        <v>622281</v>
      </c>
      <c r="E78" s="646">
        <v>622281</v>
      </c>
    </row>
    <row r="79" spans="1:5" s="270" customFormat="1" ht="12" customHeight="1">
      <c r="A79" s="572" t="s">
        <v>330</v>
      </c>
      <c r="B79" s="488" t="s">
        <v>331</v>
      </c>
      <c r="C79" s="454"/>
      <c r="D79" s="633"/>
      <c r="E79" s="646"/>
    </row>
    <row r="80" spans="1:5" s="270" customFormat="1" ht="12" customHeight="1" thickBot="1">
      <c r="A80" s="573" t="s">
        <v>332</v>
      </c>
      <c r="B80" s="490" t="s">
        <v>333</v>
      </c>
      <c r="C80" s="454"/>
      <c r="D80" s="634"/>
      <c r="E80" s="646"/>
    </row>
    <row r="81" spans="1:5" s="270" customFormat="1" ht="12" customHeight="1" thickBot="1">
      <c r="A81" s="588" t="s">
        <v>334</v>
      </c>
      <c r="B81" s="491" t="s">
        <v>335</v>
      </c>
      <c r="C81" s="172">
        <f>SUM(C82:C85)</f>
        <v>0</v>
      </c>
      <c r="D81" s="629">
        <f>SUM(D82:D85)</f>
        <v>0</v>
      </c>
      <c r="E81" s="640">
        <f>+E82+E83+E84+E85</f>
        <v>0</v>
      </c>
    </row>
    <row r="82" spans="1:5" s="270" customFormat="1" ht="12" customHeight="1">
      <c r="A82" s="589" t="s">
        <v>336</v>
      </c>
      <c r="B82" s="486" t="s">
        <v>337</v>
      </c>
      <c r="C82" s="454"/>
      <c r="D82" s="635"/>
      <c r="E82" s="646"/>
    </row>
    <row r="83" spans="1:5" s="270" customFormat="1" ht="12" customHeight="1">
      <c r="A83" s="590" t="s">
        <v>338</v>
      </c>
      <c r="B83" s="488" t="s">
        <v>339</v>
      </c>
      <c r="C83" s="454"/>
      <c r="D83" s="633"/>
      <c r="E83" s="646"/>
    </row>
    <row r="84" spans="1:5" s="270" customFormat="1" ht="12" customHeight="1">
      <c r="A84" s="590" t="s">
        <v>340</v>
      </c>
      <c r="B84" s="488" t="s">
        <v>341</v>
      </c>
      <c r="C84" s="454"/>
      <c r="D84" s="633"/>
      <c r="E84" s="646"/>
    </row>
    <row r="85" spans="1:5" s="270" customFormat="1" ht="12" customHeight="1" thickBot="1">
      <c r="A85" s="591" t="s">
        <v>342</v>
      </c>
      <c r="B85" s="490" t="s">
        <v>343</v>
      </c>
      <c r="C85" s="454"/>
      <c r="D85" s="634"/>
      <c r="E85" s="646"/>
    </row>
    <row r="86" spans="1:5" s="270" customFormat="1" ht="12" customHeight="1" thickBot="1">
      <c r="A86" s="588" t="s">
        <v>344</v>
      </c>
      <c r="B86" s="491" t="s">
        <v>345</v>
      </c>
      <c r="C86" s="457"/>
      <c r="D86" s="636"/>
      <c r="E86" s="649"/>
    </row>
    <row r="87" spans="1:5" s="270" customFormat="1" ht="12" customHeight="1" thickBot="1">
      <c r="A87" s="588" t="s">
        <v>346</v>
      </c>
      <c r="B87" s="475" t="s">
        <v>347</v>
      </c>
      <c r="C87" s="259">
        <f>SUM(C65,C69,C74,C77,C77,C81,C86)</f>
        <v>31675239</v>
      </c>
      <c r="D87" s="631">
        <f>SUM(D65,D69,D74,D77,D81,D86)</f>
        <v>32528522</v>
      </c>
      <c r="E87" s="644">
        <f>+E65+E69+E74+E77+E81+E86</f>
        <v>32528522</v>
      </c>
    </row>
    <row r="88" spans="1:5" s="270" customFormat="1" ht="12" customHeight="1" thickBot="1">
      <c r="A88" s="580" t="s">
        <v>348</v>
      </c>
      <c r="B88" s="477" t="s">
        <v>443</v>
      </c>
      <c r="C88" s="259">
        <f>+C64+C87</f>
        <v>90741642</v>
      </c>
      <c r="D88" s="637">
        <f>+D64+D87</f>
        <v>130718210</v>
      </c>
      <c r="E88" s="644">
        <f>+E64+E87</f>
        <v>130718211</v>
      </c>
    </row>
    <row r="89" spans="1:5" s="270" customFormat="1" ht="4.5" customHeight="1" thickBot="1">
      <c r="A89" s="574"/>
      <c r="B89" s="592"/>
      <c r="C89" s="593"/>
      <c r="D89" s="593"/>
      <c r="E89" s="593"/>
    </row>
    <row r="90" spans="1:5" ht="14.4" hidden="1" thickBot="1">
      <c r="A90" s="575"/>
      <c r="B90" s="270"/>
      <c r="C90" s="594"/>
      <c r="D90" s="594"/>
      <c r="E90" s="594"/>
    </row>
    <row r="91" spans="1:5" s="269" customFormat="1" ht="16.5" customHeight="1" thickBot="1">
      <c r="A91" s="783" t="s">
        <v>57</v>
      </c>
      <c r="B91" s="784"/>
      <c r="C91" s="784"/>
      <c r="D91" s="784"/>
      <c r="E91" s="785"/>
    </row>
    <row r="92" spans="1:5" s="130" customFormat="1" ht="12" customHeight="1" thickBot="1">
      <c r="A92" s="576" t="s">
        <v>20</v>
      </c>
      <c r="B92" s="478" t="s">
        <v>676</v>
      </c>
      <c r="C92" s="254">
        <f>SUM(C93:C97)</f>
        <v>50780798</v>
      </c>
      <c r="D92" s="254">
        <f>SUM(D93:D97)</f>
        <v>65655265</v>
      </c>
      <c r="E92" s="651">
        <f>SUM(E93:E97)</f>
        <v>65655265</v>
      </c>
    </row>
    <row r="93" spans="1:5" ht="12" customHeight="1">
      <c r="A93" s="577" t="s">
        <v>79</v>
      </c>
      <c r="B93" s="499" t="s">
        <v>50</v>
      </c>
      <c r="C93" s="255">
        <v>16693039</v>
      </c>
      <c r="D93" s="255">
        <v>28042083</v>
      </c>
      <c r="E93" s="652">
        <v>28042083</v>
      </c>
    </row>
    <row r="94" spans="1:5" ht="12" customHeight="1">
      <c r="A94" s="572" t="s">
        <v>80</v>
      </c>
      <c r="B94" s="500" t="s">
        <v>123</v>
      </c>
      <c r="C94" s="256">
        <v>2909653</v>
      </c>
      <c r="D94" s="256">
        <v>3837798</v>
      </c>
      <c r="E94" s="642">
        <v>3837798</v>
      </c>
    </row>
    <row r="95" spans="1:5" ht="12" customHeight="1">
      <c r="A95" s="572" t="s">
        <v>81</v>
      </c>
      <c r="B95" s="500" t="s">
        <v>99</v>
      </c>
      <c r="C95" s="258">
        <v>22808000</v>
      </c>
      <c r="D95" s="258">
        <v>22065807</v>
      </c>
      <c r="E95" s="643">
        <v>22065807</v>
      </c>
    </row>
    <row r="96" spans="1:5" ht="12" customHeight="1">
      <c r="A96" s="572" t="s">
        <v>82</v>
      </c>
      <c r="B96" s="501" t="s">
        <v>124</v>
      </c>
      <c r="C96" s="258">
        <v>1950000</v>
      </c>
      <c r="D96" s="258">
        <v>1463231</v>
      </c>
      <c r="E96" s="643">
        <v>1463231</v>
      </c>
    </row>
    <row r="97" spans="1:5" ht="12" customHeight="1">
      <c r="A97" s="572" t="s">
        <v>90</v>
      </c>
      <c r="B97" s="502" t="s">
        <v>125</v>
      </c>
      <c r="C97" s="258">
        <v>6420106</v>
      </c>
      <c r="D97" s="258">
        <v>10246346</v>
      </c>
      <c r="E97" s="643">
        <v>10246346</v>
      </c>
    </row>
    <row r="98" spans="1:5" ht="12" customHeight="1">
      <c r="A98" s="572" t="s">
        <v>83</v>
      </c>
      <c r="B98" s="500" t="s">
        <v>357</v>
      </c>
      <c r="C98" s="258"/>
      <c r="D98" s="258"/>
      <c r="E98" s="643"/>
    </row>
    <row r="99" spans="1:5" ht="12" customHeight="1">
      <c r="A99" s="572" t="s">
        <v>84</v>
      </c>
      <c r="B99" s="503" t="s">
        <v>358</v>
      </c>
      <c r="C99" s="258"/>
      <c r="D99" s="258"/>
      <c r="E99" s="643"/>
    </row>
    <row r="100" spans="1:5" ht="12" customHeight="1">
      <c r="A100" s="572" t="s">
        <v>91</v>
      </c>
      <c r="B100" s="500" t="s">
        <v>359</v>
      </c>
      <c r="C100" s="258"/>
      <c r="D100" s="258"/>
      <c r="E100" s="643"/>
    </row>
    <row r="101" spans="1:5" ht="12" customHeight="1">
      <c r="A101" s="572" t="s">
        <v>92</v>
      </c>
      <c r="B101" s="500" t="s">
        <v>360</v>
      </c>
      <c r="C101" s="258"/>
      <c r="D101" s="258"/>
      <c r="E101" s="643"/>
    </row>
    <row r="102" spans="1:5" ht="12" customHeight="1">
      <c r="A102" s="572" t="s">
        <v>93</v>
      </c>
      <c r="B102" s="503" t="s">
        <v>361</v>
      </c>
      <c r="C102" s="258">
        <v>5390106</v>
      </c>
      <c r="D102" s="258">
        <v>9681402</v>
      </c>
      <c r="E102" s="643">
        <v>9681402</v>
      </c>
    </row>
    <row r="103" spans="1:5" ht="12" customHeight="1">
      <c r="A103" s="572" t="s">
        <v>94</v>
      </c>
      <c r="B103" s="503" t="s">
        <v>362</v>
      </c>
      <c r="C103" s="258"/>
      <c r="D103" s="258"/>
      <c r="E103" s="643"/>
    </row>
    <row r="104" spans="1:5" ht="12" customHeight="1">
      <c r="A104" s="572" t="s">
        <v>96</v>
      </c>
      <c r="B104" s="500" t="s">
        <v>363</v>
      </c>
      <c r="C104" s="258"/>
      <c r="D104" s="258"/>
      <c r="E104" s="643"/>
    </row>
    <row r="105" spans="1:5" ht="12" customHeight="1">
      <c r="A105" s="578" t="s">
        <v>126</v>
      </c>
      <c r="B105" s="505" t="s">
        <v>364</v>
      </c>
      <c r="C105" s="258"/>
      <c r="D105" s="258"/>
      <c r="E105" s="643"/>
    </row>
    <row r="106" spans="1:5" ht="12" customHeight="1">
      <c r="A106" s="572" t="s">
        <v>365</v>
      </c>
      <c r="B106" s="505" t="s">
        <v>366</v>
      </c>
      <c r="C106" s="258"/>
      <c r="D106" s="258"/>
      <c r="E106" s="643"/>
    </row>
    <row r="107" spans="1:5" s="130" customFormat="1" ht="12" customHeight="1" thickBot="1">
      <c r="A107" s="579" t="s">
        <v>367</v>
      </c>
      <c r="B107" s="507" t="s">
        <v>368</v>
      </c>
      <c r="C107" s="260">
        <v>1030000</v>
      </c>
      <c r="D107" s="260">
        <v>564944</v>
      </c>
      <c r="E107" s="653">
        <v>564944</v>
      </c>
    </row>
    <row r="108" spans="1:5" ht="12" customHeight="1" thickBot="1">
      <c r="A108" s="470" t="s">
        <v>21</v>
      </c>
      <c r="B108" s="479" t="s">
        <v>677</v>
      </c>
      <c r="C108" s="172">
        <f>+C109+C111+C113</f>
        <v>35214481</v>
      </c>
      <c r="D108" s="172">
        <f>+D109+D111+D113</f>
        <v>43905447</v>
      </c>
      <c r="E108" s="640">
        <f>+E109+E111+E113</f>
        <v>43905447</v>
      </c>
    </row>
    <row r="109" spans="1:5" ht="12" customHeight="1">
      <c r="A109" s="571" t="s">
        <v>85</v>
      </c>
      <c r="B109" s="500" t="s">
        <v>140</v>
      </c>
      <c r="C109" s="257">
        <v>24695388</v>
      </c>
      <c r="D109" s="257">
        <v>31318747</v>
      </c>
      <c r="E109" s="641">
        <v>31318747</v>
      </c>
    </row>
    <row r="110" spans="1:5" ht="12" customHeight="1">
      <c r="A110" s="571" t="s">
        <v>86</v>
      </c>
      <c r="B110" s="505" t="s">
        <v>370</v>
      </c>
      <c r="C110" s="257">
        <v>13081000</v>
      </c>
      <c r="D110" s="257">
        <v>13081000</v>
      </c>
      <c r="E110" s="641">
        <v>13081000</v>
      </c>
    </row>
    <row r="111" spans="1:5" ht="12" customHeight="1">
      <c r="A111" s="571" t="s">
        <v>87</v>
      </c>
      <c r="B111" s="505" t="s">
        <v>127</v>
      </c>
      <c r="C111" s="256">
        <v>10519093</v>
      </c>
      <c r="D111" s="256">
        <v>12586700</v>
      </c>
      <c r="E111" s="642">
        <v>12586700</v>
      </c>
    </row>
    <row r="112" spans="1:5" ht="12" customHeight="1">
      <c r="A112" s="571" t="s">
        <v>88</v>
      </c>
      <c r="B112" s="505" t="s">
        <v>371</v>
      </c>
      <c r="C112" s="165"/>
      <c r="D112" s="165"/>
      <c r="E112" s="642"/>
    </row>
    <row r="113" spans="1:5" ht="12" customHeight="1">
      <c r="A113" s="571" t="s">
        <v>89</v>
      </c>
      <c r="B113" s="490" t="s">
        <v>143</v>
      </c>
      <c r="C113" s="165"/>
      <c r="D113" s="165"/>
      <c r="E113" s="642"/>
    </row>
    <row r="114" spans="1:5" ht="12" customHeight="1">
      <c r="A114" s="571" t="s">
        <v>95</v>
      </c>
      <c r="B114" s="488" t="s">
        <v>372</v>
      </c>
      <c r="C114" s="165"/>
      <c r="D114" s="165"/>
      <c r="E114" s="642"/>
    </row>
    <row r="115" spans="1:5" ht="12" customHeight="1">
      <c r="A115" s="571" t="s">
        <v>97</v>
      </c>
      <c r="B115" s="508" t="s">
        <v>373</v>
      </c>
      <c r="C115" s="165"/>
      <c r="D115" s="165"/>
      <c r="E115" s="642"/>
    </row>
    <row r="116" spans="1:5" ht="12" customHeight="1">
      <c r="A116" s="571" t="s">
        <v>128</v>
      </c>
      <c r="B116" s="500" t="s">
        <v>360</v>
      </c>
      <c r="C116" s="165"/>
      <c r="D116" s="165"/>
      <c r="E116" s="642"/>
    </row>
    <row r="117" spans="1:5" ht="12" customHeight="1">
      <c r="A117" s="571" t="s">
        <v>129</v>
      </c>
      <c r="B117" s="500" t="s">
        <v>374</v>
      </c>
      <c r="C117" s="165"/>
      <c r="D117" s="165"/>
      <c r="E117" s="642"/>
    </row>
    <row r="118" spans="1:5" ht="12" customHeight="1">
      <c r="A118" s="571" t="s">
        <v>130</v>
      </c>
      <c r="B118" s="500" t="s">
        <v>375</v>
      </c>
      <c r="C118" s="165"/>
      <c r="D118" s="165"/>
      <c r="E118" s="642"/>
    </row>
    <row r="119" spans="1:5" ht="12" customHeight="1">
      <c r="A119" s="571" t="s">
        <v>376</v>
      </c>
      <c r="B119" s="500" t="s">
        <v>363</v>
      </c>
      <c r="C119" s="165"/>
      <c r="D119" s="165"/>
      <c r="E119" s="642"/>
    </row>
    <row r="120" spans="1:5" ht="12" customHeight="1">
      <c r="A120" s="571" t="s">
        <v>377</v>
      </c>
      <c r="B120" s="500" t="s">
        <v>378</v>
      </c>
      <c r="C120" s="165"/>
      <c r="D120" s="165"/>
      <c r="E120" s="642"/>
    </row>
    <row r="121" spans="1:5" ht="12" customHeight="1" thickBot="1">
      <c r="A121" s="578" t="s">
        <v>379</v>
      </c>
      <c r="B121" s="500" t="s">
        <v>380</v>
      </c>
      <c r="C121" s="167"/>
      <c r="D121" s="167"/>
      <c r="E121" s="643"/>
    </row>
    <row r="122" spans="1:5" ht="12" customHeight="1" thickBot="1">
      <c r="A122" s="470" t="s">
        <v>22</v>
      </c>
      <c r="B122" s="509" t="s">
        <v>381</v>
      </c>
      <c r="C122" s="172">
        <f>SUM(C123:C124)</f>
        <v>4170443</v>
      </c>
      <c r="D122" s="172">
        <f>SUM(D123:D124)</f>
        <v>20581579</v>
      </c>
      <c r="E122" s="640">
        <f>+E123+E124</f>
        <v>0</v>
      </c>
    </row>
    <row r="123" spans="1:5" ht="12" customHeight="1">
      <c r="A123" s="571" t="s">
        <v>68</v>
      </c>
      <c r="B123" s="508" t="s">
        <v>58</v>
      </c>
      <c r="C123" s="257">
        <v>4170443</v>
      </c>
      <c r="D123" s="257">
        <v>20581579</v>
      </c>
      <c r="E123" s="641">
        <v>0</v>
      </c>
    </row>
    <row r="124" spans="1:5" ht="12" customHeight="1" thickBot="1">
      <c r="A124" s="573" t="s">
        <v>69</v>
      </c>
      <c r="B124" s="505" t="s">
        <v>59</v>
      </c>
      <c r="C124" s="258"/>
      <c r="D124" s="258"/>
      <c r="E124" s="643"/>
    </row>
    <row r="125" spans="1:5" ht="12" customHeight="1" thickBot="1">
      <c r="A125" s="470" t="s">
        <v>23</v>
      </c>
      <c r="B125" s="509" t="s">
        <v>382</v>
      </c>
      <c r="C125" s="172">
        <f>+C92+C108+C122</f>
        <v>90165722</v>
      </c>
      <c r="D125" s="172">
        <f>+D92+D108+D122</f>
        <v>130142291</v>
      </c>
      <c r="E125" s="640">
        <f>+E92+E108+E122</f>
        <v>109560712</v>
      </c>
    </row>
    <row r="126" spans="1:5" ht="12" customHeight="1" thickBot="1">
      <c r="A126" s="470" t="s">
        <v>24</v>
      </c>
      <c r="B126" s="509" t="s">
        <v>445</v>
      </c>
      <c r="C126" s="172">
        <f>+C127+C128+C129</f>
        <v>0</v>
      </c>
      <c r="D126" s="172">
        <f>+D127+D128+D129</f>
        <v>0</v>
      </c>
      <c r="E126" s="640">
        <f>+E127+E128+E129</f>
        <v>0</v>
      </c>
    </row>
    <row r="127" spans="1:5" ht="12" customHeight="1">
      <c r="A127" s="571" t="s">
        <v>72</v>
      </c>
      <c r="B127" s="508" t="s">
        <v>384</v>
      </c>
      <c r="C127" s="165"/>
      <c r="D127" s="165"/>
      <c r="E127" s="642"/>
    </row>
    <row r="128" spans="1:5" ht="12" customHeight="1">
      <c r="A128" s="571" t="s">
        <v>73</v>
      </c>
      <c r="B128" s="508" t="s">
        <v>385</v>
      </c>
      <c r="C128" s="165"/>
      <c r="D128" s="165"/>
      <c r="E128" s="642"/>
    </row>
    <row r="129" spans="1:11" ht="12" customHeight="1" thickBot="1">
      <c r="A129" s="578" t="s">
        <v>74</v>
      </c>
      <c r="B129" s="510" t="s">
        <v>386</v>
      </c>
      <c r="C129" s="165"/>
      <c r="D129" s="165"/>
      <c r="E129" s="642"/>
    </row>
    <row r="130" spans="1:11" ht="12" customHeight="1" thickBot="1">
      <c r="A130" s="470" t="s">
        <v>25</v>
      </c>
      <c r="B130" s="509" t="s">
        <v>387</v>
      </c>
      <c r="C130" s="172">
        <f>+C131+C132+C133+C134</f>
        <v>0</v>
      </c>
      <c r="D130" s="172">
        <f>+D131+D132+D133+D134</f>
        <v>0</v>
      </c>
      <c r="E130" s="640">
        <f>+E131+E132+E134+E133</f>
        <v>0</v>
      </c>
    </row>
    <row r="131" spans="1:11" ht="12" customHeight="1">
      <c r="A131" s="571" t="s">
        <v>75</v>
      </c>
      <c r="B131" s="508" t="s">
        <v>388</v>
      </c>
      <c r="C131" s="165"/>
      <c r="D131" s="165"/>
      <c r="E131" s="642"/>
    </row>
    <row r="132" spans="1:11" ht="12" customHeight="1">
      <c r="A132" s="571" t="s">
        <v>76</v>
      </c>
      <c r="B132" s="508" t="s">
        <v>389</v>
      </c>
      <c r="C132" s="165"/>
      <c r="D132" s="165"/>
      <c r="E132" s="642"/>
    </row>
    <row r="133" spans="1:11" ht="12" customHeight="1">
      <c r="A133" s="571" t="s">
        <v>284</v>
      </c>
      <c r="B133" s="508" t="s">
        <v>390</v>
      </c>
      <c r="C133" s="165"/>
      <c r="D133" s="165"/>
      <c r="E133" s="642"/>
    </row>
    <row r="134" spans="1:11" s="130" customFormat="1" ht="12" customHeight="1" thickBot="1">
      <c r="A134" s="578" t="s">
        <v>286</v>
      </c>
      <c r="B134" s="510" t="s">
        <v>391</v>
      </c>
      <c r="C134" s="165"/>
      <c r="D134" s="165"/>
      <c r="E134" s="642"/>
    </row>
    <row r="135" spans="1:11" ht="14.4" thickBot="1">
      <c r="A135" s="470" t="s">
        <v>26</v>
      </c>
      <c r="B135" s="509" t="s">
        <v>533</v>
      </c>
      <c r="C135" s="259">
        <f>+C136+C137+C138+C139</f>
        <v>575920</v>
      </c>
      <c r="D135" s="259">
        <f>+D136+D137+D138+D139</f>
        <v>575920</v>
      </c>
      <c r="E135" s="644">
        <f>+E136+E137+E138+E139</f>
        <v>575920</v>
      </c>
      <c r="K135" s="252"/>
    </row>
    <row r="136" spans="1:11" ht="13.8">
      <c r="A136" s="571" t="s">
        <v>77</v>
      </c>
      <c r="B136" s="508" t="s">
        <v>393</v>
      </c>
      <c r="C136" s="165"/>
      <c r="D136" s="165"/>
      <c r="E136" s="642"/>
    </row>
    <row r="137" spans="1:11" ht="12" customHeight="1">
      <c r="A137" s="571" t="s">
        <v>78</v>
      </c>
      <c r="B137" s="508" t="s">
        <v>394</v>
      </c>
      <c r="C137" s="165">
        <v>575920</v>
      </c>
      <c r="D137" s="165">
        <v>575920</v>
      </c>
      <c r="E137" s="642">
        <v>575920</v>
      </c>
    </row>
    <row r="138" spans="1:11" ht="12" customHeight="1">
      <c r="A138" s="571" t="s">
        <v>293</v>
      </c>
      <c r="B138" s="508" t="s">
        <v>532</v>
      </c>
      <c r="C138" s="165"/>
      <c r="D138" s="165"/>
      <c r="E138" s="642"/>
    </row>
    <row r="139" spans="1:11" s="130" customFormat="1" ht="12" customHeight="1">
      <c r="A139" s="571" t="s">
        <v>295</v>
      </c>
      <c r="B139" s="508" t="s">
        <v>395</v>
      </c>
      <c r="C139" s="167"/>
      <c r="D139" s="167"/>
      <c r="E139" s="643"/>
    </row>
    <row r="140" spans="1:11" s="130" customFormat="1" ht="12" customHeight="1" thickBot="1">
      <c r="A140" s="578" t="s">
        <v>531</v>
      </c>
      <c r="B140" s="510" t="s">
        <v>396</v>
      </c>
      <c r="C140" s="663">
        <f>+C141+C142+C143+C144</f>
        <v>0</v>
      </c>
      <c r="D140" s="663">
        <f>+D141+D142+D143+D144</f>
        <v>0</v>
      </c>
      <c r="E140" s="664">
        <f>+E141+E142+E143+E144</f>
        <v>0</v>
      </c>
    </row>
    <row r="141" spans="1:11" s="130" customFormat="1" ht="12" customHeight="1" thickBot="1">
      <c r="A141" s="470" t="s">
        <v>27</v>
      </c>
      <c r="B141" s="604" t="s">
        <v>446</v>
      </c>
      <c r="C141" s="260"/>
      <c r="D141" s="701"/>
      <c r="E141" s="653"/>
    </row>
    <row r="142" spans="1:11" s="130" customFormat="1" ht="12" customHeight="1">
      <c r="A142" s="571" t="s">
        <v>121</v>
      </c>
      <c r="B142" s="508" t="s">
        <v>398</v>
      </c>
      <c r="C142" s="166"/>
      <c r="D142" s="166"/>
      <c r="E142" s="641"/>
    </row>
    <row r="143" spans="1:11" s="130" customFormat="1" ht="12" customHeight="1">
      <c r="A143" s="571" t="s">
        <v>122</v>
      </c>
      <c r="B143" s="508" t="s">
        <v>399</v>
      </c>
      <c r="C143" s="165"/>
      <c r="D143" s="165"/>
      <c r="E143" s="642"/>
    </row>
    <row r="144" spans="1:11" s="130" customFormat="1" ht="12" customHeight="1">
      <c r="A144" s="571" t="s">
        <v>142</v>
      </c>
      <c r="B144" s="508" t="s">
        <v>400</v>
      </c>
      <c r="C144" s="167"/>
      <c r="D144" s="167"/>
      <c r="E144" s="643"/>
    </row>
    <row r="145" spans="1:5" ht="12.75" customHeight="1" thickBot="1">
      <c r="A145" s="571" t="s">
        <v>301</v>
      </c>
      <c r="B145" s="508" t="s">
        <v>401</v>
      </c>
      <c r="C145" s="665"/>
      <c r="D145" s="665"/>
      <c r="E145" s="666"/>
    </row>
    <row r="146" spans="1:5" ht="12" customHeight="1" thickBot="1">
      <c r="A146" s="470" t="s">
        <v>28</v>
      </c>
      <c r="B146" s="509" t="s">
        <v>402</v>
      </c>
      <c r="C146" s="266">
        <f>SUM(C126,C130,C135,C141,C141)</f>
        <v>575920</v>
      </c>
      <c r="D146" s="266">
        <f>SUM(D126,D130,D135,D141)</f>
        <v>575920</v>
      </c>
      <c r="E146" s="655">
        <f>SUM(E126,E130,E135,E141)</f>
        <v>575920</v>
      </c>
    </row>
    <row r="147" spans="1:5" ht="15" customHeight="1" thickBot="1">
      <c r="A147" s="580" t="s">
        <v>29</v>
      </c>
      <c r="B147" s="513" t="s">
        <v>403</v>
      </c>
      <c r="C147" s="511">
        <f>+C125+C146</f>
        <v>90741642</v>
      </c>
      <c r="D147" s="511">
        <f>+D125+D146</f>
        <v>130718211</v>
      </c>
      <c r="E147" s="511">
        <f>+E125+E146</f>
        <v>110136632</v>
      </c>
    </row>
    <row r="148" spans="1:5" ht="14.4" thickBot="1">
      <c r="A148" s="581"/>
      <c r="B148" s="582"/>
      <c r="C148" s="595"/>
      <c r="D148" s="595"/>
      <c r="E148" s="595"/>
    </row>
    <row r="149" spans="1:5" ht="15" customHeight="1" thickBot="1">
      <c r="A149" s="583" t="s">
        <v>535</v>
      </c>
      <c r="B149" s="584"/>
      <c r="C149" s="596">
        <v>2</v>
      </c>
      <c r="D149" s="597">
        <v>2</v>
      </c>
      <c r="E149" s="598">
        <v>4</v>
      </c>
    </row>
    <row r="150" spans="1:5" ht="14.25" customHeight="1" thickBot="1">
      <c r="A150" s="583" t="s">
        <v>137</v>
      </c>
      <c r="B150" s="584"/>
      <c r="C150" s="596">
        <v>18</v>
      </c>
      <c r="D150" s="597">
        <v>18</v>
      </c>
      <c r="E150" s="598">
        <v>16</v>
      </c>
    </row>
  </sheetData>
  <sheetProtection formatCells="0"/>
  <mergeCells count="4">
    <mergeCell ref="B2:D2"/>
    <mergeCell ref="B3:D3"/>
    <mergeCell ref="A7:E7"/>
    <mergeCell ref="A91:E91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E71"/>
  <sheetViews>
    <sheetView view="pageLayout" zoomScaleNormal="100" zoomScaleSheetLayoutView="120" workbookViewId="0">
      <selection activeCell="D10" sqref="D10"/>
    </sheetView>
  </sheetViews>
  <sheetFormatPr defaultColWidth="12" defaultRowHeight="15.6"/>
  <cols>
    <col min="1" max="1" width="67.109375" style="292" customWidth="1"/>
    <col min="2" max="2" width="6.109375" style="293" customWidth="1"/>
    <col min="3" max="4" width="12.109375" style="292" customWidth="1"/>
    <col min="5" max="5" width="12.109375" style="317" customWidth="1"/>
    <col min="6" max="16384" width="12" style="292"/>
  </cols>
  <sheetData>
    <row r="1" spans="1:5" ht="49.5" customHeight="1">
      <c r="A1" s="793" t="s">
        <v>729</v>
      </c>
      <c r="B1" s="794"/>
      <c r="C1" s="794"/>
      <c r="D1" s="794"/>
      <c r="E1" s="794"/>
    </row>
    <row r="2" spans="1:5" ht="16.2" thickBot="1">
      <c r="C2" s="795" t="s">
        <v>694</v>
      </c>
      <c r="D2" s="795"/>
      <c r="E2" s="795"/>
    </row>
    <row r="3" spans="1:5" ht="15.75" customHeight="1">
      <c r="A3" s="796" t="s">
        <v>181</v>
      </c>
      <c r="B3" s="799" t="s">
        <v>182</v>
      </c>
      <c r="C3" s="802" t="s">
        <v>183</v>
      </c>
      <c r="D3" s="802" t="s">
        <v>184</v>
      </c>
      <c r="E3" s="804" t="s">
        <v>185</v>
      </c>
    </row>
    <row r="4" spans="1:5" ht="11.25" customHeight="1">
      <c r="A4" s="797"/>
      <c r="B4" s="800"/>
      <c r="C4" s="803"/>
      <c r="D4" s="803"/>
      <c r="E4" s="805"/>
    </row>
    <row r="5" spans="1:5">
      <c r="A5" s="798"/>
      <c r="B5" s="801"/>
      <c r="C5" s="806" t="s">
        <v>186</v>
      </c>
      <c r="D5" s="806"/>
      <c r="E5" s="807"/>
    </row>
    <row r="6" spans="1:5" s="297" customFormat="1" ht="16.2" thickBot="1">
      <c r="A6" s="294" t="s">
        <v>519</v>
      </c>
      <c r="B6" s="295" t="s">
        <v>351</v>
      </c>
      <c r="C6" s="295" t="s">
        <v>352</v>
      </c>
      <c r="D6" s="295" t="s">
        <v>353</v>
      </c>
      <c r="E6" s="296" t="s">
        <v>354</v>
      </c>
    </row>
    <row r="7" spans="1:5" s="302" customFormat="1">
      <c r="A7" s="298" t="s">
        <v>460</v>
      </c>
      <c r="B7" s="299" t="s">
        <v>187</v>
      </c>
      <c r="C7" s="300">
        <v>3309444</v>
      </c>
      <c r="D7" s="300">
        <v>0</v>
      </c>
      <c r="E7" s="301"/>
    </row>
    <row r="8" spans="1:5" s="302" customFormat="1">
      <c r="A8" s="303" t="s">
        <v>461</v>
      </c>
      <c r="B8" s="82" t="s">
        <v>188</v>
      </c>
      <c r="C8" s="304">
        <f>+C9+C14+C19+C24+C29</f>
        <v>472738926</v>
      </c>
      <c r="D8" s="304">
        <f>+D9+D14+D19+D24+D29</f>
        <v>355616656</v>
      </c>
      <c r="E8" s="305">
        <f>+E9+E14+E19+E24+E29</f>
        <v>0</v>
      </c>
    </row>
    <row r="9" spans="1:5" s="302" customFormat="1">
      <c r="A9" s="303" t="s">
        <v>462</v>
      </c>
      <c r="B9" s="82" t="s">
        <v>189</v>
      </c>
      <c r="C9" s="304">
        <f>SUM(C10:C13)</f>
        <v>232536807</v>
      </c>
      <c r="D9" s="304">
        <f>SUM(D10:D13)</f>
        <v>168963833</v>
      </c>
      <c r="E9" s="305">
        <f>+E10+E11+E12+E13</f>
        <v>0</v>
      </c>
    </row>
    <row r="10" spans="1:5" s="302" customFormat="1">
      <c r="A10" s="306" t="s">
        <v>463</v>
      </c>
      <c r="B10" s="82" t="s">
        <v>190</v>
      </c>
      <c r="C10" s="69">
        <v>119163564</v>
      </c>
      <c r="D10" s="69">
        <v>73350266</v>
      </c>
      <c r="E10" s="307"/>
    </row>
    <row r="11" spans="1:5" s="302" customFormat="1" ht="26.25" customHeight="1">
      <c r="A11" s="306" t="s">
        <v>464</v>
      </c>
      <c r="B11" s="82" t="s">
        <v>191</v>
      </c>
      <c r="C11" s="69"/>
      <c r="D11" s="69"/>
      <c r="E11" s="70"/>
    </row>
    <row r="12" spans="1:5" s="302" customFormat="1">
      <c r="A12" s="306" t="s">
        <v>465</v>
      </c>
      <c r="B12" s="82" t="s">
        <v>192</v>
      </c>
      <c r="C12" s="69">
        <v>56853053</v>
      </c>
      <c r="D12" s="69">
        <v>40892198</v>
      </c>
      <c r="E12" s="70"/>
    </row>
    <row r="13" spans="1:5" s="302" customFormat="1">
      <c r="A13" s="306" t="s">
        <v>466</v>
      </c>
      <c r="B13" s="82" t="s">
        <v>193</v>
      </c>
      <c r="C13" s="69">
        <v>56520190</v>
      </c>
      <c r="D13" s="69">
        <v>54721369</v>
      </c>
      <c r="E13" s="70"/>
    </row>
    <row r="14" spans="1:5" s="302" customFormat="1">
      <c r="A14" s="303" t="s">
        <v>467</v>
      </c>
      <c r="B14" s="82" t="s">
        <v>194</v>
      </c>
      <c r="C14" s="458">
        <f>SUM(C15:C18)</f>
        <v>87166440</v>
      </c>
      <c r="D14" s="458">
        <f>SUM(D15:D18)</f>
        <v>33617144</v>
      </c>
      <c r="E14" s="309">
        <f>+E15+E16+E17+E18</f>
        <v>0</v>
      </c>
    </row>
    <row r="15" spans="1:5" s="302" customFormat="1">
      <c r="A15" s="306" t="s">
        <v>468</v>
      </c>
      <c r="B15" s="82" t="s">
        <v>195</v>
      </c>
      <c r="C15" s="69"/>
      <c r="D15" s="69"/>
      <c r="E15" s="70"/>
    </row>
    <row r="16" spans="1:5" s="302" customFormat="1" ht="20.399999999999999">
      <c r="A16" s="306" t="s">
        <v>469</v>
      </c>
      <c r="B16" s="82" t="s">
        <v>29</v>
      </c>
      <c r="C16" s="69"/>
      <c r="D16" s="69"/>
      <c r="E16" s="70"/>
    </row>
    <row r="17" spans="1:5" s="302" customFormat="1">
      <c r="A17" s="306" t="s">
        <v>470</v>
      </c>
      <c r="B17" s="82" t="s">
        <v>30</v>
      </c>
      <c r="C17" s="69"/>
      <c r="D17" s="69"/>
      <c r="E17" s="70"/>
    </row>
    <row r="18" spans="1:5" s="302" customFormat="1">
      <c r="A18" s="306" t="s">
        <v>471</v>
      </c>
      <c r="B18" s="82" t="s">
        <v>31</v>
      </c>
      <c r="C18" s="69">
        <v>87166440</v>
      </c>
      <c r="D18" s="69">
        <v>33617144</v>
      </c>
      <c r="E18" s="70"/>
    </row>
    <row r="19" spans="1:5" s="302" customFormat="1">
      <c r="A19" s="303" t="s">
        <v>472</v>
      </c>
      <c r="B19" s="82" t="s">
        <v>32</v>
      </c>
      <c r="C19" s="308">
        <f>+C20+C21+C22+C23</f>
        <v>0</v>
      </c>
      <c r="D19" s="308">
        <f>+D20+D21+D22+D23</f>
        <v>0</v>
      </c>
      <c r="E19" s="309">
        <f>+E20+E21+E22+E23</f>
        <v>0</v>
      </c>
    </row>
    <row r="20" spans="1:5" s="302" customFormat="1">
      <c r="A20" s="306" t="s">
        <v>473</v>
      </c>
      <c r="B20" s="82" t="s">
        <v>33</v>
      </c>
      <c r="C20" s="69"/>
      <c r="D20" s="69"/>
      <c r="E20" s="70"/>
    </row>
    <row r="21" spans="1:5" s="302" customFormat="1">
      <c r="A21" s="306" t="s">
        <v>474</v>
      </c>
      <c r="B21" s="82" t="s">
        <v>34</v>
      </c>
      <c r="C21" s="69"/>
      <c r="D21" s="69"/>
      <c r="E21" s="70"/>
    </row>
    <row r="22" spans="1:5" s="302" customFormat="1">
      <c r="A22" s="306" t="s">
        <v>475</v>
      </c>
      <c r="B22" s="82" t="s">
        <v>35</v>
      </c>
      <c r="C22" s="69"/>
      <c r="D22" s="69"/>
      <c r="E22" s="70"/>
    </row>
    <row r="23" spans="1:5" s="302" customFormat="1">
      <c r="A23" s="306" t="s">
        <v>476</v>
      </c>
      <c r="B23" s="82" t="s">
        <v>36</v>
      </c>
      <c r="C23" s="69"/>
      <c r="D23" s="69"/>
      <c r="E23" s="70"/>
    </row>
    <row r="24" spans="1:5" s="302" customFormat="1">
      <c r="A24" s="303" t="s">
        <v>477</v>
      </c>
      <c r="B24" s="82" t="s">
        <v>37</v>
      </c>
      <c r="C24" s="458">
        <f>+C25+C26+C27+C28</f>
        <v>153035679</v>
      </c>
      <c r="D24" s="458">
        <f>+D25+D26+D27+D28</f>
        <v>153035679</v>
      </c>
      <c r="E24" s="309">
        <f>+E25+E26+E27+E28</f>
        <v>0</v>
      </c>
    </row>
    <row r="25" spans="1:5" s="302" customFormat="1">
      <c r="A25" s="306" t="s">
        <v>478</v>
      </c>
      <c r="B25" s="82" t="s">
        <v>38</v>
      </c>
      <c r="C25" s="69"/>
      <c r="D25" s="69"/>
      <c r="E25" s="70"/>
    </row>
    <row r="26" spans="1:5" s="302" customFormat="1">
      <c r="A26" s="306" t="s">
        <v>479</v>
      </c>
      <c r="B26" s="82" t="s">
        <v>39</v>
      </c>
      <c r="C26" s="69"/>
      <c r="D26" s="69"/>
      <c r="E26" s="70"/>
    </row>
    <row r="27" spans="1:5" s="302" customFormat="1">
      <c r="A27" s="306" t="s">
        <v>480</v>
      </c>
      <c r="B27" s="82" t="s">
        <v>40</v>
      </c>
      <c r="C27" s="69"/>
      <c r="D27" s="69"/>
      <c r="E27" s="70"/>
    </row>
    <row r="28" spans="1:5" s="302" customFormat="1">
      <c r="A28" s="306" t="s">
        <v>481</v>
      </c>
      <c r="B28" s="82" t="s">
        <v>41</v>
      </c>
      <c r="C28" s="69">
        <v>153035679</v>
      </c>
      <c r="D28" s="69">
        <v>153035679</v>
      </c>
      <c r="E28" s="70"/>
    </row>
    <row r="29" spans="1:5" s="302" customFormat="1">
      <c r="A29" s="303" t="s">
        <v>482</v>
      </c>
      <c r="B29" s="82" t="s">
        <v>42</v>
      </c>
      <c r="C29" s="308">
        <f>+C30+C31+C32+C33</f>
        <v>0</v>
      </c>
      <c r="D29" s="308">
        <f>+D30+D31+D32+D33</f>
        <v>0</v>
      </c>
      <c r="E29" s="309">
        <f>+E30+E31+E32+E33</f>
        <v>0</v>
      </c>
    </row>
    <row r="30" spans="1:5" s="302" customFormat="1">
      <c r="A30" s="306" t="s">
        <v>483</v>
      </c>
      <c r="B30" s="82" t="s">
        <v>43</v>
      </c>
      <c r="C30" s="69"/>
      <c r="D30" s="69"/>
      <c r="E30" s="70"/>
    </row>
    <row r="31" spans="1:5" s="302" customFormat="1" ht="20.399999999999999">
      <c r="A31" s="306" t="s">
        <v>484</v>
      </c>
      <c r="B31" s="82" t="s">
        <v>44</v>
      </c>
      <c r="C31" s="69"/>
      <c r="D31" s="69"/>
      <c r="E31" s="70"/>
    </row>
    <row r="32" spans="1:5" s="302" customFormat="1">
      <c r="A32" s="306" t="s">
        <v>485</v>
      </c>
      <c r="B32" s="82" t="s">
        <v>45</v>
      </c>
      <c r="C32" s="69"/>
      <c r="D32" s="69"/>
      <c r="E32" s="70"/>
    </row>
    <row r="33" spans="1:5" s="302" customFormat="1">
      <c r="A33" s="306" t="s">
        <v>486</v>
      </c>
      <c r="B33" s="82" t="s">
        <v>46</v>
      </c>
      <c r="C33" s="69"/>
      <c r="D33" s="69"/>
      <c r="E33" s="70"/>
    </row>
    <row r="34" spans="1:5" s="302" customFormat="1">
      <c r="A34" s="303" t="s">
        <v>487</v>
      </c>
      <c r="B34" s="82" t="s">
        <v>47</v>
      </c>
      <c r="C34" s="458">
        <f>+C35+C40+C45</f>
        <v>100000</v>
      </c>
      <c r="D34" s="458">
        <f>+D35+D40+D45</f>
        <v>100000</v>
      </c>
      <c r="E34" s="309">
        <f>+E35+E40+E45</f>
        <v>0</v>
      </c>
    </row>
    <row r="35" spans="1:5" s="302" customFormat="1">
      <c r="A35" s="303" t="s">
        <v>488</v>
      </c>
      <c r="B35" s="82" t="s">
        <v>48</v>
      </c>
      <c r="C35" s="458">
        <f>+C36+C37+C38+C39</f>
        <v>100000</v>
      </c>
      <c r="D35" s="458">
        <f>+D36+D37+D38+D39</f>
        <v>100000</v>
      </c>
      <c r="E35" s="309">
        <f>+E36+E37+E38+E39</f>
        <v>0</v>
      </c>
    </row>
    <row r="36" spans="1:5" s="302" customFormat="1">
      <c r="A36" s="306" t="s">
        <v>489</v>
      </c>
      <c r="B36" s="82" t="s">
        <v>98</v>
      </c>
      <c r="C36" s="69"/>
      <c r="D36" s="69"/>
      <c r="E36" s="70"/>
    </row>
    <row r="37" spans="1:5" s="302" customFormat="1">
      <c r="A37" s="306" t="s">
        <v>490</v>
      </c>
      <c r="B37" s="82" t="s">
        <v>166</v>
      </c>
      <c r="C37" s="69"/>
      <c r="D37" s="69"/>
      <c r="E37" s="70"/>
    </row>
    <row r="38" spans="1:5" s="302" customFormat="1">
      <c r="A38" s="306" t="s">
        <v>491</v>
      </c>
      <c r="B38" s="82" t="s">
        <v>179</v>
      </c>
      <c r="C38" s="69"/>
      <c r="D38" s="69"/>
      <c r="E38" s="70"/>
    </row>
    <row r="39" spans="1:5" s="302" customFormat="1">
      <c r="A39" s="306" t="s">
        <v>492</v>
      </c>
      <c r="B39" s="82" t="s">
        <v>180</v>
      </c>
      <c r="C39" s="69">
        <v>100000</v>
      </c>
      <c r="D39" s="69">
        <v>100000</v>
      </c>
      <c r="E39" s="70"/>
    </row>
    <row r="40" spans="1:5" s="302" customFormat="1">
      <c r="A40" s="303" t="s">
        <v>493</v>
      </c>
      <c r="B40" s="82" t="s">
        <v>196</v>
      </c>
      <c r="C40" s="308">
        <f>+C41+C42+C43+C44</f>
        <v>0</v>
      </c>
      <c r="D40" s="308">
        <f>+D41+D42+D43+D44</f>
        <v>0</v>
      </c>
      <c r="E40" s="309">
        <f>+E41+E42+E43+E44</f>
        <v>0</v>
      </c>
    </row>
    <row r="41" spans="1:5" s="302" customFormat="1">
      <c r="A41" s="306" t="s">
        <v>494</v>
      </c>
      <c r="B41" s="82" t="s">
        <v>197</v>
      </c>
      <c r="C41" s="69"/>
      <c r="D41" s="69"/>
      <c r="E41" s="70"/>
    </row>
    <row r="42" spans="1:5" s="302" customFormat="1" ht="20.399999999999999">
      <c r="A42" s="306" t="s">
        <v>495</v>
      </c>
      <c r="B42" s="82" t="s">
        <v>198</v>
      </c>
      <c r="C42" s="69"/>
      <c r="D42" s="69"/>
      <c r="E42" s="70"/>
    </row>
    <row r="43" spans="1:5" s="302" customFormat="1">
      <c r="A43" s="306" t="s">
        <v>496</v>
      </c>
      <c r="B43" s="82" t="s">
        <v>199</v>
      </c>
      <c r="C43" s="69"/>
      <c r="D43" s="69"/>
      <c r="E43" s="70"/>
    </row>
    <row r="44" spans="1:5" s="302" customFormat="1">
      <c r="A44" s="306" t="s">
        <v>497</v>
      </c>
      <c r="B44" s="82" t="s">
        <v>200</v>
      </c>
      <c r="C44" s="69"/>
      <c r="D44" s="69"/>
      <c r="E44" s="70"/>
    </row>
    <row r="45" spans="1:5" s="302" customFormat="1">
      <c r="A45" s="303" t="s">
        <v>498</v>
      </c>
      <c r="B45" s="82" t="s">
        <v>201</v>
      </c>
      <c r="C45" s="308">
        <f>+C46+C47+C48+C49</f>
        <v>0</v>
      </c>
      <c r="D45" s="308">
        <f>+D46+D47+D48+D49</f>
        <v>0</v>
      </c>
      <c r="E45" s="309">
        <f>+E46+E47+E48+E49</f>
        <v>0</v>
      </c>
    </row>
    <row r="46" spans="1:5" s="302" customFormat="1">
      <c r="A46" s="306" t="s">
        <v>499</v>
      </c>
      <c r="B46" s="82" t="s">
        <v>202</v>
      </c>
      <c r="C46" s="69"/>
      <c r="D46" s="69"/>
      <c r="E46" s="70"/>
    </row>
    <row r="47" spans="1:5" s="302" customFormat="1" ht="20.399999999999999">
      <c r="A47" s="306" t="s">
        <v>500</v>
      </c>
      <c r="B47" s="82" t="s">
        <v>203</v>
      </c>
      <c r="C47" s="69"/>
      <c r="D47" s="69"/>
      <c r="E47" s="70"/>
    </row>
    <row r="48" spans="1:5" s="302" customFormat="1">
      <c r="A48" s="306" t="s">
        <v>501</v>
      </c>
      <c r="B48" s="82" t="s">
        <v>204</v>
      </c>
      <c r="C48" s="69"/>
      <c r="D48" s="69"/>
      <c r="E48" s="70"/>
    </row>
    <row r="49" spans="1:5" s="302" customFormat="1">
      <c r="A49" s="306" t="s">
        <v>502</v>
      </c>
      <c r="B49" s="82" t="s">
        <v>205</v>
      </c>
      <c r="C49" s="69"/>
      <c r="D49" s="69"/>
      <c r="E49" s="70"/>
    </row>
    <row r="50" spans="1:5" s="302" customFormat="1">
      <c r="A50" s="303" t="s">
        <v>503</v>
      </c>
      <c r="B50" s="82" t="s">
        <v>206</v>
      </c>
      <c r="C50" s="463">
        <v>40499824</v>
      </c>
      <c r="D50" s="463">
        <v>19393420</v>
      </c>
      <c r="E50" s="70"/>
    </row>
    <row r="51" spans="1:5" s="302" customFormat="1" ht="20.399999999999999">
      <c r="A51" s="303" t="s">
        <v>504</v>
      </c>
      <c r="B51" s="82" t="s">
        <v>207</v>
      </c>
      <c r="C51" s="458">
        <f>+C7+C8+C34+C50</f>
        <v>516648194</v>
      </c>
      <c r="D51" s="458">
        <f>+D7+D8+D34+D50</f>
        <v>375110076</v>
      </c>
      <c r="E51" s="309">
        <f>+E7+E8+E34+E50</f>
        <v>0</v>
      </c>
    </row>
    <row r="52" spans="1:5" s="302" customFormat="1">
      <c r="A52" s="303" t="s">
        <v>505</v>
      </c>
      <c r="B52" s="82" t="s">
        <v>208</v>
      </c>
      <c r="C52" s="69">
        <v>3192836</v>
      </c>
      <c r="D52" s="69">
        <v>3192836</v>
      </c>
      <c r="E52" s="70"/>
    </row>
    <row r="53" spans="1:5" s="302" customFormat="1">
      <c r="A53" s="303" t="s">
        <v>506</v>
      </c>
      <c r="B53" s="82" t="s">
        <v>209</v>
      </c>
      <c r="C53" s="69"/>
      <c r="D53" s="69"/>
      <c r="E53" s="70"/>
    </row>
    <row r="54" spans="1:5" s="302" customFormat="1">
      <c r="A54" s="303" t="s">
        <v>507</v>
      </c>
      <c r="B54" s="82" t="s">
        <v>210</v>
      </c>
      <c r="C54" s="458">
        <f>+C52+C53</f>
        <v>3192836</v>
      </c>
      <c r="D54" s="458">
        <f>+D52+D53</f>
        <v>3192836</v>
      </c>
      <c r="E54" s="309">
        <f>+E52+E53</f>
        <v>0</v>
      </c>
    </row>
    <row r="55" spans="1:5" s="302" customFormat="1">
      <c r="A55" s="303" t="s">
        <v>508</v>
      </c>
      <c r="B55" s="82" t="s">
        <v>211</v>
      </c>
      <c r="C55" s="69"/>
      <c r="D55" s="69"/>
      <c r="E55" s="70"/>
    </row>
    <row r="56" spans="1:5" s="302" customFormat="1">
      <c r="A56" s="303" t="s">
        <v>509</v>
      </c>
      <c r="B56" s="82" t="s">
        <v>212</v>
      </c>
      <c r="C56" s="69">
        <v>125395</v>
      </c>
      <c r="D56" s="69">
        <v>125395</v>
      </c>
      <c r="E56" s="70"/>
    </row>
    <row r="57" spans="1:5" s="302" customFormat="1">
      <c r="A57" s="303" t="s">
        <v>510</v>
      </c>
      <c r="B57" s="82" t="s">
        <v>213</v>
      </c>
      <c r="C57" s="69">
        <v>20596336</v>
      </c>
      <c r="D57" s="69">
        <v>20596336</v>
      </c>
      <c r="E57" s="70"/>
    </row>
    <row r="58" spans="1:5" s="302" customFormat="1">
      <c r="A58" s="303" t="s">
        <v>511</v>
      </c>
      <c r="B58" s="82" t="s">
        <v>214</v>
      </c>
      <c r="C58" s="69"/>
      <c r="D58" s="69"/>
      <c r="E58" s="70"/>
    </row>
    <row r="59" spans="1:5" s="302" customFormat="1">
      <c r="A59" s="303" t="s">
        <v>512</v>
      </c>
      <c r="B59" s="82" t="s">
        <v>215</v>
      </c>
      <c r="C59" s="458">
        <f>+C55+C56+C57+C58</f>
        <v>20721731</v>
      </c>
      <c r="D59" s="458">
        <f>+D55+D56+D57+D58</f>
        <v>20721731</v>
      </c>
      <c r="E59" s="309">
        <f>+E55+E56+E57+E58</f>
        <v>0</v>
      </c>
    </row>
    <row r="60" spans="1:5" s="302" customFormat="1">
      <c r="A60" s="303" t="s">
        <v>513</v>
      </c>
      <c r="B60" s="82" t="s">
        <v>216</v>
      </c>
      <c r="C60" s="69">
        <v>13185407</v>
      </c>
      <c r="D60" s="69">
        <v>10213382</v>
      </c>
      <c r="E60" s="70"/>
    </row>
    <row r="61" spans="1:5" s="302" customFormat="1">
      <c r="A61" s="303" t="s">
        <v>514</v>
      </c>
      <c r="B61" s="82" t="s">
        <v>217</v>
      </c>
      <c r="C61" s="69">
        <v>0</v>
      </c>
      <c r="D61" s="69">
        <v>0</v>
      </c>
      <c r="E61" s="70"/>
    </row>
    <row r="62" spans="1:5" s="302" customFormat="1">
      <c r="A62" s="303" t="s">
        <v>515</v>
      </c>
      <c r="B62" s="82" t="s">
        <v>218</v>
      </c>
      <c r="C62" s="69">
        <v>19725568</v>
      </c>
      <c r="D62" s="69">
        <v>19725568</v>
      </c>
      <c r="E62" s="70"/>
    </row>
    <row r="63" spans="1:5" s="302" customFormat="1">
      <c r="A63" s="303" t="s">
        <v>516</v>
      </c>
      <c r="B63" s="82" t="s">
        <v>219</v>
      </c>
      <c r="C63" s="458">
        <f>+C60+C61+C62</f>
        <v>32910975</v>
      </c>
      <c r="D63" s="458">
        <f>+D60+D61+D62</f>
        <v>29938950</v>
      </c>
      <c r="E63" s="309">
        <f>+E60+E61+E62</f>
        <v>0</v>
      </c>
    </row>
    <row r="64" spans="1:5" s="302" customFormat="1">
      <c r="A64" s="303" t="s">
        <v>671</v>
      </c>
      <c r="B64" s="82" t="s">
        <v>220</v>
      </c>
      <c r="C64" s="308">
        <v>7</v>
      </c>
      <c r="D64" s="308">
        <v>7</v>
      </c>
      <c r="E64" s="309"/>
    </row>
    <row r="65" spans="1:5" s="302" customFormat="1">
      <c r="A65" s="303" t="s">
        <v>517</v>
      </c>
      <c r="B65" s="82" t="s">
        <v>221</v>
      </c>
      <c r="C65" s="69">
        <v>0</v>
      </c>
      <c r="D65" s="69">
        <v>0</v>
      </c>
      <c r="E65" s="70"/>
    </row>
    <row r="66" spans="1:5" s="302" customFormat="1" ht="16.2" thickBot="1">
      <c r="A66" s="310" t="s">
        <v>518</v>
      </c>
      <c r="B66" s="86" t="s">
        <v>222</v>
      </c>
      <c r="C66" s="311">
        <f>+C51+C54+C59+C63+C64+C65</f>
        <v>573473743</v>
      </c>
      <c r="D66" s="311">
        <f>+D51+D54+D59+D63+D64+D65</f>
        <v>428963600</v>
      </c>
      <c r="E66" s="312">
        <f>+E51+E54+E59+E63+E64+E65</f>
        <v>0</v>
      </c>
    </row>
    <row r="67" spans="1:5">
      <c r="A67" s="313"/>
      <c r="C67" s="314"/>
      <c r="D67" s="314"/>
      <c r="E67" s="315"/>
    </row>
    <row r="68" spans="1:5">
      <c r="A68" s="313"/>
      <c r="C68" s="314"/>
      <c r="D68" s="314"/>
      <c r="E68" s="315"/>
    </row>
    <row r="69" spans="1:5">
      <c r="A69" s="316"/>
      <c r="C69" s="314"/>
      <c r="D69" s="314"/>
      <c r="E69" s="315"/>
    </row>
    <row r="70" spans="1:5">
      <c r="A70" s="792"/>
      <c r="B70" s="792"/>
      <c r="C70" s="792"/>
      <c r="D70" s="792"/>
      <c r="E70" s="792"/>
    </row>
    <row r="71" spans="1:5">
      <c r="A71" s="792"/>
      <c r="B71" s="792"/>
      <c r="C71" s="792"/>
      <c r="D71" s="792"/>
      <c r="E71" s="792"/>
    </row>
  </sheetData>
  <mergeCells count="10">
    <mergeCell ref="A70:E70"/>
    <mergeCell ref="A71:E71"/>
    <mergeCell ref="A1:E1"/>
    <mergeCell ref="C2:E2"/>
    <mergeCell ref="A3:A5"/>
    <mergeCell ref="B3:B5"/>
    <mergeCell ref="C3:C4"/>
    <mergeCell ref="D3:D4"/>
    <mergeCell ref="E3:E4"/>
    <mergeCell ref="C5:E5"/>
  </mergeCells>
  <phoneticPr fontId="26" type="noConversion"/>
  <printOptions horizontalCentered="1"/>
  <pageMargins left="0.78740157480314965" right="0.82343750000000004" top="1.0890625" bottom="0.98425196850393704" header="0.78740157480314965" footer="0.78740157480314965"/>
  <pageSetup paperSize="9" scale="85" orientation="portrait" horizontalDpi="300" verticalDpi="300" r:id="rId1"/>
  <headerFooter differentFirst="1" alignWithMargins="0">
    <oddFooter>&amp;C&amp;P</oddFooter>
    <firstHeader>&amp;R&amp;"Times New Roman,Félkövér dőlt"&amp;12 7. melléklet a 11/2020. (VII.15.) önkormányzati rendelethez</firstHeader>
  </headerFooter>
  <rowBreaks count="1" manualBreakCount="1">
    <brk id="3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E27"/>
  <sheetViews>
    <sheetView view="pageLayout" zoomScaleNormal="100" zoomScaleSheetLayoutView="100" workbookViewId="0">
      <selection activeCell="A4" sqref="A4"/>
    </sheetView>
  </sheetViews>
  <sheetFormatPr defaultColWidth="9.33203125" defaultRowHeight="13.2"/>
  <cols>
    <col min="1" max="1" width="71.109375" style="74" customWidth="1"/>
    <col min="2" max="2" width="6.109375" style="89" customWidth="1"/>
    <col min="3" max="3" width="18" style="318" customWidth="1"/>
    <col min="4" max="16384" width="9.33203125" style="318"/>
  </cols>
  <sheetData>
    <row r="1" spans="1:3" ht="32.25" customHeight="1">
      <c r="A1" s="809" t="s">
        <v>223</v>
      </c>
      <c r="B1" s="809"/>
      <c r="C1" s="809"/>
    </row>
    <row r="2" spans="1:3" ht="15.6">
      <c r="A2" s="810" t="s">
        <v>699</v>
      </c>
      <c r="B2" s="810"/>
      <c r="C2" s="810"/>
    </row>
    <row r="4" spans="1:3" ht="13.8" thickBot="1">
      <c r="B4" s="811" t="s">
        <v>694</v>
      </c>
      <c r="C4" s="811"/>
    </row>
    <row r="5" spans="1:3" s="75" customFormat="1" ht="31.5" customHeight="1">
      <c r="A5" s="812" t="s">
        <v>224</v>
      </c>
      <c r="B5" s="814" t="s">
        <v>182</v>
      </c>
      <c r="C5" s="816" t="s">
        <v>225</v>
      </c>
    </row>
    <row r="6" spans="1:3" s="75" customFormat="1">
      <c r="A6" s="813"/>
      <c r="B6" s="815"/>
      <c r="C6" s="817"/>
    </row>
    <row r="7" spans="1:3" s="79" customFormat="1" ht="13.8" thickBot="1">
      <c r="A7" s="76" t="s">
        <v>350</v>
      </c>
      <c r="B7" s="77" t="s">
        <v>351</v>
      </c>
      <c r="C7" s="78" t="s">
        <v>352</v>
      </c>
    </row>
    <row r="8" spans="1:3" ht="15.75" customHeight="1">
      <c r="A8" s="303" t="s">
        <v>520</v>
      </c>
      <c r="B8" s="80" t="s">
        <v>187</v>
      </c>
      <c r="C8" s="81">
        <v>243491483</v>
      </c>
    </row>
    <row r="9" spans="1:3" ht="15.75" customHeight="1">
      <c r="A9" s="303" t="s">
        <v>521</v>
      </c>
      <c r="B9" s="82" t="s">
        <v>188</v>
      </c>
      <c r="C9" s="81">
        <v>25861001</v>
      </c>
    </row>
    <row r="10" spans="1:3" ht="15.75" customHeight="1">
      <c r="A10" s="303" t="s">
        <v>522</v>
      </c>
      <c r="B10" s="82" t="s">
        <v>189</v>
      </c>
      <c r="C10" s="81">
        <v>35177734</v>
      </c>
    </row>
    <row r="11" spans="1:3" ht="15.75" customHeight="1">
      <c r="A11" s="667" t="s">
        <v>684</v>
      </c>
      <c r="B11" s="82" t="s">
        <v>190</v>
      </c>
      <c r="C11" s="81">
        <v>35177734</v>
      </c>
    </row>
    <row r="12" spans="1:3" ht="15.75" customHeight="1">
      <c r="A12" s="303" t="s">
        <v>685</v>
      </c>
      <c r="B12" s="82" t="s">
        <v>191</v>
      </c>
      <c r="C12" s="83">
        <v>114354427</v>
      </c>
    </row>
    <row r="13" spans="1:3" ht="15.75" customHeight="1">
      <c r="A13" s="303" t="s">
        <v>686</v>
      </c>
      <c r="B13" s="82" t="s">
        <v>192</v>
      </c>
      <c r="C13" s="83"/>
    </row>
    <row r="14" spans="1:3" ht="15.75" customHeight="1">
      <c r="A14" s="303" t="s">
        <v>687</v>
      </c>
      <c r="B14" s="82" t="s">
        <v>193</v>
      </c>
      <c r="C14" s="83">
        <v>6661834</v>
      </c>
    </row>
    <row r="15" spans="1:3" ht="15.75" customHeight="1">
      <c r="A15" s="303" t="s">
        <v>523</v>
      </c>
      <c r="B15" s="82" t="s">
        <v>194</v>
      </c>
      <c r="C15" s="84">
        <f>SUM(C8,C9,C10,C12,C13,C14)</f>
        <v>425546479</v>
      </c>
    </row>
    <row r="16" spans="1:3" ht="15.75" customHeight="1">
      <c r="A16" s="303" t="s">
        <v>569</v>
      </c>
      <c r="B16" s="82" t="s">
        <v>195</v>
      </c>
      <c r="C16" s="319"/>
    </row>
    <row r="17" spans="1:5" ht="15.75" customHeight="1">
      <c r="A17" s="303" t="s">
        <v>524</v>
      </c>
      <c r="B17" s="82" t="s">
        <v>29</v>
      </c>
      <c r="C17" s="83">
        <v>622281</v>
      </c>
    </row>
    <row r="18" spans="1:5" ht="15.75" customHeight="1">
      <c r="A18" s="303" t="s">
        <v>525</v>
      </c>
      <c r="B18" s="82" t="s">
        <v>30</v>
      </c>
      <c r="C18" s="83">
        <v>427663</v>
      </c>
    </row>
    <row r="19" spans="1:5" ht="15.75" customHeight="1">
      <c r="A19" s="303" t="s">
        <v>526</v>
      </c>
      <c r="B19" s="82" t="s">
        <v>31</v>
      </c>
      <c r="C19" s="84">
        <f>+C16+C17+C18</f>
        <v>1049944</v>
      </c>
    </row>
    <row r="20" spans="1:5" s="320" customFormat="1" ht="15.75" customHeight="1">
      <c r="A20" s="303" t="s">
        <v>527</v>
      </c>
      <c r="B20" s="82" t="s">
        <v>32</v>
      </c>
      <c r="C20" s="83"/>
    </row>
    <row r="21" spans="1:5" ht="15.75" customHeight="1">
      <c r="A21" s="303" t="s">
        <v>528</v>
      </c>
      <c r="B21" s="82" t="s">
        <v>33</v>
      </c>
      <c r="C21" s="83">
        <v>2367177</v>
      </c>
    </row>
    <row r="22" spans="1:5" ht="15.75" customHeight="1" thickBot="1">
      <c r="A22" s="85" t="s">
        <v>529</v>
      </c>
      <c r="B22" s="86" t="s">
        <v>34</v>
      </c>
      <c r="C22" s="87">
        <f>+C15+C19+C20+C21</f>
        <v>428963600</v>
      </c>
    </row>
    <row r="23" spans="1:5" ht="15.6">
      <c r="A23" s="313"/>
      <c r="B23" s="316"/>
      <c r="C23" s="314"/>
      <c r="D23" s="314"/>
      <c r="E23" s="314"/>
    </row>
    <row r="24" spans="1:5" ht="15.6">
      <c r="A24" s="313"/>
      <c r="B24" s="316"/>
      <c r="C24" s="314"/>
      <c r="D24" s="314"/>
      <c r="E24" s="314"/>
    </row>
    <row r="25" spans="1:5" ht="15.6">
      <c r="A25" s="316"/>
      <c r="B25" s="316"/>
      <c r="C25" s="314"/>
      <c r="D25" s="314"/>
      <c r="E25" s="314"/>
    </row>
    <row r="26" spans="1:5" ht="15.6">
      <c r="A26" s="808"/>
      <c r="B26" s="808"/>
      <c r="C26" s="808"/>
      <c r="D26" s="321"/>
      <c r="E26" s="321"/>
    </row>
    <row r="27" spans="1:5" ht="15.6">
      <c r="A27" s="808"/>
      <c r="B27" s="808"/>
      <c r="C27" s="808"/>
      <c r="D27" s="321"/>
      <c r="E27" s="321"/>
    </row>
  </sheetData>
  <mergeCells count="8">
    <mergeCell ref="A26:C26"/>
    <mergeCell ref="A27:C27"/>
    <mergeCell ref="A1:C1"/>
    <mergeCell ref="A2:C2"/>
    <mergeCell ref="B4:C4"/>
    <mergeCell ref="A5:A6"/>
    <mergeCell ref="B5:B6"/>
    <mergeCell ref="C5:C6"/>
  </mergeCells>
  <phoneticPr fontId="26" type="noConversion"/>
  <printOptions horizontalCentered="1"/>
  <pageMargins left="0.78740157480314965" right="0.78740157480314965" top="1.246875" bottom="0.98425196850393704" header="0.78740157480314965" footer="0.78740157480314965"/>
  <pageSetup paperSize="9" scale="95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44"/>
  <sheetViews>
    <sheetView view="pageLayout" topLeftCell="A16" zoomScaleNormal="100" zoomScaleSheetLayoutView="100" workbookViewId="0">
      <selection activeCell="D11" sqref="D11"/>
    </sheetView>
  </sheetViews>
  <sheetFormatPr defaultColWidth="12" defaultRowHeight="15.6"/>
  <cols>
    <col min="1" max="1" width="58.77734375" style="68" customWidth="1"/>
    <col min="2" max="2" width="6.77734375" style="68" customWidth="1"/>
    <col min="3" max="3" width="17.109375" style="68" customWidth="1"/>
    <col min="4" max="4" width="19.109375" style="68" customWidth="1"/>
    <col min="5" max="16384" width="12" style="68"/>
  </cols>
  <sheetData>
    <row r="1" spans="1:4" ht="48" customHeight="1">
      <c r="A1" s="818" t="s">
        <v>743</v>
      </c>
      <c r="B1" s="819"/>
      <c r="C1" s="819"/>
      <c r="D1" s="819"/>
    </row>
    <row r="2" spans="1:4" ht="16.2" thickBot="1"/>
    <row r="3" spans="1:4" ht="43.5" customHeight="1" thickBot="1">
      <c r="A3" s="323" t="s">
        <v>60</v>
      </c>
      <c r="B3" s="131" t="s">
        <v>182</v>
      </c>
      <c r="C3" s="324" t="s">
        <v>226</v>
      </c>
      <c r="D3" s="325" t="s">
        <v>696</v>
      </c>
    </row>
    <row r="4" spans="1:4" ht="16.2" thickBot="1">
      <c r="A4" s="90" t="s">
        <v>350</v>
      </c>
      <c r="B4" s="91" t="s">
        <v>351</v>
      </c>
      <c r="C4" s="91" t="s">
        <v>352</v>
      </c>
      <c r="D4" s="92" t="s">
        <v>353</v>
      </c>
    </row>
    <row r="5" spans="1:4" ht="15.75" customHeight="1">
      <c r="A5" s="101" t="s">
        <v>537</v>
      </c>
      <c r="B5" s="94" t="s">
        <v>20</v>
      </c>
      <c r="C5" s="95"/>
      <c r="D5" s="96"/>
    </row>
    <row r="6" spans="1:4" ht="15.75" customHeight="1">
      <c r="A6" s="101" t="s">
        <v>538</v>
      </c>
      <c r="B6" s="98" t="s">
        <v>21</v>
      </c>
      <c r="C6" s="99"/>
      <c r="D6" s="100"/>
    </row>
    <row r="7" spans="1:4" ht="15.75" customHeight="1">
      <c r="A7" s="101" t="s">
        <v>539</v>
      </c>
      <c r="B7" s="98" t="s">
        <v>22</v>
      </c>
      <c r="C7" s="99"/>
      <c r="D7" s="100"/>
    </row>
    <row r="8" spans="1:4" ht="15.75" customHeight="1" thickBot="1">
      <c r="A8" s="102" t="s">
        <v>540</v>
      </c>
      <c r="B8" s="103" t="s">
        <v>23</v>
      </c>
      <c r="C8" s="104"/>
      <c r="D8" s="105"/>
    </row>
    <row r="9" spans="1:4" ht="15.75" customHeight="1" thickBot="1">
      <c r="A9" s="327" t="s">
        <v>541</v>
      </c>
      <c r="B9" s="328" t="s">
        <v>24</v>
      </c>
      <c r="C9" s="329"/>
      <c r="D9" s="330">
        <f>+D10+D11+D12+D13</f>
        <v>0</v>
      </c>
    </row>
    <row r="10" spans="1:4" ht="15.75" customHeight="1">
      <c r="A10" s="326" t="s">
        <v>542</v>
      </c>
      <c r="B10" s="94" t="s">
        <v>25</v>
      </c>
      <c r="C10" s="95"/>
      <c r="D10" s="96"/>
    </row>
    <row r="11" spans="1:4" ht="15.75" customHeight="1">
      <c r="A11" s="101" t="s">
        <v>543</v>
      </c>
      <c r="B11" s="98" t="s">
        <v>26</v>
      </c>
      <c r="C11" s="99"/>
      <c r="D11" s="100"/>
    </row>
    <row r="12" spans="1:4" ht="15.75" customHeight="1">
      <c r="A12" s="101" t="s">
        <v>544</v>
      </c>
      <c r="B12" s="98" t="s">
        <v>27</v>
      </c>
      <c r="C12" s="99"/>
      <c r="D12" s="100"/>
    </row>
    <row r="13" spans="1:4" ht="15.75" customHeight="1" thickBot="1">
      <c r="A13" s="102" t="s">
        <v>545</v>
      </c>
      <c r="B13" s="103" t="s">
        <v>28</v>
      </c>
      <c r="C13" s="104"/>
      <c r="D13" s="105"/>
    </row>
    <row r="14" spans="1:4" ht="15.75" customHeight="1" thickBot="1">
      <c r="A14" s="327" t="s">
        <v>546</v>
      </c>
      <c r="B14" s="328" t="s">
        <v>29</v>
      </c>
      <c r="C14" s="329"/>
      <c r="D14" s="330">
        <f>+D15+D16+D17</f>
        <v>0</v>
      </c>
    </row>
    <row r="15" spans="1:4" ht="15.75" customHeight="1">
      <c r="A15" s="326" t="s">
        <v>547</v>
      </c>
      <c r="B15" s="94" t="s">
        <v>30</v>
      </c>
      <c r="C15" s="95"/>
      <c r="D15" s="96"/>
    </row>
    <row r="16" spans="1:4" ht="15.75" customHeight="1">
      <c r="A16" s="101" t="s">
        <v>548</v>
      </c>
      <c r="B16" s="98" t="s">
        <v>31</v>
      </c>
      <c r="C16" s="99"/>
      <c r="D16" s="100"/>
    </row>
    <row r="17" spans="1:4" ht="15.75" customHeight="1" thickBot="1">
      <c r="A17" s="102" t="s">
        <v>549</v>
      </c>
      <c r="B17" s="103" t="s">
        <v>32</v>
      </c>
      <c r="C17" s="104"/>
      <c r="D17" s="105"/>
    </row>
    <row r="18" spans="1:4" ht="15.75" customHeight="1" thickBot="1">
      <c r="A18" s="327" t="s">
        <v>555</v>
      </c>
      <c r="B18" s="328" t="s">
        <v>33</v>
      </c>
      <c r="C18" s="329"/>
      <c r="D18" s="330">
        <f>+D19+D20+D21</f>
        <v>0</v>
      </c>
    </row>
    <row r="19" spans="1:4" ht="15.75" customHeight="1">
      <c r="A19" s="326" t="s">
        <v>550</v>
      </c>
      <c r="B19" s="94" t="s">
        <v>34</v>
      </c>
      <c r="C19" s="95"/>
      <c r="D19" s="96"/>
    </row>
    <row r="20" spans="1:4" ht="15.75" customHeight="1">
      <c r="A20" s="101" t="s">
        <v>551</v>
      </c>
      <c r="B20" s="98" t="s">
        <v>35</v>
      </c>
      <c r="C20" s="99"/>
      <c r="D20" s="100"/>
    </row>
    <row r="21" spans="1:4" ht="15.75" customHeight="1">
      <c r="A21" s="101" t="s">
        <v>552</v>
      </c>
      <c r="B21" s="98" t="s">
        <v>36</v>
      </c>
      <c r="C21" s="99"/>
      <c r="D21" s="100"/>
    </row>
    <row r="22" spans="1:4" ht="15.75" customHeight="1">
      <c r="A22" s="101" t="s">
        <v>553</v>
      </c>
      <c r="B22" s="98" t="s">
        <v>37</v>
      </c>
      <c r="C22" s="99"/>
      <c r="D22" s="100"/>
    </row>
    <row r="23" spans="1:4" ht="15.75" customHeight="1">
      <c r="A23" s="101"/>
      <c r="B23" s="98" t="s">
        <v>38</v>
      </c>
      <c r="C23" s="99"/>
      <c r="D23" s="100"/>
    </row>
    <row r="24" spans="1:4" ht="15.75" customHeight="1">
      <c r="A24" s="101"/>
      <c r="B24" s="98" t="s">
        <v>39</v>
      </c>
      <c r="C24" s="99"/>
      <c r="D24" s="100"/>
    </row>
    <row r="25" spans="1:4" ht="15.75" customHeight="1">
      <c r="A25" s="101"/>
      <c r="B25" s="98" t="s">
        <v>40</v>
      </c>
      <c r="C25" s="99"/>
      <c r="D25" s="100"/>
    </row>
    <row r="26" spans="1:4" ht="15.75" customHeight="1">
      <c r="A26" s="101"/>
      <c r="B26" s="98" t="s">
        <v>41</v>
      </c>
      <c r="C26" s="99"/>
      <c r="D26" s="100"/>
    </row>
    <row r="27" spans="1:4" ht="15.75" customHeight="1">
      <c r="A27" s="101"/>
      <c r="B27" s="98" t="s">
        <v>42</v>
      </c>
      <c r="C27" s="99"/>
      <c r="D27" s="100"/>
    </row>
    <row r="28" spans="1:4" ht="15.75" customHeight="1">
      <c r="A28" s="101"/>
      <c r="B28" s="98" t="s">
        <v>43</v>
      </c>
      <c r="C28" s="99"/>
      <c r="D28" s="100"/>
    </row>
    <row r="29" spans="1:4" ht="15.75" customHeight="1">
      <c r="A29" s="101"/>
      <c r="B29" s="98" t="s">
        <v>44</v>
      </c>
      <c r="C29" s="99"/>
      <c r="D29" s="100"/>
    </row>
    <row r="30" spans="1:4" ht="15.75" customHeight="1">
      <c r="A30" s="101"/>
      <c r="B30" s="98" t="s">
        <v>45</v>
      </c>
      <c r="C30" s="99"/>
      <c r="D30" s="100"/>
    </row>
    <row r="31" spans="1:4" ht="15.75" customHeight="1">
      <c r="A31" s="101"/>
      <c r="B31" s="98" t="s">
        <v>46</v>
      </c>
      <c r="C31" s="99"/>
      <c r="D31" s="100"/>
    </row>
    <row r="32" spans="1:4" ht="15.75" customHeight="1">
      <c r="A32" s="101"/>
      <c r="B32" s="98" t="s">
        <v>47</v>
      </c>
      <c r="C32" s="99"/>
      <c r="D32" s="100"/>
    </row>
    <row r="33" spans="1:6" ht="15.75" customHeight="1">
      <c r="A33" s="101"/>
      <c r="B33" s="98" t="s">
        <v>48</v>
      </c>
      <c r="C33" s="99"/>
      <c r="D33" s="100"/>
    </row>
    <row r="34" spans="1:6" ht="15.75" customHeight="1">
      <c r="A34" s="101"/>
      <c r="B34" s="98" t="s">
        <v>98</v>
      </c>
      <c r="C34" s="99"/>
      <c r="D34" s="100"/>
    </row>
    <row r="35" spans="1:6" ht="15.75" customHeight="1">
      <c r="A35" s="101"/>
      <c r="B35" s="98" t="s">
        <v>166</v>
      </c>
      <c r="C35" s="99"/>
      <c r="D35" s="100"/>
    </row>
    <row r="36" spans="1:6" ht="15.75" customHeight="1">
      <c r="A36" s="101"/>
      <c r="B36" s="98" t="s">
        <v>179</v>
      </c>
      <c r="C36" s="99"/>
      <c r="D36" s="100"/>
    </row>
    <row r="37" spans="1:6" ht="15.75" customHeight="1" thickBot="1">
      <c r="A37" s="102"/>
      <c r="B37" s="103" t="s">
        <v>180</v>
      </c>
      <c r="C37" s="104"/>
      <c r="D37" s="105"/>
    </row>
    <row r="38" spans="1:6" ht="15.75" customHeight="1" thickBot="1">
      <c r="A38" s="820" t="s">
        <v>554</v>
      </c>
      <c r="B38" s="821"/>
      <c r="C38" s="106"/>
      <c r="D38" s="330">
        <f>+D5+D6+D7+D8+D9+D14+D18+D22+D23+D24+D25+D26+D27+D28+D29+D30+D31+D32+D33+D34+D35+D36+D37</f>
        <v>0</v>
      </c>
      <c r="F38" s="107"/>
    </row>
    <row r="39" spans="1:6">
      <c r="A39" s="331" t="s">
        <v>556</v>
      </c>
    </row>
    <row r="40" spans="1:6">
      <c r="A40" s="71"/>
      <c r="B40" s="72"/>
      <c r="C40" s="822"/>
      <c r="D40" s="822"/>
    </row>
    <row r="41" spans="1:6">
      <c r="A41" s="71"/>
      <c r="B41" s="72"/>
      <c r="C41" s="73"/>
      <c r="D41" s="73"/>
    </row>
    <row r="42" spans="1:6">
      <c r="A42" s="72"/>
      <c r="B42" s="72"/>
      <c r="C42" s="822"/>
      <c r="D42" s="822"/>
    </row>
    <row r="43" spans="1:6">
      <c r="A43" s="88"/>
      <c r="B43" s="88"/>
    </row>
    <row r="44" spans="1:6">
      <c r="A44" s="88"/>
      <c r="B44" s="88"/>
      <c r="C44" s="88"/>
    </row>
  </sheetData>
  <mergeCells count="4">
    <mergeCell ref="A1:D1"/>
    <mergeCell ref="A38:B38"/>
    <mergeCell ref="C40:D40"/>
    <mergeCell ref="C42:D42"/>
  </mergeCells>
  <phoneticPr fontId="26" type="noConversion"/>
  <printOptions horizontalCentered="1"/>
  <pageMargins left="0.78740157480314965" right="0.78740157480314965" top="1.1479166666666667" bottom="0.98425196850393704" header="0.78740157480314965" footer="0.78740157480314965"/>
  <pageSetup paperSize="9" scale="9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D15"/>
  <sheetViews>
    <sheetView view="pageLayout" topLeftCell="A2" zoomScaleNormal="100" workbookViewId="0">
      <selection activeCell="A3" sqref="A3"/>
    </sheetView>
  </sheetViews>
  <sheetFormatPr defaultColWidth="12" defaultRowHeight="15.6"/>
  <cols>
    <col min="1" max="1" width="56.109375" style="68" customWidth="1"/>
    <col min="2" max="2" width="6.77734375" style="68" customWidth="1"/>
    <col min="3" max="3" width="17.109375" style="68" customWidth="1"/>
    <col min="4" max="4" width="19.109375" style="68" customWidth="1"/>
    <col min="5" max="16384" width="12" style="68"/>
  </cols>
  <sheetData>
    <row r="1" spans="1:4" ht="0.6" customHeight="1">
      <c r="A1" s="823" t="str">
        <f>+CONCATENATE("VAGYONKIMUTATÁS",CHAR(10),"a függő követelésekről éa kötelezettségekről, a biztos (jövőbeni) követelésekről",CHAR(10),LEFT([1]ÖSSZEFÜGGÉSEK!A4,4),".")</f>
        <v>VAGYONKIMUTATÁS
a függő követelésekről éa kötelezettségekről, a biztos (jövőbeni) követelésekről
2014.</v>
      </c>
      <c r="B1" s="824"/>
      <c r="C1" s="824"/>
      <c r="D1" s="824"/>
    </row>
    <row r="2" spans="1:4" ht="50.4" customHeight="1" thickBot="1">
      <c r="A2" s="827" t="s">
        <v>744</v>
      </c>
      <c r="B2" s="828"/>
      <c r="C2" s="828"/>
      <c r="D2" s="828"/>
    </row>
    <row r="3" spans="1:4" ht="53.4" thickBot="1">
      <c r="A3" s="332" t="s">
        <v>60</v>
      </c>
      <c r="B3" s="131" t="s">
        <v>182</v>
      </c>
      <c r="C3" s="333" t="s">
        <v>557</v>
      </c>
      <c r="D3" s="334" t="s">
        <v>227</v>
      </c>
    </row>
    <row r="4" spans="1:4" ht="16.2" thickBot="1">
      <c r="A4" s="108" t="s">
        <v>350</v>
      </c>
      <c r="B4" s="109" t="s">
        <v>351</v>
      </c>
      <c r="C4" s="109" t="s">
        <v>352</v>
      </c>
      <c r="D4" s="110" t="s">
        <v>353</v>
      </c>
    </row>
    <row r="5" spans="1:4" ht="15.75" customHeight="1">
      <c r="A5" s="97" t="s">
        <v>558</v>
      </c>
      <c r="B5" s="94" t="s">
        <v>20</v>
      </c>
      <c r="C5" s="95"/>
      <c r="D5" s="96"/>
    </row>
    <row r="6" spans="1:4" ht="15.75" customHeight="1">
      <c r="A6" s="97" t="s">
        <v>559</v>
      </c>
      <c r="B6" s="98" t="s">
        <v>21</v>
      </c>
      <c r="C6" s="99"/>
      <c r="D6" s="100"/>
    </row>
    <row r="7" spans="1:4" ht="15.75" customHeight="1" thickBot="1">
      <c r="A7" s="335" t="s">
        <v>560</v>
      </c>
      <c r="B7" s="103" t="s">
        <v>22</v>
      </c>
      <c r="C7" s="104"/>
      <c r="D7" s="105"/>
    </row>
    <row r="8" spans="1:4" ht="15.75" customHeight="1" thickBot="1">
      <c r="A8" s="327" t="s">
        <v>561</v>
      </c>
      <c r="B8" s="328" t="s">
        <v>23</v>
      </c>
      <c r="C8" s="329"/>
      <c r="D8" s="330">
        <f>+D5+D6+D7</f>
        <v>0</v>
      </c>
    </row>
    <row r="9" spans="1:4" ht="15.75" customHeight="1">
      <c r="A9" s="93" t="s">
        <v>562</v>
      </c>
      <c r="B9" s="94" t="s">
        <v>24</v>
      </c>
      <c r="C9" s="95"/>
      <c r="D9" s="96"/>
    </row>
    <row r="10" spans="1:4" ht="15.75" customHeight="1">
      <c r="A10" s="97" t="s">
        <v>563</v>
      </c>
      <c r="B10" s="98" t="s">
        <v>25</v>
      </c>
      <c r="C10" s="99"/>
      <c r="D10" s="100"/>
    </row>
    <row r="11" spans="1:4" ht="15.75" customHeight="1">
      <c r="A11" s="97" t="s">
        <v>564</v>
      </c>
      <c r="B11" s="98" t="s">
        <v>26</v>
      </c>
      <c r="C11" s="99"/>
      <c r="D11" s="100"/>
    </row>
    <row r="12" spans="1:4" ht="15.75" customHeight="1">
      <c r="A12" s="97" t="s">
        <v>565</v>
      </c>
      <c r="B12" s="98" t="s">
        <v>27</v>
      </c>
      <c r="C12" s="99"/>
      <c r="D12" s="100"/>
    </row>
    <row r="13" spans="1:4" ht="15.75" customHeight="1" thickBot="1">
      <c r="A13" s="335" t="s">
        <v>566</v>
      </c>
      <c r="B13" s="103" t="s">
        <v>28</v>
      </c>
      <c r="C13" s="104"/>
      <c r="D13" s="105"/>
    </row>
    <row r="14" spans="1:4" ht="15.75" customHeight="1" thickBot="1">
      <c r="A14" s="327" t="s">
        <v>567</v>
      </c>
      <c r="B14" s="328" t="s">
        <v>29</v>
      </c>
      <c r="C14" s="336"/>
      <c r="D14" s="330">
        <f>+D9+D10+D11+D12+D13</f>
        <v>0</v>
      </c>
    </row>
    <row r="15" spans="1:4" ht="15.75" customHeight="1" thickBot="1">
      <c r="A15" s="825" t="s">
        <v>568</v>
      </c>
      <c r="B15" s="826"/>
      <c r="C15" s="106"/>
      <c r="D15" s="330"/>
    </row>
  </sheetData>
  <mergeCells count="3">
    <mergeCell ref="A1:D1"/>
    <mergeCell ref="A15:B15"/>
    <mergeCell ref="A2:D2"/>
  </mergeCells>
  <phoneticPr fontId="26" type="noConversion"/>
  <printOptions horizontalCentered="1"/>
  <pageMargins left="0.78740157480314965" right="0.78740157480314965" top="1.128125" bottom="0.98425196850393704" header="0.78740157480314965" footer="0.78740157480314965"/>
  <pageSetup paperSize="9" scale="9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indexed="50"/>
  </sheetPr>
  <dimension ref="A1:K33"/>
  <sheetViews>
    <sheetView view="pageLayout" topLeftCell="B1" zoomScaleNormal="100" workbookViewId="0">
      <selection activeCell="K1" sqref="K1:K33"/>
    </sheetView>
  </sheetViews>
  <sheetFormatPr defaultColWidth="9.33203125" defaultRowHeight="13.2"/>
  <cols>
    <col min="1" max="1" width="6.77734375" style="3" customWidth="1"/>
    <col min="2" max="2" width="32.33203125" style="2" customWidth="1"/>
    <col min="3" max="3" width="17" style="2" customWidth="1"/>
    <col min="4" max="9" width="12.77734375" style="2" customWidth="1"/>
    <col min="10" max="10" width="13.77734375" style="2" customWidth="1"/>
    <col min="11" max="11" width="4" style="2" customWidth="1"/>
    <col min="12" max="16384" width="9.33203125" style="2"/>
  </cols>
  <sheetData>
    <row r="1" spans="1:11" ht="14.25" customHeight="1" thickBot="1">
      <c r="A1" s="25"/>
      <c r="B1" s="26"/>
      <c r="C1" s="26"/>
      <c r="D1" s="26"/>
      <c r="E1" s="26"/>
      <c r="F1" s="26"/>
      <c r="G1" s="26"/>
      <c r="H1" s="26"/>
      <c r="I1" s="26"/>
      <c r="J1" s="27" t="s">
        <v>697</v>
      </c>
      <c r="K1" s="829" t="s">
        <v>752</v>
      </c>
    </row>
    <row r="2" spans="1:11" s="31" customFormat="1" ht="26.25" customHeight="1">
      <c r="A2" s="831" t="s">
        <v>67</v>
      </c>
      <c r="B2" s="833" t="s">
        <v>167</v>
      </c>
      <c r="C2" s="833" t="s">
        <v>168</v>
      </c>
      <c r="D2" s="833" t="s">
        <v>169</v>
      </c>
      <c r="E2" s="833" t="s">
        <v>698</v>
      </c>
      <c r="F2" s="28" t="s">
        <v>170</v>
      </c>
      <c r="G2" s="29"/>
      <c r="H2" s="29"/>
      <c r="I2" s="30"/>
      <c r="J2" s="836" t="s">
        <v>171</v>
      </c>
      <c r="K2" s="830"/>
    </row>
    <row r="3" spans="1:11" s="35" customFormat="1" ht="32.25" customHeight="1" thickBot="1">
      <c r="A3" s="832"/>
      <c r="B3" s="834"/>
      <c r="C3" s="834"/>
      <c r="D3" s="835"/>
      <c r="E3" s="835"/>
      <c r="F3" s="32" t="s">
        <v>683</v>
      </c>
      <c r="G3" s="33" t="s">
        <v>695</v>
      </c>
      <c r="H3" s="33" t="s">
        <v>699</v>
      </c>
      <c r="I3" s="34" t="s">
        <v>700</v>
      </c>
      <c r="J3" s="837"/>
      <c r="K3" s="830"/>
    </row>
    <row r="4" spans="1:11" s="37" customFormat="1" ht="14.1" customHeight="1" thickBot="1">
      <c r="A4" s="272" t="s">
        <v>350</v>
      </c>
      <c r="B4" s="36" t="s">
        <v>459</v>
      </c>
      <c r="C4" s="273" t="s">
        <v>352</v>
      </c>
      <c r="D4" s="273" t="s">
        <v>353</v>
      </c>
      <c r="E4" s="273" t="s">
        <v>354</v>
      </c>
      <c r="F4" s="273" t="s">
        <v>430</v>
      </c>
      <c r="G4" s="273" t="s">
        <v>431</v>
      </c>
      <c r="H4" s="273" t="s">
        <v>432</v>
      </c>
      <c r="I4" s="273" t="s">
        <v>433</v>
      </c>
      <c r="J4" s="274" t="s">
        <v>690</v>
      </c>
      <c r="K4" s="830"/>
    </row>
    <row r="5" spans="1:11" ht="33.75" customHeight="1">
      <c r="A5" s="38" t="s">
        <v>20</v>
      </c>
      <c r="B5" s="39" t="s">
        <v>172</v>
      </c>
      <c r="C5" s="40"/>
      <c r="D5" s="41">
        <f t="shared" ref="D5:I5" si="0">SUM(D6:D7)</f>
        <v>0</v>
      </c>
      <c r="E5" s="41">
        <f t="shared" si="0"/>
        <v>0</v>
      </c>
      <c r="F5" s="41">
        <f t="shared" si="0"/>
        <v>0</v>
      </c>
      <c r="G5" s="41">
        <f t="shared" si="0"/>
        <v>0</v>
      </c>
      <c r="H5" s="41">
        <f t="shared" si="0"/>
        <v>0</v>
      </c>
      <c r="I5" s="42">
        <f t="shared" si="0"/>
        <v>0</v>
      </c>
      <c r="J5" s="43">
        <f t="shared" ref="J5:J17" si="1">SUM(F5:I5)</f>
        <v>0</v>
      </c>
      <c r="K5" s="830"/>
    </row>
    <row r="6" spans="1:11" ht="21" customHeight="1">
      <c r="A6" s="44" t="s">
        <v>21</v>
      </c>
      <c r="B6" s="45" t="s">
        <v>173</v>
      </c>
      <c r="C6" s="46"/>
      <c r="D6" s="1"/>
      <c r="E6" s="1"/>
      <c r="F6" s="1"/>
      <c r="G6" s="1"/>
      <c r="H6" s="1"/>
      <c r="I6" s="21"/>
      <c r="J6" s="47">
        <f t="shared" si="1"/>
        <v>0</v>
      </c>
      <c r="K6" s="830"/>
    </row>
    <row r="7" spans="1:11" ht="21" customHeight="1">
      <c r="A7" s="44" t="s">
        <v>22</v>
      </c>
      <c r="B7" s="45" t="s">
        <v>173</v>
      </c>
      <c r="C7" s="46"/>
      <c r="D7" s="1"/>
      <c r="E7" s="1"/>
      <c r="F7" s="1"/>
      <c r="G7" s="1"/>
      <c r="H7" s="1"/>
      <c r="I7" s="21"/>
      <c r="J7" s="47">
        <f t="shared" si="1"/>
        <v>0</v>
      </c>
      <c r="K7" s="830"/>
    </row>
    <row r="8" spans="1:11" ht="36" customHeight="1">
      <c r="A8" s="44" t="s">
        <v>23</v>
      </c>
      <c r="B8" s="48" t="s">
        <v>174</v>
      </c>
      <c r="C8" s="49"/>
      <c r="D8" s="50">
        <f t="shared" ref="D8:I8" si="2">SUM(D9:D10)</f>
        <v>0</v>
      </c>
      <c r="E8" s="50">
        <f t="shared" si="2"/>
        <v>0</v>
      </c>
      <c r="F8" s="50">
        <f t="shared" si="2"/>
        <v>0</v>
      </c>
      <c r="G8" s="50">
        <f t="shared" si="2"/>
        <v>0</v>
      </c>
      <c r="H8" s="50">
        <f t="shared" si="2"/>
        <v>0</v>
      </c>
      <c r="I8" s="51">
        <f t="shared" si="2"/>
        <v>0</v>
      </c>
      <c r="J8" s="52">
        <f t="shared" si="1"/>
        <v>0</v>
      </c>
      <c r="K8" s="830"/>
    </row>
    <row r="9" spans="1:11" ht="21" customHeight="1">
      <c r="A9" s="44" t="s">
        <v>24</v>
      </c>
      <c r="B9" s="45" t="s">
        <v>173</v>
      </c>
      <c r="C9" s="46"/>
      <c r="D9" s="1"/>
      <c r="E9" s="1"/>
      <c r="F9" s="1"/>
      <c r="G9" s="1"/>
      <c r="H9" s="1"/>
      <c r="I9" s="21"/>
      <c r="J9" s="47">
        <f t="shared" si="1"/>
        <v>0</v>
      </c>
      <c r="K9" s="830"/>
    </row>
    <row r="10" spans="1:11" ht="18" customHeight="1">
      <c r="A10" s="44" t="s">
        <v>25</v>
      </c>
      <c r="B10" s="45" t="s">
        <v>173</v>
      </c>
      <c r="C10" s="46"/>
      <c r="D10" s="1"/>
      <c r="E10" s="1"/>
      <c r="F10" s="1"/>
      <c r="G10" s="1"/>
      <c r="H10" s="1"/>
      <c r="I10" s="21"/>
      <c r="J10" s="47">
        <f t="shared" si="1"/>
        <v>0</v>
      </c>
      <c r="K10" s="830"/>
    </row>
    <row r="11" spans="1:11" ht="21" customHeight="1">
      <c r="A11" s="44" t="s">
        <v>26</v>
      </c>
      <c r="B11" s="53" t="s">
        <v>175</v>
      </c>
      <c r="C11" s="49"/>
      <c r="D11" s="50">
        <f>SUM(D12:D12)</f>
        <v>198506651</v>
      </c>
      <c r="E11" s="50">
        <f>SUM(E12:E12)</f>
        <v>7538405</v>
      </c>
      <c r="F11" s="50">
        <f>SUM(F12:F12)</f>
        <v>14854847</v>
      </c>
      <c r="G11" s="50">
        <f>SUM(G12:G12)</f>
        <v>172113399</v>
      </c>
      <c r="H11" s="50">
        <f>SUM(H12:H12)</f>
        <v>4000000</v>
      </c>
      <c r="I11" s="51">
        <f>SUM(I12)</f>
        <v>0</v>
      </c>
      <c r="J11" s="52">
        <f>SUM(J12)</f>
        <v>0</v>
      </c>
      <c r="K11" s="830"/>
    </row>
    <row r="12" spans="1:11" ht="21" customHeight="1">
      <c r="A12" s="44" t="s">
        <v>27</v>
      </c>
      <c r="B12" s="45" t="s">
        <v>689</v>
      </c>
      <c r="C12" s="705">
        <v>2016</v>
      </c>
      <c r="D12" s="703">
        <v>198506651</v>
      </c>
      <c r="E12" s="706">
        <v>7538405</v>
      </c>
      <c r="F12" s="21">
        <v>14854847</v>
      </c>
      <c r="G12" s="703">
        <v>172113399</v>
      </c>
      <c r="H12" s="703">
        <v>4000000</v>
      </c>
      <c r="I12" s="704">
        <v>0</v>
      </c>
      <c r="J12" s="702"/>
      <c r="K12" s="830"/>
    </row>
    <row r="13" spans="1:11" ht="21" customHeight="1">
      <c r="A13" s="44" t="s">
        <v>28</v>
      </c>
      <c r="B13" s="53" t="s">
        <v>176</v>
      </c>
      <c r="C13" s="49"/>
      <c r="D13" s="50">
        <f t="shared" ref="D13:I13" si="3">SUM(D14:D14)</f>
        <v>0</v>
      </c>
      <c r="E13" s="50">
        <f t="shared" si="3"/>
        <v>0</v>
      </c>
      <c r="F13" s="50">
        <f t="shared" si="3"/>
        <v>0</v>
      </c>
      <c r="G13" s="50">
        <f t="shared" si="3"/>
        <v>0</v>
      </c>
      <c r="H13" s="50">
        <f t="shared" si="3"/>
        <v>0</v>
      </c>
      <c r="I13" s="51">
        <f t="shared" si="3"/>
        <v>0</v>
      </c>
      <c r="J13" s="52">
        <f t="shared" si="1"/>
        <v>0</v>
      </c>
      <c r="K13" s="830"/>
    </row>
    <row r="14" spans="1:11" ht="21" customHeight="1">
      <c r="A14" s="44" t="s">
        <v>29</v>
      </c>
      <c r="B14" s="45" t="s">
        <v>173</v>
      </c>
      <c r="C14" s="46"/>
      <c r="D14" s="1"/>
      <c r="E14" s="1"/>
      <c r="F14" s="1"/>
      <c r="G14" s="1"/>
      <c r="H14" s="1"/>
      <c r="I14" s="21"/>
      <c r="J14" s="47">
        <f t="shared" si="1"/>
        <v>0</v>
      </c>
      <c r="K14" s="830"/>
    </row>
    <row r="15" spans="1:11" ht="21" customHeight="1">
      <c r="A15" s="54" t="s">
        <v>30</v>
      </c>
      <c r="B15" s="55" t="s">
        <v>177</v>
      </c>
      <c r="C15" s="56"/>
      <c r="D15" s="57">
        <f t="shared" ref="D15:I15" si="4">SUM(D16:D17)</f>
        <v>0</v>
      </c>
      <c r="E15" s="57">
        <f t="shared" si="4"/>
        <v>0</v>
      </c>
      <c r="F15" s="57">
        <f t="shared" si="4"/>
        <v>0</v>
      </c>
      <c r="G15" s="57">
        <f t="shared" si="4"/>
        <v>0</v>
      </c>
      <c r="H15" s="57">
        <f t="shared" si="4"/>
        <v>0</v>
      </c>
      <c r="I15" s="58">
        <f t="shared" si="4"/>
        <v>0</v>
      </c>
      <c r="J15" s="52">
        <f t="shared" si="1"/>
        <v>0</v>
      </c>
      <c r="K15" s="830"/>
    </row>
    <row r="16" spans="1:11" ht="21" customHeight="1">
      <c r="A16" s="54" t="s">
        <v>31</v>
      </c>
      <c r="B16" s="45" t="s">
        <v>173</v>
      </c>
      <c r="C16" s="46"/>
      <c r="D16" s="1"/>
      <c r="E16" s="1"/>
      <c r="F16" s="1"/>
      <c r="G16" s="1"/>
      <c r="H16" s="1"/>
      <c r="I16" s="21"/>
      <c r="J16" s="47">
        <f t="shared" si="1"/>
        <v>0</v>
      </c>
      <c r="K16" s="830"/>
    </row>
    <row r="17" spans="1:11" ht="21" customHeight="1" thickBot="1">
      <c r="A17" s="54" t="s">
        <v>32</v>
      </c>
      <c r="B17" s="45" t="s">
        <v>173</v>
      </c>
      <c r="C17" s="59"/>
      <c r="D17" s="60"/>
      <c r="E17" s="60"/>
      <c r="F17" s="60"/>
      <c r="G17" s="60"/>
      <c r="H17" s="60"/>
      <c r="I17" s="61"/>
      <c r="J17" s="47">
        <f t="shared" si="1"/>
        <v>0</v>
      </c>
      <c r="K17" s="830"/>
    </row>
    <row r="18" spans="1:11" ht="19.5" customHeight="1" thickBot="1">
      <c r="A18" s="62" t="s">
        <v>33</v>
      </c>
      <c r="B18" s="63" t="s">
        <v>178</v>
      </c>
      <c r="C18" s="64"/>
      <c r="D18" s="65">
        <f t="shared" ref="D18:J18" si="5">D5+D8+D11+D13+D15</f>
        <v>198506651</v>
      </c>
      <c r="E18" s="65">
        <f t="shared" si="5"/>
        <v>7538405</v>
      </c>
      <c r="F18" s="65">
        <f t="shared" si="5"/>
        <v>14854847</v>
      </c>
      <c r="G18" s="65">
        <f t="shared" si="5"/>
        <v>172113399</v>
      </c>
      <c r="H18" s="65">
        <f t="shared" si="5"/>
        <v>4000000</v>
      </c>
      <c r="I18" s="66">
        <f t="shared" si="5"/>
        <v>0</v>
      </c>
      <c r="J18" s="67">
        <f t="shared" si="5"/>
        <v>0</v>
      </c>
      <c r="K18" s="830"/>
    </row>
    <row r="19" spans="1:11" hidden="1">
      <c r="K19" s="830"/>
    </row>
    <row r="20" spans="1:11" hidden="1">
      <c r="K20" s="830"/>
    </row>
    <row r="21" spans="1:11" hidden="1">
      <c r="K21" s="830"/>
    </row>
    <row r="22" spans="1:11" hidden="1">
      <c r="K22" s="830"/>
    </row>
    <row r="23" spans="1:11" hidden="1">
      <c r="K23" s="830"/>
    </row>
    <row r="24" spans="1:11" hidden="1">
      <c r="K24" s="830"/>
    </row>
    <row r="25" spans="1:11" hidden="1">
      <c r="K25" s="830"/>
    </row>
    <row r="26" spans="1:11" hidden="1">
      <c r="K26" s="830"/>
    </row>
    <row r="27" spans="1:11" hidden="1">
      <c r="K27" s="830"/>
    </row>
    <row r="28" spans="1:11" hidden="1">
      <c r="K28" s="830"/>
    </row>
    <row r="29" spans="1:11" hidden="1">
      <c r="K29" s="830"/>
    </row>
    <row r="30" spans="1:11" hidden="1">
      <c r="K30" s="830"/>
    </row>
    <row r="31" spans="1:11" hidden="1">
      <c r="K31" s="830"/>
    </row>
    <row r="32" spans="1:11" hidden="1">
      <c r="K32" s="830"/>
    </row>
    <row r="33" spans="11:11" hidden="1">
      <c r="K33" s="830"/>
    </row>
  </sheetData>
  <mergeCells count="7">
    <mergeCell ref="K1:K33"/>
    <mergeCell ref="A2:A3"/>
    <mergeCell ref="B2:B3"/>
    <mergeCell ref="C2:C3"/>
    <mergeCell ref="D2:D3"/>
    <mergeCell ref="E2:E3"/>
    <mergeCell ref="J2:J3"/>
  </mergeCells>
  <phoneticPr fontId="26" type="noConversion"/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C13"/>
  <sheetViews>
    <sheetView view="pageLayout" zoomScaleNormal="100" workbookViewId="0">
      <selection activeCell="C20" sqref="C20"/>
    </sheetView>
  </sheetViews>
  <sheetFormatPr defaultColWidth="9.33203125" defaultRowHeight="13.2"/>
  <cols>
    <col min="1" max="1" width="7.6640625" style="6" customWidth="1"/>
    <col min="2" max="2" width="60.77734375" style="6" customWidth="1"/>
    <col min="3" max="3" width="25.6640625" style="6" customWidth="1"/>
    <col min="4" max="16384" width="9.33203125" style="6"/>
  </cols>
  <sheetData>
    <row r="1" spans="1:3" ht="14.4">
      <c r="C1" s="111"/>
    </row>
    <row r="2" spans="1:3" ht="13.8">
      <c r="A2" s="112"/>
      <c r="B2" s="112"/>
      <c r="C2" s="112"/>
    </row>
    <row r="3" spans="1:3" ht="33.75" customHeight="1">
      <c r="A3" s="838" t="s">
        <v>228</v>
      </c>
      <c r="B3" s="838"/>
      <c r="C3" s="838"/>
    </row>
    <row r="4" spans="1:3" ht="13.8" thickBot="1">
      <c r="C4" s="113"/>
    </row>
    <row r="5" spans="1:3" s="117" customFormat="1" ht="43.5" customHeight="1" thickBot="1">
      <c r="A5" s="114" t="s">
        <v>18</v>
      </c>
      <c r="B5" s="115" t="s">
        <v>60</v>
      </c>
      <c r="C5" s="116" t="s">
        <v>229</v>
      </c>
    </row>
    <row r="6" spans="1:3" ht="28.5" customHeight="1">
      <c r="A6" s="118" t="s">
        <v>20</v>
      </c>
      <c r="B6" s="605" t="s">
        <v>730</v>
      </c>
      <c r="C6" s="119">
        <v>31675239</v>
      </c>
    </row>
    <row r="7" spans="1:3" ht="18" customHeight="1">
      <c r="A7" s="120" t="s">
        <v>21</v>
      </c>
      <c r="B7" s="121" t="s">
        <v>230</v>
      </c>
      <c r="C7" s="122">
        <v>31511404</v>
      </c>
    </row>
    <row r="8" spans="1:3" ht="18" customHeight="1">
      <c r="A8" s="120" t="s">
        <v>22</v>
      </c>
      <c r="B8" s="121" t="s">
        <v>231</v>
      </c>
      <c r="C8" s="122">
        <v>163835</v>
      </c>
    </row>
    <row r="9" spans="1:3" ht="18" customHeight="1">
      <c r="A9" s="120" t="s">
        <v>23</v>
      </c>
      <c r="B9" s="123" t="s">
        <v>232</v>
      </c>
      <c r="C9" s="122">
        <v>138229521</v>
      </c>
    </row>
    <row r="10" spans="1:3" ht="18" customHeight="1">
      <c r="A10" s="124" t="s">
        <v>24</v>
      </c>
      <c r="B10" s="125" t="s">
        <v>233</v>
      </c>
      <c r="C10" s="126">
        <v>149183029</v>
      </c>
    </row>
    <row r="11" spans="1:3" ht="25.5" customHeight="1">
      <c r="A11" s="118" t="s">
        <v>25</v>
      </c>
      <c r="B11" s="605" t="s">
        <v>731</v>
      </c>
      <c r="C11" s="119">
        <f>SUM(C12:C13)</f>
        <v>20721731</v>
      </c>
    </row>
    <row r="12" spans="1:3" ht="18" customHeight="1">
      <c r="A12" s="120" t="s">
        <v>26</v>
      </c>
      <c r="B12" s="121" t="s">
        <v>230</v>
      </c>
      <c r="C12" s="122">
        <v>20596336</v>
      </c>
    </row>
    <row r="13" spans="1:3" ht="18" customHeight="1" thickBot="1">
      <c r="A13" s="127" t="s">
        <v>27</v>
      </c>
      <c r="B13" s="128" t="s">
        <v>231</v>
      </c>
      <c r="C13" s="129">
        <v>125395</v>
      </c>
    </row>
  </sheetData>
  <mergeCells count="1">
    <mergeCell ref="A3:C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>
    <oddHeader>&amp;C&amp;11                                                                     &amp;"Times New Roman CE,Félkövér"&amp;12 9. melléklet a 11/2020. (VII.15.)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indexed="50"/>
  </sheetPr>
  <dimension ref="A1:C24"/>
  <sheetViews>
    <sheetView view="pageLayout" zoomScaleNormal="100" zoomScaleSheetLayoutView="100" workbookViewId="0">
      <selection activeCell="C26" sqref="C26"/>
    </sheetView>
  </sheetViews>
  <sheetFormatPr defaultRowHeight="13.2"/>
  <cols>
    <col min="1" max="1" width="10.44140625" customWidth="1"/>
    <col min="2" max="2" width="70" customWidth="1"/>
    <col min="3" max="3" width="28.77734375" customWidth="1"/>
  </cols>
  <sheetData>
    <row r="1" spans="1:3" ht="33" customHeight="1">
      <c r="A1" s="839" t="s">
        <v>570</v>
      </c>
      <c r="B1" s="839"/>
      <c r="C1" s="839"/>
    </row>
    <row r="2" spans="1:3" ht="15.75" customHeight="1" thickBot="1">
      <c r="A2" s="354"/>
      <c r="B2" s="354"/>
      <c r="C2" s="355" t="s">
        <v>701</v>
      </c>
    </row>
    <row r="3" spans="1:3" s="337" customFormat="1" ht="16.8" thickTop="1" thickBot="1">
      <c r="A3" s="341" t="s">
        <v>182</v>
      </c>
      <c r="B3" s="341" t="s">
        <v>60</v>
      </c>
      <c r="C3" s="341" t="s">
        <v>571</v>
      </c>
    </row>
    <row r="4" spans="1:3" s="337" customFormat="1" ht="16.8" thickTop="1" thickBot="1">
      <c r="A4" s="341" t="s">
        <v>350</v>
      </c>
      <c r="B4" s="341" t="s">
        <v>351</v>
      </c>
      <c r="C4" s="341" t="s">
        <v>352</v>
      </c>
    </row>
    <row r="5" spans="1:3" ht="14.4" thickTop="1">
      <c r="A5" s="342">
        <v>1</v>
      </c>
      <c r="B5" s="343" t="s">
        <v>572</v>
      </c>
      <c r="C5" s="344">
        <v>98189689</v>
      </c>
    </row>
    <row r="6" spans="1:3" ht="13.8">
      <c r="A6" s="345">
        <v>2</v>
      </c>
      <c r="B6" s="346" t="s">
        <v>573</v>
      </c>
      <c r="C6" s="347">
        <v>109560712</v>
      </c>
    </row>
    <row r="7" spans="1:3" s="340" customFormat="1" ht="13.8">
      <c r="A7" s="348">
        <v>3</v>
      </c>
      <c r="B7" s="349" t="s">
        <v>574</v>
      </c>
      <c r="C7" s="350">
        <f>C5-C6</f>
        <v>-11371023</v>
      </c>
    </row>
    <row r="8" spans="1:3" ht="13.8">
      <c r="A8" s="345">
        <v>4</v>
      </c>
      <c r="B8" s="346" t="s">
        <v>575</v>
      </c>
      <c r="C8" s="347">
        <v>32528522</v>
      </c>
    </row>
    <row r="9" spans="1:3" ht="13.8">
      <c r="A9" s="345">
        <v>5</v>
      </c>
      <c r="B9" s="346" t="s">
        <v>576</v>
      </c>
      <c r="C9" s="347">
        <v>575920</v>
      </c>
    </row>
    <row r="10" spans="1:3" s="340" customFormat="1" ht="13.8">
      <c r="A10" s="348">
        <v>6</v>
      </c>
      <c r="B10" s="349" t="s">
        <v>577</v>
      </c>
      <c r="C10" s="350">
        <f>C8-C9</f>
        <v>31952602</v>
      </c>
    </row>
    <row r="11" spans="1:3" s="340" customFormat="1" ht="13.8">
      <c r="A11" s="348">
        <v>7</v>
      </c>
      <c r="B11" s="349" t="s">
        <v>578</v>
      </c>
      <c r="C11" s="350">
        <f>SUM(C7,C10)</f>
        <v>20581579</v>
      </c>
    </row>
    <row r="12" spans="1:3" ht="13.8">
      <c r="A12" s="345">
        <v>8</v>
      </c>
      <c r="B12" s="346" t="s">
        <v>579</v>
      </c>
      <c r="C12" s="347">
        <v>0</v>
      </c>
    </row>
    <row r="13" spans="1:3" ht="13.8">
      <c r="A13" s="345">
        <v>9</v>
      </c>
      <c r="B13" s="346" t="s">
        <v>580</v>
      </c>
      <c r="C13" s="347">
        <v>0</v>
      </c>
    </row>
    <row r="14" spans="1:3" s="340" customFormat="1" ht="13.8">
      <c r="A14" s="348">
        <v>10</v>
      </c>
      <c r="B14" s="349" t="s">
        <v>581</v>
      </c>
      <c r="C14" s="350">
        <v>0</v>
      </c>
    </row>
    <row r="15" spans="1:3" ht="13.8">
      <c r="A15" s="345">
        <v>11</v>
      </c>
      <c r="B15" s="346" t="s">
        <v>582</v>
      </c>
      <c r="C15" s="347">
        <v>0</v>
      </c>
    </row>
    <row r="16" spans="1:3" ht="13.8">
      <c r="A16" s="345">
        <v>12</v>
      </c>
      <c r="B16" s="346" t="s">
        <v>583</v>
      </c>
      <c r="C16" s="347">
        <v>0</v>
      </c>
    </row>
    <row r="17" spans="1:3" s="340" customFormat="1" ht="13.8">
      <c r="A17" s="348">
        <v>13</v>
      </c>
      <c r="B17" s="349" t="s">
        <v>584</v>
      </c>
      <c r="C17" s="350">
        <v>0</v>
      </c>
    </row>
    <row r="18" spans="1:3" s="340" customFormat="1" ht="13.8">
      <c r="A18" s="348">
        <v>14</v>
      </c>
      <c r="B18" s="349" t="s">
        <v>585</v>
      </c>
      <c r="C18" s="350">
        <v>0</v>
      </c>
    </row>
    <row r="19" spans="1:3" s="340" customFormat="1" ht="13.8">
      <c r="A19" s="348">
        <v>15</v>
      </c>
      <c r="B19" s="349" t="s">
        <v>586</v>
      </c>
      <c r="C19" s="350">
        <f>SUM(C11,C18)</f>
        <v>20581579</v>
      </c>
    </row>
    <row r="20" spans="1:3" ht="13.8">
      <c r="A20" s="345">
        <v>16</v>
      </c>
      <c r="B20" s="349" t="s">
        <v>587</v>
      </c>
      <c r="C20" s="350">
        <v>217129</v>
      </c>
    </row>
    <row r="21" spans="1:3" ht="13.8">
      <c r="A21" s="345">
        <v>17</v>
      </c>
      <c r="B21" s="349" t="s">
        <v>588</v>
      </c>
      <c r="C21" s="350">
        <v>20364450</v>
      </c>
    </row>
    <row r="22" spans="1:3" ht="13.8">
      <c r="A22" s="345">
        <v>18</v>
      </c>
      <c r="B22" s="349" t="s">
        <v>589</v>
      </c>
      <c r="C22" s="350">
        <v>0</v>
      </c>
    </row>
    <row r="23" spans="1:3" ht="14.4" thickBot="1">
      <c r="A23" s="351">
        <v>19</v>
      </c>
      <c r="B23" s="352" t="s">
        <v>590</v>
      </c>
      <c r="C23" s="353">
        <v>0</v>
      </c>
    </row>
    <row r="24" spans="1:3" ht="13.8" thickTop="1"/>
  </sheetData>
  <mergeCells count="1">
    <mergeCell ref="A1:C1"/>
  </mergeCells>
  <phoneticPr fontId="26" type="noConversion"/>
  <pageMargins left="0.75" right="0.75" top="1" bottom="1" header="0.5" footer="0.5"/>
  <pageSetup paperSize="9" scale="75" orientation="portrait" r:id="rId1"/>
  <headerFooter alignWithMargins="0">
    <oddHeader>&amp;R&amp;11 &amp;"Times New Roman CE,Félkövér"&amp;12 10. melléklet a 11/2020. (VII.15.)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indexed="50"/>
  </sheetPr>
  <dimension ref="A1:K53"/>
  <sheetViews>
    <sheetView view="pageLayout" zoomScaleNormal="100" zoomScaleSheetLayoutView="100" workbookViewId="0">
      <selection activeCell="D34" sqref="D34"/>
    </sheetView>
  </sheetViews>
  <sheetFormatPr defaultRowHeight="13.2"/>
  <cols>
    <col min="2" max="2" width="80.109375" customWidth="1"/>
    <col min="3" max="3" width="16.109375" customWidth="1"/>
    <col min="4" max="4" width="15.6640625" customWidth="1"/>
    <col min="5" max="5" width="16.44140625" customWidth="1"/>
    <col min="6" max="6" width="0.33203125" customWidth="1"/>
    <col min="7" max="9" width="9.33203125" hidden="1" customWidth="1"/>
    <col min="10" max="10" width="0.33203125" customWidth="1"/>
    <col min="11" max="11" width="9.33203125" hidden="1" customWidth="1"/>
  </cols>
  <sheetData>
    <row r="1" spans="1:5" ht="25.5" customHeight="1">
      <c r="A1" s="840" t="s">
        <v>594</v>
      </c>
      <c r="B1" s="840"/>
      <c r="C1" s="840"/>
      <c r="D1" s="840"/>
      <c r="E1" s="840"/>
    </row>
    <row r="2" spans="1:5" ht="14.4" thickBot="1">
      <c r="A2" s="841" t="s">
        <v>701</v>
      </c>
      <c r="B2" s="841"/>
      <c r="C2" s="841"/>
      <c r="D2" s="841"/>
      <c r="E2" s="841"/>
    </row>
    <row r="3" spans="1:5" s="339" customFormat="1" ht="14.4" thickTop="1">
      <c r="A3" s="357" t="s">
        <v>182</v>
      </c>
      <c r="B3" s="358" t="s">
        <v>60</v>
      </c>
      <c r="C3" s="358" t="s">
        <v>591</v>
      </c>
      <c r="D3" s="358" t="s">
        <v>592</v>
      </c>
      <c r="E3" s="359" t="s">
        <v>593</v>
      </c>
    </row>
    <row r="4" spans="1:5" s="339" customFormat="1" ht="14.4" thickBot="1">
      <c r="A4" s="360" t="s">
        <v>350</v>
      </c>
      <c r="B4" s="361" t="s">
        <v>351</v>
      </c>
      <c r="C4" s="361" t="s">
        <v>352</v>
      </c>
      <c r="D4" s="361" t="s">
        <v>353</v>
      </c>
      <c r="E4" s="362" t="s">
        <v>354</v>
      </c>
    </row>
    <row r="5" spans="1:5" ht="16.2" thickTop="1">
      <c r="A5" s="608">
        <v>1</v>
      </c>
      <c r="B5" s="609" t="s">
        <v>595</v>
      </c>
      <c r="C5" s="611">
        <v>22837353</v>
      </c>
      <c r="D5" s="610">
        <v>0</v>
      </c>
      <c r="E5" s="611">
        <v>20458357</v>
      </c>
    </row>
    <row r="6" spans="1:5" ht="15.6">
      <c r="A6" s="612">
        <v>2</v>
      </c>
      <c r="B6" s="613" t="s">
        <v>596</v>
      </c>
      <c r="C6" s="619">
        <v>2721520</v>
      </c>
      <c r="D6" s="614">
        <v>0</v>
      </c>
      <c r="E6" s="619">
        <v>2665323</v>
      </c>
    </row>
    <row r="7" spans="1:5" ht="15.6">
      <c r="A7" s="612">
        <v>3</v>
      </c>
      <c r="B7" s="613" t="s">
        <v>597</v>
      </c>
      <c r="C7" s="619">
        <v>39474</v>
      </c>
      <c r="D7" s="707">
        <v>0</v>
      </c>
      <c r="E7" s="619">
        <v>73062</v>
      </c>
    </row>
    <row r="8" spans="1:5" s="340" customFormat="1" ht="15.6">
      <c r="A8" s="615">
        <v>4</v>
      </c>
      <c r="B8" s="616" t="s">
        <v>598</v>
      </c>
      <c r="C8" s="618">
        <f>SUM(C5:C7)</f>
        <v>25598347</v>
      </c>
      <c r="D8" s="617">
        <f>SUM(D5:D7)</f>
        <v>0</v>
      </c>
      <c r="E8" s="618">
        <f>SUM(E5:E7)</f>
        <v>23196742</v>
      </c>
    </row>
    <row r="9" spans="1:5" ht="15.6">
      <c r="A9" s="612">
        <v>5</v>
      </c>
      <c r="B9" s="613" t="s">
        <v>599</v>
      </c>
      <c r="C9" s="619">
        <v>-1972929</v>
      </c>
      <c r="D9" s="707">
        <v>0</v>
      </c>
      <c r="E9" s="619">
        <v>-241059</v>
      </c>
    </row>
    <row r="10" spans="1:5" ht="15.6">
      <c r="A10" s="612">
        <v>6</v>
      </c>
      <c r="B10" s="613" t="s">
        <v>600</v>
      </c>
      <c r="C10" s="619">
        <v>0</v>
      </c>
      <c r="D10" s="707">
        <v>0</v>
      </c>
      <c r="E10" s="619">
        <v>282491</v>
      </c>
    </row>
    <row r="11" spans="1:5" s="340" customFormat="1" ht="15.6">
      <c r="A11" s="615">
        <v>7</v>
      </c>
      <c r="B11" s="616" t="s">
        <v>601</v>
      </c>
      <c r="C11" s="618">
        <f>SUM(C9:C10)</f>
        <v>-1972929</v>
      </c>
      <c r="D11" s="617">
        <v>0</v>
      </c>
      <c r="E11" s="618">
        <f>SUM(E9:E10)</f>
        <v>41432</v>
      </c>
    </row>
    <row r="12" spans="1:5" ht="15.6">
      <c r="A12" s="612">
        <v>8</v>
      </c>
      <c r="B12" s="613" t="s">
        <v>602</v>
      </c>
      <c r="C12" s="619">
        <v>15433591</v>
      </c>
      <c r="D12" s="614">
        <v>0</v>
      </c>
      <c r="E12" s="619">
        <v>15752457</v>
      </c>
    </row>
    <row r="13" spans="1:5" ht="15.6">
      <c r="A13" s="612">
        <v>9</v>
      </c>
      <c r="B13" s="613" t="s">
        <v>603</v>
      </c>
      <c r="C13" s="619">
        <v>23036528</v>
      </c>
      <c r="D13" s="614">
        <v>0</v>
      </c>
      <c r="E13" s="619">
        <v>26252031</v>
      </c>
    </row>
    <row r="14" spans="1:5" ht="15.6">
      <c r="A14" s="612">
        <v>10</v>
      </c>
      <c r="B14" s="613" t="s">
        <v>644</v>
      </c>
      <c r="C14" s="619">
        <v>120122506</v>
      </c>
      <c r="D14" s="614">
        <v>0</v>
      </c>
      <c r="E14" s="619">
        <v>33174900</v>
      </c>
    </row>
    <row r="15" spans="1:5" ht="15.6">
      <c r="A15" s="612">
        <v>11</v>
      </c>
      <c r="B15" s="613" t="s">
        <v>645</v>
      </c>
      <c r="C15" s="619">
        <v>1106228</v>
      </c>
      <c r="D15" s="614">
        <v>0</v>
      </c>
      <c r="E15" s="619">
        <v>118907</v>
      </c>
    </row>
    <row r="16" spans="1:5" s="340" customFormat="1" ht="15.6">
      <c r="A16" s="615">
        <v>12</v>
      </c>
      <c r="B16" s="616" t="s">
        <v>604</v>
      </c>
      <c r="C16" s="618">
        <f>SUM(C12:C15)</f>
        <v>159698853</v>
      </c>
      <c r="D16" s="617">
        <f>SUM(D12:D15)</f>
        <v>0</v>
      </c>
      <c r="E16" s="618">
        <f>SUM(E12:E15)</f>
        <v>75298295</v>
      </c>
    </row>
    <row r="17" spans="1:5" ht="15.6">
      <c r="A17" s="612">
        <v>13</v>
      </c>
      <c r="B17" s="613" t="s">
        <v>646</v>
      </c>
      <c r="C17" s="619">
        <v>4675644</v>
      </c>
      <c r="D17" s="614">
        <f>SUM(D12:D15)</f>
        <v>0</v>
      </c>
      <c r="E17" s="619">
        <v>4486091</v>
      </c>
    </row>
    <row r="18" spans="1:5" ht="15.6">
      <c r="A18" s="612">
        <v>14</v>
      </c>
      <c r="B18" s="613" t="s">
        <v>647</v>
      </c>
      <c r="C18" s="619">
        <v>8982075</v>
      </c>
      <c r="D18" s="614">
        <v>0</v>
      </c>
      <c r="E18" s="619">
        <v>13891039</v>
      </c>
    </row>
    <row r="19" spans="1:5" ht="15.6">
      <c r="A19" s="612">
        <v>15</v>
      </c>
      <c r="B19" s="613" t="s">
        <v>648</v>
      </c>
      <c r="C19" s="619">
        <v>0</v>
      </c>
      <c r="D19" s="614">
        <v>0</v>
      </c>
      <c r="E19" s="619">
        <v>0</v>
      </c>
    </row>
    <row r="20" spans="1:5" ht="15.6">
      <c r="A20" s="612">
        <v>16</v>
      </c>
      <c r="B20" s="613" t="s">
        <v>649</v>
      </c>
      <c r="C20" s="619">
        <v>0</v>
      </c>
      <c r="D20" s="614">
        <v>0</v>
      </c>
      <c r="E20" s="619">
        <v>0</v>
      </c>
    </row>
    <row r="21" spans="1:5" s="340" customFormat="1" ht="15.6">
      <c r="A21" s="615">
        <v>17</v>
      </c>
      <c r="B21" s="616" t="s">
        <v>605</v>
      </c>
      <c r="C21" s="618">
        <f>SUM(C17:C20)</f>
        <v>13657719</v>
      </c>
      <c r="D21" s="617">
        <f>SUM(D17:D20)</f>
        <v>0</v>
      </c>
      <c r="E21" s="618">
        <f>SUM(E17:E20)</f>
        <v>18377130</v>
      </c>
    </row>
    <row r="22" spans="1:5" ht="15.6">
      <c r="A22" s="612">
        <v>18</v>
      </c>
      <c r="B22" s="613" t="s">
        <v>650</v>
      </c>
      <c r="C22" s="619">
        <v>21097279</v>
      </c>
      <c r="D22" s="614">
        <v>0</v>
      </c>
      <c r="E22" s="619">
        <v>22300901</v>
      </c>
    </row>
    <row r="23" spans="1:5" ht="15.6">
      <c r="A23" s="612">
        <v>19</v>
      </c>
      <c r="B23" s="613" t="s">
        <v>651</v>
      </c>
      <c r="C23" s="619">
        <v>5359772</v>
      </c>
      <c r="D23" s="614">
        <v>0</v>
      </c>
      <c r="E23" s="619">
        <v>5845959</v>
      </c>
    </row>
    <row r="24" spans="1:5" ht="15.6">
      <c r="A24" s="612">
        <v>20</v>
      </c>
      <c r="B24" s="613" t="s">
        <v>652</v>
      </c>
      <c r="C24" s="619">
        <v>3457108</v>
      </c>
      <c r="D24" s="614">
        <v>0</v>
      </c>
      <c r="E24" s="619">
        <v>3860426</v>
      </c>
    </row>
    <row r="25" spans="1:5" s="340" customFormat="1" ht="15.6">
      <c r="A25" s="615">
        <v>21</v>
      </c>
      <c r="B25" s="616" t="s">
        <v>606</v>
      </c>
      <c r="C25" s="618">
        <f>SUM(C22:C24)</f>
        <v>29914159</v>
      </c>
      <c r="D25" s="617">
        <f>SUM(D22:D24)</f>
        <v>0</v>
      </c>
      <c r="E25" s="618">
        <f>SUM(E22:E24)</f>
        <v>32007286</v>
      </c>
    </row>
    <row r="26" spans="1:5" s="340" customFormat="1" ht="15.6">
      <c r="A26" s="615">
        <v>22</v>
      </c>
      <c r="B26" s="616" t="s">
        <v>607</v>
      </c>
      <c r="C26" s="618">
        <v>8956757</v>
      </c>
      <c r="D26" s="617">
        <v>0</v>
      </c>
      <c r="E26" s="618">
        <v>15704908</v>
      </c>
    </row>
    <row r="27" spans="1:5" s="340" customFormat="1" ht="15.6">
      <c r="A27" s="615">
        <v>23</v>
      </c>
      <c r="B27" s="616" t="s">
        <v>608</v>
      </c>
      <c r="C27" s="618">
        <v>47377079</v>
      </c>
      <c r="D27" s="617">
        <v>0</v>
      </c>
      <c r="E27" s="618">
        <v>25785332</v>
      </c>
    </row>
    <row r="28" spans="1:5" ht="15.6">
      <c r="A28" s="612">
        <v>24</v>
      </c>
      <c r="B28" s="616" t="s">
        <v>609</v>
      </c>
      <c r="C28" s="618">
        <v>83418557</v>
      </c>
      <c r="D28" s="617">
        <v>0</v>
      </c>
      <c r="E28" s="618">
        <f>E8+E11+E16-E21-E25-E26-E27</f>
        <v>6661813</v>
      </c>
    </row>
    <row r="29" spans="1:5" s="356" customFormat="1" ht="15.6">
      <c r="A29" s="612">
        <v>25</v>
      </c>
      <c r="B29" s="613" t="s">
        <v>653</v>
      </c>
      <c r="C29" s="619">
        <v>0</v>
      </c>
      <c r="D29" s="614">
        <v>0</v>
      </c>
      <c r="E29" s="619">
        <v>0</v>
      </c>
    </row>
    <row r="30" spans="1:5" s="356" customFormat="1" ht="15.6">
      <c r="A30" s="612">
        <v>26</v>
      </c>
      <c r="B30" s="613" t="s">
        <v>654</v>
      </c>
      <c r="C30" s="619">
        <v>0</v>
      </c>
      <c r="D30" s="614">
        <v>0</v>
      </c>
      <c r="E30" s="619">
        <v>0</v>
      </c>
    </row>
    <row r="31" spans="1:5" s="356" customFormat="1" ht="15.6">
      <c r="A31" s="612">
        <v>27</v>
      </c>
      <c r="B31" s="613" t="s">
        <v>655</v>
      </c>
      <c r="C31" s="619">
        <v>0</v>
      </c>
      <c r="D31" s="614">
        <v>0</v>
      </c>
      <c r="E31" s="619">
        <v>0</v>
      </c>
    </row>
    <row r="32" spans="1:5" ht="15.6">
      <c r="A32" s="612">
        <v>28</v>
      </c>
      <c r="B32" s="613" t="s">
        <v>656</v>
      </c>
      <c r="C32" s="619">
        <v>48</v>
      </c>
      <c r="D32" s="614">
        <v>0</v>
      </c>
      <c r="E32" s="619">
        <v>21</v>
      </c>
    </row>
    <row r="33" spans="1:5" ht="15.6">
      <c r="A33" s="612">
        <v>29</v>
      </c>
      <c r="B33" s="613" t="s">
        <v>657</v>
      </c>
      <c r="C33" s="619">
        <v>0</v>
      </c>
      <c r="D33" s="614">
        <v>0</v>
      </c>
      <c r="E33" s="619">
        <v>0</v>
      </c>
    </row>
    <row r="34" spans="1:5" ht="26.4" customHeight="1">
      <c r="A34" s="612">
        <v>30</v>
      </c>
      <c r="B34" s="620" t="s">
        <v>658</v>
      </c>
      <c r="C34" s="619">
        <v>0</v>
      </c>
      <c r="D34" s="614">
        <v>0</v>
      </c>
      <c r="E34" s="619">
        <v>0</v>
      </c>
    </row>
    <row r="35" spans="1:5" ht="28.2" customHeight="1">
      <c r="A35" s="612">
        <v>31</v>
      </c>
      <c r="B35" s="620" t="s">
        <v>659</v>
      </c>
      <c r="C35" s="619">
        <v>0</v>
      </c>
      <c r="D35" s="614">
        <v>0</v>
      </c>
      <c r="E35" s="619">
        <v>0</v>
      </c>
    </row>
    <row r="36" spans="1:5" s="340" customFormat="1" ht="15.6">
      <c r="A36" s="615">
        <v>32</v>
      </c>
      <c r="B36" s="616" t="s">
        <v>679</v>
      </c>
      <c r="C36" s="618">
        <f>SUM(C29:C33)</f>
        <v>48</v>
      </c>
      <c r="D36" s="617">
        <v>0</v>
      </c>
      <c r="E36" s="618">
        <f>SUM(E29:E35)</f>
        <v>21</v>
      </c>
    </row>
    <row r="37" spans="1:5" ht="15.6">
      <c r="A37" s="612">
        <v>33</v>
      </c>
      <c r="B37" s="613" t="s">
        <v>660</v>
      </c>
      <c r="C37" s="619">
        <v>0</v>
      </c>
      <c r="D37" s="614">
        <v>0</v>
      </c>
      <c r="E37" s="619">
        <v>0</v>
      </c>
    </row>
    <row r="38" spans="1:5" ht="31.2">
      <c r="A38" s="612">
        <v>34</v>
      </c>
      <c r="B38" s="620" t="s">
        <v>661</v>
      </c>
      <c r="C38" s="619">
        <v>0</v>
      </c>
      <c r="D38" s="614">
        <v>0</v>
      </c>
      <c r="E38" s="619">
        <v>0</v>
      </c>
    </row>
    <row r="39" spans="1:5" ht="15.6">
      <c r="A39" s="612">
        <v>35</v>
      </c>
      <c r="B39" s="613" t="s">
        <v>662</v>
      </c>
      <c r="C39" s="619">
        <v>0</v>
      </c>
      <c r="D39" s="614">
        <v>0</v>
      </c>
      <c r="E39" s="619">
        <v>0</v>
      </c>
    </row>
    <row r="40" spans="1:5" ht="15.6">
      <c r="A40" s="612">
        <v>36</v>
      </c>
      <c r="B40" s="621" t="s">
        <v>663</v>
      </c>
      <c r="C40" s="619">
        <v>0</v>
      </c>
      <c r="D40" s="614">
        <v>0</v>
      </c>
      <c r="E40" s="619">
        <v>0</v>
      </c>
    </row>
    <row r="41" spans="1:5" s="340" customFormat="1" ht="15.6">
      <c r="A41" s="612">
        <v>37</v>
      </c>
      <c r="B41" s="613" t="s">
        <v>664</v>
      </c>
      <c r="C41" s="618">
        <v>0</v>
      </c>
      <c r="D41" s="617">
        <v>0</v>
      </c>
      <c r="E41" s="618">
        <v>0</v>
      </c>
    </row>
    <row r="42" spans="1:5" s="340" customFormat="1" ht="15.6">
      <c r="A42" s="612">
        <v>38</v>
      </c>
      <c r="B42" s="613" t="s">
        <v>665</v>
      </c>
      <c r="C42" s="618">
        <v>0</v>
      </c>
      <c r="D42" s="617">
        <v>0</v>
      </c>
      <c r="E42" s="618">
        <v>0</v>
      </c>
    </row>
    <row r="43" spans="1:5" s="340" customFormat="1" ht="15.6">
      <c r="A43" s="612">
        <v>39</v>
      </c>
      <c r="B43" s="613" t="s">
        <v>666</v>
      </c>
      <c r="C43" s="618">
        <v>0</v>
      </c>
      <c r="D43" s="617">
        <v>0</v>
      </c>
      <c r="E43" s="618">
        <v>0</v>
      </c>
    </row>
    <row r="44" spans="1:5" ht="27.6" customHeight="1">
      <c r="A44" s="612">
        <v>40</v>
      </c>
      <c r="B44" s="620" t="s">
        <v>667</v>
      </c>
      <c r="C44" s="619">
        <v>0</v>
      </c>
      <c r="D44" s="614">
        <v>0</v>
      </c>
      <c r="E44" s="619">
        <v>0</v>
      </c>
    </row>
    <row r="45" spans="1:5" ht="26.4" customHeight="1">
      <c r="A45" s="612">
        <v>41</v>
      </c>
      <c r="B45" s="620" t="s">
        <v>668</v>
      </c>
      <c r="C45" s="619">
        <v>0</v>
      </c>
      <c r="D45" s="614">
        <v>0</v>
      </c>
      <c r="E45" s="619">
        <v>0</v>
      </c>
    </row>
    <row r="46" spans="1:5" s="340" customFormat="1" ht="15.6">
      <c r="A46" s="615">
        <v>42</v>
      </c>
      <c r="B46" s="616" t="s">
        <v>669</v>
      </c>
      <c r="C46" s="618">
        <v>0</v>
      </c>
      <c r="D46" s="617">
        <v>0</v>
      </c>
      <c r="E46" s="618">
        <f>SUM(E37:E45)</f>
        <v>0</v>
      </c>
    </row>
    <row r="47" spans="1:5" ht="15.6">
      <c r="A47" s="615">
        <v>43</v>
      </c>
      <c r="B47" s="616" t="s">
        <v>610</v>
      </c>
      <c r="C47" s="618">
        <f>C36-C46</f>
        <v>48</v>
      </c>
      <c r="D47" s="617">
        <v>0</v>
      </c>
      <c r="E47" s="618">
        <f>E36-E46</f>
        <v>21</v>
      </c>
    </row>
    <row r="48" spans="1:5" ht="16.2" thickBot="1">
      <c r="A48" s="622">
        <v>44</v>
      </c>
      <c r="B48" s="623" t="s">
        <v>670</v>
      </c>
      <c r="C48" s="625">
        <f>C28+C47</f>
        <v>83418605</v>
      </c>
      <c r="D48" s="624">
        <v>0</v>
      </c>
      <c r="E48" s="625">
        <f>E28+E47</f>
        <v>6661834</v>
      </c>
    </row>
    <row r="49" spans="1:1" ht="14.4" thickTop="1">
      <c r="A49" s="606"/>
    </row>
    <row r="50" spans="1:1" ht="13.8">
      <c r="A50" s="607"/>
    </row>
    <row r="51" spans="1:1" ht="13.8">
      <c r="A51" s="607"/>
    </row>
    <row r="52" spans="1:1" ht="13.8">
      <c r="A52" s="607"/>
    </row>
    <row r="53" spans="1:1" ht="13.8">
      <c r="A53" s="607"/>
    </row>
  </sheetData>
  <mergeCells count="2">
    <mergeCell ref="A1:E1"/>
    <mergeCell ref="A2:E2"/>
  </mergeCells>
  <phoneticPr fontId="26" type="noConversion"/>
  <pageMargins left="0.75" right="0.75" top="1" bottom="1" header="0.5" footer="0.5"/>
  <pageSetup paperSize="9" scale="65" orientation="portrait" r:id="rId1"/>
  <headerFooter alignWithMargins="0">
    <oddHeader>&amp;R&amp;"Times New Roman CE,Félkövér"&amp;12  11. melléklet a 11/2020. (VII.15.)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indexed="50"/>
  </sheetPr>
  <dimension ref="A1:D14"/>
  <sheetViews>
    <sheetView view="pageLayout" zoomScaleNormal="100" zoomScaleSheetLayoutView="100" workbookViewId="0">
      <selection activeCell="B8" sqref="B8"/>
    </sheetView>
  </sheetViews>
  <sheetFormatPr defaultRowHeight="13.2"/>
  <cols>
    <col min="1" max="1" width="47.44140625" bestFit="1" customWidth="1"/>
    <col min="2" max="2" width="16.6640625" customWidth="1"/>
    <col min="3" max="3" width="41.77734375" customWidth="1"/>
    <col min="4" max="4" width="17.109375" customWidth="1"/>
  </cols>
  <sheetData>
    <row r="1" spans="1:4" ht="13.8">
      <c r="A1" s="842" t="s">
        <v>732</v>
      </c>
      <c r="B1" s="843"/>
      <c r="C1" s="843"/>
      <c r="D1" s="843"/>
    </row>
    <row r="2" spans="1:4" ht="15.6">
      <c r="A2" s="363"/>
    </row>
    <row r="3" spans="1:4" ht="16.2" thickBot="1">
      <c r="A3" s="363"/>
    </row>
    <row r="4" spans="1:4" s="337" customFormat="1" ht="16.2" thickBot="1">
      <c r="A4" s="368" t="s">
        <v>611</v>
      </c>
      <c r="B4" s="369" t="s">
        <v>702</v>
      </c>
      <c r="C4" s="370" t="s">
        <v>612</v>
      </c>
      <c r="D4" s="371" t="s">
        <v>702</v>
      </c>
    </row>
    <row r="5" spans="1:4" ht="32.25" customHeight="1" thickBot="1">
      <c r="A5" s="364" t="s">
        <v>613</v>
      </c>
      <c r="B5" s="708">
        <v>4250000</v>
      </c>
      <c r="C5" s="374" t="s">
        <v>614</v>
      </c>
      <c r="D5" s="710">
        <v>2497800</v>
      </c>
    </row>
    <row r="6" spans="1:4" ht="37.5" customHeight="1" thickBot="1">
      <c r="A6" s="364" t="s">
        <v>704</v>
      </c>
      <c r="B6" s="708">
        <v>109167</v>
      </c>
      <c r="C6" s="374" t="s">
        <v>615</v>
      </c>
      <c r="D6" s="710">
        <v>355699</v>
      </c>
    </row>
    <row r="7" spans="1:4" ht="34.5" customHeight="1" thickBot="1">
      <c r="A7" s="364" t="s">
        <v>703</v>
      </c>
      <c r="B7" s="708">
        <v>95287</v>
      </c>
      <c r="C7" s="374" t="s">
        <v>616</v>
      </c>
      <c r="D7" s="710">
        <v>553658</v>
      </c>
    </row>
    <row r="8" spans="1:4" ht="31.5" customHeight="1" thickBot="1">
      <c r="A8" s="390" t="s">
        <v>688</v>
      </c>
      <c r="B8" s="708"/>
      <c r="C8" s="374" t="s">
        <v>617</v>
      </c>
      <c r="D8" s="710">
        <v>866168</v>
      </c>
    </row>
    <row r="9" spans="1:4" ht="31.5" customHeight="1" thickBot="1">
      <c r="A9" s="390" t="s">
        <v>4</v>
      </c>
      <c r="B9" s="708"/>
      <c r="C9" s="374" t="s">
        <v>641</v>
      </c>
      <c r="D9" s="710"/>
    </row>
    <row r="10" spans="1:4" ht="31.5" customHeight="1" thickBot="1">
      <c r="A10" s="365"/>
      <c r="B10" s="708"/>
      <c r="C10" s="374" t="s">
        <v>618</v>
      </c>
      <c r="D10" s="710"/>
    </row>
    <row r="11" spans="1:4" ht="16.2" thickBot="1">
      <c r="A11" s="372" t="s">
        <v>53</v>
      </c>
      <c r="B11" s="709">
        <f>SUM(B5:B10)</f>
        <v>4454454</v>
      </c>
      <c r="C11" s="373" t="s">
        <v>53</v>
      </c>
      <c r="D11" s="711">
        <f>SUM(D5:D10)</f>
        <v>4273325</v>
      </c>
    </row>
    <row r="12" spans="1:4" ht="15" customHeight="1">
      <c r="A12" s="366"/>
    </row>
    <row r="13" spans="1:4" ht="15.6" hidden="1">
      <c r="A13" s="363"/>
    </row>
    <row r="14" spans="1:4" ht="15.6">
      <c r="A14" s="367" t="s">
        <v>733</v>
      </c>
    </row>
  </sheetData>
  <mergeCells count="1">
    <mergeCell ref="A1:D1"/>
  </mergeCells>
  <phoneticPr fontId="26" type="noConversion"/>
  <pageMargins left="0.75" right="0.75" top="1" bottom="1" header="0.5" footer="0.5"/>
  <pageSetup paperSize="9" scale="78" orientation="portrait" r:id="rId1"/>
  <headerFooter alignWithMargins="0">
    <oddHeader>&amp;R&amp;"Times New Roman CE,Félkövér"&amp;12 12. melléklet a 11/2020. (VII.15.)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2"/>
  <sheetViews>
    <sheetView view="pageLayout" topLeftCell="A145" zoomScaleNormal="130" zoomScaleSheetLayoutView="100" workbookViewId="0">
      <selection activeCell="G134" sqref="G134:H134"/>
    </sheetView>
  </sheetViews>
  <sheetFormatPr defaultColWidth="9.33203125" defaultRowHeight="15.6"/>
  <cols>
    <col min="1" max="1" width="9.44140625" style="175" customWidth="1"/>
    <col min="2" max="2" width="60.77734375" style="175" customWidth="1"/>
    <col min="3" max="5" width="15.77734375" style="176" customWidth="1"/>
    <col min="6" max="16384" width="9.33203125" style="178"/>
  </cols>
  <sheetData>
    <row r="1" spans="1:5" ht="15.9" customHeight="1">
      <c r="A1" s="734" t="s">
        <v>17</v>
      </c>
      <c r="B1" s="734"/>
      <c r="C1" s="734"/>
      <c r="D1" s="734"/>
      <c r="E1" s="734"/>
    </row>
    <row r="2" spans="1:5" ht="15.9" customHeight="1" thickBot="1">
      <c r="A2" s="17"/>
      <c r="B2" s="17"/>
      <c r="C2" s="173"/>
      <c r="D2" s="173"/>
      <c r="E2" s="173" t="s">
        <v>691</v>
      </c>
    </row>
    <row r="3" spans="1:5" ht="15.9" customHeight="1">
      <c r="A3" s="743" t="s">
        <v>67</v>
      </c>
      <c r="B3" s="745" t="s">
        <v>19</v>
      </c>
      <c r="C3" s="747" t="str">
        <f>+'1.mell.1.old KVETÉSI, PÜ MÉRL'!C3:E3</f>
        <v>2019. évi</v>
      </c>
      <c r="D3" s="747"/>
      <c r="E3" s="748"/>
    </row>
    <row r="4" spans="1:5" ht="38.1" customHeight="1" thickBot="1">
      <c r="A4" s="744"/>
      <c r="B4" s="746"/>
      <c r="C4" s="19" t="s">
        <v>163</v>
      </c>
      <c r="D4" s="19" t="s">
        <v>164</v>
      </c>
      <c r="E4" s="20" t="s">
        <v>165</v>
      </c>
    </row>
    <row r="5" spans="1:5" s="179" customFormat="1" ht="12" customHeight="1" thickBot="1">
      <c r="A5" s="155" t="s">
        <v>350</v>
      </c>
      <c r="B5" s="156" t="s">
        <v>351</v>
      </c>
      <c r="C5" s="156" t="s">
        <v>352</v>
      </c>
      <c r="D5" s="156" t="s">
        <v>353</v>
      </c>
      <c r="E5" s="189" t="s">
        <v>354</v>
      </c>
    </row>
    <row r="6" spans="1:5" s="180" customFormat="1" ht="12" customHeight="1" thickBot="1">
      <c r="A6" s="150" t="s">
        <v>20</v>
      </c>
      <c r="B6" s="151" t="s">
        <v>234</v>
      </c>
      <c r="C6" s="172">
        <f>SUM(C7:C12)</f>
        <v>14398003</v>
      </c>
      <c r="D6" s="691">
        <f>SUM(D7:D12)</f>
        <v>15752457</v>
      </c>
      <c r="E6" s="681">
        <f>SUM(E7:E12)</f>
        <v>15752457</v>
      </c>
    </row>
    <row r="7" spans="1:5" s="180" customFormat="1" ht="12" customHeight="1">
      <c r="A7" s="145" t="s">
        <v>79</v>
      </c>
      <c r="B7" s="181" t="s">
        <v>235</v>
      </c>
      <c r="C7" s="257">
        <v>7941406</v>
      </c>
      <c r="D7" s="673">
        <v>8036693</v>
      </c>
      <c r="E7" s="682">
        <v>8036693</v>
      </c>
    </row>
    <row r="8" spans="1:5" s="180" customFormat="1" ht="12" customHeight="1">
      <c r="A8" s="144" t="s">
        <v>80</v>
      </c>
      <c r="B8" s="182" t="s">
        <v>236</v>
      </c>
      <c r="C8" s="256"/>
      <c r="D8" s="670"/>
      <c r="E8" s="683"/>
    </row>
    <row r="9" spans="1:5" s="180" customFormat="1" ht="12" customHeight="1">
      <c r="A9" s="144" t="s">
        <v>81</v>
      </c>
      <c r="B9" s="182" t="s">
        <v>237</v>
      </c>
      <c r="C9" s="256">
        <v>4656597</v>
      </c>
      <c r="D9" s="670">
        <v>5915764</v>
      </c>
      <c r="E9" s="683">
        <v>5915764</v>
      </c>
    </row>
    <row r="10" spans="1:5" s="180" customFormat="1" ht="12" customHeight="1">
      <c r="A10" s="144" t="s">
        <v>82</v>
      </c>
      <c r="B10" s="182" t="s">
        <v>238</v>
      </c>
      <c r="C10" s="256">
        <v>1800000</v>
      </c>
      <c r="D10" s="670">
        <v>1800000</v>
      </c>
      <c r="E10" s="683">
        <v>1800000</v>
      </c>
    </row>
    <row r="11" spans="1:5" s="180" customFormat="1" ht="12" customHeight="1">
      <c r="A11" s="144" t="s">
        <v>100</v>
      </c>
      <c r="B11" s="182" t="s">
        <v>239</v>
      </c>
      <c r="C11" s="256"/>
      <c r="D11" s="670"/>
      <c r="E11" s="683"/>
    </row>
    <row r="12" spans="1:5" s="180" customFormat="1" ht="12" customHeight="1" thickBot="1">
      <c r="A12" s="146" t="s">
        <v>83</v>
      </c>
      <c r="B12" s="183" t="s">
        <v>240</v>
      </c>
      <c r="C12" s="256"/>
      <c r="D12" s="671"/>
      <c r="E12" s="684"/>
    </row>
    <row r="13" spans="1:5" s="180" customFormat="1" ht="13.8" thickBot="1">
      <c r="A13" s="150" t="s">
        <v>21</v>
      </c>
      <c r="B13" s="168" t="s">
        <v>241</v>
      </c>
      <c r="C13" s="172">
        <f>+C14+C15+C16+C17+C18</f>
        <v>11893472</v>
      </c>
      <c r="D13" s="672">
        <f>+D14+D15+D16+D17+D18</f>
        <v>26252031</v>
      </c>
      <c r="E13" s="681">
        <f>SUM(E14:E18)</f>
        <v>26252031</v>
      </c>
    </row>
    <row r="14" spans="1:5" s="180" customFormat="1" ht="12" customHeight="1">
      <c r="A14" s="145" t="s">
        <v>85</v>
      </c>
      <c r="B14" s="181" t="s">
        <v>242</v>
      </c>
      <c r="C14" s="257"/>
      <c r="D14" s="673"/>
      <c r="E14" s="682"/>
    </row>
    <row r="15" spans="1:5" s="180" customFormat="1" ht="12" customHeight="1">
      <c r="A15" s="144" t="s">
        <v>86</v>
      </c>
      <c r="B15" s="182" t="s">
        <v>243</v>
      </c>
      <c r="C15" s="256"/>
      <c r="D15" s="670"/>
      <c r="E15" s="683"/>
    </row>
    <row r="16" spans="1:5" s="180" customFormat="1" ht="12" customHeight="1">
      <c r="A16" s="144" t="s">
        <v>87</v>
      </c>
      <c r="B16" s="182" t="s">
        <v>244</v>
      </c>
      <c r="C16" s="256"/>
      <c r="D16" s="670"/>
      <c r="E16" s="683"/>
    </row>
    <row r="17" spans="1:5" s="180" customFormat="1" ht="12" customHeight="1">
      <c r="A17" s="144" t="s">
        <v>88</v>
      </c>
      <c r="B17" s="182" t="s">
        <v>245</v>
      </c>
      <c r="C17" s="256"/>
      <c r="D17" s="670"/>
      <c r="E17" s="683"/>
    </row>
    <row r="18" spans="1:5" s="180" customFormat="1" ht="12" customHeight="1">
      <c r="A18" s="144" t="s">
        <v>89</v>
      </c>
      <c r="B18" s="182" t="s">
        <v>246</v>
      </c>
      <c r="C18" s="256">
        <v>11893472</v>
      </c>
      <c r="D18" s="670">
        <v>26252031</v>
      </c>
      <c r="E18" s="683">
        <v>26252031</v>
      </c>
    </row>
    <row r="19" spans="1:5" s="180" customFormat="1" ht="12" customHeight="1" thickBot="1">
      <c r="A19" s="146" t="s">
        <v>95</v>
      </c>
      <c r="B19" s="183" t="s">
        <v>247</v>
      </c>
      <c r="C19" s="258"/>
      <c r="D19" s="671"/>
      <c r="E19" s="684"/>
    </row>
    <row r="20" spans="1:5" s="180" customFormat="1" ht="13.8" thickBot="1">
      <c r="A20" s="150" t="s">
        <v>22</v>
      </c>
      <c r="B20" s="151" t="s">
        <v>248</v>
      </c>
      <c r="C20" s="172">
        <f>+C21+C22+C23+C24+C25</f>
        <v>14169963</v>
      </c>
      <c r="D20" s="672">
        <f>+D21+D22+D23+D24+D25</f>
        <v>30021903</v>
      </c>
      <c r="E20" s="681">
        <f>SUM(E21:E25)</f>
        <v>30021903</v>
      </c>
    </row>
    <row r="21" spans="1:5" s="180" customFormat="1" ht="12" customHeight="1">
      <c r="A21" s="145" t="s">
        <v>68</v>
      </c>
      <c r="B21" s="181" t="s">
        <v>249</v>
      </c>
      <c r="C21" s="257"/>
      <c r="D21" s="673"/>
      <c r="E21" s="682"/>
    </row>
    <row r="22" spans="1:5" s="180" customFormat="1" ht="12" customHeight="1">
      <c r="A22" s="144" t="s">
        <v>69</v>
      </c>
      <c r="B22" s="182" t="s">
        <v>250</v>
      </c>
      <c r="C22" s="256"/>
      <c r="D22" s="670"/>
      <c r="E22" s="683"/>
    </row>
    <row r="23" spans="1:5" s="180" customFormat="1" ht="12" customHeight="1">
      <c r="A23" s="144" t="s">
        <v>70</v>
      </c>
      <c r="B23" s="182" t="s">
        <v>251</v>
      </c>
      <c r="C23" s="256"/>
      <c r="D23" s="670"/>
      <c r="E23" s="683"/>
    </row>
    <row r="24" spans="1:5" s="180" customFormat="1" ht="12" customHeight="1">
      <c r="A24" s="144" t="s">
        <v>71</v>
      </c>
      <c r="B24" s="182" t="s">
        <v>252</v>
      </c>
      <c r="C24" s="256"/>
      <c r="D24" s="670"/>
      <c r="E24" s="683"/>
    </row>
    <row r="25" spans="1:5" s="180" customFormat="1" ht="12" customHeight="1">
      <c r="A25" s="144" t="s">
        <v>111</v>
      </c>
      <c r="B25" s="182" t="s">
        <v>253</v>
      </c>
      <c r="C25" s="256">
        <v>14169963</v>
      </c>
      <c r="D25" s="670">
        <v>30021903</v>
      </c>
      <c r="E25" s="683">
        <v>30021903</v>
      </c>
    </row>
    <row r="26" spans="1:5" s="180" customFormat="1" ht="12" customHeight="1" thickBot="1">
      <c r="A26" s="146" t="s">
        <v>112</v>
      </c>
      <c r="B26" s="183" t="s">
        <v>254</v>
      </c>
      <c r="C26" s="258">
        <v>11756884</v>
      </c>
      <c r="D26" s="671">
        <v>9159445</v>
      </c>
      <c r="E26" s="684">
        <v>9159445</v>
      </c>
    </row>
    <row r="27" spans="1:5" s="180" customFormat="1" ht="12" customHeight="1" thickBot="1">
      <c r="A27" s="150" t="s">
        <v>113</v>
      </c>
      <c r="B27" s="151" t="s">
        <v>255</v>
      </c>
      <c r="C27" s="259">
        <f>+C28+C31+C32+C33</f>
        <v>16445000</v>
      </c>
      <c r="D27" s="674">
        <f>+D28+D31+D32+D33</f>
        <v>20258997</v>
      </c>
      <c r="E27" s="685">
        <f>+E28+E31+E32+E33</f>
        <v>20258997</v>
      </c>
    </row>
    <row r="28" spans="1:5" s="180" customFormat="1" ht="12" customHeight="1">
      <c r="A28" s="145" t="s">
        <v>256</v>
      </c>
      <c r="B28" s="181" t="s">
        <v>257</v>
      </c>
      <c r="C28" s="453">
        <f>+C29+C30</f>
        <v>15400000</v>
      </c>
      <c r="D28" s="675">
        <f>+D29+D30</f>
        <v>18825472</v>
      </c>
      <c r="E28" s="686">
        <f>SUM(E29:E30)</f>
        <v>18825472</v>
      </c>
    </row>
    <row r="29" spans="1:5" s="180" customFormat="1" ht="12" customHeight="1">
      <c r="A29" s="144" t="s">
        <v>258</v>
      </c>
      <c r="B29" s="182" t="s">
        <v>259</v>
      </c>
      <c r="C29" s="256">
        <v>400000</v>
      </c>
      <c r="D29" s="670">
        <v>466063</v>
      </c>
      <c r="E29" s="683">
        <v>466063</v>
      </c>
    </row>
    <row r="30" spans="1:5" s="180" customFormat="1" ht="12" customHeight="1">
      <c r="A30" s="144" t="s">
        <v>260</v>
      </c>
      <c r="B30" s="182" t="s">
        <v>261</v>
      </c>
      <c r="C30" s="256">
        <v>15000000</v>
      </c>
      <c r="D30" s="670">
        <v>18359409</v>
      </c>
      <c r="E30" s="683">
        <v>18359409</v>
      </c>
    </row>
    <row r="31" spans="1:5" s="180" customFormat="1" ht="12" customHeight="1">
      <c r="A31" s="144" t="s">
        <v>262</v>
      </c>
      <c r="B31" s="182" t="s">
        <v>263</v>
      </c>
      <c r="C31" s="256">
        <v>1000000</v>
      </c>
      <c r="D31" s="670">
        <v>1417908</v>
      </c>
      <c r="E31" s="683">
        <v>1417908</v>
      </c>
    </row>
    <row r="32" spans="1:5" s="180" customFormat="1" ht="12" customHeight="1">
      <c r="A32" s="144" t="s">
        <v>264</v>
      </c>
      <c r="B32" s="182" t="s">
        <v>265</v>
      </c>
      <c r="C32" s="256"/>
      <c r="D32" s="670"/>
      <c r="E32" s="683"/>
    </row>
    <row r="33" spans="1:5" s="180" customFormat="1" ht="12" customHeight="1" thickBot="1">
      <c r="A33" s="146" t="s">
        <v>266</v>
      </c>
      <c r="B33" s="183" t="s">
        <v>267</v>
      </c>
      <c r="C33" s="258">
        <v>45000</v>
      </c>
      <c r="D33" s="671">
        <v>15617</v>
      </c>
      <c r="E33" s="684">
        <v>15617</v>
      </c>
    </row>
    <row r="34" spans="1:5" s="180" customFormat="1" ht="12" customHeight="1" thickBot="1">
      <c r="A34" s="150" t="s">
        <v>24</v>
      </c>
      <c r="B34" s="151" t="s">
        <v>268</v>
      </c>
      <c r="C34" s="172">
        <f>SUM(C35:C45)</f>
        <v>2000000</v>
      </c>
      <c r="D34" s="672">
        <f>SUM(D35:D45)</f>
        <v>2751304</v>
      </c>
      <c r="E34" s="681">
        <f>SUM(E35:E45)</f>
        <v>2751304</v>
      </c>
    </row>
    <row r="35" spans="1:5" s="180" customFormat="1" ht="12" customHeight="1">
      <c r="A35" s="145" t="s">
        <v>72</v>
      </c>
      <c r="B35" s="181" t="s">
        <v>269</v>
      </c>
      <c r="C35" s="257">
        <v>2000000</v>
      </c>
      <c r="D35" s="673">
        <v>2615323</v>
      </c>
      <c r="E35" s="682">
        <v>2615323</v>
      </c>
    </row>
    <row r="36" spans="1:5" s="180" customFormat="1" ht="12" customHeight="1">
      <c r="A36" s="144" t="s">
        <v>73</v>
      </c>
      <c r="B36" s="182" t="s">
        <v>270</v>
      </c>
      <c r="C36" s="256"/>
      <c r="D36" s="670">
        <v>50000</v>
      </c>
      <c r="E36" s="683">
        <v>50000</v>
      </c>
    </row>
    <row r="37" spans="1:5" s="180" customFormat="1" ht="12" customHeight="1">
      <c r="A37" s="144" t="s">
        <v>74</v>
      </c>
      <c r="B37" s="182" t="s">
        <v>271</v>
      </c>
      <c r="C37" s="256"/>
      <c r="D37" s="670"/>
      <c r="E37" s="683"/>
    </row>
    <row r="38" spans="1:5" s="180" customFormat="1" ht="12" customHeight="1">
      <c r="A38" s="144" t="s">
        <v>115</v>
      </c>
      <c r="B38" s="182" t="s">
        <v>272</v>
      </c>
      <c r="C38" s="256"/>
      <c r="D38" s="670">
        <v>73062</v>
      </c>
      <c r="E38" s="683">
        <v>73062</v>
      </c>
    </row>
    <row r="39" spans="1:5" s="180" customFormat="1" ht="12" customHeight="1">
      <c r="A39" s="144" t="s">
        <v>116</v>
      </c>
      <c r="B39" s="182" t="s">
        <v>273</v>
      </c>
      <c r="C39" s="256"/>
      <c r="D39" s="670"/>
      <c r="E39" s="683"/>
    </row>
    <row r="40" spans="1:5" s="180" customFormat="1" ht="12" customHeight="1">
      <c r="A40" s="144" t="s">
        <v>117</v>
      </c>
      <c r="B40" s="182" t="s">
        <v>274</v>
      </c>
      <c r="C40" s="256"/>
      <c r="D40" s="670"/>
      <c r="E40" s="683"/>
    </row>
    <row r="41" spans="1:5" s="180" customFormat="1" ht="12" customHeight="1">
      <c r="A41" s="144" t="s">
        <v>118</v>
      </c>
      <c r="B41" s="182" t="s">
        <v>275</v>
      </c>
      <c r="C41" s="256"/>
      <c r="D41" s="670"/>
      <c r="E41" s="683"/>
    </row>
    <row r="42" spans="1:5" s="180" customFormat="1" ht="12" customHeight="1">
      <c r="A42" s="144" t="s">
        <v>119</v>
      </c>
      <c r="B42" s="182" t="s">
        <v>276</v>
      </c>
      <c r="C42" s="256"/>
      <c r="D42" s="670">
        <v>21</v>
      </c>
      <c r="E42" s="683">
        <v>21</v>
      </c>
    </row>
    <row r="43" spans="1:5" s="180" customFormat="1" ht="12" customHeight="1">
      <c r="A43" s="144" t="s">
        <v>277</v>
      </c>
      <c r="B43" s="182" t="s">
        <v>278</v>
      </c>
      <c r="C43" s="454"/>
      <c r="D43" s="676"/>
      <c r="E43" s="687"/>
    </row>
    <row r="44" spans="1:5" s="180" customFormat="1" ht="12" customHeight="1">
      <c r="A44" s="146" t="s">
        <v>279</v>
      </c>
      <c r="B44" s="183" t="s">
        <v>682</v>
      </c>
      <c r="C44" s="455"/>
      <c r="D44" s="677"/>
      <c r="E44" s="688"/>
    </row>
    <row r="45" spans="1:5" s="180" customFormat="1" ht="12" customHeight="1" thickBot="1">
      <c r="A45" s="146" t="s">
        <v>681</v>
      </c>
      <c r="B45" s="183" t="s">
        <v>280</v>
      </c>
      <c r="C45" s="455"/>
      <c r="D45" s="677">
        <v>12898</v>
      </c>
      <c r="E45" s="688">
        <v>12898</v>
      </c>
    </row>
    <row r="46" spans="1:5" s="180" customFormat="1" ht="12" customHeight="1" thickBot="1">
      <c r="A46" s="150" t="s">
        <v>25</v>
      </c>
      <c r="B46" s="151" t="s">
        <v>281</v>
      </c>
      <c r="C46" s="172">
        <f>SUM(C47:C51)</f>
        <v>0</v>
      </c>
      <c r="D46" s="672">
        <f>SUM(D47:D51)</f>
        <v>0</v>
      </c>
      <c r="E46" s="681"/>
    </row>
    <row r="47" spans="1:5" s="180" customFormat="1" ht="12" customHeight="1">
      <c r="A47" s="145" t="s">
        <v>75</v>
      </c>
      <c r="B47" s="181" t="s">
        <v>282</v>
      </c>
      <c r="C47" s="456"/>
      <c r="D47" s="678"/>
      <c r="E47" s="689"/>
    </row>
    <row r="48" spans="1:5" s="180" customFormat="1" ht="12" customHeight="1">
      <c r="A48" s="144" t="s">
        <v>76</v>
      </c>
      <c r="B48" s="182" t="s">
        <v>283</v>
      </c>
      <c r="C48" s="454"/>
      <c r="D48" s="676"/>
      <c r="E48" s="687"/>
    </row>
    <row r="49" spans="1:5" s="180" customFormat="1" ht="12" customHeight="1">
      <c r="A49" s="144" t="s">
        <v>284</v>
      </c>
      <c r="B49" s="182" t="s">
        <v>285</v>
      </c>
      <c r="C49" s="454"/>
      <c r="D49" s="676"/>
      <c r="E49" s="687"/>
    </row>
    <row r="50" spans="1:5" s="180" customFormat="1" ht="12" customHeight="1">
      <c r="A50" s="144" t="s">
        <v>286</v>
      </c>
      <c r="B50" s="182" t="s">
        <v>287</v>
      </c>
      <c r="C50" s="454"/>
      <c r="D50" s="676"/>
      <c r="E50" s="687"/>
    </row>
    <row r="51" spans="1:5" s="180" customFormat="1" ht="12" customHeight="1" thickBot="1">
      <c r="A51" s="146" t="s">
        <v>288</v>
      </c>
      <c r="B51" s="183" t="s">
        <v>289</v>
      </c>
      <c r="C51" s="455"/>
      <c r="D51" s="677"/>
      <c r="E51" s="688"/>
    </row>
    <row r="52" spans="1:5" s="180" customFormat="1" ht="17.25" customHeight="1" thickBot="1">
      <c r="A52" s="150" t="s">
        <v>120</v>
      </c>
      <c r="B52" s="151" t="s">
        <v>290</v>
      </c>
      <c r="C52" s="172">
        <f>SUM(C53:C55)</f>
        <v>0</v>
      </c>
      <c r="D52" s="672">
        <f>SUM(D53:D55)</f>
        <v>0</v>
      </c>
      <c r="E52" s="681">
        <f>SUM(E53:E55)</f>
        <v>0</v>
      </c>
    </row>
    <row r="53" spans="1:5" s="180" customFormat="1" ht="12" customHeight="1">
      <c r="A53" s="145" t="s">
        <v>77</v>
      </c>
      <c r="B53" s="181" t="s">
        <v>291</v>
      </c>
      <c r="C53" s="257"/>
      <c r="D53" s="673"/>
      <c r="E53" s="682"/>
    </row>
    <row r="54" spans="1:5" s="180" customFormat="1" ht="12" customHeight="1">
      <c r="A54" s="144" t="s">
        <v>78</v>
      </c>
      <c r="B54" s="182" t="s">
        <v>292</v>
      </c>
      <c r="C54" s="256"/>
      <c r="D54" s="670"/>
      <c r="E54" s="683"/>
    </row>
    <row r="55" spans="1:5" s="180" customFormat="1" ht="12" customHeight="1">
      <c r="A55" s="144" t="s">
        <v>293</v>
      </c>
      <c r="B55" s="182" t="s">
        <v>294</v>
      </c>
      <c r="C55" s="256"/>
      <c r="D55" s="670"/>
      <c r="E55" s="683"/>
    </row>
    <row r="56" spans="1:5" s="180" customFormat="1" ht="12" customHeight="1" thickBot="1">
      <c r="A56" s="146" t="s">
        <v>295</v>
      </c>
      <c r="B56" s="183" t="s">
        <v>296</v>
      </c>
      <c r="C56" s="258"/>
      <c r="D56" s="671"/>
      <c r="E56" s="684"/>
    </row>
    <row r="57" spans="1:5" s="180" customFormat="1" ht="12" customHeight="1" thickBot="1">
      <c r="A57" s="150" t="s">
        <v>27</v>
      </c>
      <c r="B57" s="168" t="s">
        <v>297</v>
      </c>
      <c r="C57" s="172">
        <f>SUM(C58:C60)</f>
        <v>159965</v>
      </c>
      <c r="D57" s="672">
        <f>SUM(D58:D60)</f>
        <v>3152997</v>
      </c>
      <c r="E57" s="681">
        <f>SUM(E58:E61)</f>
        <v>3152997</v>
      </c>
    </row>
    <row r="58" spans="1:5" s="180" customFormat="1" ht="12" customHeight="1">
      <c r="A58" s="145" t="s">
        <v>121</v>
      </c>
      <c r="B58" s="181" t="s">
        <v>298</v>
      </c>
      <c r="C58" s="454"/>
      <c r="D58" s="678"/>
      <c r="E58" s="687"/>
    </row>
    <row r="59" spans="1:5" s="180" customFormat="1" ht="12" customHeight="1">
      <c r="A59" s="144" t="s">
        <v>122</v>
      </c>
      <c r="B59" s="182" t="s">
        <v>299</v>
      </c>
      <c r="C59" s="454"/>
      <c r="D59" s="676"/>
      <c r="E59" s="687"/>
    </row>
    <row r="60" spans="1:5" s="180" customFormat="1" ht="12" customHeight="1">
      <c r="A60" s="144" t="s">
        <v>142</v>
      </c>
      <c r="B60" s="182" t="s">
        <v>300</v>
      </c>
      <c r="C60" s="454">
        <v>159965</v>
      </c>
      <c r="D60" s="676">
        <v>3152997</v>
      </c>
      <c r="E60" s="687">
        <v>3152997</v>
      </c>
    </row>
    <row r="61" spans="1:5" s="180" customFormat="1" ht="12" customHeight="1" thickBot="1">
      <c r="A61" s="146" t="s">
        <v>301</v>
      </c>
      <c r="B61" s="183" t="s">
        <v>302</v>
      </c>
      <c r="C61" s="454"/>
      <c r="D61" s="677"/>
      <c r="E61" s="687"/>
    </row>
    <row r="62" spans="1:5" s="180" customFormat="1" ht="12" customHeight="1" thickBot="1">
      <c r="A62" s="150" t="s">
        <v>28</v>
      </c>
      <c r="B62" s="151" t="s">
        <v>303</v>
      </c>
      <c r="C62" s="259">
        <f>+C6+C13+C20+C27+C34+C46+C52+C57</f>
        <v>59066403</v>
      </c>
      <c r="D62" s="674">
        <f>+D6+D13+D20+D27+D34+D46+D52+D57</f>
        <v>98189689</v>
      </c>
      <c r="E62" s="685">
        <f>+E6+E13+E20+E27+E34+E46+E52+E57</f>
        <v>98189689</v>
      </c>
    </row>
    <row r="63" spans="1:5" s="180" customFormat="1" ht="12" customHeight="1" thickBot="1">
      <c r="A63" s="190" t="s">
        <v>304</v>
      </c>
      <c r="B63" s="168" t="s">
        <v>305</v>
      </c>
      <c r="C63" s="172">
        <f>SUM(C64:C66)</f>
        <v>0</v>
      </c>
      <c r="D63" s="669">
        <f>SUM(D64:D66)</f>
        <v>0</v>
      </c>
      <c r="E63" s="681">
        <f>+E64+E65+E66</f>
        <v>0</v>
      </c>
    </row>
    <row r="64" spans="1:5" s="180" customFormat="1" ht="12" customHeight="1">
      <c r="A64" s="145" t="s">
        <v>306</v>
      </c>
      <c r="B64" s="181" t="s">
        <v>307</v>
      </c>
      <c r="C64" s="454"/>
      <c r="D64" s="676"/>
      <c r="E64" s="687"/>
    </row>
    <row r="65" spans="1:5" s="180" customFormat="1" ht="12" customHeight="1">
      <c r="A65" s="144" t="s">
        <v>308</v>
      </c>
      <c r="B65" s="182" t="s">
        <v>309</v>
      </c>
      <c r="C65" s="454"/>
      <c r="D65" s="676"/>
      <c r="E65" s="687"/>
    </row>
    <row r="66" spans="1:5" s="180" customFormat="1" ht="12" customHeight="1" thickBot="1">
      <c r="A66" s="146" t="s">
        <v>310</v>
      </c>
      <c r="B66" s="135" t="s">
        <v>355</v>
      </c>
      <c r="C66" s="454"/>
      <c r="D66" s="677"/>
      <c r="E66" s="687"/>
    </row>
    <row r="67" spans="1:5" s="180" customFormat="1" ht="12" customHeight="1" thickBot="1">
      <c r="A67" s="190" t="s">
        <v>312</v>
      </c>
      <c r="B67" s="168" t="s">
        <v>313</v>
      </c>
      <c r="C67" s="172">
        <f>SUM(C68:C71)</f>
        <v>0</v>
      </c>
      <c r="D67" s="672">
        <f>SUM(D68:D71)</f>
        <v>0</v>
      </c>
      <c r="E67" s="681">
        <f>+E68+E69+E70+E71</f>
        <v>0</v>
      </c>
    </row>
    <row r="68" spans="1:5" s="180" customFormat="1" ht="13.5" customHeight="1">
      <c r="A68" s="145" t="s">
        <v>101</v>
      </c>
      <c r="B68" s="181" t="s">
        <v>314</v>
      </c>
      <c r="C68" s="454"/>
      <c r="D68" s="678"/>
      <c r="E68" s="687"/>
    </row>
    <row r="69" spans="1:5" s="180" customFormat="1" ht="12" customHeight="1">
      <c r="A69" s="144" t="s">
        <v>102</v>
      </c>
      <c r="B69" s="182" t="s">
        <v>315</v>
      </c>
      <c r="C69" s="454"/>
      <c r="D69" s="676"/>
      <c r="E69" s="687"/>
    </row>
    <row r="70" spans="1:5" s="180" customFormat="1" ht="12" customHeight="1">
      <c r="A70" s="144" t="s">
        <v>316</v>
      </c>
      <c r="B70" s="182" t="s">
        <v>317</v>
      </c>
      <c r="C70" s="454"/>
      <c r="D70" s="676"/>
      <c r="E70" s="687"/>
    </row>
    <row r="71" spans="1:5" s="180" customFormat="1" ht="12" customHeight="1" thickBot="1">
      <c r="A71" s="146" t="s">
        <v>318</v>
      </c>
      <c r="B71" s="183" t="s">
        <v>319</v>
      </c>
      <c r="C71" s="454"/>
      <c r="D71" s="677"/>
      <c r="E71" s="687"/>
    </row>
    <row r="72" spans="1:5" s="180" customFormat="1" ht="12" customHeight="1" thickBot="1">
      <c r="A72" s="190" t="s">
        <v>320</v>
      </c>
      <c r="B72" s="168" t="s">
        <v>321</v>
      </c>
      <c r="C72" s="172">
        <f>SUM(C73:C74)</f>
        <v>31675239</v>
      </c>
      <c r="D72" s="672">
        <f>SUM(D73:D74)</f>
        <v>31906241</v>
      </c>
      <c r="E72" s="681">
        <f>+E73+E74</f>
        <v>31906241</v>
      </c>
    </row>
    <row r="73" spans="1:5" s="180" customFormat="1" ht="12" customHeight="1">
      <c r="A73" s="145" t="s">
        <v>322</v>
      </c>
      <c r="B73" s="181" t="s">
        <v>323</v>
      </c>
      <c r="C73" s="454">
        <v>31675239</v>
      </c>
      <c r="D73" s="678">
        <v>31906241</v>
      </c>
      <c r="E73" s="687">
        <v>31906241</v>
      </c>
    </row>
    <row r="74" spans="1:5" s="180" customFormat="1" ht="12" customHeight="1" thickBot="1">
      <c r="A74" s="146" t="s">
        <v>324</v>
      </c>
      <c r="B74" s="183" t="s">
        <v>325</v>
      </c>
      <c r="C74" s="454"/>
      <c r="D74" s="677"/>
      <c r="E74" s="687"/>
    </row>
    <row r="75" spans="1:5" s="180" customFormat="1" ht="12" customHeight="1" thickBot="1">
      <c r="A75" s="190" t="s">
        <v>326</v>
      </c>
      <c r="B75" s="168" t="s">
        <v>327</v>
      </c>
      <c r="C75" s="172">
        <f>SUM(C76:C78)</f>
        <v>0</v>
      </c>
      <c r="D75" s="672">
        <f>SUM(D76:D78)</f>
        <v>622281</v>
      </c>
      <c r="E75" s="681">
        <f>+E76+E77+E78</f>
        <v>622281</v>
      </c>
    </row>
    <row r="76" spans="1:5" s="180" customFormat="1" ht="12" customHeight="1">
      <c r="A76" s="145" t="s">
        <v>328</v>
      </c>
      <c r="B76" s="181" t="s">
        <v>329</v>
      </c>
      <c r="C76" s="454"/>
      <c r="D76" s="678">
        <v>622281</v>
      </c>
      <c r="E76" s="687">
        <v>622281</v>
      </c>
    </row>
    <row r="77" spans="1:5" s="180" customFormat="1" ht="12" customHeight="1">
      <c r="A77" s="144" t="s">
        <v>330</v>
      </c>
      <c r="B77" s="182" t="s">
        <v>331</v>
      </c>
      <c r="C77" s="454"/>
      <c r="D77" s="676"/>
      <c r="E77" s="687"/>
    </row>
    <row r="78" spans="1:5" s="180" customFormat="1" ht="12" customHeight="1" thickBot="1">
      <c r="A78" s="146" t="s">
        <v>332</v>
      </c>
      <c r="B78" s="170" t="s">
        <v>333</v>
      </c>
      <c r="C78" s="454"/>
      <c r="D78" s="677"/>
      <c r="E78" s="687"/>
    </row>
    <row r="79" spans="1:5" s="180" customFormat="1" ht="12" customHeight="1" thickBot="1">
      <c r="A79" s="190" t="s">
        <v>334</v>
      </c>
      <c r="B79" s="168" t="s">
        <v>335</v>
      </c>
      <c r="C79" s="172">
        <f>SUM(C80:C83)</f>
        <v>0</v>
      </c>
      <c r="D79" s="672">
        <f>SUM(D80:D83)</f>
        <v>0</v>
      </c>
      <c r="E79" s="681">
        <f>+E80+E81+E82+E83</f>
        <v>0</v>
      </c>
    </row>
    <row r="80" spans="1:5" s="180" customFormat="1" ht="12" customHeight="1">
      <c r="A80" s="184" t="s">
        <v>336</v>
      </c>
      <c r="B80" s="181" t="s">
        <v>337</v>
      </c>
      <c r="C80" s="454"/>
      <c r="D80" s="678"/>
      <c r="E80" s="687"/>
    </row>
    <row r="81" spans="1:5" s="180" customFormat="1" ht="12" customHeight="1">
      <c r="A81" s="185" t="s">
        <v>338</v>
      </c>
      <c r="B81" s="182" t="s">
        <v>339</v>
      </c>
      <c r="C81" s="454"/>
      <c r="D81" s="676"/>
      <c r="E81" s="687"/>
    </row>
    <row r="82" spans="1:5" s="180" customFormat="1" ht="12" customHeight="1">
      <c r="A82" s="185" t="s">
        <v>340</v>
      </c>
      <c r="B82" s="182" t="s">
        <v>341</v>
      </c>
      <c r="C82" s="454"/>
      <c r="D82" s="676"/>
      <c r="E82" s="687"/>
    </row>
    <row r="83" spans="1:5" s="180" customFormat="1" ht="12" customHeight="1" thickBot="1">
      <c r="A83" s="191" t="s">
        <v>342</v>
      </c>
      <c r="B83" s="170" t="s">
        <v>343</v>
      </c>
      <c r="C83" s="454"/>
      <c r="D83" s="677"/>
      <c r="E83" s="687"/>
    </row>
    <row r="84" spans="1:5" s="180" customFormat="1" ht="12" customHeight="1" thickBot="1">
      <c r="A84" s="190" t="s">
        <v>344</v>
      </c>
      <c r="B84" s="168" t="s">
        <v>345</v>
      </c>
      <c r="C84" s="457"/>
      <c r="D84" s="679"/>
      <c r="E84" s="690"/>
    </row>
    <row r="85" spans="1:5" s="180" customFormat="1" ht="12" customHeight="1" thickBot="1">
      <c r="A85" s="190" t="s">
        <v>346</v>
      </c>
      <c r="B85" s="134" t="s">
        <v>347</v>
      </c>
      <c r="C85" s="259">
        <f>SUM(C63,C67,C72,C75,C75,C79,C84)</f>
        <v>31675239</v>
      </c>
      <c r="D85" s="674">
        <f>SUM(D63,D67,D72,D75,D79,D84)</f>
        <v>32528522</v>
      </c>
      <c r="E85" s="685">
        <f>+E63+E67+E72+E75+E79+E84</f>
        <v>32528522</v>
      </c>
    </row>
    <row r="86" spans="1:5" s="180" customFormat="1" ht="13.8" thickBot="1">
      <c r="A86" s="192" t="s">
        <v>348</v>
      </c>
      <c r="B86" s="136" t="s">
        <v>349</v>
      </c>
      <c r="C86" s="259">
        <f>+C62+C85</f>
        <v>90741642</v>
      </c>
      <c r="D86" s="680">
        <f>+D62+D85</f>
        <v>130718211</v>
      </c>
      <c r="E86" s="685">
        <f>+E62+E85</f>
        <v>130718211</v>
      </c>
    </row>
    <row r="87" spans="1:5" s="180" customFormat="1" ht="3" customHeight="1">
      <c r="A87" s="132"/>
      <c r="B87" s="132"/>
      <c r="C87" s="133"/>
      <c r="D87" s="133"/>
      <c r="E87" s="133"/>
    </row>
    <row r="88" spans="1:5" ht="12.75" customHeight="1">
      <c r="A88" s="734" t="s">
        <v>49</v>
      </c>
      <c r="B88" s="734"/>
      <c r="C88" s="734"/>
      <c r="D88" s="734"/>
      <c r="E88" s="734"/>
    </row>
    <row r="89" spans="1:5" s="186" customFormat="1" ht="11.25" customHeight="1" thickBot="1">
      <c r="A89" s="18"/>
      <c r="B89" s="18"/>
      <c r="C89" s="159"/>
      <c r="D89" s="159"/>
      <c r="E89" s="159" t="s">
        <v>691</v>
      </c>
    </row>
    <row r="90" spans="1:5" s="186" customFormat="1" ht="16.5" customHeight="1">
      <c r="A90" s="743" t="s">
        <v>67</v>
      </c>
      <c r="B90" s="745" t="s">
        <v>162</v>
      </c>
      <c r="C90" s="747" t="str">
        <f>+C3</f>
        <v>2019. évi</v>
      </c>
      <c r="D90" s="747"/>
      <c r="E90" s="748"/>
    </row>
    <row r="91" spans="1:5" ht="38.1" customHeight="1" thickBot="1">
      <c r="A91" s="744"/>
      <c r="B91" s="746"/>
      <c r="C91" s="19" t="s">
        <v>163</v>
      </c>
      <c r="D91" s="19" t="s">
        <v>164</v>
      </c>
      <c r="E91" s="20" t="s">
        <v>165</v>
      </c>
    </row>
    <row r="92" spans="1:5" s="179" customFormat="1" ht="12" customHeight="1" thickBot="1">
      <c r="A92" s="155" t="s">
        <v>350</v>
      </c>
      <c r="B92" s="156" t="s">
        <v>351</v>
      </c>
      <c r="C92" s="156" t="s">
        <v>352</v>
      </c>
      <c r="D92" s="156" t="s">
        <v>353</v>
      </c>
      <c r="E92" s="157" t="s">
        <v>354</v>
      </c>
    </row>
    <row r="93" spans="1:5" ht="12" customHeight="1" thickBot="1">
      <c r="A93" s="152" t="s">
        <v>20</v>
      </c>
      <c r="B93" s="154" t="s">
        <v>356</v>
      </c>
      <c r="C93" s="254">
        <f>SUM(C94:C98)</f>
        <v>50780798</v>
      </c>
      <c r="D93" s="254">
        <f>SUM(D94:D98)</f>
        <v>65655265</v>
      </c>
      <c r="E93" s="651">
        <f>SUM(E94:E98)</f>
        <v>65655265</v>
      </c>
    </row>
    <row r="94" spans="1:5" ht="12" customHeight="1">
      <c r="A94" s="147" t="s">
        <v>79</v>
      </c>
      <c r="B94" s="140" t="s">
        <v>50</v>
      </c>
      <c r="C94" s="255">
        <v>16693039</v>
      </c>
      <c r="D94" s="255">
        <v>28042083</v>
      </c>
      <c r="E94" s="652">
        <v>28042083</v>
      </c>
    </row>
    <row r="95" spans="1:5" ht="12" customHeight="1">
      <c r="A95" s="144" t="s">
        <v>80</v>
      </c>
      <c r="B95" s="138" t="s">
        <v>123</v>
      </c>
      <c r="C95" s="256">
        <v>2909653</v>
      </c>
      <c r="D95" s="256">
        <v>3837798</v>
      </c>
      <c r="E95" s="642">
        <v>3837798</v>
      </c>
    </row>
    <row r="96" spans="1:5" ht="12" customHeight="1">
      <c r="A96" s="144" t="s">
        <v>81</v>
      </c>
      <c r="B96" s="138" t="s">
        <v>99</v>
      </c>
      <c r="C96" s="258">
        <v>22808000</v>
      </c>
      <c r="D96" s="258">
        <v>22065807</v>
      </c>
      <c r="E96" s="643">
        <v>22065807</v>
      </c>
    </row>
    <row r="97" spans="1:5" ht="12" customHeight="1">
      <c r="A97" s="144" t="s">
        <v>82</v>
      </c>
      <c r="B97" s="141" t="s">
        <v>124</v>
      </c>
      <c r="C97" s="258">
        <v>1950000</v>
      </c>
      <c r="D97" s="258">
        <v>1463231</v>
      </c>
      <c r="E97" s="643">
        <v>1463231</v>
      </c>
    </row>
    <row r="98" spans="1:5" ht="12" customHeight="1">
      <c r="A98" s="144" t="s">
        <v>90</v>
      </c>
      <c r="B98" s="149" t="s">
        <v>125</v>
      </c>
      <c r="C98" s="258">
        <v>6420106</v>
      </c>
      <c r="D98" s="258">
        <v>10246346</v>
      </c>
      <c r="E98" s="643">
        <v>10246346</v>
      </c>
    </row>
    <row r="99" spans="1:5" ht="12" customHeight="1">
      <c r="A99" s="144" t="s">
        <v>83</v>
      </c>
      <c r="B99" s="138" t="s">
        <v>357</v>
      </c>
      <c r="C99" s="258"/>
      <c r="D99" s="258"/>
      <c r="E99" s="643"/>
    </row>
    <row r="100" spans="1:5" ht="12" customHeight="1">
      <c r="A100" s="144" t="s">
        <v>84</v>
      </c>
      <c r="B100" s="161" t="s">
        <v>358</v>
      </c>
      <c r="C100" s="258"/>
      <c r="D100" s="258"/>
      <c r="E100" s="643"/>
    </row>
    <row r="101" spans="1:5" ht="12" customHeight="1">
      <c r="A101" s="144" t="s">
        <v>91</v>
      </c>
      <c r="B101" s="162" t="s">
        <v>359</v>
      </c>
      <c r="C101" s="258"/>
      <c r="D101" s="258"/>
      <c r="E101" s="643"/>
    </row>
    <row r="102" spans="1:5" ht="12" customHeight="1">
      <c r="A102" s="144" t="s">
        <v>92</v>
      </c>
      <c r="B102" s="162" t="s">
        <v>360</v>
      </c>
      <c r="C102" s="258"/>
      <c r="D102" s="258"/>
      <c r="E102" s="643"/>
    </row>
    <row r="103" spans="1:5" ht="12" customHeight="1">
      <c r="A103" s="144" t="s">
        <v>93</v>
      </c>
      <c r="B103" s="161" t="s">
        <v>361</v>
      </c>
      <c r="C103" s="258">
        <v>5390106</v>
      </c>
      <c r="D103" s="258">
        <v>9681402</v>
      </c>
      <c r="E103" s="643">
        <v>9681402</v>
      </c>
    </row>
    <row r="104" spans="1:5" ht="12" customHeight="1">
      <c r="A104" s="144" t="s">
        <v>94</v>
      </c>
      <c r="B104" s="161" t="s">
        <v>362</v>
      </c>
      <c r="C104" s="258"/>
      <c r="D104" s="258"/>
      <c r="E104" s="643"/>
    </row>
    <row r="105" spans="1:5" ht="12" customHeight="1">
      <c r="A105" s="144" t="s">
        <v>96</v>
      </c>
      <c r="B105" s="162" t="s">
        <v>363</v>
      </c>
      <c r="C105" s="258"/>
      <c r="D105" s="258"/>
      <c r="E105" s="643"/>
    </row>
    <row r="106" spans="1:5" ht="12" customHeight="1">
      <c r="A106" s="143" t="s">
        <v>126</v>
      </c>
      <c r="B106" s="163" t="s">
        <v>364</v>
      </c>
      <c r="C106" s="258"/>
      <c r="D106" s="258"/>
      <c r="E106" s="643"/>
    </row>
    <row r="107" spans="1:5" ht="12" customHeight="1">
      <c r="A107" s="144" t="s">
        <v>365</v>
      </c>
      <c r="B107" s="163" t="s">
        <v>366</v>
      </c>
      <c r="C107" s="258"/>
      <c r="D107" s="258"/>
      <c r="E107" s="643"/>
    </row>
    <row r="108" spans="1:5" ht="12" customHeight="1" thickBot="1">
      <c r="A108" s="148" t="s">
        <v>367</v>
      </c>
      <c r="B108" s="164" t="s">
        <v>368</v>
      </c>
      <c r="C108" s="260">
        <v>1030000</v>
      </c>
      <c r="D108" s="260">
        <v>564944</v>
      </c>
      <c r="E108" s="653">
        <v>564944</v>
      </c>
    </row>
    <row r="109" spans="1:5" ht="12" customHeight="1" thickBot="1">
      <c r="A109" s="150" t="s">
        <v>21</v>
      </c>
      <c r="B109" s="153" t="s">
        <v>369</v>
      </c>
      <c r="C109" s="172">
        <f>+C110+C112+C114</f>
        <v>35214481</v>
      </c>
      <c r="D109" s="172">
        <f>+D110+D112+D114</f>
        <v>43905447</v>
      </c>
      <c r="E109" s="640">
        <f>+E110+E112+E114</f>
        <v>43905447</v>
      </c>
    </row>
    <row r="110" spans="1:5" ht="12" customHeight="1">
      <c r="A110" s="145" t="s">
        <v>85</v>
      </c>
      <c r="B110" s="138" t="s">
        <v>140</v>
      </c>
      <c r="C110" s="257">
        <v>24695388</v>
      </c>
      <c r="D110" s="257">
        <v>31318747</v>
      </c>
      <c r="E110" s="641">
        <v>31318747</v>
      </c>
    </row>
    <row r="111" spans="1:5" ht="12" customHeight="1">
      <c r="A111" s="145" t="s">
        <v>86</v>
      </c>
      <c r="B111" s="142" t="s">
        <v>370</v>
      </c>
      <c r="C111" s="257">
        <v>13081000</v>
      </c>
      <c r="D111" s="257">
        <v>13081000</v>
      </c>
      <c r="E111" s="641">
        <v>13081000</v>
      </c>
    </row>
    <row r="112" spans="1:5">
      <c r="A112" s="145" t="s">
        <v>87</v>
      </c>
      <c r="B112" s="142" t="s">
        <v>127</v>
      </c>
      <c r="C112" s="256">
        <v>10519093</v>
      </c>
      <c r="D112" s="256">
        <v>12586700</v>
      </c>
      <c r="E112" s="642">
        <v>12586700</v>
      </c>
    </row>
    <row r="113" spans="1:5" ht="12" customHeight="1">
      <c r="A113" s="145" t="s">
        <v>88</v>
      </c>
      <c r="B113" s="142" t="s">
        <v>371</v>
      </c>
      <c r="C113" s="165"/>
      <c r="D113" s="165"/>
      <c r="E113" s="642"/>
    </row>
    <row r="114" spans="1:5" ht="12" customHeight="1">
      <c r="A114" s="145" t="s">
        <v>89</v>
      </c>
      <c r="B114" s="170" t="s">
        <v>143</v>
      </c>
      <c r="C114" s="165"/>
      <c r="D114" s="165"/>
      <c r="E114" s="642"/>
    </row>
    <row r="115" spans="1:5" ht="21.75" customHeight="1">
      <c r="A115" s="145" t="s">
        <v>95</v>
      </c>
      <c r="B115" s="169" t="s">
        <v>372</v>
      </c>
      <c r="C115" s="165"/>
      <c r="D115" s="165"/>
      <c r="E115" s="642"/>
    </row>
    <row r="116" spans="1:5" ht="24" customHeight="1">
      <c r="A116" s="145" t="s">
        <v>97</v>
      </c>
      <c r="B116" s="177" t="s">
        <v>373</v>
      </c>
      <c r="C116" s="165"/>
      <c r="D116" s="165"/>
      <c r="E116" s="642"/>
    </row>
    <row r="117" spans="1:5" ht="12" customHeight="1">
      <c r="A117" s="145" t="s">
        <v>128</v>
      </c>
      <c r="B117" s="162" t="s">
        <v>360</v>
      </c>
      <c r="C117" s="165"/>
      <c r="D117" s="165"/>
      <c r="E117" s="642"/>
    </row>
    <row r="118" spans="1:5" ht="12" customHeight="1">
      <c r="A118" s="145" t="s">
        <v>129</v>
      </c>
      <c r="B118" s="162" t="s">
        <v>374</v>
      </c>
      <c r="C118" s="165"/>
      <c r="D118" s="165"/>
      <c r="E118" s="642"/>
    </row>
    <row r="119" spans="1:5" ht="12" customHeight="1">
      <c r="A119" s="145" t="s">
        <v>130</v>
      </c>
      <c r="B119" s="162" t="s">
        <v>375</v>
      </c>
      <c r="C119" s="165"/>
      <c r="D119" s="165"/>
      <c r="E119" s="642"/>
    </row>
    <row r="120" spans="1:5" s="193" customFormat="1" ht="12" customHeight="1">
      <c r="A120" s="145" t="s">
        <v>376</v>
      </c>
      <c r="B120" s="162" t="s">
        <v>363</v>
      </c>
      <c r="C120" s="165"/>
      <c r="D120" s="165"/>
      <c r="E120" s="642"/>
    </row>
    <row r="121" spans="1:5" ht="12" customHeight="1">
      <c r="A121" s="145" t="s">
        <v>377</v>
      </c>
      <c r="B121" s="162" t="s">
        <v>378</v>
      </c>
      <c r="C121" s="165"/>
      <c r="D121" s="165"/>
      <c r="E121" s="642"/>
    </row>
    <row r="122" spans="1:5" ht="12" customHeight="1" thickBot="1">
      <c r="A122" s="143" t="s">
        <v>379</v>
      </c>
      <c r="B122" s="162" t="s">
        <v>380</v>
      </c>
      <c r="C122" s="167"/>
      <c r="D122" s="167"/>
      <c r="E122" s="643"/>
    </row>
    <row r="123" spans="1:5" ht="12" customHeight="1" thickBot="1">
      <c r="A123" s="150" t="s">
        <v>22</v>
      </c>
      <c r="B123" s="158" t="s">
        <v>381</v>
      </c>
      <c r="C123" s="172">
        <f>SUM(C124:C125)</f>
        <v>4170443</v>
      </c>
      <c r="D123" s="172">
        <f>SUM(D124:D125)</f>
        <v>20581579</v>
      </c>
      <c r="E123" s="640">
        <f>+E124+E125</f>
        <v>0</v>
      </c>
    </row>
    <row r="124" spans="1:5" ht="12" customHeight="1">
      <c r="A124" s="145" t="s">
        <v>68</v>
      </c>
      <c r="B124" s="139" t="s">
        <v>58</v>
      </c>
      <c r="C124" s="257">
        <v>4170443</v>
      </c>
      <c r="D124" s="257">
        <v>20581579</v>
      </c>
      <c r="E124" s="641">
        <v>0</v>
      </c>
    </row>
    <row r="125" spans="1:5" ht="12" customHeight="1" thickBot="1">
      <c r="A125" s="146" t="s">
        <v>69</v>
      </c>
      <c r="B125" s="142" t="s">
        <v>59</v>
      </c>
      <c r="C125" s="258"/>
      <c r="D125" s="258"/>
      <c r="E125" s="643"/>
    </row>
    <row r="126" spans="1:5" ht="12" customHeight="1" thickBot="1">
      <c r="A126" s="150" t="s">
        <v>23</v>
      </c>
      <c r="B126" s="158" t="s">
        <v>382</v>
      </c>
      <c r="C126" s="172">
        <f>+C93+C109+C123</f>
        <v>90165722</v>
      </c>
      <c r="D126" s="172">
        <f>+D93+D109+D123</f>
        <v>130142291</v>
      </c>
      <c r="E126" s="640">
        <f>+E93+E109+E123</f>
        <v>109560712</v>
      </c>
    </row>
    <row r="127" spans="1:5" ht="12" customHeight="1" thickBot="1">
      <c r="A127" s="150" t="s">
        <v>24</v>
      </c>
      <c r="B127" s="158" t="s">
        <v>383</v>
      </c>
      <c r="C127" s="172">
        <f>+C128+C129+C130</f>
        <v>0</v>
      </c>
      <c r="D127" s="172">
        <f>+D128+D129+D130</f>
        <v>0</v>
      </c>
      <c r="E127" s="640">
        <f>+E128+E129+E130</f>
        <v>0</v>
      </c>
    </row>
    <row r="128" spans="1:5" ht="12" customHeight="1">
      <c r="A128" s="145" t="s">
        <v>72</v>
      </c>
      <c r="B128" s="139" t="s">
        <v>384</v>
      </c>
      <c r="C128" s="165"/>
      <c r="D128" s="165"/>
      <c r="E128" s="642"/>
    </row>
    <row r="129" spans="1:9" ht="12" customHeight="1">
      <c r="A129" s="145" t="s">
        <v>73</v>
      </c>
      <c r="B129" s="139" t="s">
        <v>385</v>
      </c>
      <c r="C129" s="165"/>
      <c r="D129" s="165"/>
      <c r="E129" s="642"/>
    </row>
    <row r="130" spans="1:9" ht="12" customHeight="1" thickBot="1">
      <c r="A130" s="143" t="s">
        <v>74</v>
      </c>
      <c r="B130" s="137" t="s">
        <v>386</v>
      </c>
      <c r="C130" s="165"/>
      <c r="D130" s="165"/>
      <c r="E130" s="642"/>
    </row>
    <row r="131" spans="1:9" ht="12" customHeight="1" thickBot="1">
      <c r="A131" s="150" t="s">
        <v>25</v>
      </c>
      <c r="B131" s="158" t="s">
        <v>387</v>
      </c>
      <c r="C131" s="172">
        <f>+C132+C133+C134+C135</f>
        <v>0</v>
      </c>
      <c r="D131" s="172">
        <f>+D132+D133+D134+D135</f>
        <v>0</v>
      </c>
      <c r="E131" s="640">
        <f>+E132+E133+E135+E134</f>
        <v>0</v>
      </c>
    </row>
    <row r="132" spans="1:9" ht="12" customHeight="1">
      <c r="A132" s="145" t="s">
        <v>75</v>
      </c>
      <c r="B132" s="139" t="s">
        <v>388</v>
      </c>
      <c r="C132" s="165"/>
      <c r="D132" s="165"/>
      <c r="E132" s="642"/>
    </row>
    <row r="133" spans="1:9" ht="12" customHeight="1">
      <c r="A133" s="145" t="s">
        <v>76</v>
      </c>
      <c r="B133" s="139" t="s">
        <v>389</v>
      </c>
      <c r="C133" s="165"/>
      <c r="D133" s="165"/>
      <c r="E133" s="642"/>
    </row>
    <row r="134" spans="1:9" ht="12" customHeight="1">
      <c r="A134" s="145" t="s">
        <v>284</v>
      </c>
      <c r="B134" s="139" t="s">
        <v>390</v>
      </c>
      <c r="C134" s="165"/>
      <c r="D134" s="165"/>
      <c r="E134" s="642"/>
    </row>
    <row r="135" spans="1:9" ht="12" customHeight="1" thickBot="1">
      <c r="A135" s="143" t="s">
        <v>286</v>
      </c>
      <c r="B135" s="137" t="s">
        <v>391</v>
      </c>
      <c r="C135" s="165"/>
      <c r="D135" s="165"/>
      <c r="E135" s="642"/>
    </row>
    <row r="136" spans="1:9" ht="12" customHeight="1" thickBot="1">
      <c r="A136" s="150" t="s">
        <v>26</v>
      </c>
      <c r="B136" s="158" t="s">
        <v>392</v>
      </c>
      <c r="C136" s="259">
        <f>+C137+C138+C139+C140</f>
        <v>575920</v>
      </c>
      <c r="D136" s="259">
        <f>+D137+D138+D139+D140</f>
        <v>575920</v>
      </c>
      <c r="E136" s="644">
        <f>+E137+E138+E139+E140</f>
        <v>575920</v>
      </c>
    </row>
    <row r="137" spans="1:9" ht="12" customHeight="1">
      <c r="A137" s="145" t="s">
        <v>77</v>
      </c>
      <c r="B137" s="139" t="s">
        <v>393</v>
      </c>
      <c r="C137" s="165"/>
      <c r="D137" s="165"/>
      <c r="E137" s="642"/>
    </row>
    <row r="138" spans="1:9" ht="12" customHeight="1">
      <c r="A138" s="145" t="s">
        <v>78</v>
      </c>
      <c r="B138" s="139" t="s">
        <v>394</v>
      </c>
      <c r="C138" s="165">
        <v>575920</v>
      </c>
      <c r="D138" s="165">
        <v>575920</v>
      </c>
      <c r="E138" s="642">
        <v>575920</v>
      </c>
    </row>
    <row r="139" spans="1:9" ht="12" customHeight="1">
      <c r="A139" s="145" t="s">
        <v>293</v>
      </c>
      <c r="B139" s="139" t="s">
        <v>395</v>
      </c>
      <c r="C139" s="165"/>
      <c r="D139" s="165"/>
      <c r="E139" s="642"/>
    </row>
    <row r="140" spans="1:9" ht="12" customHeight="1" thickBot="1">
      <c r="A140" s="143" t="s">
        <v>295</v>
      </c>
      <c r="B140" s="137" t="s">
        <v>396</v>
      </c>
      <c r="C140" s="165"/>
      <c r="D140" s="165"/>
      <c r="E140" s="642"/>
    </row>
    <row r="141" spans="1:9" ht="15" customHeight="1" thickBot="1">
      <c r="A141" s="150" t="s">
        <v>27</v>
      </c>
      <c r="B141" s="158" t="s">
        <v>397</v>
      </c>
      <c r="C141" s="261">
        <f>+C142+C143+C144+C145</f>
        <v>0</v>
      </c>
      <c r="D141" s="261">
        <f>+D142+D143+D144+D145</f>
        <v>0</v>
      </c>
      <c r="E141" s="654">
        <f>+E142+E143+E144+E145</f>
        <v>0</v>
      </c>
      <c r="F141" s="187"/>
      <c r="G141" s="188"/>
      <c r="H141" s="188"/>
      <c r="I141" s="188"/>
    </row>
    <row r="142" spans="1:9" s="180" customFormat="1" ht="12.9" customHeight="1">
      <c r="A142" s="145" t="s">
        <v>121</v>
      </c>
      <c r="B142" s="139" t="s">
        <v>398</v>
      </c>
      <c r="C142" s="165"/>
      <c r="D142" s="165"/>
      <c r="E142" s="642"/>
    </row>
    <row r="143" spans="1:9" ht="12.75" customHeight="1">
      <c r="A143" s="145" t="s">
        <v>122</v>
      </c>
      <c r="B143" s="139" t="s">
        <v>399</v>
      </c>
      <c r="C143" s="165"/>
      <c r="D143" s="165"/>
      <c r="E143" s="642"/>
    </row>
    <row r="144" spans="1:9" ht="12.75" customHeight="1">
      <c r="A144" s="145" t="s">
        <v>142</v>
      </c>
      <c r="B144" s="139" t="s">
        <v>400</v>
      </c>
      <c r="C144" s="165"/>
      <c r="D144" s="165"/>
      <c r="E144" s="642"/>
    </row>
    <row r="145" spans="1:5" ht="12.75" customHeight="1" thickBot="1">
      <c r="A145" s="145" t="s">
        <v>301</v>
      </c>
      <c r="B145" s="139" t="s">
        <v>401</v>
      </c>
      <c r="C145" s="165"/>
      <c r="D145" s="165"/>
      <c r="E145" s="642"/>
    </row>
    <row r="146" spans="1:5" ht="16.2" thickBot="1">
      <c r="A146" s="150" t="s">
        <v>28</v>
      </c>
      <c r="B146" s="158" t="s">
        <v>402</v>
      </c>
      <c r="C146" s="266">
        <f>+C127+C131+C136+C141</f>
        <v>575920</v>
      </c>
      <c r="D146" s="266">
        <f>+D127+D131+D136+D141</f>
        <v>575920</v>
      </c>
      <c r="E146" s="655">
        <f>+E127+E131+E136+E141</f>
        <v>575920</v>
      </c>
    </row>
    <row r="147" spans="1:5" ht="16.2" thickBot="1">
      <c r="A147" s="171" t="s">
        <v>29</v>
      </c>
      <c r="B147" s="174" t="s">
        <v>403</v>
      </c>
      <c r="C147" s="266">
        <f>+C126+C146</f>
        <v>90741642</v>
      </c>
      <c r="D147" s="266">
        <f>+D126+D146</f>
        <v>130718211</v>
      </c>
      <c r="E147" s="655">
        <f>+E126+E146</f>
        <v>110136632</v>
      </c>
    </row>
    <row r="148" spans="1:5" ht="0.75" customHeight="1"/>
    <row r="149" spans="1:5" ht="15.75" customHeight="1">
      <c r="A149" s="742" t="s">
        <v>404</v>
      </c>
      <c r="B149" s="742"/>
      <c r="C149" s="742"/>
      <c r="D149" s="742"/>
      <c r="E149" s="742"/>
    </row>
    <row r="150" spans="1:5" ht="13.5" customHeight="1" thickBot="1">
      <c r="A150" s="160"/>
      <c r="B150" s="160"/>
      <c r="C150" s="178"/>
      <c r="E150" s="173" t="s">
        <v>141</v>
      </c>
    </row>
    <row r="151" spans="1:5" ht="16.2" thickBot="1">
      <c r="A151" s="150">
        <v>1</v>
      </c>
      <c r="B151" s="153" t="s">
        <v>405</v>
      </c>
      <c r="C151" s="172">
        <f>+C62-C126</f>
        <v>-31099319</v>
      </c>
      <c r="D151" s="172">
        <f>+D62-D126</f>
        <v>-31952602</v>
      </c>
      <c r="E151" s="172">
        <f>+E62-E126</f>
        <v>-11371023</v>
      </c>
    </row>
    <row r="152" spans="1:5" ht="21" thickBot="1">
      <c r="A152" s="150" t="s">
        <v>21</v>
      </c>
      <c r="B152" s="153" t="s">
        <v>406</v>
      </c>
      <c r="C152" s="172">
        <f>+C85-C146</f>
        <v>31099319</v>
      </c>
      <c r="D152" s="172">
        <f>+D85-D146</f>
        <v>31952602</v>
      </c>
      <c r="E152" s="172">
        <f>+E85-E146</f>
        <v>31952602</v>
      </c>
    </row>
    <row r="153" spans="1:5" ht="7.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ht="12.75" customHeight="1"/>
    <row r="162" spans="3:5" s="175" customFormat="1" ht="12.75" customHeight="1">
      <c r="C162" s="176"/>
      <c r="D162" s="176"/>
      <c r="E162" s="176"/>
    </row>
  </sheetData>
  <mergeCells count="9">
    <mergeCell ref="A149:E149"/>
    <mergeCell ref="A1:E1"/>
    <mergeCell ref="A3:A4"/>
    <mergeCell ref="B3:B4"/>
    <mergeCell ref="C3:E3"/>
    <mergeCell ref="A88:E88"/>
    <mergeCell ref="A90:A91"/>
    <mergeCell ref="B90:B91"/>
    <mergeCell ref="C90:E90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 xml:space="preserve">&amp;C&amp;"Times New Roman CE,Félkövér"&amp;12
Csikvánd Község Önkormányzat
2019. ÉVI ZÁRSZÁMADÁS
KÖTELEZŐ FELADATAINAK MÉRLEGE 
</oddHeader>
  </headerFooter>
  <rowBreaks count="1" manualBreakCount="1">
    <brk id="87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50"/>
  </sheetPr>
  <dimension ref="A1:G10"/>
  <sheetViews>
    <sheetView view="pageLayout" zoomScaleNormal="100" zoomScaleSheetLayoutView="100" workbookViewId="0">
      <selection activeCell="E9" sqref="E9"/>
    </sheetView>
  </sheetViews>
  <sheetFormatPr defaultRowHeight="13.2"/>
  <cols>
    <col min="1" max="1" width="24.109375" customWidth="1"/>
    <col min="2" max="3" width="12.33203125" customWidth="1"/>
    <col min="4" max="4" width="13.44140625" customWidth="1"/>
    <col min="5" max="5" width="14.77734375" customWidth="1"/>
    <col min="6" max="6" width="11.6640625" customWidth="1"/>
    <col min="7" max="7" width="12.109375" customWidth="1"/>
  </cols>
  <sheetData>
    <row r="1" spans="1:7" ht="13.2" customHeight="1">
      <c r="A1" s="842" t="s">
        <v>734</v>
      </c>
      <c r="B1" s="844"/>
      <c r="C1" s="844"/>
      <c r="D1" s="844"/>
      <c r="E1" s="844"/>
      <c r="F1" s="844"/>
      <c r="G1" s="844"/>
    </row>
    <row r="2" spans="1:7" ht="15.6" hidden="1">
      <c r="A2" s="363"/>
    </row>
    <row r="3" spans="1:7" ht="15.6">
      <c r="A3" s="363"/>
    </row>
    <row r="4" spans="1:7" ht="16.2" thickBot="1">
      <c r="A4" s="363"/>
    </row>
    <row r="5" spans="1:7" ht="13.8" thickBot="1">
      <c r="A5" s="394" t="s">
        <v>350</v>
      </c>
      <c r="B5" s="375" t="s">
        <v>351</v>
      </c>
      <c r="C5" s="375" t="s">
        <v>352</v>
      </c>
      <c r="D5" s="375" t="s">
        <v>353</v>
      </c>
      <c r="E5" s="375" t="s">
        <v>354</v>
      </c>
      <c r="F5" s="375" t="s">
        <v>430</v>
      </c>
      <c r="G5" s="375" t="s">
        <v>431</v>
      </c>
    </row>
    <row r="6" spans="1:7" ht="33" customHeight="1" thickBot="1">
      <c r="A6" s="376" t="s">
        <v>60</v>
      </c>
      <c r="B6" s="845" t="s">
        <v>735</v>
      </c>
      <c r="C6" s="846"/>
      <c r="D6" s="845" t="s">
        <v>736</v>
      </c>
      <c r="E6" s="846"/>
      <c r="F6" s="845" t="s">
        <v>737</v>
      </c>
      <c r="G6" s="846"/>
    </row>
    <row r="7" spans="1:7" s="338" customFormat="1" ht="16.2" thickBot="1">
      <c r="A7" s="379"/>
      <c r="B7" s="380" t="s">
        <v>5</v>
      </c>
      <c r="C7" s="380" t="s">
        <v>6</v>
      </c>
      <c r="D7" s="380" t="s">
        <v>5</v>
      </c>
      <c r="E7" s="380" t="s">
        <v>6</v>
      </c>
      <c r="F7" s="380" t="s">
        <v>5</v>
      </c>
      <c r="G7" s="380" t="s">
        <v>6</v>
      </c>
    </row>
    <row r="8" spans="1:7" ht="16.2" thickBot="1">
      <c r="A8" s="377" t="s">
        <v>13</v>
      </c>
      <c r="B8" s="378">
        <v>2</v>
      </c>
      <c r="C8" s="378">
        <v>2</v>
      </c>
      <c r="D8" s="378">
        <v>2</v>
      </c>
      <c r="E8" s="378">
        <v>2</v>
      </c>
      <c r="F8" s="378">
        <v>4</v>
      </c>
      <c r="G8" s="378">
        <v>4</v>
      </c>
    </row>
    <row r="9" spans="1:7" ht="31.8" thickBot="1">
      <c r="A9" s="377" t="s">
        <v>14</v>
      </c>
      <c r="B9" s="378">
        <v>18</v>
      </c>
      <c r="C9" s="378">
        <v>18</v>
      </c>
      <c r="D9" s="378">
        <v>18</v>
      </c>
      <c r="E9" s="378">
        <v>18</v>
      </c>
      <c r="F9" s="378">
        <v>16</v>
      </c>
      <c r="G9" s="378">
        <v>16</v>
      </c>
    </row>
    <row r="10" spans="1:7" ht="16.2" thickBot="1">
      <c r="A10" s="377" t="s">
        <v>53</v>
      </c>
      <c r="B10" s="378">
        <f t="shared" ref="B10:G10" si="0">SUM(B8:B9)</f>
        <v>20</v>
      </c>
      <c r="C10" s="378">
        <f t="shared" si="0"/>
        <v>20</v>
      </c>
      <c r="D10" s="378">
        <f t="shared" si="0"/>
        <v>20</v>
      </c>
      <c r="E10" s="378">
        <f t="shared" si="0"/>
        <v>20</v>
      </c>
      <c r="F10" s="378">
        <f t="shared" si="0"/>
        <v>20</v>
      </c>
      <c r="G10" s="378">
        <f t="shared" si="0"/>
        <v>20</v>
      </c>
    </row>
  </sheetData>
  <mergeCells count="4">
    <mergeCell ref="A1:G1"/>
    <mergeCell ref="B6:C6"/>
    <mergeCell ref="D6:E6"/>
    <mergeCell ref="F6:G6"/>
  </mergeCells>
  <phoneticPr fontId="26" type="noConversion"/>
  <pageMargins left="0.75" right="0.75" top="1" bottom="1" header="0.5" footer="0.5"/>
  <pageSetup paperSize="9" scale="95" orientation="portrait" r:id="rId1"/>
  <headerFooter alignWithMargins="0">
    <oddHeader>&amp;R&amp;"Times New Roman CE,Félkövér"&amp;12 13. melléklet a 11/2020. (VII.15.)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indexed="50"/>
  </sheetPr>
  <dimension ref="A1:E76"/>
  <sheetViews>
    <sheetView view="pageLayout" zoomScaleNormal="100" zoomScaleSheetLayoutView="100" workbookViewId="0">
      <selection sqref="A1:E1"/>
    </sheetView>
  </sheetViews>
  <sheetFormatPr defaultRowHeight="13.2"/>
  <cols>
    <col min="1" max="1" width="28.77734375" customWidth="1"/>
    <col min="2" max="3" width="19.109375" customWidth="1"/>
    <col min="4" max="4" width="18.33203125" customWidth="1"/>
  </cols>
  <sheetData>
    <row r="1" spans="1:5" ht="15.6">
      <c r="A1" s="853" t="s">
        <v>749</v>
      </c>
      <c r="B1" s="853"/>
      <c r="C1" s="853"/>
      <c r="D1" s="853"/>
      <c r="E1" s="853"/>
    </row>
    <row r="4" spans="1:5" ht="13.8">
      <c r="A4" s="842" t="s">
        <v>750</v>
      </c>
      <c r="B4" s="843"/>
      <c r="C4" s="843"/>
      <c r="D4" s="843"/>
    </row>
    <row r="5" spans="1:5" ht="15.6">
      <c r="A5" s="381"/>
      <c r="D5" s="382" t="s">
        <v>702</v>
      </c>
    </row>
    <row r="6" spans="1:5" ht="15.6">
      <c r="A6" s="383"/>
    </row>
    <row r="7" spans="1:5" ht="16.2" thickBot="1">
      <c r="A7" s="847" t="s">
        <v>7</v>
      </c>
      <c r="B7" s="848"/>
      <c r="C7" s="848"/>
      <c r="D7" s="848"/>
    </row>
    <row r="8" spans="1:5" ht="16.8" thickTop="1" thickBot="1">
      <c r="A8" s="384" t="s">
        <v>350</v>
      </c>
      <c r="B8" s="385" t="s">
        <v>351</v>
      </c>
      <c r="C8" s="385" t="s">
        <v>352</v>
      </c>
      <c r="D8" s="385" t="s">
        <v>353</v>
      </c>
    </row>
    <row r="9" spans="1:5" ht="46.5" customHeight="1" thickTop="1" thickBot="1">
      <c r="A9" s="392" t="s">
        <v>60</v>
      </c>
      <c r="B9" s="393" t="s">
        <v>642</v>
      </c>
      <c r="C9" s="393" t="s">
        <v>738</v>
      </c>
      <c r="D9" s="391" t="s">
        <v>52</v>
      </c>
    </row>
    <row r="10" spans="1:5" ht="13.8" thickBot="1">
      <c r="A10" s="386" t="s">
        <v>8</v>
      </c>
      <c r="B10" s="712">
        <v>644405</v>
      </c>
      <c r="C10" s="712">
        <v>1970918</v>
      </c>
      <c r="D10" s="717">
        <v>2615323</v>
      </c>
    </row>
    <row r="11" spans="1:5" ht="13.8" thickBot="1">
      <c r="A11" s="668" t="s">
        <v>270</v>
      </c>
      <c r="B11" s="718">
        <v>0</v>
      </c>
      <c r="C11" s="718">
        <v>50000</v>
      </c>
      <c r="D11" s="719">
        <v>50000</v>
      </c>
    </row>
    <row r="12" spans="1:5">
      <c r="A12" s="863" t="s">
        <v>9</v>
      </c>
      <c r="B12" s="866">
        <f>SUM(B13:B15)</f>
        <v>7108148</v>
      </c>
      <c r="C12" s="859">
        <v>16470693</v>
      </c>
      <c r="D12" s="856">
        <v>23578841</v>
      </c>
    </row>
    <row r="13" spans="1:5">
      <c r="A13" s="864" t="s">
        <v>672</v>
      </c>
      <c r="B13" s="867">
        <v>6241342</v>
      </c>
      <c r="C13" s="860">
        <v>16470635</v>
      </c>
      <c r="D13" s="857">
        <v>22711977</v>
      </c>
    </row>
    <row r="14" spans="1:5">
      <c r="A14" s="864" t="s">
        <v>673</v>
      </c>
      <c r="B14" s="867">
        <v>866775</v>
      </c>
      <c r="C14" s="860">
        <v>0</v>
      </c>
      <c r="D14" s="857">
        <v>866775</v>
      </c>
    </row>
    <row r="15" spans="1:5" ht="13.8" thickBot="1">
      <c r="A15" s="865" t="s">
        <v>705</v>
      </c>
      <c r="B15" s="868">
        <v>31</v>
      </c>
      <c r="C15" s="861">
        <v>58</v>
      </c>
      <c r="D15" s="858">
        <v>89</v>
      </c>
    </row>
    <row r="16" spans="1:5" ht="15" thickTop="1" thickBot="1">
      <c r="A16" s="387" t="s">
        <v>52</v>
      </c>
      <c r="B16" s="716">
        <f>SUM(B10:B12)</f>
        <v>7752553</v>
      </c>
      <c r="C16" s="723">
        <v>18491611</v>
      </c>
      <c r="D16" s="722">
        <f>SUM(D10:D12)</f>
        <v>26244164</v>
      </c>
    </row>
    <row r="17" spans="1:4" ht="16.2" thickTop="1">
      <c r="A17" s="388"/>
    </row>
    <row r="18" spans="1:4" ht="15.6">
      <c r="A18" s="388"/>
    </row>
    <row r="19" spans="1:4" ht="15.6">
      <c r="A19" s="388"/>
    </row>
    <row r="20" spans="1:4" ht="16.2" thickBot="1">
      <c r="A20" s="849" t="s">
        <v>10</v>
      </c>
      <c r="B20" s="849"/>
      <c r="C20" s="849"/>
      <c r="D20" s="849"/>
    </row>
    <row r="21" spans="1:4" ht="16.8" thickTop="1" thickBot="1">
      <c r="A21" s="384" t="s">
        <v>350</v>
      </c>
      <c r="B21" s="385" t="s">
        <v>351</v>
      </c>
      <c r="C21" s="385" t="s">
        <v>352</v>
      </c>
      <c r="D21" s="385" t="s">
        <v>353</v>
      </c>
    </row>
    <row r="22" spans="1:4" ht="27.6" thickTop="1" thickBot="1">
      <c r="A22" s="392" t="s">
        <v>60</v>
      </c>
      <c r="B22" s="393" t="s">
        <v>642</v>
      </c>
      <c r="C22" s="862" t="s">
        <v>745</v>
      </c>
      <c r="D22" s="391" t="s">
        <v>52</v>
      </c>
    </row>
    <row r="23" spans="1:4" s="337" customFormat="1" ht="63" customHeight="1" thickBot="1">
      <c r="A23" s="386" t="s">
        <v>61</v>
      </c>
      <c r="B23" s="712">
        <v>4822427</v>
      </c>
      <c r="C23" s="712">
        <v>11562449</v>
      </c>
      <c r="D23" s="712">
        <v>16384876</v>
      </c>
    </row>
    <row r="24" spans="1:4" ht="13.8" thickBot="1">
      <c r="A24" s="386" t="s">
        <v>616</v>
      </c>
      <c r="B24" s="712">
        <v>569937</v>
      </c>
      <c r="C24" s="712">
        <v>1046137</v>
      </c>
      <c r="D24" s="712">
        <v>1616074</v>
      </c>
    </row>
    <row r="25" spans="1:4" ht="13.8" thickBot="1">
      <c r="A25" s="386" t="s">
        <v>11</v>
      </c>
      <c r="B25" s="712">
        <v>1207975</v>
      </c>
      <c r="C25" s="712">
        <v>4059219</v>
      </c>
      <c r="D25" s="712">
        <v>5267194</v>
      </c>
    </row>
    <row r="26" spans="1:4" ht="39.6">
      <c r="A26" s="668" t="s">
        <v>739</v>
      </c>
      <c r="B26" s="718"/>
      <c r="C26" s="718">
        <v>78912</v>
      </c>
      <c r="D26" s="718">
        <v>78912</v>
      </c>
    </row>
    <row r="27" spans="1:4">
      <c r="A27" s="389" t="s">
        <v>12</v>
      </c>
      <c r="B27" s="713">
        <f>SUM(B28:B29)</f>
        <v>866775</v>
      </c>
      <c r="C27" s="713">
        <v>0</v>
      </c>
      <c r="D27" s="713">
        <v>866775</v>
      </c>
    </row>
    <row r="28" spans="1:4">
      <c r="A28" s="465" t="s">
        <v>674</v>
      </c>
      <c r="B28" s="714">
        <v>866775</v>
      </c>
      <c r="C28" s="714">
        <v>0</v>
      </c>
      <c r="D28" s="714">
        <v>866775</v>
      </c>
    </row>
    <row r="29" spans="1:4" ht="13.8" thickBot="1">
      <c r="A29" s="466" t="s">
        <v>675</v>
      </c>
      <c r="B29" s="715">
        <v>0</v>
      </c>
      <c r="C29" s="715">
        <v>0</v>
      </c>
      <c r="D29" s="715">
        <f>SUM(B29)</f>
        <v>0</v>
      </c>
    </row>
    <row r="30" spans="1:4" ht="15" thickTop="1" thickBot="1">
      <c r="A30" s="387" t="s">
        <v>52</v>
      </c>
      <c r="B30" s="716">
        <f>SUM(B23:B27)</f>
        <v>7467114</v>
      </c>
      <c r="C30" s="716">
        <v>16746717</v>
      </c>
      <c r="D30" s="716">
        <f>SUM(D23:D27)</f>
        <v>24213831</v>
      </c>
    </row>
    <row r="31" spans="1:4" ht="16.2" thickTop="1">
      <c r="A31" s="388"/>
    </row>
    <row r="32" spans="1:4">
      <c r="A32" s="854"/>
      <c r="B32" s="855"/>
      <c r="C32" s="855"/>
      <c r="D32" s="855"/>
    </row>
    <row r="33" spans="1:3" ht="13.5" customHeight="1"/>
    <row r="48" spans="1:3">
      <c r="A48" s="875" t="s">
        <v>751</v>
      </c>
      <c r="B48" s="852"/>
      <c r="C48" s="852"/>
    </row>
    <row r="49" spans="1:4" ht="15.6">
      <c r="A49" s="381"/>
      <c r="C49" s="876" t="s">
        <v>702</v>
      </c>
      <c r="D49" s="382"/>
    </row>
    <row r="50" spans="1:4" ht="3" customHeight="1">
      <c r="A50" s="383"/>
    </row>
    <row r="51" spans="1:4" ht="16.2" thickBot="1">
      <c r="A51" s="847" t="s">
        <v>7</v>
      </c>
      <c r="B51" s="848"/>
      <c r="C51" s="848"/>
      <c r="D51" s="848"/>
    </row>
    <row r="52" spans="1:4" ht="16.8" thickTop="1" thickBot="1">
      <c r="A52" s="384" t="s">
        <v>350</v>
      </c>
      <c r="B52" s="385" t="s">
        <v>351</v>
      </c>
      <c r="C52" s="385" t="s">
        <v>352</v>
      </c>
    </row>
    <row r="53" spans="1:4" ht="27.6" thickTop="1" thickBot="1">
      <c r="A53" s="392" t="s">
        <v>60</v>
      </c>
      <c r="B53" s="393" t="s">
        <v>745</v>
      </c>
      <c r="C53" s="862" t="s">
        <v>52</v>
      </c>
    </row>
    <row r="54" spans="1:4" ht="13.8" thickBot="1">
      <c r="A54" s="386" t="s">
        <v>8</v>
      </c>
      <c r="B54" s="712">
        <v>2145843</v>
      </c>
      <c r="C54" s="870">
        <v>2145843</v>
      </c>
    </row>
    <row r="55" spans="1:4">
      <c r="A55" s="668" t="s">
        <v>270</v>
      </c>
      <c r="B55" s="718">
        <v>50000</v>
      </c>
      <c r="C55" s="871">
        <v>50000</v>
      </c>
    </row>
    <row r="56" spans="1:4" ht="27" thickBot="1">
      <c r="A56" s="668" t="s">
        <v>746</v>
      </c>
      <c r="B56" s="718">
        <v>237438</v>
      </c>
      <c r="C56" s="871">
        <v>237438</v>
      </c>
    </row>
    <row r="57" spans="1:4">
      <c r="A57" s="467" t="s">
        <v>9</v>
      </c>
      <c r="B57" s="720">
        <f>SUM(B58:B60)</f>
        <v>18534419</v>
      </c>
      <c r="C57" s="872">
        <v>18534419</v>
      </c>
    </row>
    <row r="58" spans="1:4">
      <c r="A58" s="464" t="s">
        <v>672</v>
      </c>
      <c r="B58" s="718">
        <v>18534356</v>
      </c>
      <c r="C58" s="871">
        <v>18534356</v>
      </c>
    </row>
    <row r="59" spans="1:4">
      <c r="A59" s="464" t="s">
        <v>673</v>
      </c>
      <c r="B59" s="718"/>
      <c r="C59" s="871">
        <v>0</v>
      </c>
    </row>
    <row r="60" spans="1:4" ht="13.8" thickBot="1">
      <c r="A60" s="468" t="s">
        <v>705</v>
      </c>
      <c r="B60" s="721">
        <v>63</v>
      </c>
      <c r="C60" s="873">
        <v>63</v>
      </c>
    </row>
    <row r="61" spans="1:4" ht="15" thickTop="1" thickBot="1">
      <c r="A61" s="387" t="s">
        <v>52</v>
      </c>
      <c r="B61" s="716">
        <f>SUM(B54:B57)</f>
        <v>20967700</v>
      </c>
      <c r="C61" s="874">
        <v>20967700</v>
      </c>
    </row>
    <row r="62" spans="1:4" ht="16.2" thickTop="1">
      <c r="A62" s="388"/>
    </row>
    <row r="63" spans="1:4" ht="3.6" customHeight="1">
      <c r="A63" s="388"/>
    </row>
    <row r="64" spans="1:4" ht="15.6" hidden="1">
      <c r="A64" s="388"/>
    </row>
    <row r="65" spans="1:3" ht="16.2" thickBot="1">
      <c r="A65" s="849" t="s">
        <v>10</v>
      </c>
      <c r="B65" s="849"/>
      <c r="C65" s="849"/>
    </row>
    <row r="66" spans="1:3" ht="16.8" thickTop="1" thickBot="1">
      <c r="A66" s="384" t="s">
        <v>350</v>
      </c>
      <c r="B66" s="385" t="s">
        <v>351</v>
      </c>
      <c r="C66" s="385" t="s">
        <v>352</v>
      </c>
    </row>
    <row r="67" spans="1:3" ht="27.6" thickTop="1" thickBot="1">
      <c r="A67" s="392" t="s">
        <v>60</v>
      </c>
      <c r="B67" s="393" t="s">
        <v>745</v>
      </c>
      <c r="C67" s="869" t="s">
        <v>52</v>
      </c>
    </row>
    <row r="68" spans="1:3" ht="13.8" thickBot="1">
      <c r="A68" s="386" t="s">
        <v>61</v>
      </c>
      <c r="B68" s="712">
        <v>13845716</v>
      </c>
      <c r="C68" s="712">
        <v>13845716</v>
      </c>
    </row>
    <row r="69" spans="1:3" ht="13.8" thickBot="1">
      <c r="A69" s="386" t="s">
        <v>616</v>
      </c>
      <c r="B69" s="712">
        <v>1245931</v>
      </c>
      <c r="C69" s="712">
        <v>1245931</v>
      </c>
    </row>
    <row r="70" spans="1:3" ht="13.8" thickBot="1">
      <c r="A70" s="386" t="s">
        <v>11</v>
      </c>
      <c r="B70" s="712">
        <v>4774091</v>
      </c>
      <c r="C70" s="712">
        <v>4774091</v>
      </c>
    </row>
    <row r="71" spans="1:3" ht="39.6">
      <c r="A71" s="668" t="s">
        <v>747</v>
      </c>
      <c r="B71" s="718">
        <v>326538</v>
      </c>
      <c r="C71" s="718">
        <v>326538</v>
      </c>
    </row>
    <row r="72" spans="1:3">
      <c r="A72" s="389" t="s">
        <v>12</v>
      </c>
      <c r="B72" s="713">
        <f>SUM(B73:B74)</f>
        <v>1358142</v>
      </c>
      <c r="C72" s="713">
        <v>1358142</v>
      </c>
    </row>
    <row r="73" spans="1:3">
      <c r="A73" s="465" t="s">
        <v>674</v>
      </c>
      <c r="B73" s="714">
        <v>1358142</v>
      </c>
      <c r="C73" s="714">
        <v>1358142</v>
      </c>
    </row>
    <row r="74" spans="1:3" ht="13.8" thickBot="1">
      <c r="A74" s="466" t="s">
        <v>675</v>
      </c>
      <c r="B74" s="715">
        <v>0</v>
      </c>
      <c r="C74" s="715">
        <v>0</v>
      </c>
    </row>
    <row r="75" spans="1:3" ht="15" thickTop="1" thickBot="1">
      <c r="A75" s="387" t="s">
        <v>52</v>
      </c>
      <c r="B75" s="716">
        <f>SUM(B68:B72)</f>
        <v>21550418</v>
      </c>
      <c r="C75" s="716">
        <v>21550418</v>
      </c>
    </row>
    <row r="76" spans="1:3" ht="16.2" thickTop="1">
      <c r="A76" s="388"/>
    </row>
  </sheetData>
  <mergeCells count="8">
    <mergeCell ref="A51:D51"/>
    <mergeCell ref="A1:E1"/>
    <mergeCell ref="A48:C48"/>
    <mergeCell ref="A65:C65"/>
    <mergeCell ref="A32:D32"/>
    <mergeCell ref="A4:D4"/>
    <mergeCell ref="A7:D7"/>
    <mergeCell ref="A20:D20"/>
  </mergeCells>
  <phoneticPr fontId="26" type="noConversion"/>
  <pageMargins left="0.75" right="0.75" top="1" bottom="1" header="0.5" footer="0.5"/>
  <pageSetup paperSize="9" scale="93" orientation="portrait" r:id="rId1"/>
  <headerFooter alignWithMargins="0">
    <oddHeader xml:space="preserve">&amp;R&amp;"Times New Roman CE,Félkövér"&amp;12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8"/>
  <sheetViews>
    <sheetView view="pageLayout" topLeftCell="A160" zoomScaleNormal="120" zoomScaleSheetLayoutView="100" workbookViewId="0">
      <selection activeCell="E5" sqref="E5"/>
    </sheetView>
  </sheetViews>
  <sheetFormatPr defaultColWidth="9.33203125" defaultRowHeight="15.6"/>
  <cols>
    <col min="1" max="1" width="9" style="175" customWidth="1"/>
    <col min="2" max="2" width="64.77734375" style="175" customWidth="1"/>
    <col min="3" max="3" width="17.33203125" style="175" customWidth="1"/>
    <col min="4" max="5" width="17.33203125" style="176" customWidth="1"/>
    <col min="6" max="16384" width="9.33203125" style="178"/>
  </cols>
  <sheetData>
    <row r="1" spans="1:5" ht="15.9" customHeight="1">
      <c r="A1" s="734" t="s">
        <v>17</v>
      </c>
      <c r="B1" s="734"/>
      <c r="C1" s="734"/>
      <c r="D1" s="734"/>
      <c r="E1" s="734"/>
    </row>
    <row r="2" spans="1:5" ht="15.9" customHeight="1" thickBot="1">
      <c r="A2" s="17" t="s">
        <v>103</v>
      </c>
      <c r="B2" s="17"/>
      <c r="C2" s="17"/>
      <c r="D2" s="173"/>
      <c r="E2" s="173" t="s">
        <v>691</v>
      </c>
    </row>
    <row r="3" spans="1:5" ht="15.9" customHeight="1">
      <c r="A3" s="743" t="s">
        <v>67</v>
      </c>
      <c r="B3" s="745" t="s">
        <v>19</v>
      </c>
      <c r="C3" s="747" t="s">
        <v>706</v>
      </c>
      <c r="D3" s="747"/>
      <c r="E3" s="748"/>
    </row>
    <row r="4" spans="1:5" ht="38.1" customHeight="1" thickBot="1">
      <c r="A4" s="744"/>
      <c r="B4" s="746"/>
      <c r="C4" s="19" t="s">
        <v>163</v>
      </c>
      <c r="D4" s="19" t="s">
        <v>164</v>
      </c>
      <c r="E4" s="20" t="s">
        <v>165</v>
      </c>
    </row>
    <row r="5" spans="1:5" s="179" customFormat="1" ht="12" customHeight="1" thickBot="1">
      <c r="A5" s="155" t="s">
        <v>350</v>
      </c>
      <c r="B5" s="156" t="s">
        <v>351</v>
      </c>
      <c r="C5" s="156" t="s">
        <v>352</v>
      </c>
      <c r="D5" s="156" t="s">
        <v>353</v>
      </c>
      <c r="E5" s="157" t="s">
        <v>354</v>
      </c>
    </row>
    <row r="6" spans="1:5" s="180" customFormat="1" ht="12" customHeight="1" thickBot="1">
      <c r="A6" s="150" t="s">
        <v>20</v>
      </c>
      <c r="B6" s="277" t="s">
        <v>234</v>
      </c>
      <c r="C6" s="172">
        <f>SUM(C7:C12)</f>
        <v>14398003</v>
      </c>
      <c r="D6" s="691">
        <f>SUM(D7:D12)</f>
        <v>15752457</v>
      </c>
      <c r="E6" s="681">
        <f>SUM(E7:E12)</f>
        <v>15752457</v>
      </c>
    </row>
    <row r="7" spans="1:5" s="180" customFormat="1" ht="12" customHeight="1">
      <c r="A7" s="145" t="s">
        <v>79</v>
      </c>
      <c r="B7" s="278" t="s">
        <v>235</v>
      </c>
      <c r="C7" s="257">
        <v>7941406</v>
      </c>
      <c r="D7" s="673">
        <v>8036693</v>
      </c>
      <c r="E7" s="682">
        <v>8036693</v>
      </c>
    </row>
    <row r="8" spans="1:5" s="180" customFormat="1" ht="12" customHeight="1">
      <c r="A8" s="144" t="s">
        <v>80</v>
      </c>
      <c r="B8" s="279" t="s">
        <v>236</v>
      </c>
      <c r="C8" s="256"/>
      <c r="D8" s="670"/>
      <c r="E8" s="683"/>
    </row>
    <row r="9" spans="1:5" s="180" customFormat="1" ht="12" customHeight="1">
      <c r="A9" s="144" t="s">
        <v>81</v>
      </c>
      <c r="B9" s="279" t="s">
        <v>237</v>
      </c>
      <c r="C9" s="256">
        <v>4656597</v>
      </c>
      <c r="D9" s="670">
        <v>5915764</v>
      </c>
      <c r="E9" s="683">
        <v>5915764</v>
      </c>
    </row>
    <row r="10" spans="1:5" s="180" customFormat="1" ht="12" customHeight="1">
      <c r="A10" s="144" t="s">
        <v>82</v>
      </c>
      <c r="B10" s="279" t="s">
        <v>238</v>
      </c>
      <c r="C10" s="256">
        <v>1800000</v>
      </c>
      <c r="D10" s="670">
        <v>1800000</v>
      </c>
      <c r="E10" s="683">
        <v>1800000</v>
      </c>
    </row>
    <row r="11" spans="1:5" s="180" customFormat="1" ht="12" customHeight="1">
      <c r="A11" s="144" t="s">
        <v>100</v>
      </c>
      <c r="B11" s="279" t="s">
        <v>239</v>
      </c>
      <c r="C11" s="256"/>
      <c r="D11" s="670"/>
      <c r="E11" s="683"/>
    </row>
    <row r="12" spans="1:5" s="180" customFormat="1" ht="12" customHeight="1" thickBot="1">
      <c r="A12" s="146" t="s">
        <v>83</v>
      </c>
      <c r="B12" s="280" t="s">
        <v>240</v>
      </c>
      <c r="C12" s="256"/>
      <c r="D12" s="671"/>
      <c r="E12" s="684"/>
    </row>
    <row r="13" spans="1:5" s="180" customFormat="1" ht="12" customHeight="1" thickBot="1">
      <c r="A13" s="150" t="s">
        <v>21</v>
      </c>
      <c r="B13" s="281" t="s">
        <v>241</v>
      </c>
      <c r="C13" s="172">
        <f>+C14+C15+C16+C17+C18</f>
        <v>11893472</v>
      </c>
      <c r="D13" s="672">
        <f>+D14+D15+D16+D17+D18</f>
        <v>26252031</v>
      </c>
      <c r="E13" s="681">
        <f>SUM(E14:E18)</f>
        <v>26252031</v>
      </c>
    </row>
    <row r="14" spans="1:5" s="180" customFormat="1" ht="12" customHeight="1">
      <c r="A14" s="145" t="s">
        <v>85</v>
      </c>
      <c r="B14" s="278" t="s">
        <v>242</v>
      </c>
      <c r="C14" s="257"/>
      <c r="D14" s="673"/>
      <c r="E14" s="682"/>
    </row>
    <row r="15" spans="1:5" s="180" customFormat="1" ht="12" customHeight="1">
      <c r="A15" s="144" t="s">
        <v>86</v>
      </c>
      <c r="B15" s="279" t="s">
        <v>243</v>
      </c>
      <c r="C15" s="256"/>
      <c r="D15" s="670"/>
      <c r="E15" s="683"/>
    </row>
    <row r="16" spans="1:5" s="180" customFormat="1" ht="12" customHeight="1">
      <c r="A16" s="144" t="s">
        <v>87</v>
      </c>
      <c r="B16" s="279" t="s">
        <v>244</v>
      </c>
      <c r="C16" s="256"/>
      <c r="D16" s="670"/>
      <c r="E16" s="683"/>
    </row>
    <row r="17" spans="1:5" s="180" customFormat="1" ht="12" customHeight="1">
      <c r="A17" s="144" t="s">
        <v>88</v>
      </c>
      <c r="B17" s="279" t="s">
        <v>245</v>
      </c>
      <c r="C17" s="256"/>
      <c r="D17" s="670"/>
      <c r="E17" s="683"/>
    </row>
    <row r="18" spans="1:5" s="180" customFormat="1" ht="12" customHeight="1">
      <c r="A18" s="144" t="s">
        <v>89</v>
      </c>
      <c r="B18" s="279" t="s">
        <v>246</v>
      </c>
      <c r="C18" s="256">
        <v>11893472</v>
      </c>
      <c r="D18" s="670">
        <v>26252031</v>
      </c>
      <c r="E18" s="683">
        <v>26252031</v>
      </c>
    </row>
    <row r="19" spans="1:5" s="180" customFormat="1" ht="12" customHeight="1" thickBot="1">
      <c r="A19" s="146" t="s">
        <v>95</v>
      </c>
      <c r="B19" s="280" t="s">
        <v>247</v>
      </c>
      <c r="C19" s="258"/>
      <c r="D19" s="671"/>
      <c r="E19" s="684"/>
    </row>
    <row r="20" spans="1:5" s="180" customFormat="1" ht="12" customHeight="1" thickBot="1">
      <c r="A20" s="150" t="s">
        <v>22</v>
      </c>
      <c r="B20" s="277" t="s">
        <v>248</v>
      </c>
      <c r="C20" s="172">
        <f>+C21+C22+C23+C24+C25</f>
        <v>14169963</v>
      </c>
      <c r="D20" s="672">
        <f>+D21+D22+D23+D24+D25</f>
        <v>30021903</v>
      </c>
      <c r="E20" s="681">
        <f>SUM(E21:E25)</f>
        <v>30021903</v>
      </c>
    </row>
    <row r="21" spans="1:5" s="180" customFormat="1" ht="12" customHeight="1">
      <c r="A21" s="145" t="s">
        <v>68</v>
      </c>
      <c r="B21" s="278" t="s">
        <v>249</v>
      </c>
      <c r="C21" s="257"/>
      <c r="D21" s="673"/>
      <c r="E21" s="682"/>
    </row>
    <row r="22" spans="1:5" s="180" customFormat="1" ht="12" customHeight="1">
      <c r="A22" s="144" t="s">
        <v>69</v>
      </c>
      <c r="B22" s="279" t="s">
        <v>250</v>
      </c>
      <c r="C22" s="256"/>
      <c r="D22" s="670"/>
      <c r="E22" s="683"/>
    </row>
    <row r="23" spans="1:5" s="180" customFormat="1" ht="12" customHeight="1">
      <c r="A23" s="144" t="s">
        <v>70</v>
      </c>
      <c r="B23" s="279" t="s">
        <v>251</v>
      </c>
      <c r="C23" s="256"/>
      <c r="D23" s="670"/>
      <c r="E23" s="683"/>
    </row>
    <row r="24" spans="1:5" s="180" customFormat="1" ht="12" customHeight="1">
      <c r="A24" s="144" t="s">
        <v>71</v>
      </c>
      <c r="B24" s="279" t="s">
        <v>252</v>
      </c>
      <c r="C24" s="256"/>
      <c r="D24" s="670"/>
      <c r="E24" s="683"/>
    </row>
    <row r="25" spans="1:5" s="180" customFormat="1" ht="12" customHeight="1">
      <c r="A25" s="144" t="s">
        <v>111</v>
      </c>
      <c r="B25" s="279" t="s">
        <v>253</v>
      </c>
      <c r="C25" s="256">
        <v>14169963</v>
      </c>
      <c r="D25" s="670">
        <v>30021903</v>
      </c>
      <c r="E25" s="683">
        <v>30021903</v>
      </c>
    </row>
    <row r="26" spans="1:5" s="180" customFormat="1" ht="12" customHeight="1" thickBot="1">
      <c r="A26" s="146" t="s">
        <v>112</v>
      </c>
      <c r="B26" s="280" t="s">
        <v>254</v>
      </c>
      <c r="C26" s="258">
        <v>11756884</v>
      </c>
      <c r="D26" s="671">
        <v>9159445</v>
      </c>
      <c r="E26" s="684">
        <v>9159445</v>
      </c>
    </row>
    <row r="27" spans="1:5" s="180" customFormat="1" ht="12" customHeight="1" thickBot="1">
      <c r="A27" s="150" t="s">
        <v>113</v>
      </c>
      <c r="B27" s="277" t="s">
        <v>255</v>
      </c>
      <c r="C27" s="259">
        <f>+C28+C31+C32+C33</f>
        <v>16445000</v>
      </c>
      <c r="D27" s="674">
        <f>+D28+D31+D32+D33</f>
        <v>20258997</v>
      </c>
      <c r="E27" s="685">
        <f>+E28+E31+E32+E33</f>
        <v>20258997</v>
      </c>
    </row>
    <row r="28" spans="1:5" s="180" customFormat="1" ht="12" customHeight="1">
      <c r="A28" s="145" t="s">
        <v>256</v>
      </c>
      <c r="B28" s="278" t="s">
        <v>257</v>
      </c>
      <c r="C28" s="453">
        <f>+C29+C30</f>
        <v>15400000</v>
      </c>
      <c r="D28" s="675">
        <f>+D29+D30</f>
        <v>18825472</v>
      </c>
      <c r="E28" s="686">
        <f>SUM(E29:E30)</f>
        <v>18825472</v>
      </c>
    </row>
    <row r="29" spans="1:5" s="180" customFormat="1" ht="12" customHeight="1">
      <c r="A29" s="144" t="s">
        <v>258</v>
      </c>
      <c r="B29" s="279" t="s">
        <v>259</v>
      </c>
      <c r="C29" s="256">
        <v>400000</v>
      </c>
      <c r="D29" s="670">
        <v>466063</v>
      </c>
      <c r="E29" s="683">
        <v>466063</v>
      </c>
    </row>
    <row r="30" spans="1:5" s="180" customFormat="1" ht="12" customHeight="1">
      <c r="A30" s="144" t="s">
        <v>260</v>
      </c>
      <c r="B30" s="279" t="s">
        <v>261</v>
      </c>
      <c r="C30" s="256">
        <v>15000000</v>
      </c>
      <c r="D30" s="670">
        <v>18359409</v>
      </c>
      <c r="E30" s="683">
        <v>18359409</v>
      </c>
    </row>
    <row r="31" spans="1:5" s="180" customFormat="1" ht="12" customHeight="1">
      <c r="A31" s="144" t="s">
        <v>262</v>
      </c>
      <c r="B31" s="279" t="s">
        <v>263</v>
      </c>
      <c r="C31" s="256">
        <v>1000000</v>
      </c>
      <c r="D31" s="670">
        <v>1417908</v>
      </c>
      <c r="E31" s="683">
        <v>1417908</v>
      </c>
    </row>
    <row r="32" spans="1:5" s="180" customFormat="1" ht="12" customHeight="1">
      <c r="A32" s="144" t="s">
        <v>264</v>
      </c>
      <c r="B32" s="279" t="s">
        <v>265</v>
      </c>
      <c r="C32" s="256"/>
      <c r="D32" s="670"/>
      <c r="E32" s="683"/>
    </row>
    <row r="33" spans="1:5" s="180" customFormat="1" ht="12" customHeight="1" thickBot="1">
      <c r="A33" s="146" t="s">
        <v>266</v>
      </c>
      <c r="B33" s="280" t="s">
        <v>267</v>
      </c>
      <c r="C33" s="258">
        <v>45000</v>
      </c>
      <c r="D33" s="671">
        <v>15617</v>
      </c>
      <c r="E33" s="684">
        <v>15617</v>
      </c>
    </row>
    <row r="34" spans="1:5" s="180" customFormat="1" ht="12" customHeight="1" thickBot="1">
      <c r="A34" s="150" t="s">
        <v>24</v>
      </c>
      <c r="B34" s="277" t="s">
        <v>268</v>
      </c>
      <c r="C34" s="172">
        <f>SUM(C35:C45)</f>
        <v>2000000</v>
      </c>
      <c r="D34" s="672">
        <f>SUM(D35:D45)</f>
        <v>2751304</v>
      </c>
      <c r="E34" s="681">
        <f>SUM(E35:E45)</f>
        <v>2751304</v>
      </c>
    </row>
    <row r="35" spans="1:5" s="180" customFormat="1" ht="12" customHeight="1">
      <c r="A35" s="145" t="s">
        <v>72</v>
      </c>
      <c r="B35" s="278" t="s">
        <v>269</v>
      </c>
      <c r="C35" s="257">
        <v>2000000</v>
      </c>
      <c r="D35" s="673">
        <v>2615323</v>
      </c>
      <c r="E35" s="682">
        <v>2615323</v>
      </c>
    </row>
    <row r="36" spans="1:5" s="180" customFormat="1" ht="12" customHeight="1">
      <c r="A36" s="144" t="s">
        <v>73</v>
      </c>
      <c r="B36" s="279" t="s">
        <v>270</v>
      </c>
      <c r="C36" s="256"/>
      <c r="D36" s="670">
        <v>50000</v>
      </c>
      <c r="E36" s="683">
        <v>50000</v>
      </c>
    </row>
    <row r="37" spans="1:5" s="180" customFormat="1" ht="12" customHeight="1">
      <c r="A37" s="144" t="s">
        <v>74</v>
      </c>
      <c r="B37" s="279" t="s">
        <v>271</v>
      </c>
      <c r="C37" s="256"/>
      <c r="D37" s="670"/>
      <c r="E37" s="683"/>
    </row>
    <row r="38" spans="1:5" s="180" customFormat="1" ht="12" customHeight="1">
      <c r="A38" s="144" t="s">
        <v>115</v>
      </c>
      <c r="B38" s="279" t="s">
        <v>272</v>
      </c>
      <c r="C38" s="256"/>
      <c r="D38" s="670">
        <v>73062</v>
      </c>
      <c r="E38" s="683">
        <v>73062</v>
      </c>
    </row>
    <row r="39" spans="1:5" s="180" customFormat="1" ht="12" customHeight="1">
      <c r="A39" s="144" t="s">
        <v>116</v>
      </c>
      <c r="B39" s="279" t="s">
        <v>273</v>
      </c>
      <c r="C39" s="256"/>
      <c r="D39" s="670"/>
      <c r="E39" s="683"/>
    </row>
    <row r="40" spans="1:5" s="180" customFormat="1" ht="12" customHeight="1">
      <c r="A40" s="144" t="s">
        <v>117</v>
      </c>
      <c r="B40" s="279" t="s">
        <v>274</v>
      </c>
      <c r="C40" s="256"/>
      <c r="D40" s="670"/>
      <c r="E40" s="683"/>
    </row>
    <row r="41" spans="1:5" s="180" customFormat="1" ht="12" customHeight="1">
      <c r="A41" s="144" t="s">
        <v>118</v>
      </c>
      <c r="B41" s="279" t="s">
        <v>275</v>
      </c>
      <c r="C41" s="256"/>
      <c r="D41" s="670"/>
      <c r="E41" s="683"/>
    </row>
    <row r="42" spans="1:5" s="180" customFormat="1" ht="12" customHeight="1">
      <c r="A42" s="144" t="s">
        <v>119</v>
      </c>
      <c r="B42" s="279" t="s">
        <v>276</v>
      </c>
      <c r="C42" s="256"/>
      <c r="D42" s="670">
        <v>21</v>
      </c>
      <c r="E42" s="683">
        <v>21</v>
      </c>
    </row>
    <row r="43" spans="1:5" s="180" customFormat="1" ht="12" customHeight="1">
      <c r="A43" s="144" t="s">
        <v>277</v>
      </c>
      <c r="B43" s="279" t="s">
        <v>278</v>
      </c>
      <c r="C43" s="454"/>
      <c r="D43" s="676"/>
      <c r="E43" s="687"/>
    </row>
    <row r="44" spans="1:5" s="180" customFormat="1" ht="12" customHeight="1">
      <c r="A44" s="146" t="s">
        <v>279</v>
      </c>
      <c r="B44" s="280" t="s">
        <v>682</v>
      </c>
      <c r="C44" s="455"/>
      <c r="D44" s="677"/>
      <c r="E44" s="688"/>
    </row>
    <row r="45" spans="1:5" s="180" customFormat="1" ht="12" customHeight="1" thickBot="1">
      <c r="A45" s="146" t="s">
        <v>279</v>
      </c>
      <c r="B45" s="280" t="s">
        <v>280</v>
      </c>
      <c r="C45" s="455"/>
      <c r="D45" s="677">
        <v>12898</v>
      </c>
      <c r="E45" s="688">
        <v>12898</v>
      </c>
    </row>
    <row r="46" spans="1:5" s="180" customFormat="1" ht="12" customHeight="1" thickBot="1">
      <c r="A46" s="150" t="s">
        <v>25</v>
      </c>
      <c r="B46" s="277" t="s">
        <v>281</v>
      </c>
      <c r="C46" s="172">
        <f>SUM(C47:C51)</f>
        <v>0</v>
      </c>
      <c r="D46" s="672">
        <f>SUM(D47:D51)</f>
        <v>0</v>
      </c>
      <c r="E46" s="681"/>
    </row>
    <row r="47" spans="1:5" s="180" customFormat="1" ht="12" customHeight="1">
      <c r="A47" s="145" t="s">
        <v>75</v>
      </c>
      <c r="B47" s="278" t="s">
        <v>282</v>
      </c>
      <c r="C47" s="456"/>
      <c r="D47" s="678"/>
      <c r="E47" s="689"/>
    </row>
    <row r="48" spans="1:5" s="180" customFormat="1" ht="12" customHeight="1">
      <c r="A48" s="144" t="s">
        <v>76</v>
      </c>
      <c r="B48" s="279" t="s">
        <v>283</v>
      </c>
      <c r="C48" s="454"/>
      <c r="D48" s="676"/>
      <c r="E48" s="687"/>
    </row>
    <row r="49" spans="1:5" s="180" customFormat="1" ht="12" customHeight="1">
      <c r="A49" s="144" t="s">
        <v>284</v>
      </c>
      <c r="B49" s="279" t="s">
        <v>285</v>
      </c>
      <c r="C49" s="454"/>
      <c r="D49" s="676"/>
      <c r="E49" s="687"/>
    </row>
    <row r="50" spans="1:5" s="180" customFormat="1" ht="12" customHeight="1">
      <c r="A50" s="144" t="s">
        <v>286</v>
      </c>
      <c r="B50" s="279" t="s">
        <v>287</v>
      </c>
      <c r="C50" s="454"/>
      <c r="D50" s="676"/>
      <c r="E50" s="687"/>
    </row>
    <row r="51" spans="1:5" s="180" customFormat="1" ht="12" customHeight="1" thickBot="1">
      <c r="A51" s="146" t="s">
        <v>288</v>
      </c>
      <c r="B51" s="280" t="s">
        <v>289</v>
      </c>
      <c r="C51" s="455"/>
      <c r="D51" s="677"/>
      <c r="E51" s="688"/>
    </row>
    <row r="52" spans="1:5" s="180" customFormat="1" ht="13.8" thickBot="1">
      <c r="A52" s="150" t="s">
        <v>120</v>
      </c>
      <c r="B52" s="277" t="s">
        <v>290</v>
      </c>
      <c r="C52" s="172">
        <f>SUM(C53:C55)</f>
        <v>0</v>
      </c>
      <c r="D52" s="672">
        <f>SUM(D53:D55)</f>
        <v>0</v>
      </c>
      <c r="E52" s="681">
        <f>SUM(E53:E55)</f>
        <v>0</v>
      </c>
    </row>
    <row r="53" spans="1:5" s="180" customFormat="1" ht="13.2">
      <c r="A53" s="145" t="s">
        <v>77</v>
      </c>
      <c r="B53" s="278" t="s">
        <v>291</v>
      </c>
      <c r="C53" s="257"/>
      <c r="D53" s="673"/>
      <c r="E53" s="682"/>
    </row>
    <row r="54" spans="1:5" s="180" customFormat="1" ht="14.25" customHeight="1">
      <c r="A54" s="144" t="s">
        <v>78</v>
      </c>
      <c r="B54" s="279" t="s">
        <v>447</v>
      </c>
      <c r="C54" s="256"/>
      <c r="D54" s="670"/>
      <c r="E54" s="683"/>
    </row>
    <row r="55" spans="1:5" s="180" customFormat="1" ht="13.2">
      <c r="A55" s="144" t="s">
        <v>293</v>
      </c>
      <c r="B55" s="279" t="s">
        <v>294</v>
      </c>
      <c r="C55" s="256"/>
      <c r="D55" s="670"/>
      <c r="E55" s="683"/>
    </row>
    <row r="56" spans="1:5" s="180" customFormat="1" ht="13.8" thickBot="1">
      <c r="A56" s="146" t="s">
        <v>295</v>
      </c>
      <c r="B56" s="280" t="s">
        <v>296</v>
      </c>
      <c r="C56" s="258"/>
      <c r="D56" s="671"/>
      <c r="E56" s="684"/>
    </row>
    <row r="57" spans="1:5" s="180" customFormat="1" ht="13.8" thickBot="1">
      <c r="A57" s="150" t="s">
        <v>27</v>
      </c>
      <c r="B57" s="281" t="s">
        <v>297</v>
      </c>
      <c r="C57" s="172">
        <f>SUM(C58:C60)</f>
        <v>159965</v>
      </c>
      <c r="D57" s="672">
        <f>SUM(D58:D60)</f>
        <v>3152997</v>
      </c>
      <c r="E57" s="681">
        <f>SUM(E58:E61)</f>
        <v>3152997</v>
      </c>
    </row>
    <row r="58" spans="1:5" s="180" customFormat="1" ht="13.2">
      <c r="A58" s="144" t="s">
        <v>121</v>
      </c>
      <c r="B58" s="278" t="s">
        <v>298</v>
      </c>
      <c r="C58" s="454"/>
      <c r="D58" s="678"/>
      <c r="E58" s="687"/>
    </row>
    <row r="59" spans="1:5" s="180" customFormat="1" ht="12.75" customHeight="1">
      <c r="A59" s="144" t="s">
        <v>122</v>
      </c>
      <c r="B59" s="279" t="s">
        <v>448</v>
      </c>
      <c r="C59" s="454"/>
      <c r="D59" s="676"/>
      <c r="E59" s="687"/>
    </row>
    <row r="60" spans="1:5" s="180" customFormat="1" ht="13.2">
      <c r="A60" s="144" t="s">
        <v>142</v>
      </c>
      <c r="B60" s="279" t="s">
        <v>300</v>
      </c>
      <c r="C60" s="454">
        <v>159965</v>
      </c>
      <c r="D60" s="676">
        <v>3152997</v>
      </c>
      <c r="E60" s="687">
        <v>3152997</v>
      </c>
    </row>
    <row r="61" spans="1:5" s="180" customFormat="1" ht="13.8" thickBot="1">
      <c r="A61" s="144" t="s">
        <v>301</v>
      </c>
      <c r="B61" s="280" t="s">
        <v>302</v>
      </c>
      <c r="C61" s="454"/>
      <c r="D61" s="677"/>
      <c r="E61" s="687"/>
    </row>
    <row r="62" spans="1:5" s="180" customFormat="1" ht="13.8" thickBot="1">
      <c r="A62" s="150" t="s">
        <v>28</v>
      </c>
      <c r="B62" s="277" t="s">
        <v>303</v>
      </c>
      <c r="C62" s="259">
        <f>+C6+C13+C20+C27+C34+C46+C52+C57</f>
        <v>59066403</v>
      </c>
      <c r="D62" s="674">
        <f>+D6+D13+D20+D27+D34+D46+D52+D57</f>
        <v>98189689</v>
      </c>
      <c r="E62" s="685">
        <f>+E6+E13+E20+E27+E34+E46+E52+E57</f>
        <v>98189689</v>
      </c>
    </row>
    <row r="63" spans="1:5" s="180" customFormat="1" ht="13.8" thickBot="1">
      <c r="A63" s="190" t="s">
        <v>304</v>
      </c>
      <c r="B63" s="281" t="s">
        <v>536</v>
      </c>
      <c r="C63" s="172">
        <f>SUM(C64:C66)</f>
        <v>0</v>
      </c>
      <c r="D63" s="669">
        <f>SUM(D64:D66)</f>
        <v>0</v>
      </c>
      <c r="E63" s="681">
        <f>+E64+E65+E66</f>
        <v>0</v>
      </c>
    </row>
    <row r="64" spans="1:5" s="180" customFormat="1" ht="13.2">
      <c r="A64" s="144" t="s">
        <v>306</v>
      </c>
      <c r="B64" s="278" t="s">
        <v>307</v>
      </c>
      <c r="C64" s="454"/>
      <c r="D64" s="676"/>
      <c r="E64" s="687"/>
    </row>
    <row r="65" spans="1:5" s="180" customFormat="1" ht="13.2">
      <c r="A65" s="144" t="s">
        <v>308</v>
      </c>
      <c r="B65" s="279" t="s">
        <v>309</v>
      </c>
      <c r="C65" s="454"/>
      <c r="D65" s="676"/>
      <c r="E65" s="687"/>
    </row>
    <row r="66" spans="1:5" s="180" customFormat="1" ht="13.8" thickBot="1">
      <c r="A66" s="144" t="s">
        <v>310</v>
      </c>
      <c r="B66" s="135" t="s">
        <v>355</v>
      </c>
      <c r="C66" s="454"/>
      <c r="D66" s="677"/>
      <c r="E66" s="687"/>
    </row>
    <row r="67" spans="1:5" s="180" customFormat="1" ht="13.8" thickBot="1">
      <c r="A67" s="190" t="s">
        <v>312</v>
      </c>
      <c r="B67" s="281" t="s">
        <v>313</v>
      </c>
      <c r="C67" s="172">
        <f>SUM(C68:C71)</f>
        <v>0</v>
      </c>
      <c r="D67" s="672">
        <f>SUM(D68:D71)</f>
        <v>0</v>
      </c>
      <c r="E67" s="681">
        <f>+E68+E69+E70+E71</f>
        <v>0</v>
      </c>
    </row>
    <row r="68" spans="1:5" s="180" customFormat="1" ht="13.2">
      <c r="A68" s="144" t="s">
        <v>101</v>
      </c>
      <c r="B68" s="278" t="s">
        <v>314</v>
      </c>
      <c r="C68" s="454"/>
      <c r="D68" s="678"/>
      <c r="E68" s="687"/>
    </row>
    <row r="69" spans="1:5" s="180" customFormat="1" ht="13.2">
      <c r="A69" s="144" t="s">
        <v>102</v>
      </c>
      <c r="B69" s="279" t="s">
        <v>315</v>
      </c>
      <c r="C69" s="454"/>
      <c r="D69" s="676"/>
      <c r="E69" s="687"/>
    </row>
    <row r="70" spans="1:5" s="180" customFormat="1" ht="12" customHeight="1">
      <c r="A70" s="144" t="s">
        <v>316</v>
      </c>
      <c r="B70" s="279" t="s">
        <v>317</v>
      </c>
      <c r="C70" s="454"/>
      <c r="D70" s="676"/>
      <c r="E70" s="687"/>
    </row>
    <row r="71" spans="1:5" s="180" customFormat="1" ht="12" customHeight="1" thickBot="1">
      <c r="A71" s="144" t="s">
        <v>318</v>
      </c>
      <c r="B71" s="280" t="s">
        <v>319</v>
      </c>
      <c r="C71" s="454"/>
      <c r="D71" s="677"/>
      <c r="E71" s="687"/>
    </row>
    <row r="72" spans="1:5" s="180" customFormat="1" ht="12" customHeight="1" thickBot="1">
      <c r="A72" s="190" t="s">
        <v>320</v>
      </c>
      <c r="B72" s="281" t="s">
        <v>321</v>
      </c>
      <c r="C72" s="172">
        <f>SUM(C73:C74)</f>
        <v>31675239</v>
      </c>
      <c r="D72" s="672">
        <f>SUM(D73:D74)</f>
        <v>31906241</v>
      </c>
      <c r="E72" s="681">
        <f>+E73+E74</f>
        <v>31906241</v>
      </c>
    </row>
    <row r="73" spans="1:5" s="180" customFormat="1" ht="12" customHeight="1">
      <c r="A73" s="144" t="s">
        <v>322</v>
      </c>
      <c r="B73" s="278" t="s">
        <v>323</v>
      </c>
      <c r="C73" s="454">
        <v>31675239</v>
      </c>
      <c r="D73" s="678">
        <v>31906241</v>
      </c>
      <c r="E73" s="687">
        <v>31906241</v>
      </c>
    </row>
    <row r="74" spans="1:5" s="180" customFormat="1" ht="12" customHeight="1" thickBot="1">
      <c r="A74" s="144" t="s">
        <v>324</v>
      </c>
      <c r="B74" s="280" t="s">
        <v>325</v>
      </c>
      <c r="C74" s="454"/>
      <c r="D74" s="677"/>
      <c r="E74" s="687"/>
    </row>
    <row r="75" spans="1:5" s="180" customFormat="1" ht="12" customHeight="1" thickBot="1">
      <c r="A75" s="190" t="s">
        <v>326</v>
      </c>
      <c r="B75" s="281" t="s">
        <v>327</v>
      </c>
      <c r="C75" s="172">
        <f>SUM(C76:C78)</f>
        <v>0</v>
      </c>
      <c r="D75" s="672">
        <f>SUM(D76:D78)</f>
        <v>622281</v>
      </c>
      <c r="E75" s="681">
        <f>+E76+E77+E78</f>
        <v>622281</v>
      </c>
    </row>
    <row r="76" spans="1:5" s="180" customFormat="1" ht="12" customHeight="1">
      <c r="A76" s="144" t="s">
        <v>328</v>
      </c>
      <c r="B76" s="278" t="s">
        <v>329</v>
      </c>
      <c r="C76" s="454"/>
      <c r="D76" s="678">
        <v>622281</v>
      </c>
      <c r="E76" s="687">
        <v>622281</v>
      </c>
    </row>
    <row r="77" spans="1:5" s="180" customFormat="1" ht="12" customHeight="1">
      <c r="A77" s="144" t="s">
        <v>330</v>
      </c>
      <c r="B77" s="279" t="s">
        <v>331</v>
      </c>
      <c r="C77" s="454"/>
      <c r="D77" s="676"/>
      <c r="E77" s="687"/>
    </row>
    <row r="78" spans="1:5" s="180" customFormat="1" ht="12" customHeight="1" thickBot="1">
      <c r="A78" s="144" t="s">
        <v>332</v>
      </c>
      <c r="B78" s="280" t="s">
        <v>333</v>
      </c>
      <c r="C78" s="454"/>
      <c r="D78" s="677"/>
      <c r="E78" s="687"/>
    </row>
    <row r="79" spans="1:5" s="180" customFormat="1" ht="12" customHeight="1" thickBot="1">
      <c r="A79" s="190" t="s">
        <v>334</v>
      </c>
      <c r="B79" s="281" t="s">
        <v>335</v>
      </c>
      <c r="C79" s="172">
        <f>SUM(C80:C83)</f>
        <v>0</v>
      </c>
      <c r="D79" s="672">
        <f>SUM(D80:D83)</f>
        <v>0</v>
      </c>
      <c r="E79" s="681">
        <f>+E80+E81+E82+E83</f>
        <v>0</v>
      </c>
    </row>
    <row r="80" spans="1:5" s="180" customFormat="1" ht="12" customHeight="1">
      <c r="A80" s="275" t="s">
        <v>336</v>
      </c>
      <c r="B80" s="278" t="s">
        <v>337</v>
      </c>
      <c r="C80" s="454"/>
      <c r="D80" s="678"/>
      <c r="E80" s="687"/>
    </row>
    <row r="81" spans="1:5" s="180" customFormat="1" ht="12" customHeight="1">
      <c r="A81" s="276" t="s">
        <v>338</v>
      </c>
      <c r="B81" s="279" t="s">
        <v>339</v>
      </c>
      <c r="C81" s="454"/>
      <c r="D81" s="676"/>
      <c r="E81" s="687"/>
    </row>
    <row r="82" spans="1:5" s="180" customFormat="1" ht="12" customHeight="1">
      <c r="A82" s="276" t="s">
        <v>340</v>
      </c>
      <c r="B82" s="279" t="s">
        <v>341</v>
      </c>
      <c r="C82" s="454"/>
      <c r="D82" s="676"/>
      <c r="E82" s="687"/>
    </row>
    <row r="83" spans="1:5" s="180" customFormat="1" ht="12" customHeight="1" thickBot="1">
      <c r="A83" s="191" t="s">
        <v>342</v>
      </c>
      <c r="B83" s="280" t="s">
        <v>343</v>
      </c>
      <c r="C83" s="454"/>
      <c r="D83" s="677"/>
      <c r="E83" s="687"/>
    </row>
    <row r="84" spans="1:5" s="180" customFormat="1" ht="12" customHeight="1" thickBot="1">
      <c r="A84" s="190" t="s">
        <v>344</v>
      </c>
      <c r="B84" s="281" t="s">
        <v>345</v>
      </c>
      <c r="C84" s="457"/>
      <c r="D84" s="679"/>
      <c r="E84" s="690"/>
    </row>
    <row r="85" spans="1:5" s="180" customFormat="1" ht="13.5" customHeight="1" thickBot="1">
      <c r="A85" s="190" t="s">
        <v>346</v>
      </c>
      <c r="B85" s="134" t="s">
        <v>347</v>
      </c>
      <c r="C85" s="259">
        <f>SUM(C63,C67,C72,C75,C75,C79,C84)</f>
        <v>31675239</v>
      </c>
      <c r="D85" s="674">
        <f>SUM(D63,D67,D72,D75,D79,D84)</f>
        <v>32528522</v>
      </c>
      <c r="E85" s="685">
        <f>+E63+E67+E72+E75+E79+E84</f>
        <v>32528522</v>
      </c>
    </row>
    <row r="86" spans="1:5" s="180" customFormat="1" ht="12" customHeight="1" thickBot="1">
      <c r="A86" s="192" t="s">
        <v>348</v>
      </c>
      <c r="B86" s="136" t="s">
        <v>349</v>
      </c>
      <c r="C86" s="259">
        <f>+C62+C85</f>
        <v>90741642</v>
      </c>
      <c r="D86" s="680">
        <f>+D62+D85</f>
        <v>130718211</v>
      </c>
      <c r="E86" s="685">
        <f>+E62+E85</f>
        <v>130718211</v>
      </c>
    </row>
    <row r="87" spans="1:5" ht="16.5" customHeight="1">
      <c r="A87" s="734" t="s">
        <v>49</v>
      </c>
      <c r="B87" s="734"/>
      <c r="C87" s="734"/>
      <c r="D87" s="734"/>
      <c r="E87" s="734"/>
    </row>
    <row r="88" spans="1:5" s="186" customFormat="1" ht="16.5" customHeight="1" thickBot="1">
      <c r="A88" s="18" t="s">
        <v>104</v>
      </c>
      <c r="B88" s="18"/>
      <c r="C88" s="18"/>
      <c r="D88" s="159"/>
      <c r="E88" s="159" t="s">
        <v>691</v>
      </c>
    </row>
    <row r="89" spans="1:5" s="186" customFormat="1" ht="16.5" customHeight="1">
      <c r="A89" s="743" t="s">
        <v>67</v>
      </c>
      <c r="B89" s="745" t="s">
        <v>162</v>
      </c>
      <c r="C89" s="747" t="s">
        <v>706</v>
      </c>
      <c r="D89" s="747"/>
      <c r="E89" s="748"/>
    </row>
    <row r="90" spans="1:5" ht="38.1" customHeight="1" thickBot="1">
      <c r="A90" s="744"/>
      <c r="B90" s="746"/>
      <c r="C90" s="19" t="s">
        <v>163</v>
      </c>
      <c r="D90" s="19" t="s">
        <v>164</v>
      </c>
      <c r="E90" s="20" t="s">
        <v>165</v>
      </c>
    </row>
    <row r="91" spans="1:5" s="179" customFormat="1" ht="12" customHeight="1" thickBot="1">
      <c r="A91" s="155" t="s">
        <v>350</v>
      </c>
      <c r="B91" s="156" t="s">
        <v>351</v>
      </c>
      <c r="C91" s="156" t="s">
        <v>352</v>
      </c>
      <c r="D91" s="156" t="s">
        <v>353</v>
      </c>
      <c r="E91" s="189" t="s">
        <v>354</v>
      </c>
    </row>
    <row r="92" spans="1:5" ht="12" customHeight="1" thickBot="1">
      <c r="A92" s="152" t="s">
        <v>20</v>
      </c>
      <c r="B92" s="154" t="s">
        <v>449</v>
      </c>
      <c r="C92" s="254">
        <f>SUM(C93:C97)</f>
        <v>50780798</v>
      </c>
      <c r="D92" s="254">
        <f>SUM(D93:D97)</f>
        <v>65655265</v>
      </c>
      <c r="E92" s="651">
        <f>SUM(E93:E97)</f>
        <v>65655265</v>
      </c>
    </row>
    <row r="93" spans="1:5" ht="12" customHeight="1">
      <c r="A93" s="147" t="s">
        <v>79</v>
      </c>
      <c r="B93" s="282" t="s">
        <v>50</v>
      </c>
      <c r="C93" s="255">
        <v>16693039</v>
      </c>
      <c r="D93" s="255">
        <v>28042083</v>
      </c>
      <c r="E93" s="652">
        <v>28042083</v>
      </c>
    </row>
    <row r="94" spans="1:5" ht="12" customHeight="1">
      <c r="A94" s="144" t="s">
        <v>80</v>
      </c>
      <c r="B94" s="283" t="s">
        <v>123</v>
      </c>
      <c r="C94" s="256">
        <v>2909653</v>
      </c>
      <c r="D94" s="256">
        <v>3837798</v>
      </c>
      <c r="E94" s="642">
        <v>3837798</v>
      </c>
    </row>
    <row r="95" spans="1:5" ht="12" customHeight="1">
      <c r="A95" s="144" t="s">
        <v>81</v>
      </c>
      <c r="B95" s="283" t="s">
        <v>99</v>
      </c>
      <c r="C95" s="258">
        <v>22808000</v>
      </c>
      <c r="D95" s="258">
        <v>22065807</v>
      </c>
      <c r="E95" s="643">
        <v>22065807</v>
      </c>
    </row>
    <row r="96" spans="1:5" ht="12" customHeight="1">
      <c r="A96" s="144" t="s">
        <v>82</v>
      </c>
      <c r="B96" s="284" t="s">
        <v>124</v>
      </c>
      <c r="C96" s="258">
        <v>1950000</v>
      </c>
      <c r="D96" s="258">
        <v>1463231</v>
      </c>
      <c r="E96" s="643">
        <v>1463231</v>
      </c>
    </row>
    <row r="97" spans="1:5" ht="12" customHeight="1">
      <c r="A97" s="144" t="s">
        <v>90</v>
      </c>
      <c r="B97" s="285" t="s">
        <v>125</v>
      </c>
      <c r="C97" s="258">
        <v>6420106</v>
      </c>
      <c r="D97" s="258">
        <v>10246346</v>
      </c>
      <c r="E97" s="643">
        <v>10246346</v>
      </c>
    </row>
    <row r="98" spans="1:5" ht="12" customHeight="1">
      <c r="A98" s="144" t="s">
        <v>83</v>
      </c>
      <c r="B98" s="283" t="s">
        <v>357</v>
      </c>
      <c r="C98" s="258"/>
      <c r="D98" s="258"/>
      <c r="E98" s="643"/>
    </row>
    <row r="99" spans="1:5" ht="12" customHeight="1">
      <c r="A99" s="144" t="s">
        <v>84</v>
      </c>
      <c r="B99" s="286" t="s">
        <v>358</v>
      </c>
      <c r="C99" s="258"/>
      <c r="D99" s="258"/>
      <c r="E99" s="643"/>
    </row>
    <row r="100" spans="1:5" ht="12" customHeight="1">
      <c r="A100" s="144" t="s">
        <v>91</v>
      </c>
      <c r="B100" s="283" t="s">
        <v>359</v>
      </c>
      <c r="C100" s="258"/>
      <c r="D100" s="258"/>
      <c r="E100" s="643"/>
    </row>
    <row r="101" spans="1:5" ht="12" customHeight="1">
      <c r="A101" s="144" t="s">
        <v>92</v>
      </c>
      <c r="B101" s="283" t="s">
        <v>360</v>
      </c>
      <c r="C101" s="258"/>
      <c r="D101" s="258"/>
      <c r="E101" s="643"/>
    </row>
    <row r="102" spans="1:5" ht="12" customHeight="1">
      <c r="A102" s="144" t="s">
        <v>93</v>
      </c>
      <c r="B102" s="286" t="s">
        <v>361</v>
      </c>
      <c r="C102" s="258">
        <v>5390106</v>
      </c>
      <c r="D102" s="258">
        <v>9681402</v>
      </c>
      <c r="E102" s="643">
        <v>9681402</v>
      </c>
    </row>
    <row r="103" spans="1:5" ht="12" customHeight="1">
      <c r="A103" s="144" t="s">
        <v>94</v>
      </c>
      <c r="B103" s="286" t="s">
        <v>362</v>
      </c>
      <c r="C103" s="258"/>
      <c r="D103" s="258"/>
      <c r="E103" s="643"/>
    </row>
    <row r="104" spans="1:5" ht="12" customHeight="1">
      <c r="A104" s="144" t="s">
        <v>96</v>
      </c>
      <c r="B104" s="283" t="s">
        <v>363</v>
      </c>
      <c r="C104" s="258"/>
      <c r="D104" s="258"/>
      <c r="E104" s="643"/>
    </row>
    <row r="105" spans="1:5" ht="12" customHeight="1">
      <c r="A105" s="143" t="s">
        <v>126</v>
      </c>
      <c r="B105" s="287" t="s">
        <v>364</v>
      </c>
      <c r="C105" s="258"/>
      <c r="D105" s="258"/>
      <c r="E105" s="643"/>
    </row>
    <row r="106" spans="1:5" ht="12" customHeight="1">
      <c r="A106" s="144" t="s">
        <v>365</v>
      </c>
      <c r="B106" s="287" t="s">
        <v>366</v>
      </c>
      <c r="C106" s="258"/>
      <c r="D106" s="258"/>
      <c r="E106" s="643"/>
    </row>
    <row r="107" spans="1:5" ht="12" customHeight="1" thickBot="1">
      <c r="A107" s="148" t="s">
        <v>367</v>
      </c>
      <c r="B107" s="288" t="s">
        <v>368</v>
      </c>
      <c r="C107" s="260">
        <v>1030000</v>
      </c>
      <c r="D107" s="260">
        <v>564944</v>
      </c>
      <c r="E107" s="653">
        <v>564944</v>
      </c>
    </row>
    <row r="108" spans="1:5" ht="12" customHeight="1" thickBot="1">
      <c r="A108" s="150" t="s">
        <v>21</v>
      </c>
      <c r="B108" s="153" t="s">
        <v>450</v>
      </c>
      <c r="C108" s="172">
        <f>+C109+C111+C113</f>
        <v>35214481</v>
      </c>
      <c r="D108" s="172">
        <f>+D109+D111+D113</f>
        <v>43905447</v>
      </c>
      <c r="E108" s="640">
        <f>+E109+E111+E113</f>
        <v>43905447</v>
      </c>
    </row>
    <row r="109" spans="1:5" ht="12" customHeight="1">
      <c r="A109" s="145" t="s">
        <v>85</v>
      </c>
      <c r="B109" s="283" t="s">
        <v>140</v>
      </c>
      <c r="C109" s="257">
        <v>24695388</v>
      </c>
      <c r="D109" s="257">
        <v>31318747</v>
      </c>
      <c r="E109" s="641">
        <v>31318747</v>
      </c>
    </row>
    <row r="110" spans="1:5" ht="12" customHeight="1">
      <c r="A110" s="145" t="s">
        <v>86</v>
      </c>
      <c r="B110" s="287" t="s">
        <v>370</v>
      </c>
      <c r="C110" s="257">
        <v>13081000</v>
      </c>
      <c r="D110" s="257">
        <v>13081000</v>
      </c>
      <c r="E110" s="641">
        <v>13081000</v>
      </c>
    </row>
    <row r="111" spans="1:5">
      <c r="A111" s="145" t="s">
        <v>87</v>
      </c>
      <c r="B111" s="287" t="s">
        <v>127</v>
      </c>
      <c r="C111" s="256">
        <v>10519093</v>
      </c>
      <c r="D111" s="256">
        <v>12586700</v>
      </c>
      <c r="E111" s="642">
        <v>12586700</v>
      </c>
    </row>
    <row r="112" spans="1:5" ht="12" customHeight="1">
      <c r="A112" s="145" t="s">
        <v>88</v>
      </c>
      <c r="B112" s="287" t="s">
        <v>371</v>
      </c>
      <c r="C112" s="165"/>
      <c r="D112" s="165"/>
      <c r="E112" s="642"/>
    </row>
    <row r="113" spans="1:5" ht="12" customHeight="1">
      <c r="A113" s="145" t="s">
        <v>89</v>
      </c>
      <c r="B113" s="280" t="s">
        <v>143</v>
      </c>
      <c r="C113" s="165"/>
      <c r="D113" s="165"/>
      <c r="E113" s="642"/>
    </row>
    <row r="114" spans="1:5">
      <c r="A114" s="145" t="s">
        <v>95</v>
      </c>
      <c r="B114" s="279" t="s">
        <v>372</v>
      </c>
      <c r="C114" s="165"/>
      <c r="D114" s="165"/>
      <c r="E114" s="642"/>
    </row>
    <row r="115" spans="1:5">
      <c r="A115" s="145" t="s">
        <v>97</v>
      </c>
      <c r="B115" s="289" t="s">
        <v>373</v>
      </c>
      <c r="C115" s="165"/>
      <c r="D115" s="165"/>
      <c r="E115" s="642"/>
    </row>
    <row r="116" spans="1:5" ht="12" customHeight="1">
      <c r="A116" s="145" t="s">
        <v>128</v>
      </c>
      <c r="B116" s="283" t="s">
        <v>360</v>
      </c>
      <c r="C116" s="165"/>
      <c r="D116" s="165"/>
      <c r="E116" s="642"/>
    </row>
    <row r="117" spans="1:5" ht="12" customHeight="1">
      <c r="A117" s="145" t="s">
        <v>129</v>
      </c>
      <c r="B117" s="283" t="s">
        <v>374</v>
      </c>
      <c r="C117" s="165"/>
      <c r="D117" s="165"/>
      <c r="E117" s="642"/>
    </row>
    <row r="118" spans="1:5" ht="12" customHeight="1">
      <c r="A118" s="145" t="s">
        <v>130</v>
      </c>
      <c r="B118" s="283" t="s">
        <v>375</v>
      </c>
      <c r="C118" s="165"/>
      <c r="D118" s="165"/>
      <c r="E118" s="642"/>
    </row>
    <row r="119" spans="1:5" s="193" customFormat="1" ht="12" customHeight="1">
      <c r="A119" s="145" t="s">
        <v>376</v>
      </c>
      <c r="B119" s="283" t="s">
        <v>363</v>
      </c>
      <c r="C119" s="165"/>
      <c r="D119" s="165"/>
      <c r="E119" s="642"/>
    </row>
    <row r="120" spans="1:5" ht="12" customHeight="1">
      <c r="A120" s="145" t="s">
        <v>377</v>
      </c>
      <c r="B120" s="283" t="s">
        <v>378</v>
      </c>
      <c r="C120" s="165"/>
      <c r="D120" s="165"/>
      <c r="E120" s="642"/>
    </row>
    <row r="121" spans="1:5" ht="12" customHeight="1" thickBot="1">
      <c r="A121" s="143" t="s">
        <v>379</v>
      </c>
      <c r="B121" s="283" t="s">
        <v>380</v>
      </c>
      <c r="C121" s="167"/>
      <c r="D121" s="167"/>
      <c r="E121" s="643"/>
    </row>
    <row r="122" spans="1:5" ht="12" customHeight="1" thickBot="1">
      <c r="A122" s="150" t="s">
        <v>22</v>
      </c>
      <c r="B122" s="271" t="s">
        <v>381</v>
      </c>
      <c r="C122" s="172">
        <f>SUM(C123:C124)</f>
        <v>4170443</v>
      </c>
      <c r="D122" s="172">
        <f>SUM(D123:D124)</f>
        <v>20581579</v>
      </c>
      <c r="E122" s="640">
        <f>+E123+E124</f>
        <v>0</v>
      </c>
    </row>
    <row r="123" spans="1:5" ht="12" customHeight="1">
      <c r="A123" s="145" t="s">
        <v>68</v>
      </c>
      <c r="B123" s="289" t="s">
        <v>58</v>
      </c>
      <c r="C123" s="257">
        <v>4170443</v>
      </c>
      <c r="D123" s="257">
        <v>20581579</v>
      </c>
      <c r="E123" s="641">
        <v>0</v>
      </c>
    </row>
    <row r="124" spans="1:5" ht="12" customHeight="1" thickBot="1">
      <c r="A124" s="146" t="s">
        <v>69</v>
      </c>
      <c r="B124" s="287" t="s">
        <v>59</v>
      </c>
      <c r="C124" s="258"/>
      <c r="D124" s="258"/>
      <c r="E124" s="643"/>
    </row>
    <row r="125" spans="1:5" ht="12" customHeight="1" thickBot="1">
      <c r="A125" s="150" t="s">
        <v>23</v>
      </c>
      <c r="B125" s="271" t="s">
        <v>382</v>
      </c>
      <c r="C125" s="172">
        <f>+C92+C108+C122</f>
        <v>90165722</v>
      </c>
      <c r="D125" s="172">
        <f>+D92+D108+D122</f>
        <v>130142291</v>
      </c>
      <c r="E125" s="640">
        <f>+E92+E108+E122</f>
        <v>109560712</v>
      </c>
    </row>
    <row r="126" spans="1:5" ht="12" customHeight="1" thickBot="1">
      <c r="A126" s="150" t="s">
        <v>24</v>
      </c>
      <c r="B126" s="271" t="s">
        <v>383</v>
      </c>
      <c r="C126" s="172">
        <f>+C127+C128+C129</f>
        <v>0</v>
      </c>
      <c r="D126" s="172">
        <f>+D127+D128+D129</f>
        <v>0</v>
      </c>
      <c r="E126" s="640">
        <f>+E127+E128+E129</f>
        <v>0</v>
      </c>
    </row>
    <row r="127" spans="1:5" ht="12" customHeight="1">
      <c r="A127" s="145" t="s">
        <v>72</v>
      </c>
      <c r="B127" s="289" t="s">
        <v>451</v>
      </c>
      <c r="C127" s="165"/>
      <c r="D127" s="165"/>
      <c r="E127" s="642"/>
    </row>
    <row r="128" spans="1:5" ht="12" customHeight="1">
      <c r="A128" s="145" t="s">
        <v>73</v>
      </c>
      <c r="B128" s="289" t="s">
        <v>452</v>
      </c>
      <c r="C128" s="165"/>
      <c r="D128" s="165"/>
      <c r="E128" s="642"/>
    </row>
    <row r="129" spans="1:9" ht="12" customHeight="1" thickBot="1">
      <c r="A129" s="143" t="s">
        <v>74</v>
      </c>
      <c r="B129" s="290" t="s">
        <v>453</v>
      </c>
      <c r="C129" s="165"/>
      <c r="D129" s="165"/>
      <c r="E129" s="642"/>
    </row>
    <row r="130" spans="1:9" ht="12" customHeight="1" thickBot="1">
      <c r="A130" s="150" t="s">
        <v>25</v>
      </c>
      <c r="B130" s="271" t="s">
        <v>387</v>
      </c>
      <c r="C130" s="172">
        <f>+C131+C132+C133+C134</f>
        <v>0</v>
      </c>
      <c r="D130" s="172">
        <f>+D131+D132+D133+D134</f>
        <v>0</v>
      </c>
      <c r="E130" s="640">
        <f>+E131+E132+E134+E133</f>
        <v>0</v>
      </c>
    </row>
    <row r="131" spans="1:9" ht="12" customHeight="1">
      <c r="A131" s="145" t="s">
        <v>75</v>
      </c>
      <c r="B131" s="289" t="s">
        <v>454</v>
      </c>
      <c r="C131" s="165"/>
      <c r="D131" s="165"/>
      <c r="E131" s="642"/>
    </row>
    <row r="132" spans="1:9" ht="12" customHeight="1">
      <c r="A132" s="145" t="s">
        <v>76</v>
      </c>
      <c r="B132" s="289" t="s">
        <v>455</v>
      </c>
      <c r="C132" s="165"/>
      <c r="D132" s="165"/>
      <c r="E132" s="642"/>
    </row>
    <row r="133" spans="1:9" ht="12" customHeight="1">
      <c r="A133" s="145" t="s">
        <v>284</v>
      </c>
      <c r="B133" s="289" t="s">
        <v>456</v>
      </c>
      <c r="C133" s="165"/>
      <c r="D133" s="165"/>
      <c r="E133" s="642"/>
    </row>
    <row r="134" spans="1:9" ht="12" customHeight="1" thickBot="1">
      <c r="A134" s="143" t="s">
        <v>286</v>
      </c>
      <c r="B134" s="290" t="s">
        <v>457</v>
      </c>
      <c r="C134" s="165"/>
      <c r="D134" s="165"/>
      <c r="E134" s="642"/>
    </row>
    <row r="135" spans="1:9" ht="12" customHeight="1" thickBot="1">
      <c r="A135" s="150" t="s">
        <v>26</v>
      </c>
      <c r="B135" s="271" t="s">
        <v>392</v>
      </c>
      <c r="C135" s="259">
        <f>+C136+C137+C138+C139</f>
        <v>575920</v>
      </c>
      <c r="D135" s="259">
        <f>+D136+D137+D138+D139</f>
        <v>575920</v>
      </c>
      <c r="E135" s="644">
        <f>+E136+E137+E138+E139</f>
        <v>575920</v>
      </c>
    </row>
    <row r="136" spans="1:9" ht="12" customHeight="1">
      <c r="A136" s="145" t="s">
        <v>77</v>
      </c>
      <c r="B136" s="289" t="s">
        <v>393</v>
      </c>
      <c r="C136" s="165"/>
      <c r="D136" s="165"/>
      <c r="E136" s="642"/>
    </row>
    <row r="137" spans="1:9" ht="12" customHeight="1">
      <c r="A137" s="145" t="s">
        <v>78</v>
      </c>
      <c r="B137" s="289" t="s">
        <v>394</v>
      </c>
      <c r="C137" s="165">
        <v>575920</v>
      </c>
      <c r="D137" s="165">
        <v>575920</v>
      </c>
      <c r="E137" s="642">
        <v>575920</v>
      </c>
    </row>
    <row r="138" spans="1:9" ht="12" customHeight="1">
      <c r="A138" s="145" t="s">
        <v>293</v>
      </c>
      <c r="B138" s="289" t="s">
        <v>458</v>
      </c>
      <c r="C138" s="165"/>
      <c r="D138" s="165"/>
      <c r="E138" s="642"/>
    </row>
    <row r="139" spans="1:9" ht="12" customHeight="1" thickBot="1">
      <c r="A139" s="143" t="s">
        <v>295</v>
      </c>
      <c r="B139" s="290" t="s">
        <v>437</v>
      </c>
      <c r="C139" s="165"/>
      <c r="D139" s="165"/>
      <c r="E139" s="642"/>
    </row>
    <row r="140" spans="1:9" ht="15" customHeight="1" thickBot="1">
      <c r="A140" s="150" t="s">
        <v>27</v>
      </c>
      <c r="B140" s="271" t="s">
        <v>446</v>
      </c>
      <c r="C140" s="261">
        <f>+C141+C142+C143+C144</f>
        <v>0</v>
      </c>
      <c r="D140" s="261">
        <f>+D141+D142+D143+D144</f>
        <v>0</v>
      </c>
      <c r="E140" s="654">
        <f>+E141+E142+E143+E144</f>
        <v>0</v>
      </c>
      <c r="F140" s="187"/>
      <c r="G140" s="188"/>
      <c r="H140" s="188"/>
      <c r="I140" s="188"/>
    </row>
    <row r="141" spans="1:9" s="180" customFormat="1" ht="12.9" customHeight="1">
      <c r="A141" s="145" t="s">
        <v>121</v>
      </c>
      <c r="B141" s="289" t="s">
        <v>398</v>
      </c>
      <c r="C141" s="165"/>
      <c r="D141" s="165"/>
      <c r="E141" s="642"/>
    </row>
    <row r="142" spans="1:9" ht="13.5" customHeight="1">
      <c r="A142" s="145" t="s">
        <v>122</v>
      </c>
      <c r="B142" s="289" t="s">
        <v>399</v>
      </c>
      <c r="C142" s="165"/>
      <c r="D142" s="165"/>
      <c r="E142" s="642"/>
    </row>
    <row r="143" spans="1:9" ht="13.5" customHeight="1">
      <c r="A143" s="145" t="s">
        <v>142</v>
      </c>
      <c r="B143" s="289" t="s">
        <v>400</v>
      </c>
      <c r="C143" s="165"/>
      <c r="D143" s="165"/>
      <c r="E143" s="642"/>
    </row>
    <row r="144" spans="1:9" ht="13.5" customHeight="1" thickBot="1">
      <c r="A144" s="145" t="s">
        <v>301</v>
      </c>
      <c r="B144" s="289" t="s">
        <v>401</v>
      </c>
      <c r="C144" s="165"/>
      <c r="D144" s="165"/>
      <c r="E144" s="642"/>
    </row>
    <row r="145" spans="1:5" ht="12.75" customHeight="1" thickBot="1">
      <c r="A145" s="150" t="s">
        <v>28</v>
      </c>
      <c r="B145" s="271" t="s">
        <v>402</v>
      </c>
      <c r="C145" s="266">
        <f>+C126+C130+C135+C140</f>
        <v>575920</v>
      </c>
      <c r="D145" s="266">
        <f>+D126+D130+D135+D140</f>
        <v>575920</v>
      </c>
      <c r="E145" s="655">
        <f>+E126+E130+E135+E140</f>
        <v>575920</v>
      </c>
    </row>
    <row r="146" spans="1:5" ht="13.5" customHeight="1" thickBot="1">
      <c r="A146" s="171" t="s">
        <v>29</v>
      </c>
      <c r="B146" s="291" t="s">
        <v>403</v>
      </c>
      <c r="C146" s="266">
        <f>+C125+C145</f>
        <v>90741642</v>
      </c>
      <c r="D146" s="266">
        <f>+D125+D145</f>
        <v>130718211</v>
      </c>
      <c r="E146" s="655">
        <f>+E125+E145</f>
        <v>110136632</v>
      </c>
    </row>
    <row r="147" spans="1:5" ht="13.5" customHeight="1"/>
    <row r="148" spans="1:5" ht="13.5" customHeight="1"/>
    <row r="149" spans="1:5" ht="7.5" customHeight="1"/>
    <row r="151" spans="1:5" ht="12.75" customHeight="1"/>
    <row r="152" spans="1:5" ht="12.75" customHeight="1"/>
    <row r="153" spans="1:5" ht="12.7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</sheetData>
  <mergeCells count="8">
    <mergeCell ref="A89:A90"/>
    <mergeCell ref="B89:B90"/>
    <mergeCell ref="C89:E89"/>
    <mergeCell ref="A87:E87"/>
    <mergeCell ref="A1:E1"/>
    <mergeCell ref="A3:A4"/>
    <mergeCell ref="B3:B4"/>
    <mergeCell ref="C3:E3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 xml:space="preserve">&amp;C&amp;"Times New Roman CE,Félkövér"&amp;12
Csikvánd Község Önkormányzat
2019. ÉVI ZÁRSZÁMADÁSÁNAK PÉNZÜGYI MÉRLEGE&amp;10
</oddHeader>
  </headerFooter>
  <rowBreaks count="1" manualBreakCount="1">
    <brk id="8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J30"/>
  <sheetViews>
    <sheetView view="pageBreakPreview" zoomScale="75" zoomScaleNormal="100" zoomScaleSheetLayoutView="75" workbookViewId="0">
      <selection activeCell="J1" sqref="J1:J30"/>
    </sheetView>
  </sheetViews>
  <sheetFormatPr defaultColWidth="9.33203125" defaultRowHeight="13.2"/>
  <cols>
    <col min="1" max="1" width="6.77734375" style="7" customWidth="1"/>
    <col min="2" max="2" width="48.6640625" style="11" customWidth="1"/>
    <col min="3" max="3" width="16.33203125" style="7" customWidth="1"/>
    <col min="4" max="4" width="17.44140625" style="7" customWidth="1"/>
    <col min="5" max="5" width="16.33203125" style="7" customWidth="1"/>
    <col min="6" max="6" width="52.109375" style="7" customWidth="1"/>
    <col min="7" max="7" width="16.33203125" style="7" customWidth="1"/>
    <col min="8" max="8" width="17.77734375" style="7" customWidth="1"/>
    <col min="9" max="9" width="16.33203125" style="7" customWidth="1"/>
    <col min="10" max="10" width="4.77734375" style="7" customWidth="1"/>
    <col min="11" max="16384" width="9.33203125" style="7"/>
  </cols>
  <sheetData>
    <row r="1" spans="1:10" ht="47.4" customHeight="1">
      <c r="B1" s="435" t="s">
        <v>107</v>
      </c>
      <c r="C1" s="207"/>
      <c r="D1" s="207"/>
      <c r="E1" s="207"/>
      <c r="F1" s="207"/>
      <c r="G1" s="207"/>
      <c r="H1" s="207"/>
      <c r="I1" s="207"/>
      <c r="J1" s="751" t="s">
        <v>756</v>
      </c>
    </row>
    <row r="2" spans="1:10" ht="19.5" customHeight="1" thickBot="1">
      <c r="G2" s="15"/>
      <c r="H2" s="15"/>
      <c r="I2" s="15" t="s">
        <v>691</v>
      </c>
      <c r="J2" s="752"/>
    </row>
    <row r="3" spans="1:10" ht="18" customHeight="1" thickBot="1">
      <c r="A3" s="749" t="s">
        <v>67</v>
      </c>
      <c r="B3" s="229" t="s">
        <v>56</v>
      </c>
      <c r="C3" s="230"/>
      <c r="D3" s="436"/>
      <c r="E3" s="230"/>
      <c r="F3" s="229" t="s">
        <v>57</v>
      </c>
      <c r="G3" s="231"/>
      <c r="H3" s="231"/>
      <c r="I3" s="231"/>
      <c r="J3" s="752"/>
    </row>
    <row r="4" spans="1:10" s="208" customFormat="1" ht="35.25" customHeight="1" thickBot="1">
      <c r="A4" s="750"/>
      <c r="B4" s="12" t="s">
        <v>60</v>
      </c>
      <c r="C4" s="13" t="str">
        <f>+CONCATENATE(LEFT('1.mell.1.old KVETÉSI, PÜ MÉRL'!C3,4),". évi eredeti előirányzat")</f>
        <v>2019. évi eredeti előirányzat</v>
      </c>
      <c r="D4" s="194" t="s">
        <v>707</v>
      </c>
      <c r="E4" s="13" t="str">
        <f>+CONCATENATE(LEFT('1.mell.1.old KVETÉSI, PÜ MÉRL'!C3,4),". évi teljesítés")</f>
        <v>2019. évi teljesítés</v>
      </c>
      <c r="F4" s="12" t="s">
        <v>60</v>
      </c>
      <c r="G4" s="13" t="str">
        <f>+C4</f>
        <v>2019. évi eredeti előirányzat</v>
      </c>
      <c r="H4" s="224" t="s">
        <v>707</v>
      </c>
      <c r="I4" s="224" t="str">
        <f>+E4</f>
        <v>2019. évi teljesítés</v>
      </c>
      <c r="J4" s="752"/>
    </row>
    <row r="5" spans="1:10" s="209" customFormat="1" ht="12" customHeight="1" thickBot="1">
      <c r="A5" s="232" t="s">
        <v>350</v>
      </c>
      <c r="B5" s="233" t="s">
        <v>351</v>
      </c>
      <c r="C5" s="234" t="s">
        <v>352</v>
      </c>
      <c r="D5" s="437" t="s">
        <v>353</v>
      </c>
      <c r="E5" s="234" t="s">
        <v>354</v>
      </c>
      <c r="F5" s="233" t="s">
        <v>430</v>
      </c>
      <c r="G5" s="234" t="s">
        <v>431</v>
      </c>
      <c r="H5" s="235" t="s">
        <v>432</v>
      </c>
      <c r="I5" s="235" t="s">
        <v>433</v>
      </c>
      <c r="J5" s="752"/>
    </row>
    <row r="6" spans="1:10" ht="15" customHeight="1">
      <c r="A6" s="210" t="s">
        <v>20</v>
      </c>
      <c r="B6" s="211" t="s">
        <v>407</v>
      </c>
      <c r="C6" s="197">
        <v>14398003</v>
      </c>
      <c r="D6" s="438">
        <v>15752457</v>
      </c>
      <c r="E6" s="197">
        <v>15752457</v>
      </c>
      <c r="F6" s="211" t="s">
        <v>61</v>
      </c>
      <c r="G6" s="448">
        <v>16693039</v>
      </c>
      <c r="H6" s="448">
        <v>28042083</v>
      </c>
      <c r="I6" s="203">
        <v>28042083</v>
      </c>
      <c r="J6" s="752"/>
    </row>
    <row r="7" spans="1:10" ht="15" customHeight="1">
      <c r="A7" s="212" t="s">
        <v>21</v>
      </c>
      <c r="B7" s="213" t="s">
        <v>408</v>
      </c>
      <c r="C7" s="198">
        <v>11893472</v>
      </c>
      <c r="D7" s="439">
        <v>26252031</v>
      </c>
      <c r="E7" s="198">
        <v>26252031</v>
      </c>
      <c r="F7" s="213" t="s">
        <v>123</v>
      </c>
      <c r="G7" s="204">
        <v>2909653</v>
      </c>
      <c r="H7" s="204">
        <v>3837798</v>
      </c>
      <c r="I7" s="204">
        <v>3837798</v>
      </c>
      <c r="J7" s="752"/>
    </row>
    <row r="8" spans="1:10" ht="15" customHeight="1">
      <c r="A8" s="212" t="s">
        <v>22</v>
      </c>
      <c r="B8" s="213" t="s">
        <v>409</v>
      </c>
      <c r="C8" s="198"/>
      <c r="D8" s="439"/>
      <c r="E8" s="198"/>
      <c r="F8" s="213" t="s">
        <v>146</v>
      </c>
      <c r="G8" s="204">
        <v>22808000</v>
      </c>
      <c r="H8" s="204">
        <v>22065807</v>
      </c>
      <c r="I8" s="204">
        <v>22065807</v>
      </c>
      <c r="J8" s="752"/>
    </row>
    <row r="9" spans="1:10" ht="15" customHeight="1">
      <c r="A9" s="212" t="s">
        <v>23</v>
      </c>
      <c r="B9" s="213" t="s">
        <v>114</v>
      </c>
      <c r="C9" s="198">
        <v>16445000</v>
      </c>
      <c r="D9" s="439">
        <v>20258997</v>
      </c>
      <c r="E9" s="198">
        <v>20258997</v>
      </c>
      <c r="F9" s="213" t="s">
        <v>124</v>
      </c>
      <c r="G9" s="204">
        <v>1950000</v>
      </c>
      <c r="H9" s="204">
        <v>1463231</v>
      </c>
      <c r="I9" s="204">
        <v>1463231</v>
      </c>
      <c r="J9" s="752"/>
    </row>
    <row r="10" spans="1:10" ht="15" customHeight="1">
      <c r="A10" s="212" t="s">
        <v>24</v>
      </c>
      <c r="B10" s="214" t="s">
        <v>410</v>
      </c>
      <c r="C10" s="198"/>
      <c r="D10" s="439"/>
      <c r="E10" s="198"/>
      <c r="F10" s="213" t="s">
        <v>125</v>
      </c>
      <c r="G10" s="204">
        <v>6420106</v>
      </c>
      <c r="H10" s="204">
        <v>10246346</v>
      </c>
      <c r="I10" s="204">
        <v>10246346</v>
      </c>
      <c r="J10" s="752"/>
    </row>
    <row r="11" spans="1:10" ht="15" customHeight="1">
      <c r="A11" s="212" t="s">
        <v>25</v>
      </c>
      <c r="B11" s="213" t="s">
        <v>530</v>
      </c>
      <c r="C11" s="199"/>
      <c r="D11" s="199"/>
      <c r="E11" s="204"/>
      <c r="F11" s="213" t="s">
        <v>51</v>
      </c>
      <c r="G11" s="204"/>
      <c r="H11" s="204"/>
      <c r="I11" s="204"/>
      <c r="J11" s="752"/>
    </row>
    <row r="12" spans="1:10" ht="15" customHeight="1">
      <c r="A12" s="212" t="s">
        <v>26</v>
      </c>
      <c r="B12" s="213" t="s">
        <v>692</v>
      </c>
      <c r="C12" s="198">
        <v>2000000</v>
      </c>
      <c r="D12" s="439">
        <v>2751304</v>
      </c>
      <c r="E12" s="198">
        <v>2751304</v>
      </c>
      <c r="F12" s="5"/>
      <c r="G12" s="204"/>
      <c r="H12" s="204"/>
      <c r="I12" s="204"/>
      <c r="J12" s="752"/>
    </row>
    <row r="13" spans="1:10" ht="15" customHeight="1">
      <c r="A13" s="212" t="s">
        <v>27</v>
      </c>
      <c r="B13" s="5"/>
      <c r="C13" s="198"/>
      <c r="D13" s="439"/>
      <c r="E13" s="198"/>
      <c r="F13" s="5"/>
      <c r="G13" s="204"/>
      <c r="H13" s="204"/>
      <c r="I13" s="204"/>
      <c r="J13" s="752"/>
    </row>
    <row r="14" spans="1:10" ht="15" customHeight="1">
      <c r="A14" s="212" t="s">
        <v>28</v>
      </c>
      <c r="B14" s="223"/>
      <c r="C14" s="199"/>
      <c r="D14" s="199"/>
      <c r="E14" s="204"/>
      <c r="F14" s="5"/>
      <c r="G14" s="204"/>
      <c r="H14" s="204"/>
      <c r="I14" s="204"/>
      <c r="J14" s="752"/>
    </row>
    <row r="15" spans="1:10" ht="15" customHeight="1">
      <c r="A15" s="212" t="s">
        <v>29</v>
      </c>
      <c r="B15" s="5"/>
      <c r="C15" s="198"/>
      <c r="D15" s="439"/>
      <c r="E15" s="198"/>
      <c r="F15" s="5"/>
      <c r="G15" s="204"/>
      <c r="H15" s="204"/>
      <c r="I15" s="204"/>
      <c r="J15" s="752"/>
    </row>
    <row r="16" spans="1:10" ht="15" customHeight="1">
      <c r="A16" s="212" t="s">
        <v>30</v>
      </c>
      <c r="B16" s="5"/>
      <c r="C16" s="198"/>
      <c r="D16" s="439"/>
      <c r="E16" s="198"/>
      <c r="F16" s="5"/>
      <c r="G16" s="204"/>
      <c r="H16" s="204"/>
      <c r="I16" s="204"/>
      <c r="J16" s="752"/>
    </row>
    <row r="17" spans="1:10" ht="15" customHeight="1" thickBot="1">
      <c r="A17" s="212" t="s">
        <v>31</v>
      </c>
      <c r="B17" s="8"/>
      <c r="C17" s="200"/>
      <c r="D17" s="440"/>
      <c r="E17" s="200"/>
      <c r="F17" s="5"/>
      <c r="G17" s="205"/>
      <c r="H17" s="205"/>
      <c r="I17" s="205"/>
      <c r="J17" s="752"/>
    </row>
    <row r="18" spans="1:10" ht="17.25" customHeight="1" thickBot="1">
      <c r="A18" s="215" t="s">
        <v>32</v>
      </c>
      <c r="B18" s="196" t="s">
        <v>411</v>
      </c>
      <c r="C18" s="201">
        <f>SUM(C6:C17)</f>
        <v>44736475</v>
      </c>
      <c r="D18" s="441">
        <f>SUM(D6,D7,D9,D10,D12)</f>
        <v>65014789</v>
      </c>
      <c r="E18" s="201">
        <f>+E6+E7+E9+E10+E12+E13+E14+E15+E16+E17</f>
        <v>65014789</v>
      </c>
      <c r="F18" s="196" t="s">
        <v>418</v>
      </c>
      <c r="G18" s="228">
        <f>SUM(G6:G17)</f>
        <v>50780798</v>
      </c>
      <c r="H18" s="228">
        <f>SUM(H6:H17)</f>
        <v>65655265</v>
      </c>
      <c r="I18" s="201">
        <f>SUM(I6:I17)</f>
        <v>65655265</v>
      </c>
      <c r="J18" s="752"/>
    </row>
    <row r="19" spans="1:10" ht="15" customHeight="1">
      <c r="A19" s="216" t="s">
        <v>33</v>
      </c>
      <c r="B19" s="217" t="s">
        <v>412</v>
      </c>
      <c r="C19" s="16">
        <v>6620243</v>
      </c>
      <c r="D19" s="442">
        <v>1216396</v>
      </c>
      <c r="E19" s="16">
        <v>1216396</v>
      </c>
      <c r="F19" s="218" t="s">
        <v>131</v>
      </c>
      <c r="G19" s="659"/>
      <c r="H19" s="659"/>
      <c r="I19" s="202"/>
      <c r="J19" s="752"/>
    </row>
    <row r="20" spans="1:10" ht="15" customHeight="1">
      <c r="A20" s="219" t="s">
        <v>34</v>
      </c>
      <c r="B20" s="218" t="s">
        <v>138</v>
      </c>
      <c r="C20" s="195">
        <v>6620243</v>
      </c>
      <c r="D20" s="443">
        <v>1216396</v>
      </c>
      <c r="E20" s="195">
        <v>1216396</v>
      </c>
      <c r="F20" s="218" t="s">
        <v>419</v>
      </c>
      <c r="G20" s="226"/>
      <c r="H20" s="226"/>
      <c r="I20" s="195"/>
      <c r="J20" s="752"/>
    </row>
    <row r="21" spans="1:10" ht="15" customHeight="1">
      <c r="A21" s="219" t="s">
        <v>35</v>
      </c>
      <c r="B21" s="218" t="s">
        <v>139</v>
      </c>
      <c r="C21" s="195"/>
      <c r="D21" s="443"/>
      <c r="E21" s="195"/>
      <c r="F21" s="218" t="s">
        <v>105</v>
      </c>
      <c r="G21" s="226"/>
      <c r="H21" s="226"/>
      <c r="I21" s="195"/>
      <c r="J21" s="752"/>
    </row>
    <row r="22" spans="1:10" ht="15" customHeight="1">
      <c r="A22" s="219" t="s">
        <v>36</v>
      </c>
      <c r="B22" s="218" t="s">
        <v>144</v>
      </c>
      <c r="C22" s="195"/>
      <c r="D22" s="443"/>
      <c r="E22" s="195"/>
      <c r="F22" s="218" t="s">
        <v>106</v>
      </c>
      <c r="G22" s="226"/>
      <c r="H22" s="226"/>
      <c r="I22" s="195"/>
      <c r="J22" s="752"/>
    </row>
    <row r="23" spans="1:10" ht="15" customHeight="1">
      <c r="A23" s="219" t="s">
        <v>37</v>
      </c>
      <c r="B23" s="218" t="s">
        <v>145</v>
      </c>
      <c r="C23" s="195"/>
      <c r="D23" s="444"/>
      <c r="E23" s="195"/>
      <c r="F23" s="217" t="s">
        <v>147</v>
      </c>
      <c r="G23" s="226"/>
      <c r="H23" s="226"/>
      <c r="I23" s="195"/>
      <c r="J23" s="752"/>
    </row>
    <row r="24" spans="1:10" ht="15" customHeight="1">
      <c r="A24" s="219" t="s">
        <v>38</v>
      </c>
      <c r="B24" s="218" t="s">
        <v>413</v>
      </c>
      <c r="C24" s="220">
        <f>+C25+C26</f>
        <v>0</v>
      </c>
      <c r="D24" s="445"/>
      <c r="E24" s="220">
        <f>+E25+E26</f>
        <v>0</v>
      </c>
      <c r="F24" s="218" t="s">
        <v>132</v>
      </c>
      <c r="G24" s="226"/>
      <c r="H24" s="226"/>
      <c r="I24" s="195"/>
      <c r="J24" s="752"/>
    </row>
    <row r="25" spans="1:10" ht="15" customHeight="1">
      <c r="A25" s="216" t="s">
        <v>39</v>
      </c>
      <c r="B25" s="217" t="s">
        <v>414</v>
      </c>
      <c r="C25" s="202"/>
      <c r="D25" s="444"/>
      <c r="E25" s="202"/>
      <c r="F25" s="211" t="s">
        <v>133</v>
      </c>
      <c r="G25" s="659"/>
      <c r="H25" s="659"/>
      <c r="I25" s="202"/>
      <c r="J25" s="752"/>
    </row>
    <row r="26" spans="1:10" ht="15" customHeight="1" thickBot="1">
      <c r="A26" s="219" t="s">
        <v>40</v>
      </c>
      <c r="B26" s="218" t="s">
        <v>415</v>
      </c>
      <c r="C26" s="195"/>
      <c r="D26" s="443"/>
      <c r="E26" s="195"/>
      <c r="F26" s="5" t="s">
        <v>394</v>
      </c>
      <c r="G26" s="660">
        <v>575920</v>
      </c>
      <c r="H26" s="660">
        <v>575920</v>
      </c>
      <c r="I26" s="195">
        <v>575920</v>
      </c>
      <c r="J26" s="752"/>
    </row>
    <row r="27" spans="1:10" ht="17.25" customHeight="1" thickBot="1">
      <c r="A27" s="215" t="s">
        <v>41</v>
      </c>
      <c r="B27" s="196" t="s">
        <v>416</v>
      </c>
      <c r="C27" s="201">
        <f>+C19+C24</f>
        <v>6620243</v>
      </c>
      <c r="D27" s="441">
        <f>SUM(D19,D24)</f>
        <v>1216396</v>
      </c>
      <c r="E27" s="201">
        <f>+E19+E24</f>
        <v>1216396</v>
      </c>
      <c r="F27" s="196" t="s">
        <v>420</v>
      </c>
      <c r="G27" s="228">
        <f>SUM(G19:G26)</f>
        <v>575920</v>
      </c>
      <c r="H27" s="228">
        <f>SUM(H19:H26)</f>
        <v>575920</v>
      </c>
      <c r="I27" s="201">
        <f>SUM(I19:I26)</f>
        <v>575920</v>
      </c>
      <c r="J27" s="752"/>
    </row>
    <row r="28" spans="1:10" ht="17.25" customHeight="1" thickBot="1">
      <c r="A28" s="215" t="s">
        <v>42</v>
      </c>
      <c r="B28" s="221" t="s">
        <v>417</v>
      </c>
      <c r="C28" s="222">
        <f>+C18+C27</f>
        <v>51356718</v>
      </c>
      <c r="D28" s="449">
        <f>SUM(D18,D27)</f>
        <v>66231185</v>
      </c>
      <c r="E28" s="222">
        <f>+E18+E27</f>
        <v>66231185</v>
      </c>
      <c r="F28" s="221" t="s">
        <v>421</v>
      </c>
      <c r="G28" s="222">
        <f>+G18+G27</f>
        <v>51356718</v>
      </c>
      <c r="H28" s="222">
        <f>SUM(H18,H27)</f>
        <v>66231185</v>
      </c>
      <c r="I28" s="22">
        <f>+I18+I27</f>
        <v>66231185</v>
      </c>
      <c r="J28" s="752"/>
    </row>
    <row r="29" spans="1:10" ht="17.25" customHeight="1" thickBot="1">
      <c r="A29" s="215" t="s">
        <v>43</v>
      </c>
      <c r="B29" s="221" t="s">
        <v>109</v>
      </c>
      <c r="C29" s="22">
        <f>IF(C18-G18&lt;0,G18-C18,"-")</f>
        <v>6044323</v>
      </c>
      <c r="D29" s="447">
        <v>640476</v>
      </c>
      <c r="E29" s="222">
        <v>640476</v>
      </c>
      <c r="F29" s="221" t="s">
        <v>110</v>
      </c>
      <c r="G29" s="22" t="str">
        <f>IF(C18-G18&gt;0,C18-G18,"-")</f>
        <v>-</v>
      </c>
      <c r="H29" s="446">
        <v>575920</v>
      </c>
      <c r="I29" s="22" t="str">
        <f>IF(E18-I18&gt;0,E18-I18,"-")</f>
        <v>-</v>
      </c>
      <c r="J29" s="752"/>
    </row>
    <row r="30" spans="1:10" ht="17.25" customHeight="1" thickBot="1">
      <c r="A30" s="215" t="s">
        <v>44</v>
      </c>
      <c r="B30" s="221" t="s">
        <v>148</v>
      </c>
      <c r="C30" s="22" t="str">
        <f>IF(C28-G28&lt;0,G28-C28,"-")</f>
        <v>-</v>
      </c>
      <c r="D30" s="446" t="s">
        <v>640</v>
      </c>
      <c r="E30" s="222"/>
      <c r="F30" s="221" t="s">
        <v>149</v>
      </c>
      <c r="G30" s="22" t="str">
        <f>IF(C28-G28&gt;0,C28-G28,"-")</f>
        <v>-</v>
      </c>
      <c r="H30" s="222" t="s">
        <v>640</v>
      </c>
      <c r="I30" s="22" t="str">
        <f>IF(E28-I28&gt;0,E28-I28,"-")</f>
        <v>-</v>
      </c>
      <c r="J30" s="752"/>
    </row>
  </sheetData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&amp;C&amp;"Times New Roman CE,Félkövér"&amp;11
Csikvánd Község Önkormányzat
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view="pageBreakPreview" zoomScaleNormal="100" zoomScaleSheetLayoutView="50" workbookViewId="0">
      <selection activeCell="I4" sqref="I4"/>
    </sheetView>
  </sheetViews>
  <sheetFormatPr defaultColWidth="9.33203125" defaultRowHeight="13.2"/>
  <cols>
    <col min="1" max="1" width="6.77734375" style="7" customWidth="1"/>
    <col min="2" max="2" width="55.109375" style="11" customWidth="1"/>
    <col min="3" max="5" width="16.33203125" style="7" customWidth="1"/>
    <col min="6" max="6" width="55.109375" style="7" customWidth="1"/>
    <col min="7" max="9" width="16.33203125" style="7" customWidth="1"/>
    <col min="10" max="10" width="4.77734375" style="7" customWidth="1"/>
    <col min="11" max="16384" width="9.33203125" style="7"/>
  </cols>
  <sheetData>
    <row r="1" spans="1:10" ht="39.75" customHeight="1">
      <c r="B1" s="206" t="s">
        <v>108</v>
      </c>
      <c r="C1" s="207"/>
      <c r="D1" s="207"/>
      <c r="E1" s="207"/>
      <c r="F1" s="207"/>
      <c r="G1" s="207"/>
      <c r="H1" s="207"/>
      <c r="I1" s="207"/>
      <c r="J1" s="755"/>
    </row>
    <row r="2" spans="1:10" ht="14.4" thickBot="1">
      <c r="G2" s="756"/>
      <c r="H2" s="757"/>
      <c r="I2" s="15" t="s">
        <v>691</v>
      </c>
      <c r="J2" s="755"/>
    </row>
    <row r="3" spans="1:10" ht="24" customHeight="1" thickBot="1">
      <c r="A3" s="753" t="s">
        <v>67</v>
      </c>
      <c r="B3" s="229" t="s">
        <v>56</v>
      </c>
      <c r="C3" s="230"/>
      <c r="D3" s="436"/>
      <c r="E3" s="230"/>
      <c r="F3" s="229" t="s">
        <v>57</v>
      </c>
      <c r="G3" s="231"/>
      <c r="H3" s="450"/>
      <c r="I3" s="231"/>
      <c r="J3" s="755"/>
    </row>
    <row r="4" spans="1:10" s="208" customFormat="1" ht="35.25" customHeight="1" thickBot="1">
      <c r="A4" s="754"/>
      <c r="B4" s="12" t="s">
        <v>60</v>
      </c>
      <c r="C4" s="13" t="s">
        <v>740</v>
      </c>
      <c r="D4" s="194" t="s">
        <v>707</v>
      </c>
      <c r="E4" s="13" t="str">
        <f>+'2.mell. 1. old BEV KIAD MÉRL '!E4</f>
        <v>2019. évi teljesítés</v>
      </c>
      <c r="F4" s="12" t="s">
        <v>60</v>
      </c>
      <c r="G4" s="13" t="s">
        <v>740</v>
      </c>
      <c r="H4" s="451" t="s">
        <v>741</v>
      </c>
      <c r="I4" s="224" t="str">
        <f>+'2.mell. 1. old BEV KIAD MÉRL '!E4</f>
        <v>2019. évi teljesítés</v>
      </c>
      <c r="J4" s="755"/>
    </row>
    <row r="5" spans="1:10" s="208" customFormat="1" ht="13.8" thickBot="1">
      <c r="A5" s="232" t="s">
        <v>350</v>
      </c>
      <c r="B5" s="233" t="s">
        <v>351</v>
      </c>
      <c r="C5" s="234" t="s">
        <v>352</v>
      </c>
      <c r="D5" s="437" t="s">
        <v>353</v>
      </c>
      <c r="E5" s="234" t="s">
        <v>354</v>
      </c>
      <c r="F5" s="233" t="s">
        <v>430</v>
      </c>
      <c r="G5" s="235" t="s">
        <v>431</v>
      </c>
      <c r="H5" s="232" t="s">
        <v>432</v>
      </c>
      <c r="I5" s="235" t="s">
        <v>433</v>
      </c>
      <c r="J5" s="755"/>
    </row>
    <row r="6" spans="1:10" ht="12.9" customHeight="1">
      <c r="A6" s="210" t="s">
        <v>20</v>
      </c>
      <c r="B6" s="211" t="s">
        <v>422</v>
      </c>
      <c r="C6" s="197">
        <v>14169963</v>
      </c>
      <c r="D6" s="197">
        <v>30021903</v>
      </c>
      <c r="E6" s="197">
        <v>30021903</v>
      </c>
      <c r="F6" s="211" t="s">
        <v>140</v>
      </c>
      <c r="G6" s="203">
        <v>24695388</v>
      </c>
      <c r="H6" s="203">
        <v>31318747</v>
      </c>
      <c r="I6" s="203">
        <v>31318747</v>
      </c>
      <c r="J6" s="755"/>
    </row>
    <row r="7" spans="1:10">
      <c r="A7" s="212" t="s">
        <v>21</v>
      </c>
      <c r="B7" s="213" t="s">
        <v>423</v>
      </c>
      <c r="C7" s="198">
        <v>11756884</v>
      </c>
      <c r="D7" s="198">
        <v>11756884</v>
      </c>
      <c r="E7" s="198">
        <v>11756884</v>
      </c>
      <c r="F7" s="213" t="s">
        <v>434</v>
      </c>
      <c r="G7" s="204">
        <v>13081000</v>
      </c>
      <c r="H7" s="204">
        <v>13081000</v>
      </c>
      <c r="I7" s="204">
        <v>13081000</v>
      </c>
      <c r="J7" s="755"/>
    </row>
    <row r="8" spans="1:10" ht="12.9" customHeight="1">
      <c r="A8" s="212" t="s">
        <v>22</v>
      </c>
      <c r="B8" s="213" t="s">
        <v>424</v>
      </c>
      <c r="C8" s="198"/>
      <c r="D8" s="198"/>
      <c r="E8" s="198"/>
      <c r="F8" s="213" t="s">
        <v>127</v>
      </c>
      <c r="G8" s="204">
        <v>10519093</v>
      </c>
      <c r="H8" s="204">
        <v>12586700</v>
      </c>
      <c r="I8" s="204">
        <v>12586700</v>
      </c>
      <c r="J8" s="755"/>
    </row>
    <row r="9" spans="1:10" ht="12.9" customHeight="1">
      <c r="A9" s="212" t="s">
        <v>23</v>
      </c>
      <c r="B9" s="213" t="s">
        <v>425</v>
      </c>
      <c r="C9" s="198">
        <v>159965</v>
      </c>
      <c r="D9" s="198">
        <v>3152997</v>
      </c>
      <c r="E9" s="198">
        <v>3152997</v>
      </c>
      <c r="F9" s="213" t="s">
        <v>435</v>
      </c>
      <c r="G9" s="204"/>
      <c r="H9" s="204"/>
      <c r="I9" s="204"/>
      <c r="J9" s="755"/>
    </row>
    <row r="10" spans="1:10" ht="12.75" customHeight="1">
      <c r="A10" s="212" t="s">
        <v>24</v>
      </c>
      <c r="B10" s="213" t="s">
        <v>426</v>
      </c>
      <c r="C10" s="198"/>
      <c r="D10" s="198"/>
      <c r="E10" s="198"/>
      <c r="F10" s="213" t="s">
        <v>143</v>
      </c>
      <c r="G10" s="204"/>
      <c r="H10" s="204"/>
      <c r="I10" s="204"/>
      <c r="J10" s="755"/>
    </row>
    <row r="11" spans="1:10" ht="12.9" customHeight="1">
      <c r="A11" s="212" t="s">
        <v>25</v>
      </c>
      <c r="B11" s="213"/>
      <c r="C11" s="199"/>
      <c r="D11" s="199"/>
      <c r="E11" s="199"/>
      <c r="F11" s="250"/>
      <c r="G11" s="204"/>
      <c r="H11" s="204"/>
      <c r="I11" s="204"/>
      <c r="J11" s="755"/>
    </row>
    <row r="12" spans="1:10" ht="12.9" customHeight="1">
      <c r="A12" s="212" t="s">
        <v>26</v>
      </c>
      <c r="B12" s="5"/>
      <c r="C12" s="198"/>
      <c r="D12" s="198"/>
      <c r="E12" s="198"/>
      <c r="F12" s="250"/>
      <c r="G12" s="204"/>
      <c r="H12" s="204"/>
      <c r="I12" s="204"/>
      <c r="J12" s="755"/>
    </row>
    <row r="13" spans="1:10" ht="12.9" customHeight="1">
      <c r="A13" s="212" t="s">
        <v>27</v>
      </c>
      <c r="B13" s="5"/>
      <c r="C13" s="198"/>
      <c r="D13" s="198"/>
      <c r="E13" s="198"/>
      <c r="F13" s="251"/>
      <c r="G13" s="204"/>
      <c r="H13" s="204"/>
      <c r="I13" s="204"/>
      <c r="J13" s="755"/>
    </row>
    <row r="14" spans="1:10" ht="12.9" customHeight="1">
      <c r="A14" s="212" t="s">
        <v>28</v>
      </c>
      <c r="B14" s="248"/>
      <c r="C14" s="199"/>
      <c r="D14" s="199"/>
      <c r="E14" s="199"/>
      <c r="F14" s="250"/>
      <c r="G14" s="204"/>
      <c r="H14" s="204"/>
      <c r="I14" s="204"/>
      <c r="J14" s="755"/>
    </row>
    <row r="15" spans="1:10">
      <c r="A15" s="212" t="s">
        <v>29</v>
      </c>
      <c r="B15" s="5"/>
      <c r="C15" s="199"/>
      <c r="D15" s="199"/>
      <c r="E15" s="199"/>
      <c r="F15" s="250"/>
      <c r="G15" s="204"/>
      <c r="H15" s="204"/>
      <c r="I15" s="204"/>
      <c r="J15" s="755"/>
    </row>
    <row r="16" spans="1:10" ht="12.9" customHeight="1" thickBot="1">
      <c r="A16" s="245" t="s">
        <v>30</v>
      </c>
      <c r="B16" s="249"/>
      <c r="C16" s="247"/>
      <c r="D16" s="247"/>
      <c r="E16" s="24"/>
      <c r="F16" s="246" t="s">
        <v>51</v>
      </c>
      <c r="G16" s="452">
        <v>4170443</v>
      </c>
      <c r="H16" s="452">
        <v>20581579</v>
      </c>
      <c r="I16" s="204"/>
      <c r="J16" s="755"/>
    </row>
    <row r="17" spans="1:10" ht="15.9" customHeight="1" thickBot="1">
      <c r="A17" s="215" t="s">
        <v>31</v>
      </c>
      <c r="B17" s="196" t="s">
        <v>427</v>
      </c>
      <c r="C17" s="201">
        <f>+C6+C8+C9+C11+C12+C13+C14+C15+C16</f>
        <v>14329928</v>
      </c>
      <c r="D17" s="201">
        <f>SUM(D6,D8,D9)</f>
        <v>33174900</v>
      </c>
      <c r="E17" s="201">
        <f>+E6+E8+E9+E11+E12+E13+E14+E15+E16</f>
        <v>33174900</v>
      </c>
      <c r="F17" s="196" t="s">
        <v>436</v>
      </c>
      <c r="G17" s="228">
        <f>+G6+G8+G10+G11+G12+G13+G14+G15+G16</f>
        <v>39384924</v>
      </c>
      <c r="H17" s="228">
        <f>SUM(H6,H8,H10,H16)</f>
        <v>64487026</v>
      </c>
      <c r="I17" s="228">
        <f>+I6+I8+I10+I11+I12+I13+I14+I15+I16</f>
        <v>43905447</v>
      </c>
      <c r="J17" s="755"/>
    </row>
    <row r="18" spans="1:10" ht="12.9" customHeight="1">
      <c r="A18" s="210" t="s">
        <v>32</v>
      </c>
      <c r="B18" s="237" t="s">
        <v>161</v>
      </c>
      <c r="C18" s="244">
        <v>25054996</v>
      </c>
      <c r="D18" s="244">
        <v>31312126</v>
      </c>
      <c r="E18" s="244">
        <v>31312126</v>
      </c>
      <c r="F18" s="218" t="s">
        <v>131</v>
      </c>
      <c r="G18" s="225"/>
      <c r="H18" s="225"/>
      <c r="I18" s="225"/>
      <c r="J18" s="755"/>
    </row>
    <row r="19" spans="1:10" ht="12.9" customHeight="1">
      <c r="A19" s="212" t="s">
        <v>33</v>
      </c>
      <c r="B19" s="238" t="s">
        <v>150</v>
      </c>
      <c r="C19" s="195">
        <v>25054996</v>
      </c>
      <c r="D19" s="195">
        <v>30689845</v>
      </c>
      <c r="E19" s="195">
        <v>30689845</v>
      </c>
      <c r="F19" s="218" t="s">
        <v>134</v>
      </c>
      <c r="G19" s="226"/>
      <c r="H19" s="226"/>
      <c r="I19" s="226"/>
      <c r="J19" s="755"/>
    </row>
    <row r="20" spans="1:10" ht="12.9" customHeight="1">
      <c r="A20" s="210" t="s">
        <v>34</v>
      </c>
      <c r="B20" s="238" t="s">
        <v>151</v>
      </c>
      <c r="C20" s="195"/>
      <c r="D20" s="195"/>
      <c r="E20" s="195"/>
      <c r="F20" s="218" t="s">
        <v>105</v>
      </c>
      <c r="G20" s="226"/>
      <c r="H20" s="226"/>
      <c r="I20" s="226"/>
      <c r="J20" s="755"/>
    </row>
    <row r="21" spans="1:10" ht="12.9" customHeight="1">
      <c r="A21" s="212" t="s">
        <v>35</v>
      </c>
      <c r="B21" s="238" t="s">
        <v>152</v>
      </c>
      <c r="C21" s="195"/>
      <c r="D21" s="195"/>
      <c r="E21" s="195"/>
      <c r="F21" s="218" t="s">
        <v>106</v>
      </c>
      <c r="G21" s="226"/>
      <c r="H21" s="226"/>
      <c r="I21" s="226"/>
      <c r="J21" s="755"/>
    </row>
    <row r="22" spans="1:10" ht="12.9" customHeight="1">
      <c r="A22" s="210" t="s">
        <v>36</v>
      </c>
      <c r="B22" s="238" t="s">
        <v>153</v>
      </c>
      <c r="C22" s="195"/>
      <c r="D22" s="195"/>
      <c r="E22" s="195"/>
      <c r="F22" s="217" t="s">
        <v>147</v>
      </c>
      <c r="G22" s="226"/>
      <c r="H22" s="226"/>
      <c r="I22" s="226"/>
      <c r="J22" s="755"/>
    </row>
    <row r="23" spans="1:10" ht="12.9" customHeight="1">
      <c r="A23" s="212" t="s">
        <v>37</v>
      </c>
      <c r="B23" s="239" t="s">
        <v>154</v>
      </c>
      <c r="C23" s="195"/>
      <c r="D23" s="195">
        <v>622281</v>
      </c>
      <c r="E23" s="195">
        <v>622281</v>
      </c>
      <c r="F23" s="218" t="s">
        <v>135</v>
      </c>
      <c r="G23" s="226"/>
      <c r="H23" s="226"/>
      <c r="I23" s="226"/>
      <c r="J23" s="755"/>
    </row>
    <row r="24" spans="1:10" ht="12.9" customHeight="1">
      <c r="A24" s="210" t="s">
        <v>38</v>
      </c>
      <c r="B24" s="240" t="s">
        <v>155</v>
      </c>
      <c r="C24" s="220">
        <f>+C25+C26+C27+C28+C29</f>
        <v>0</v>
      </c>
      <c r="D24" s="220"/>
      <c r="E24" s="220">
        <f>+E25+E26+E27+E28+E29</f>
        <v>0</v>
      </c>
      <c r="F24" s="241" t="s">
        <v>133</v>
      </c>
      <c r="G24" s="226"/>
      <c r="H24" s="226"/>
      <c r="I24" s="226"/>
      <c r="J24" s="755"/>
    </row>
    <row r="25" spans="1:10" ht="12.9" customHeight="1">
      <c r="A25" s="212" t="s">
        <v>39</v>
      </c>
      <c r="B25" s="239" t="s">
        <v>156</v>
      </c>
      <c r="C25" s="195"/>
      <c r="D25" s="195"/>
      <c r="E25" s="195"/>
      <c r="F25" s="241" t="s">
        <v>437</v>
      </c>
      <c r="G25" s="226"/>
      <c r="H25" s="226"/>
      <c r="I25" s="226"/>
      <c r="J25" s="755"/>
    </row>
    <row r="26" spans="1:10" ht="12.9" customHeight="1">
      <c r="A26" s="210" t="s">
        <v>40</v>
      </c>
      <c r="B26" s="239" t="s">
        <v>157</v>
      </c>
      <c r="C26" s="195"/>
      <c r="D26" s="195"/>
      <c r="E26" s="195"/>
      <c r="F26" s="236"/>
      <c r="G26" s="226"/>
      <c r="H26" s="226"/>
      <c r="I26" s="226"/>
      <c r="J26" s="755"/>
    </row>
    <row r="27" spans="1:10" ht="12.9" customHeight="1">
      <c r="A27" s="212" t="s">
        <v>41</v>
      </c>
      <c r="B27" s="238" t="s">
        <v>158</v>
      </c>
      <c r="C27" s="195"/>
      <c r="D27" s="195"/>
      <c r="E27" s="195"/>
      <c r="F27" s="227"/>
      <c r="G27" s="226"/>
      <c r="H27" s="226"/>
      <c r="I27" s="226"/>
      <c r="J27" s="755"/>
    </row>
    <row r="28" spans="1:10" ht="12.9" customHeight="1">
      <c r="A28" s="210" t="s">
        <v>42</v>
      </c>
      <c r="B28" s="242" t="s">
        <v>159</v>
      </c>
      <c r="C28" s="195"/>
      <c r="D28" s="195"/>
      <c r="E28" s="195"/>
      <c r="F28" s="5"/>
      <c r="G28" s="226"/>
      <c r="H28" s="226"/>
      <c r="I28" s="226"/>
      <c r="J28" s="755"/>
    </row>
    <row r="29" spans="1:10" ht="12.9" customHeight="1" thickBot="1">
      <c r="A29" s="212" t="s">
        <v>43</v>
      </c>
      <c r="B29" s="243" t="s">
        <v>160</v>
      </c>
      <c r="C29" s="195"/>
      <c r="D29" s="195"/>
      <c r="E29" s="195"/>
      <c r="F29" s="227"/>
      <c r="G29" s="226"/>
      <c r="H29" s="226"/>
      <c r="I29" s="226"/>
      <c r="J29" s="755"/>
    </row>
    <row r="30" spans="1:10" ht="13.8" thickBot="1">
      <c r="A30" s="215" t="s">
        <v>44</v>
      </c>
      <c r="B30" s="196" t="s">
        <v>428</v>
      </c>
      <c r="C30" s="201">
        <f>+C18+C24</f>
        <v>25054996</v>
      </c>
      <c r="D30" s="201">
        <f>SUM(D18,D24)</f>
        <v>31312126</v>
      </c>
      <c r="E30" s="201">
        <f>+E18+E24</f>
        <v>31312126</v>
      </c>
      <c r="F30" s="196" t="s">
        <v>439</v>
      </c>
      <c r="G30" s="228">
        <f>SUM(G18:G29)</f>
        <v>0</v>
      </c>
      <c r="H30" s="228">
        <f>SUM(H18:H29)</f>
        <v>0</v>
      </c>
      <c r="I30" s="228">
        <f>SUM(I18:I29)</f>
        <v>0</v>
      </c>
      <c r="J30" s="755"/>
    </row>
    <row r="31" spans="1:10" ht="16.5" customHeight="1" thickBot="1">
      <c r="A31" s="215" t="s">
        <v>45</v>
      </c>
      <c r="B31" s="221" t="s">
        <v>429</v>
      </c>
      <c r="C31" s="222">
        <f>+C17+C30</f>
        <v>39384924</v>
      </c>
      <c r="D31" s="222">
        <f>SUM(D17,D30)</f>
        <v>64487026</v>
      </c>
      <c r="E31" s="222">
        <f>+E17+E30</f>
        <v>64487026</v>
      </c>
      <c r="F31" s="221" t="s">
        <v>438</v>
      </c>
      <c r="G31" s="222">
        <f>+G17+G30</f>
        <v>39384924</v>
      </c>
      <c r="H31" s="222">
        <f>SUM(H17,H30)</f>
        <v>64487026</v>
      </c>
      <c r="I31" s="23">
        <f>+I17+I30</f>
        <v>43905447</v>
      </c>
      <c r="J31" s="755"/>
    </row>
    <row r="32" spans="1:10" ht="16.5" customHeight="1" thickBot="1">
      <c r="A32" s="215" t="s">
        <v>46</v>
      </c>
      <c r="B32" s="221" t="s">
        <v>109</v>
      </c>
      <c r="C32" s="222">
        <v>25054996</v>
      </c>
      <c r="D32" s="449">
        <v>31312126</v>
      </c>
      <c r="E32" s="222">
        <v>10730547</v>
      </c>
      <c r="F32" s="221" t="s">
        <v>110</v>
      </c>
      <c r="G32" s="222" t="str">
        <f>IF(D17-G17&gt;0,D17-G17,"-")</f>
        <v>-</v>
      </c>
      <c r="H32" s="446" t="s">
        <v>640</v>
      </c>
      <c r="I32" s="23" t="str">
        <f>IF(E17-I17&gt;0,E17-I17,"-")</f>
        <v>-</v>
      </c>
      <c r="J32" s="755"/>
    </row>
    <row r="33" spans="1:10" ht="16.5" customHeight="1" thickBot="1">
      <c r="A33" s="215" t="s">
        <v>47</v>
      </c>
      <c r="B33" s="221" t="s">
        <v>148</v>
      </c>
      <c r="C33" s="222" t="s">
        <v>640</v>
      </c>
      <c r="D33" s="449" t="s">
        <v>640</v>
      </c>
      <c r="E33" s="222" t="str">
        <f>IF(E26-I26&lt;0,I26-E26,"-")</f>
        <v>-</v>
      </c>
      <c r="F33" s="221" t="s">
        <v>149</v>
      </c>
      <c r="G33" s="222">
        <v>25102102</v>
      </c>
      <c r="H33" s="446" t="s">
        <v>640</v>
      </c>
      <c r="I33" s="23">
        <v>20581579</v>
      </c>
      <c r="J33" s="755"/>
    </row>
  </sheetData>
  <mergeCells count="3">
    <mergeCell ref="A3:A4"/>
    <mergeCell ref="J1:J33"/>
    <mergeCell ref="G2:H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H37"/>
  <sheetViews>
    <sheetView view="pageBreakPreview" zoomScaleNormal="100" workbookViewId="0">
      <selection activeCell="H1" sqref="H1:H30"/>
    </sheetView>
  </sheetViews>
  <sheetFormatPr defaultColWidth="9.33203125" defaultRowHeight="13.2"/>
  <cols>
    <col min="1" max="1" width="39.6640625" style="3" customWidth="1"/>
    <col min="2" max="3" width="15.6640625" style="2" customWidth="1"/>
    <col min="4" max="4" width="14.44140625" style="2" customWidth="1"/>
    <col min="5" max="6" width="14.6640625" style="2" bestFit="1" customWidth="1"/>
    <col min="7" max="7" width="14.77734375" style="2" customWidth="1"/>
    <col min="8" max="8" width="5.109375" style="2" customWidth="1"/>
    <col min="9" max="16384" width="9.33203125" style="2"/>
  </cols>
  <sheetData>
    <row r="1" spans="1:8" ht="18" customHeight="1">
      <c r="A1" s="759" t="s">
        <v>15</v>
      </c>
      <c r="B1" s="759"/>
      <c r="C1" s="759"/>
      <c r="D1" s="759"/>
      <c r="E1" s="759"/>
      <c r="F1" s="759"/>
      <c r="G1" s="759"/>
      <c r="H1" s="760" t="s">
        <v>755</v>
      </c>
    </row>
    <row r="2" spans="1:8" ht="13.2" customHeight="1" thickBot="1">
      <c r="A2" s="11"/>
      <c r="B2" s="7"/>
      <c r="C2" s="7"/>
      <c r="D2" s="7"/>
      <c r="E2" s="7"/>
      <c r="F2" s="758" t="s">
        <v>691</v>
      </c>
      <c r="G2" s="758"/>
      <c r="H2" s="761"/>
    </row>
    <row r="3" spans="1:8" s="4" customFormat="1" ht="42" thickBot="1">
      <c r="A3" s="540" t="s">
        <v>63</v>
      </c>
      <c r="B3" s="541" t="s">
        <v>64</v>
      </c>
      <c r="C3" s="541" t="s">
        <v>65</v>
      </c>
      <c r="D3" s="541" t="s">
        <v>708</v>
      </c>
      <c r="E3" s="541" t="s">
        <v>707</v>
      </c>
      <c r="F3" s="542" t="s">
        <v>709</v>
      </c>
      <c r="G3" s="543" t="s">
        <v>710</v>
      </c>
      <c r="H3" s="761"/>
    </row>
    <row r="4" spans="1:8" s="7" customFormat="1" ht="12" customHeight="1" thickBot="1">
      <c r="A4" s="544" t="s">
        <v>350</v>
      </c>
      <c r="B4" s="545" t="s">
        <v>351</v>
      </c>
      <c r="C4" s="545" t="s">
        <v>352</v>
      </c>
      <c r="D4" s="545" t="s">
        <v>353</v>
      </c>
      <c r="E4" s="545" t="s">
        <v>354</v>
      </c>
      <c r="F4" s="546" t="s">
        <v>430</v>
      </c>
      <c r="G4" s="547" t="s">
        <v>440</v>
      </c>
      <c r="H4" s="761"/>
    </row>
    <row r="5" spans="1:8" ht="15.9" customHeight="1">
      <c r="A5" s="661" t="s">
        <v>711</v>
      </c>
      <c r="B5" s="1">
        <v>8890000</v>
      </c>
      <c r="C5" s="662" t="s">
        <v>712</v>
      </c>
      <c r="D5" s="1"/>
      <c r="E5" s="1">
        <v>8890000</v>
      </c>
      <c r="F5" s="1">
        <v>8890000</v>
      </c>
      <c r="G5" s="700">
        <f t="shared" ref="G5:G11" si="0">SUM(D5,F5)</f>
        <v>8890000</v>
      </c>
      <c r="H5" s="761"/>
    </row>
    <row r="6" spans="1:8" ht="15.9" customHeight="1">
      <c r="A6" s="661" t="s">
        <v>713</v>
      </c>
      <c r="B6" s="1">
        <v>4191000</v>
      </c>
      <c r="C6" s="662" t="s">
        <v>712</v>
      </c>
      <c r="D6" s="692"/>
      <c r="E6" s="1">
        <v>4191000</v>
      </c>
      <c r="F6" s="1">
        <v>4191000</v>
      </c>
      <c r="G6" s="700">
        <f t="shared" si="0"/>
        <v>4191000</v>
      </c>
      <c r="H6" s="761"/>
    </row>
    <row r="7" spans="1:8" ht="15.9" customHeight="1">
      <c r="A7" s="693" t="s">
        <v>714</v>
      </c>
      <c r="B7" s="1">
        <v>3703638</v>
      </c>
      <c r="C7" s="662" t="s">
        <v>712</v>
      </c>
      <c r="D7" s="692"/>
      <c r="E7" s="1">
        <v>3703638</v>
      </c>
      <c r="F7" s="1">
        <v>3703638</v>
      </c>
      <c r="G7" s="700">
        <f t="shared" si="0"/>
        <v>3703638</v>
      </c>
      <c r="H7" s="761"/>
    </row>
    <row r="8" spans="1:8" ht="15.9" customHeight="1">
      <c r="A8" s="694" t="s">
        <v>715</v>
      </c>
      <c r="B8" s="695">
        <v>238760</v>
      </c>
      <c r="C8" s="662" t="s">
        <v>712</v>
      </c>
      <c r="D8" s="692"/>
      <c r="E8" s="1">
        <v>238760</v>
      </c>
      <c r="F8" s="1">
        <v>238760</v>
      </c>
      <c r="G8" s="700">
        <f t="shared" si="0"/>
        <v>238760</v>
      </c>
      <c r="H8" s="761"/>
    </row>
    <row r="9" spans="1:8">
      <c r="A9" s="661" t="s">
        <v>716</v>
      </c>
      <c r="B9" s="1">
        <v>2350</v>
      </c>
      <c r="C9" s="662" t="s">
        <v>712</v>
      </c>
      <c r="D9" s="692"/>
      <c r="E9" s="1">
        <v>2350</v>
      </c>
      <c r="F9" s="1">
        <v>2350</v>
      </c>
      <c r="G9" s="700">
        <f t="shared" si="0"/>
        <v>2350</v>
      </c>
      <c r="H9" s="761"/>
    </row>
    <row r="10" spans="1:8" ht="15.9" customHeight="1">
      <c r="A10" s="693" t="s">
        <v>717</v>
      </c>
      <c r="B10" s="1">
        <v>73050</v>
      </c>
      <c r="C10" s="662" t="s">
        <v>712</v>
      </c>
      <c r="D10" s="692"/>
      <c r="E10" s="1">
        <v>73050</v>
      </c>
      <c r="F10" s="1">
        <v>73050</v>
      </c>
      <c r="G10" s="700">
        <f t="shared" si="0"/>
        <v>73050</v>
      </c>
      <c r="H10" s="761"/>
    </row>
    <row r="11" spans="1:8">
      <c r="A11" s="661" t="s">
        <v>718</v>
      </c>
      <c r="B11" s="1">
        <v>200000</v>
      </c>
      <c r="C11" s="662" t="s">
        <v>712</v>
      </c>
      <c r="D11" s="692"/>
      <c r="E11" s="1">
        <v>200000</v>
      </c>
      <c r="F11" s="1">
        <v>200000</v>
      </c>
      <c r="G11" s="700">
        <f t="shared" si="0"/>
        <v>200000</v>
      </c>
      <c r="H11" s="761"/>
    </row>
    <row r="12" spans="1:8" ht="15.9" customHeight="1">
      <c r="A12" s="661" t="s">
        <v>719</v>
      </c>
      <c r="B12" s="1">
        <v>62000</v>
      </c>
      <c r="C12" s="662" t="s">
        <v>712</v>
      </c>
      <c r="D12" s="1"/>
      <c r="E12" s="1">
        <v>62000</v>
      </c>
      <c r="F12" s="1">
        <v>62000</v>
      </c>
      <c r="G12" s="1">
        <v>62000</v>
      </c>
      <c r="H12" s="761"/>
    </row>
    <row r="13" spans="1:8" ht="15.9" customHeight="1">
      <c r="A13" s="661" t="s">
        <v>720</v>
      </c>
      <c r="B13" s="1">
        <v>7990</v>
      </c>
      <c r="C13" s="662" t="s">
        <v>712</v>
      </c>
      <c r="D13" s="1"/>
      <c r="E13" s="1">
        <v>7990</v>
      </c>
      <c r="F13" s="1">
        <v>7990</v>
      </c>
      <c r="G13" s="1">
        <v>7990</v>
      </c>
      <c r="H13" s="761"/>
    </row>
    <row r="14" spans="1:8" ht="15.9" customHeight="1">
      <c r="A14" s="661" t="s">
        <v>721</v>
      </c>
      <c r="B14" s="1">
        <v>13949959</v>
      </c>
      <c r="C14" s="662" t="s">
        <v>712</v>
      </c>
      <c r="D14" s="1"/>
      <c r="E14" s="1">
        <v>13949959</v>
      </c>
      <c r="F14" s="1">
        <v>13949959</v>
      </c>
      <c r="G14" s="1">
        <v>13949959</v>
      </c>
      <c r="H14" s="761"/>
    </row>
    <row r="15" spans="1:8" ht="15.9" customHeight="1">
      <c r="A15" s="661"/>
      <c r="B15" s="1"/>
      <c r="C15" s="662"/>
      <c r="D15" s="1"/>
      <c r="E15" s="1"/>
      <c r="F15" s="1"/>
      <c r="G15" s="1"/>
      <c r="H15" s="761"/>
    </row>
    <row r="16" spans="1:8" ht="15.9" customHeight="1">
      <c r="A16" s="661"/>
      <c r="B16" s="1"/>
      <c r="C16" s="662"/>
      <c r="D16" s="1"/>
      <c r="E16" s="1"/>
      <c r="F16" s="1"/>
      <c r="G16" s="1"/>
      <c r="H16" s="761"/>
    </row>
    <row r="17" spans="1:8">
      <c r="A17" s="661"/>
      <c r="B17" s="1"/>
      <c r="C17" s="662"/>
      <c r="D17" s="1"/>
      <c r="E17" s="1"/>
      <c r="F17" s="1"/>
      <c r="G17" s="1"/>
      <c r="H17" s="761"/>
    </row>
    <row r="18" spans="1:8" ht="15.9" customHeight="1">
      <c r="A18" s="661"/>
      <c r="B18" s="1"/>
      <c r="C18" s="662"/>
      <c r="D18" s="1"/>
      <c r="E18" s="1"/>
      <c r="F18" s="1"/>
      <c r="G18" s="1"/>
      <c r="H18" s="761"/>
    </row>
    <row r="19" spans="1:8" ht="15.9" customHeight="1">
      <c r="A19" s="548"/>
      <c r="B19" s="549"/>
      <c r="C19" s="550"/>
      <c r="D19" s="549"/>
      <c r="E19" s="549"/>
      <c r="F19" s="549"/>
      <c r="G19" s="549"/>
      <c r="H19" s="761"/>
    </row>
    <row r="20" spans="1:8" ht="15.9" customHeight="1">
      <c r="A20" s="548"/>
      <c r="B20" s="549"/>
      <c r="C20" s="550"/>
      <c r="D20" s="549"/>
      <c r="E20" s="549"/>
      <c r="F20" s="549"/>
      <c r="G20" s="549"/>
      <c r="H20" s="761"/>
    </row>
    <row r="21" spans="1:8" ht="15.9" customHeight="1">
      <c r="A21" s="548"/>
      <c r="B21" s="549"/>
      <c r="C21" s="550"/>
      <c r="D21" s="549"/>
      <c r="E21" s="549"/>
      <c r="F21" s="549"/>
      <c r="G21" s="549"/>
      <c r="H21" s="761"/>
    </row>
    <row r="22" spans="1:8" ht="15.9" customHeight="1">
      <c r="A22" s="548"/>
      <c r="B22" s="549"/>
      <c r="C22" s="550"/>
      <c r="D22" s="549"/>
      <c r="E22" s="549"/>
      <c r="F22" s="549"/>
      <c r="G22" s="549"/>
      <c r="H22" s="761"/>
    </row>
    <row r="23" spans="1:8" ht="15.9" customHeight="1">
      <c r="A23" s="548"/>
      <c r="B23" s="549"/>
      <c r="C23" s="550"/>
      <c r="D23" s="549"/>
      <c r="E23" s="549"/>
      <c r="F23" s="549"/>
      <c r="G23" s="549"/>
      <c r="H23" s="761"/>
    </row>
    <row r="24" spans="1:8" s="9" customFormat="1" ht="13.8">
      <c r="A24" s="548"/>
      <c r="B24" s="549"/>
      <c r="C24" s="550"/>
      <c r="D24" s="549"/>
      <c r="E24" s="549"/>
      <c r="F24" s="549"/>
      <c r="G24" s="549"/>
      <c r="H24" s="761"/>
    </row>
    <row r="25" spans="1:8" ht="13.8">
      <c r="A25" s="548"/>
      <c r="B25" s="549"/>
      <c r="C25" s="550"/>
      <c r="D25" s="549"/>
      <c r="E25" s="549"/>
      <c r="F25" s="549"/>
      <c r="G25" s="549"/>
      <c r="H25" s="761"/>
    </row>
    <row r="26" spans="1:8" ht="13.8">
      <c r="A26" s="548"/>
      <c r="B26" s="549"/>
      <c r="C26" s="550"/>
      <c r="D26" s="549"/>
      <c r="E26" s="549"/>
      <c r="F26" s="549"/>
      <c r="G26" s="549"/>
      <c r="H26" s="761"/>
    </row>
    <row r="27" spans="1:8" ht="13.8">
      <c r="A27" s="548"/>
      <c r="B27" s="549"/>
      <c r="C27" s="550"/>
      <c r="D27" s="549"/>
      <c r="E27" s="549"/>
      <c r="F27" s="549"/>
      <c r="G27" s="549"/>
      <c r="H27" s="761"/>
    </row>
    <row r="28" spans="1:8" ht="13.8">
      <c r="A28" s="548"/>
      <c r="B28" s="549"/>
      <c r="C28" s="550"/>
      <c r="D28" s="549"/>
      <c r="E28" s="549"/>
      <c r="F28" s="549"/>
      <c r="G28" s="549"/>
      <c r="H28" s="761"/>
    </row>
    <row r="29" spans="1:8" ht="13.8">
      <c r="A29" s="548"/>
      <c r="B29" s="549"/>
      <c r="C29" s="550"/>
      <c r="D29" s="549"/>
      <c r="E29" s="549"/>
      <c r="F29" s="549"/>
      <c r="G29" s="549"/>
      <c r="H29" s="761"/>
    </row>
    <row r="30" spans="1:8" ht="13.8" hidden="1">
      <c r="A30" s="548"/>
      <c r="B30" s="549"/>
      <c r="C30" s="550"/>
      <c r="D30" s="549"/>
      <c r="E30" s="549"/>
      <c r="F30" s="549"/>
      <c r="G30" s="549"/>
      <c r="H30" s="761"/>
    </row>
    <row r="31" spans="1:8" ht="13.8">
      <c r="A31" s="551"/>
      <c r="B31" s="552"/>
      <c r="C31" s="553"/>
      <c r="D31" s="552"/>
      <c r="E31" s="552"/>
      <c r="F31" s="552"/>
      <c r="G31" s="552"/>
      <c r="H31" s="459"/>
    </row>
    <row r="32" spans="1:8" ht="13.8" hidden="1">
      <c r="A32" s="548"/>
      <c r="B32" s="549"/>
      <c r="C32" s="550"/>
      <c r="D32" s="549"/>
      <c r="E32" s="549"/>
      <c r="F32" s="549"/>
      <c r="G32" s="549"/>
      <c r="H32" s="459"/>
    </row>
    <row r="33" spans="1:8" ht="0.6" customHeight="1" thickBot="1">
      <c r="A33" s="554"/>
      <c r="B33" s="555"/>
      <c r="C33" s="556"/>
      <c r="D33" s="555"/>
      <c r="E33" s="555"/>
      <c r="F33" s="555"/>
      <c r="G33" s="555"/>
      <c r="H33" s="322"/>
    </row>
    <row r="34" spans="1:8" ht="14.4" thickBot="1">
      <c r="A34" s="557" t="s">
        <v>62</v>
      </c>
      <c r="B34" s="558">
        <f>SUM(B5:B33)</f>
        <v>31318747</v>
      </c>
      <c r="C34" s="559"/>
      <c r="D34" s="558">
        <f>SUM(D5:D33)</f>
        <v>0</v>
      </c>
      <c r="E34" s="558">
        <f>SUM(E5:E33)</f>
        <v>31318747</v>
      </c>
      <c r="F34" s="558">
        <f>SUM(F5:F33)</f>
        <v>31318747</v>
      </c>
      <c r="G34" s="558">
        <f>SUM(G5:G33)</f>
        <v>31318747</v>
      </c>
      <c r="H34" s="322"/>
    </row>
    <row r="35" spans="1:8">
      <c r="A35" s="460"/>
      <c r="B35" s="461"/>
      <c r="H35" s="322"/>
    </row>
    <row r="36" spans="1:8">
      <c r="H36" s="322"/>
    </row>
    <row r="37" spans="1:8">
      <c r="H37" s="322"/>
    </row>
  </sheetData>
  <mergeCells count="3">
    <mergeCell ref="F2:G2"/>
    <mergeCell ref="A1:G1"/>
    <mergeCell ref="H1:H30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9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24"/>
  <sheetViews>
    <sheetView view="pageBreakPreview" zoomScaleNormal="100" zoomScaleSheetLayoutView="130" workbookViewId="0">
      <selection activeCell="H1" sqref="H1:H24"/>
    </sheetView>
  </sheetViews>
  <sheetFormatPr defaultColWidth="9.33203125" defaultRowHeight="13.2"/>
  <cols>
    <col min="1" max="1" width="48.109375" style="3" customWidth="1"/>
    <col min="2" max="7" width="15.77734375" style="2" customWidth="1"/>
    <col min="8" max="8" width="4.109375" style="2" customWidth="1"/>
    <col min="9" max="9" width="13.77734375" style="2" customWidth="1"/>
    <col min="10" max="16384" width="9.33203125" style="2"/>
  </cols>
  <sheetData>
    <row r="1" spans="1:8" ht="24.75" customHeight="1">
      <c r="A1" s="763" t="s">
        <v>16</v>
      </c>
      <c r="B1" s="763"/>
      <c r="C1" s="763"/>
      <c r="D1" s="763"/>
      <c r="E1" s="763"/>
      <c r="F1" s="763"/>
      <c r="G1" s="763"/>
      <c r="H1" s="764" t="s">
        <v>754</v>
      </c>
    </row>
    <row r="2" spans="1:8" ht="23.25" customHeight="1" thickBot="1">
      <c r="A2" s="516"/>
      <c r="B2" s="517"/>
      <c r="C2" s="517"/>
      <c r="D2" s="517"/>
      <c r="E2" s="517"/>
      <c r="F2" s="762" t="s">
        <v>691</v>
      </c>
      <c r="G2" s="762"/>
      <c r="H2" s="765"/>
    </row>
    <row r="3" spans="1:8" s="4" customFormat="1" ht="48.75" customHeight="1" thickBot="1">
      <c r="A3" s="518" t="s">
        <v>66</v>
      </c>
      <c r="B3" s="519" t="s">
        <v>64</v>
      </c>
      <c r="C3" s="519" t="s">
        <v>65</v>
      </c>
      <c r="D3" s="519" t="s">
        <v>742</v>
      </c>
      <c r="E3" s="519" t="s">
        <v>707</v>
      </c>
      <c r="F3" s="520" t="s">
        <v>709</v>
      </c>
      <c r="G3" s="521" t="s">
        <v>710</v>
      </c>
      <c r="H3" s="765"/>
    </row>
    <row r="4" spans="1:8" s="7" customFormat="1" ht="15" customHeight="1" thickBot="1">
      <c r="A4" s="522" t="s">
        <v>350</v>
      </c>
      <c r="B4" s="523" t="s">
        <v>351</v>
      </c>
      <c r="C4" s="523" t="s">
        <v>352</v>
      </c>
      <c r="D4" s="523" t="s">
        <v>353</v>
      </c>
      <c r="E4" s="523" t="s">
        <v>354</v>
      </c>
      <c r="F4" s="524" t="s">
        <v>430</v>
      </c>
      <c r="G4" s="525" t="s">
        <v>440</v>
      </c>
      <c r="H4" s="765"/>
    </row>
    <row r="5" spans="1:8">
      <c r="A5" s="699" t="s">
        <v>722</v>
      </c>
      <c r="B5" s="1">
        <v>9682318</v>
      </c>
      <c r="C5" s="662" t="s">
        <v>712</v>
      </c>
      <c r="D5" s="692" t="s">
        <v>640</v>
      </c>
      <c r="E5" s="1">
        <v>9682318</v>
      </c>
      <c r="F5" s="697">
        <v>9682318</v>
      </c>
      <c r="G5" s="698">
        <v>9682318</v>
      </c>
      <c r="H5" s="765"/>
    </row>
    <row r="6" spans="1:8">
      <c r="A6" s="5" t="s">
        <v>723</v>
      </c>
      <c r="B6" s="1">
        <v>866775</v>
      </c>
      <c r="C6" s="662" t="s">
        <v>712</v>
      </c>
      <c r="D6" s="1"/>
      <c r="E6" s="1">
        <v>866775</v>
      </c>
      <c r="F6" s="697">
        <v>866775</v>
      </c>
      <c r="G6" s="696">
        <v>866775</v>
      </c>
      <c r="H6" s="765"/>
    </row>
    <row r="7" spans="1:8" ht="15.9" customHeight="1">
      <c r="A7" s="5" t="s">
        <v>724</v>
      </c>
      <c r="B7" s="1">
        <v>2037607</v>
      </c>
      <c r="C7" s="662" t="s">
        <v>712</v>
      </c>
      <c r="D7" s="1"/>
      <c r="E7" s="1">
        <v>2037607</v>
      </c>
      <c r="F7" s="697">
        <v>2037607</v>
      </c>
      <c r="G7" s="696">
        <v>2037607</v>
      </c>
      <c r="H7" s="765"/>
    </row>
    <row r="8" spans="1:8" ht="15.9" customHeight="1">
      <c r="A8" s="526"/>
      <c r="B8" s="527"/>
      <c r="C8" s="528"/>
      <c r="D8" s="527"/>
      <c r="E8" s="527"/>
      <c r="F8" s="529"/>
      <c r="G8" s="530"/>
      <c r="H8" s="765"/>
    </row>
    <row r="9" spans="1:8" ht="15.9" customHeight="1">
      <c r="A9" s="526"/>
      <c r="B9" s="527"/>
      <c r="C9" s="528"/>
      <c r="D9" s="527"/>
      <c r="E9" s="527"/>
      <c r="F9" s="529"/>
      <c r="G9" s="530"/>
      <c r="H9" s="765"/>
    </row>
    <row r="10" spans="1:8" ht="15.9" customHeight="1">
      <c r="A10" s="526"/>
      <c r="B10" s="527"/>
      <c r="C10" s="528"/>
      <c r="D10" s="527"/>
      <c r="E10" s="527"/>
      <c r="F10" s="529"/>
      <c r="G10" s="530"/>
      <c r="H10" s="765"/>
    </row>
    <row r="11" spans="1:8" ht="15.9" customHeight="1">
      <c r="A11" s="526"/>
      <c r="B11" s="527"/>
      <c r="C11" s="528"/>
      <c r="D11" s="527"/>
      <c r="E11" s="527"/>
      <c r="F11" s="529"/>
      <c r="G11" s="530"/>
      <c r="H11" s="765"/>
    </row>
    <row r="12" spans="1:8" ht="15.9" customHeight="1">
      <c r="A12" s="526"/>
      <c r="B12" s="527"/>
      <c r="C12" s="531"/>
      <c r="D12" s="527"/>
      <c r="E12" s="527"/>
      <c r="F12" s="529"/>
      <c r="G12" s="530">
        <f t="shared" ref="G12:G23" si="0">+D12+F12</f>
        <v>0</v>
      </c>
      <c r="H12" s="765"/>
    </row>
    <row r="13" spans="1:8" ht="15.9" customHeight="1">
      <c r="A13" s="526"/>
      <c r="B13" s="527"/>
      <c r="C13" s="531"/>
      <c r="D13" s="527"/>
      <c r="E13" s="527"/>
      <c r="F13" s="529"/>
      <c r="G13" s="530">
        <f t="shared" si="0"/>
        <v>0</v>
      </c>
      <c r="H13" s="765"/>
    </row>
    <row r="14" spans="1:8" ht="15.9" customHeight="1">
      <c r="A14" s="526"/>
      <c r="B14" s="527"/>
      <c r="C14" s="531"/>
      <c r="D14" s="527"/>
      <c r="E14" s="527"/>
      <c r="F14" s="529"/>
      <c r="G14" s="530">
        <f t="shared" si="0"/>
        <v>0</v>
      </c>
      <c r="H14" s="765"/>
    </row>
    <row r="15" spans="1:8" ht="15.9" customHeight="1">
      <c r="A15" s="526"/>
      <c r="B15" s="527"/>
      <c r="C15" s="531"/>
      <c r="D15" s="527"/>
      <c r="E15" s="527"/>
      <c r="F15" s="529"/>
      <c r="G15" s="530">
        <f t="shared" si="0"/>
        <v>0</v>
      </c>
      <c r="H15" s="765"/>
    </row>
    <row r="16" spans="1:8" ht="15.9" customHeight="1">
      <c r="A16" s="526"/>
      <c r="B16" s="527"/>
      <c r="C16" s="531"/>
      <c r="D16" s="527"/>
      <c r="E16" s="527"/>
      <c r="F16" s="529"/>
      <c r="G16" s="530">
        <f t="shared" si="0"/>
        <v>0</v>
      </c>
      <c r="H16" s="765"/>
    </row>
    <row r="17" spans="1:8" ht="15.9" customHeight="1">
      <c r="A17" s="526"/>
      <c r="B17" s="527"/>
      <c r="C17" s="531"/>
      <c r="D17" s="527"/>
      <c r="E17" s="527"/>
      <c r="F17" s="529"/>
      <c r="G17" s="530">
        <f t="shared" si="0"/>
        <v>0</v>
      </c>
      <c r="H17" s="765"/>
    </row>
    <row r="18" spans="1:8" ht="15.9" customHeight="1">
      <c r="A18" s="526"/>
      <c r="B18" s="527"/>
      <c r="C18" s="531"/>
      <c r="D18" s="527"/>
      <c r="E18" s="527"/>
      <c r="F18" s="529"/>
      <c r="G18" s="530">
        <f t="shared" si="0"/>
        <v>0</v>
      </c>
      <c r="H18" s="765"/>
    </row>
    <row r="19" spans="1:8" ht="15.9" customHeight="1">
      <c r="A19" s="526"/>
      <c r="B19" s="527"/>
      <c r="C19" s="531"/>
      <c r="D19" s="527"/>
      <c r="E19" s="527"/>
      <c r="F19" s="529"/>
      <c r="G19" s="530">
        <f t="shared" si="0"/>
        <v>0</v>
      </c>
      <c r="H19" s="765"/>
    </row>
    <row r="20" spans="1:8" ht="15.9" customHeight="1">
      <c r="A20" s="526"/>
      <c r="B20" s="527"/>
      <c r="C20" s="531"/>
      <c r="D20" s="527"/>
      <c r="E20" s="527"/>
      <c r="F20" s="529"/>
      <c r="G20" s="530">
        <f t="shared" si="0"/>
        <v>0</v>
      </c>
      <c r="H20" s="765"/>
    </row>
    <row r="21" spans="1:8" ht="15.9" customHeight="1">
      <c r="A21" s="526"/>
      <c r="B21" s="527"/>
      <c r="C21" s="531"/>
      <c r="D21" s="527"/>
      <c r="E21" s="527"/>
      <c r="F21" s="529"/>
      <c r="G21" s="530">
        <f t="shared" si="0"/>
        <v>0</v>
      </c>
      <c r="H21" s="765"/>
    </row>
    <row r="22" spans="1:8" ht="15.9" customHeight="1">
      <c r="A22" s="526"/>
      <c r="B22" s="527"/>
      <c r="C22" s="531"/>
      <c r="D22" s="527"/>
      <c r="E22" s="527"/>
      <c r="F22" s="529"/>
      <c r="G22" s="530">
        <f t="shared" si="0"/>
        <v>0</v>
      </c>
      <c r="H22" s="765"/>
    </row>
    <row r="23" spans="1:8" ht="15.9" customHeight="1" thickBot="1">
      <c r="A23" s="532"/>
      <c r="B23" s="533"/>
      <c r="C23" s="534"/>
      <c r="D23" s="533"/>
      <c r="E23" s="533"/>
      <c r="F23" s="535"/>
      <c r="G23" s="530">
        <f t="shared" si="0"/>
        <v>0</v>
      </c>
      <c r="H23" s="765"/>
    </row>
    <row r="24" spans="1:8" s="9" customFormat="1" ht="18" customHeight="1" thickBot="1">
      <c r="A24" s="536" t="s">
        <v>62</v>
      </c>
      <c r="B24" s="537">
        <f>SUM(B5:B23)</f>
        <v>12586700</v>
      </c>
      <c r="C24" s="538"/>
      <c r="D24" s="537">
        <f>SUM(D5:D23)</f>
        <v>0</v>
      </c>
      <c r="E24" s="537">
        <f>SUM(E5:E23)</f>
        <v>12586700</v>
      </c>
      <c r="F24" s="537">
        <f>SUM(F5:F23)</f>
        <v>12586700</v>
      </c>
      <c r="G24" s="539">
        <f>SUM(G5:G23)</f>
        <v>12586700</v>
      </c>
      <c r="H24" s="765"/>
    </row>
  </sheetData>
  <mergeCells count="3">
    <mergeCell ref="F2:G2"/>
    <mergeCell ref="A1:G1"/>
    <mergeCell ref="H1:H2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8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50"/>
  </sheetPr>
  <dimension ref="A1:N52"/>
  <sheetViews>
    <sheetView view="pageBreakPreview" zoomScaleNormal="130" zoomScaleSheetLayoutView="100" workbookViewId="0">
      <selection activeCell="N1" sqref="N1:N34"/>
    </sheetView>
  </sheetViews>
  <sheetFormatPr defaultColWidth="9.33203125" defaultRowHeight="13.2"/>
  <cols>
    <col min="1" max="1" width="28.44140625" style="6" customWidth="1"/>
    <col min="2" max="2" width="10" style="6" customWidth="1"/>
    <col min="3" max="3" width="11.109375" style="6" bestFit="1" customWidth="1"/>
    <col min="4" max="4" width="10.77734375" style="6" customWidth="1"/>
    <col min="5" max="5" width="11.33203125" style="6" customWidth="1"/>
    <col min="6" max="7" width="11.109375" style="6" bestFit="1" customWidth="1"/>
    <col min="8" max="9" width="10" style="6" customWidth="1"/>
    <col min="10" max="10" width="11.6640625" style="6" customWidth="1"/>
    <col min="11" max="12" width="11.109375" style="6" bestFit="1" customWidth="1"/>
    <col min="13" max="13" width="12.109375" style="6" customWidth="1"/>
    <col min="14" max="14" width="3" style="6" customWidth="1"/>
    <col min="15" max="16384" width="9.33203125" style="6"/>
  </cols>
  <sheetData>
    <row r="1" spans="1:14" ht="15.75" customHeight="1">
      <c r="A1" s="768" t="s">
        <v>637</v>
      </c>
      <c r="B1" s="768"/>
      <c r="C1" s="768"/>
      <c r="D1" s="769" t="s">
        <v>643</v>
      </c>
      <c r="E1" s="769"/>
      <c r="F1" s="769"/>
      <c r="G1" s="769"/>
      <c r="H1" s="769"/>
      <c r="I1" s="769"/>
      <c r="J1" s="769"/>
      <c r="K1" s="769"/>
      <c r="L1" s="769"/>
      <c r="M1" s="769"/>
      <c r="N1" s="850" t="s">
        <v>753</v>
      </c>
    </row>
    <row r="2" spans="1:14" ht="14.4" thickBo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766" t="s">
        <v>691</v>
      </c>
      <c r="M2" s="766"/>
      <c r="N2" s="851"/>
    </row>
    <row r="3" spans="1:14" ht="13.8" thickBot="1">
      <c r="A3" s="774" t="s">
        <v>619</v>
      </c>
      <c r="B3" s="776" t="s">
        <v>620</v>
      </c>
      <c r="C3" s="776"/>
      <c r="D3" s="776"/>
      <c r="E3" s="776"/>
      <c r="F3" s="776"/>
      <c r="G3" s="776"/>
      <c r="H3" s="776"/>
      <c r="I3" s="776"/>
      <c r="J3" s="770" t="s">
        <v>165</v>
      </c>
      <c r="K3" s="770"/>
      <c r="L3" s="770"/>
      <c r="M3" s="770"/>
      <c r="N3" s="851"/>
    </row>
    <row r="4" spans="1:14" ht="15" customHeight="1" thickBot="1">
      <c r="A4" s="775"/>
      <c r="B4" s="777" t="s">
        <v>621</v>
      </c>
      <c r="C4" s="767" t="s">
        <v>622</v>
      </c>
      <c r="D4" s="780" t="s">
        <v>623</v>
      </c>
      <c r="E4" s="780"/>
      <c r="F4" s="780"/>
      <c r="G4" s="780"/>
      <c r="H4" s="780"/>
      <c r="I4" s="780"/>
      <c r="J4" s="771"/>
      <c r="K4" s="771"/>
      <c r="L4" s="771"/>
      <c r="M4" s="771"/>
      <c r="N4" s="851"/>
    </row>
    <row r="5" spans="1:14" ht="13.8" thickBot="1">
      <c r="A5" s="775"/>
      <c r="B5" s="777"/>
      <c r="C5" s="767"/>
      <c r="D5" s="396" t="s">
        <v>621</v>
      </c>
      <c r="E5" s="396" t="s">
        <v>622</v>
      </c>
      <c r="F5" s="396" t="s">
        <v>621</v>
      </c>
      <c r="G5" s="396" t="s">
        <v>622</v>
      </c>
      <c r="H5" s="396" t="s">
        <v>621</v>
      </c>
      <c r="I5" s="396" t="s">
        <v>622</v>
      </c>
      <c r="J5" s="771"/>
      <c r="K5" s="771"/>
      <c r="L5" s="771"/>
      <c r="M5" s="771"/>
      <c r="N5" s="851"/>
    </row>
    <row r="6" spans="1:14" ht="21" thickBot="1">
      <c r="A6" s="462"/>
      <c r="B6" s="772" t="s">
        <v>678</v>
      </c>
      <c r="C6" s="778"/>
      <c r="D6" s="772" t="s">
        <v>725</v>
      </c>
      <c r="E6" s="773"/>
      <c r="F6" s="772" t="s">
        <v>706</v>
      </c>
      <c r="G6" s="778"/>
      <c r="H6" s="772" t="s">
        <v>700</v>
      </c>
      <c r="I6" s="773"/>
      <c r="J6" s="398" t="s">
        <v>725</v>
      </c>
      <c r="K6" s="399" t="s">
        <v>706</v>
      </c>
      <c r="L6" s="398" t="s">
        <v>52</v>
      </c>
      <c r="M6" s="399" t="s">
        <v>726</v>
      </c>
      <c r="N6" s="851"/>
    </row>
    <row r="7" spans="1:14" ht="13.8" thickBot="1">
      <c r="A7" s="397" t="s">
        <v>350</v>
      </c>
      <c r="B7" s="395" t="s">
        <v>351</v>
      </c>
      <c r="C7" s="395" t="s">
        <v>352</v>
      </c>
      <c r="D7" s="398" t="s">
        <v>353</v>
      </c>
      <c r="E7" s="396" t="s">
        <v>354</v>
      </c>
      <c r="F7" s="396" t="s">
        <v>430</v>
      </c>
      <c r="G7" s="396" t="s">
        <v>431</v>
      </c>
      <c r="H7" s="395" t="s">
        <v>432</v>
      </c>
      <c r="I7" s="398" t="s">
        <v>433</v>
      </c>
      <c r="J7" s="398" t="s">
        <v>624</v>
      </c>
      <c r="K7" s="398" t="s">
        <v>625</v>
      </c>
      <c r="L7" s="398" t="s">
        <v>626</v>
      </c>
      <c r="M7" s="399" t="s">
        <v>627</v>
      </c>
      <c r="N7" s="851"/>
    </row>
    <row r="8" spans="1:14">
      <c r="A8" s="400" t="s">
        <v>628</v>
      </c>
      <c r="B8" s="401"/>
      <c r="C8" s="402">
        <v>2413480</v>
      </c>
      <c r="D8" s="402"/>
      <c r="E8" s="403">
        <v>2413480</v>
      </c>
      <c r="F8" s="402"/>
      <c r="G8" s="402"/>
      <c r="H8" s="402"/>
      <c r="I8" s="402"/>
      <c r="J8" s="402">
        <v>2413480</v>
      </c>
      <c r="K8" s="402">
        <v>0</v>
      </c>
      <c r="L8" s="404">
        <f t="shared" ref="L8:L14" si="0">+J8+K8</f>
        <v>2413480</v>
      </c>
      <c r="M8" s="405">
        <f>IF((C8&lt;&gt;0),ROUND((L8/C8)*100,1),"")</f>
        <v>100</v>
      </c>
      <c r="N8" s="851"/>
    </row>
    <row r="9" spans="1:14">
      <c r="A9" s="406" t="s">
        <v>629</v>
      </c>
      <c r="B9" s="407"/>
      <c r="C9" s="408"/>
      <c r="D9" s="408"/>
      <c r="E9" s="408"/>
      <c r="F9" s="408"/>
      <c r="G9" s="408"/>
      <c r="H9" s="408"/>
      <c r="I9" s="408"/>
      <c r="J9" s="408"/>
      <c r="K9" s="408"/>
      <c r="L9" s="409">
        <f t="shared" si="0"/>
        <v>0</v>
      </c>
      <c r="M9" s="410" t="str">
        <f t="shared" ref="M9:M14" si="1">IF((C9&lt;&gt;0),ROUND((L9/C9)*100,1),"")</f>
        <v/>
      </c>
      <c r="N9" s="851"/>
    </row>
    <row r="10" spans="1:14">
      <c r="A10" s="411" t="s">
        <v>630</v>
      </c>
      <c r="B10" s="412"/>
      <c r="C10" s="413">
        <v>153236798</v>
      </c>
      <c r="D10" s="413">
        <v>77500076</v>
      </c>
      <c r="E10" s="413">
        <v>153236798</v>
      </c>
      <c r="F10" s="413">
        <v>2413079</v>
      </c>
      <c r="G10" s="413">
        <v>0</v>
      </c>
      <c r="H10" s="413">
        <v>0</v>
      </c>
      <c r="I10" s="413">
        <v>0</v>
      </c>
      <c r="J10" s="413">
        <v>153236798</v>
      </c>
      <c r="K10" s="413">
        <v>0</v>
      </c>
      <c r="L10" s="409">
        <f t="shared" si="0"/>
        <v>153236798</v>
      </c>
      <c r="M10" s="410">
        <f t="shared" si="1"/>
        <v>100</v>
      </c>
      <c r="N10" s="851"/>
    </row>
    <row r="11" spans="1:14">
      <c r="A11" s="411" t="s">
        <v>631</v>
      </c>
      <c r="B11" s="412"/>
      <c r="C11" s="413"/>
      <c r="D11" s="413"/>
      <c r="E11" s="413"/>
      <c r="F11" s="413"/>
      <c r="G11" s="413"/>
      <c r="H11" s="413"/>
      <c r="I11" s="413"/>
      <c r="J11" s="413"/>
      <c r="K11" s="413"/>
      <c r="L11" s="409">
        <f t="shared" si="0"/>
        <v>0</v>
      </c>
      <c r="M11" s="410" t="str">
        <f t="shared" si="1"/>
        <v/>
      </c>
      <c r="N11" s="851"/>
    </row>
    <row r="12" spans="1:14">
      <c r="A12" s="411" t="s">
        <v>632</v>
      </c>
      <c r="B12" s="412"/>
      <c r="C12" s="413"/>
      <c r="D12" s="413"/>
      <c r="E12" s="413"/>
      <c r="F12" s="413"/>
      <c r="G12" s="413"/>
      <c r="H12" s="413"/>
      <c r="I12" s="413"/>
      <c r="J12" s="413"/>
      <c r="K12" s="413"/>
      <c r="L12" s="409">
        <f t="shared" si="0"/>
        <v>0</v>
      </c>
      <c r="M12" s="410" t="str">
        <f t="shared" si="1"/>
        <v/>
      </c>
      <c r="N12" s="851"/>
    </row>
    <row r="13" spans="1:14">
      <c r="A13" s="411" t="s">
        <v>633</v>
      </c>
      <c r="B13" s="412"/>
      <c r="C13" s="413">
        <v>43093171</v>
      </c>
      <c r="D13" s="413">
        <v>38915354</v>
      </c>
      <c r="E13" s="413">
        <v>42910883</v>
      </c>
      <c r="F13" s="413">
        <v>159965</v>
      </c>
      <c r="G13" s="413">
        <v>182288</v>
      </c>
      <c r="H13" s="413">
        <v>0</v>
      </c>
      <c r="I13" s="413">
        <v>0</v>
      </c>
      <c r="J13" s="413">
        <v>42910883</v>
      </c>
      <c r="K13" s="413">
        <v>182288</v>
      </c>
      <c r="L13" s="409">
        <f t="shared" si="0"/>
        <v>43093171</v>
      </c>
      <c r="M13" s="410">
        <f t="shared" si="1"/>
        <v>100</v>
      </c>
      <c r="N13" s="851"/>
    </row>
    <row r="14" spans="1:14" ht="15" customHeight="1" thickBot="1">
      <c r="A14" s="414"/>
      <c r="B14" s="415"/>
      <c r="C14" s="416"/>
      <c r="D14" s="416"/>
      <c r="E14" s="416"/>
      <c r="F14" s="416"/>
      <c r="G14" s="416"/>
      <c r="H14" s="416"/>
      <c r="I14" s="416"/>
      <c r="J14" s="416"/>
      <c r="K14" s="416"/>
      <c r="L14" s="409">
        <f t="shared" si="0"/>
        <v>0</v>
      </c>
      <c r="M14" s="417" t="str">
        <f t="shared" si="1"/>
        <v/>
      </c>
      <c r="N14" s="851"/>
    </row>
    <row r="15" spans="1:14" ht="13.8" thickBot="1">
      <c r="A15" s="418" t="s">
        <v>634</v>
      </c>
      <c r="B15" s="419">
        <f>B8+SUM(B10:B14)</f>
        <v>0</v>
      </c>
      <c r="C15" s="419">
        <f t="shared" ref="C15:L15" si="2">C8+SUM(C10:C14)</f>
        <v>198743449</v>
      </c>
      <c r="D15" s="419">
        <f t="shared" si="2"/>
        <v>116415430</v>
      </c>
      <c r="E15" s="419">
        <f t="shared" si="2"/>
        <v>198561161</v>
      </c>
      <c r="F15" s="419">
        <f t="shared" si="2"/>
        <v>2573044</v>
      </c>
      <c r="G15" s="419">
        <f t="shared" si="2"/>
        <v>182288</v>
      </c>
      <c r="H15" s="419">
        <f t="shared" si="2"/>
        <v>0</v>
      </c>
      <c r="I15" s="419">
        <f>SUM(I8,I10:I13)</f>
        <v>0</v>
      </c>
      <c r="J15" s="419">
        <f t="shared" si="2"/>
        <v>198561161</v>
      </c>
      <c r="K15" s="419">
        <f t="shared" si="2"/>
        <v>182288</v>
      </c>
      <c r="L15" s="419">
        <f t="shared" si="2"/>
        <v>198743449</v>
      </c>
      <c r="M15" s="420">
        <f>IF((C15&lt;&gt;0),ROUND((L15/C15)*100,1),"")</f>
        <v>100</v>
      </c>
      <c r="N15" s="851"/>
    </row>
    <row r="16" spans="1:14">
      <c r="A16" s="421"/>
      <c r="B16" s="422"/>
      <c r="C16" s="423"/>
      <c r="D16" s="423"/>
      <c r="E16" s="423"/>
      <c r="F16" s="423"/>
      <c r="G16" s="423"/>
      <c r="H16" s="423"/>
      <c r="I16" s="423"/>
      <c r="J16" s="423"/>
      <c r="K16" s="423"/>
      <c r="L16" s="423"/>
      <c r="M16" s="423"/>
      <c r="N16" s="851"/>
    </row>
    <row r="17" spans="1:14" ht="13.8" thickBot="1">
      <c r="A17" s="424" t="s">
        <v>635</v>
      </c>
      <c r="B17" s="425"/>
      <c r="C17" s="426"/>
      <c r="D17" s="426"/>
      <c r="E17" s="426"/>
      <c r="F17" s="426"/>
      <c r="G17" s="426"/>
      <c r="H17" s="426"/>
      <c r="I17" s="426"/>
      <c r="J17" s="426"/>
      <c r="K17" s="426"/>
      <c r="L17" s="426"/>
      <c r="M17" s="426"/>
      <c r="N17" s="851"/>
    </row>
    <row r="18" spans="1:14">
      <c r="A18" s="427" t="s">
        <v>636</v>
      </c>
      <c r="B18" s="401"/>
      <c r="C18" s="402"/>
      <c r="D18" s="402"/>
      <c r="E18" s="403"/>
      <c r="F18" s="402"/>
      <c r="G18" s="402"/>
      <c r="H18" s="402"/>
      <c r="I18" s="402"/>
      <c r="J18" s="402"/>
      <c r="K18" s="402"/>
      <c r="L18" s="428">
        <f t="shared" ref="L18:L23" si="3">+J18+K18</f>
        <v>0</v>
      </c>
      <c r="M18" s="405" t="str">
        <f t="shared" ref="M18:M24" si="4">IF((C18&lt;&gt;0),ROUND((L18/C18)*100,1),"")</f>
        <v/>
      </c>
      <c r="N18" s="851"/>
    </row>
    <row r="19" spans="1:14">
      <c r="A19" s="429" t="s">
        <v>0</v>
      </c>
      <c r="B19" s="407"/>
      <c r="C19" s="413">
        <v>189553651</v>
      </c>
      <c r="D19" s="413">
        <v>184224891</v>
      </c>
      <c r="E19" s="413">
        <v>189553651</v>
      </c>
      <c r="F19" s="413">
        <v>0</v>
      </c>
      <c r="G19" s="413">
        <v>0</v>
      </c>
      <c r="H19" s="413">
        <v>0</v>
      </c>
      <c r="I19" s="413">
        <v>0</v>
      </c>
      <c r="J19" s="413">
        <v>189553651</v>
      </c>
      <c r="K19" s="413">
        <v>0</v>
      </c>
      <c r="L19" s="430">
        <f t="shared" si="3"/>
        <v>189553651</v>
      </c>
      <c r="M19" s="410">
        <f t="shared" si="4"/>
        <v>100</v>
      </c>
      <c r="N19" s="851"/>
    </row>
    <row r="20" spans="1:14">
      <c r="A20" s="429" t="s">
        <v>1</v>
      </c>
      <c r="B20" s="412"/>
      <c r="C20" s="413">
        <v>8953000</v>
      </c>
      <c r="D20" s="413"/>
      <c r="E20" s="413">
        <v>4953000</v>
      </c>
      <c r="F20" s="413">
        <v>6000000</v>
      </c>
      <c r="G20" s="413">
        <v>4000000</v>
      </c>
      <c r="H20" s="413">
        <v>0</v>
      </c>
      <c r="I20" s="413">
        <v>0</v>
      </c>
      <c r="J20" s="413">
        <v>4953000</v>
      </c>
      <c r="K20" s="413">
        <v>4000000</v>
      </c>
      <c r="L20" s="430">
        <f t="shared" si="3"/>
        <v>8953000</v>
      </c>
      <c r="M20" s="410">
        <f t="shared" si="4"/>
        <v>100</v>
      </c>
      <c r="N20" s="851"/>
    </row>
    <row r="21" spans="1:14">
      <c r="A21" s="429" t="s">
        <v>2</v>
      </c>
      <c r="B21" s="412"/>
      <c r="C21" s="413"/>
      <c r="D21" s="413"/>
      <c r="E21" s="413"/>
      <c r="F21" s="413"/>
      <c r="G21" s="413"/>
      <c r="H21" s="413"/>
      <c r="I21" s="413"/>
      <c r="J21" s="413"/>
      <c r="K21" s="413"/>
      <c r="L21" s="430">
        <f t="shared" si="3"/>
        <v>0</v>
      </c>
      <c r="M21" s="410" t="str">
        <f t="shared" si="4"/>
        <v/>
      </c>
      <c r="N21" s="851"/>
    </row>
    <row r="22" spans="1:14">
      <c r="A22" s="431"/>
      <c r="B22" s="412"/>
      <c r="C22" s="413"/>
      <c r="D22" s="413"/>
      <c r="E22" s="413"/>
      <c r="F22" s="413"/>
      <c r="G22" s="413"/>
      <c r="H22" s="413"/>
      <c r="I22" s="413"/>
      <c r="J22" s="413"/>
      <c r="K22" s="413"/>
      <c r="L22" s="430">
        <f t="shared" si="3"/>
        <v>0</v>
      </c>
      <c r="M22" s="410" t="str">
        <f t="shared" si="4"/>
        <v/>
      </c>
      <c r="N22" s="851"/>
    </row>
    <row r="23" spans="1:14" ht="13.8" thickBot="1">
      <c r="A23" s="432"/>
      <c r="B23" s="415"/>
      <c r="C23" s="416"/>
      <c r="D23" s="416"/>
      <c r="E23" s="416"/>
      <c r="F23" s="416"/>
      <c r="G23" s="416"/>
      <c r="H23" s="416"/>
      <c r="I23" s="416"/>
      <c r="J23" s="416"/>
      <c r="K23" s="416"/>
      <c r="L23" s="430">
        <f t="shared" si="3"/>
        <v>0</v>
      </c>
      <c r="M23" s="417" t="str">
        <f t="shared" si="4"/>
        <v/>
      </c>
      <c r="N23" s="851"/>
    </row>
    <row r="24" spans="1:14" ht="13.8" thickBot="1">
      <c r="A24" s="433" t="s">
        <v>3</v>
      </c>
      <c r="B24" s="419">
        <f t="shared" ref="B24:L24" si="5">SUM(B18:B23)</f>
        <v>0</v>
      </c>
      <c r="C24" s="419">
        <f t="shared" si="5"/>
        <v>198506651</v>
      </c>
      <c r="D24" s="419">
        <f t="shared" si="5"/>
        <v>184224891</v>
      </c>
      <c r="E24" s="419">
        <f t="shared" si="5"/>
        <v>194506651</v>
      </c>
      <c r="F24" s="419">
        <f t="shared" si="5"/>
        <v>6000000</v>
      </c>
      <c r="G24" s="419">
        <f t="shared" si="5"/>
        <v>4000000</v>
      </c>
      <c r="H24" s="419">
        <v>0</v>
      </c>
      <c r="I24" s="419">
        <f t="shared" si="5"/>
        <v>0</v>
      </c>
      <c r="J24" s="419">
        <f t="shared" si="5"/>
        <v>194506651</v>
      </c>
      <c r="K24" s="419">
        <f t="shared" si="5"/>
        <v>4000000</v>
      </c>
      <c r="L24" s="419">
        <f t="shared" si="5"/>
        <v>198506651</v>
      </c>
      <c r="M24" s="420">
        <f t="shared" si="4"/>
        <v>100</v>
      </c>
      <c r="N24" s="851"/>
    </row>
    <row r="25" spans="1:14" ht="26.25" customHeight="1">
      <c r="A25" s="779" t="s">
        <v>693</v>
      </c>
      <c r="B25" s="779"/>
      <c r="C25" s="779"/>
      <c r="D25" s="779"/>
      <c r="E25" s="779"/>
      <c r="F25" s="779"/>
      <c r="G25" s="779"/>
      <c r="H25" s="779"/>
      <c r="I25" s="779"/>
      <c r="J25" s="779"/>
      <c r="K25" s="779"/>
      <c r="L25" s="779"/>
      <c r="M25" s="779"/>
      <c r="N25" s="851"/>
    </row>
    <row r="26" spans="1:14" ht="4.95" hidden="1" customHeight="1">
      <c r="A26" s="434"/>
      <c r="B26" s="434"/>
      <c r="C26" s="434"/>
      <c r="D26" s="434"/>
      <c r="E26" s="434"/>
      <c r="F26" s="434"/>
      <c r="G26" s="434"/>
      <c r="H26" s="434"/>
      <c r="I26" s="434"/>
      <c r="J26" s="434"/>
      <c r="K26" s="434"/>
      <c r="L26" s="434"/>
      <c r="M26" s="434"/>
      <c r="N26" s="851"/>
    </row>
    <row r="27" spans="1:14" ht="18.75" customHeight="1" thickBot="1">
      <c r="A27" s="768" t="s">
        <v>637</v>
      </c>
      <c r="B27" s="768"/>
      <c r="C27" s="768"/>
      <c r="D27" s="769" t="s">
        <v>727</v>
      </c>
      <c r="E27" s="769"/>
      <c r="F27" s="769"/>
      <c r="G27" s="769"/>
      <c r="H27" s="769"/>
      <c r="I27" s="769"/>
      <c r="J27" s="769"/>
      <c r="K27" s="769"/>
      <c r="L27" s="769"/>
      <c r="M27" s="769"/>
      <c r="N27" s="851"/>
    </row>
    <row r="28" spans="1:14" ht="15.75" hidden="1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766" t="s">
        <v>691</v>
      </c>
      <c r="M28" s="766"/>
      <c r="N28" s="851"/>
    </row>
    <row r="29" spans="1:14" ht="29.25" customHeight="1" thickBot="1">
      <c r="A29" s="774" t="s">
        <v>619</v>
      </c>
      <c r="B29" s="776" t="s">
        <v>620</v>
      </c>
      <c r="C29" s="776"/>
      <c r="D29" s="776"/>
      <c r="E29" s="776"/>
      <c r="F29" s="776"/>
      <c r="G29" s="776"/>
      <c r="H29" s="776"/>
      <c r="I29" s="776"/>
      <c r="J29" s="770" t="s">
        <v>165</v>
      </c>
      <c r="K29" s="770"/>
      <c r="L29" s="770"/>
      <c r="M29" s="770"/>
      <c r="N29" s="851"/>
    </row>
    <row r="30" spans="1:14" ht="13.8" thickBot="1">
      <c r="A30" s="775"/>
      <c r="B30" s="777" t="s">
        <v>621</v>
      </c>
      <c r="C30" s="767" t="s">
        <v>622</v>
      </c>
      <c r="D30" s="780" t="s">
        <v>623</v>
      </c>
      <c r="E30" s="780"/>
      <c r="F30" s="780"/>
      <c r="G30" s="780"/>
      <c r="H30" s="780"/>
      <c r="I30" s="780"/>
      <c r="J30" s="771"/>
      <c r="K30" s="771"/>
      <c r="L30" s="771"/>
      <c r="M30" s="771"/>
      <c r="N30" s="851"/>
    </row>
    <row r="31" spans="1:14" ht="13.8" thickBot="1">
      <c r="A31" s="775"/>
      <c r="B31" s="777"/>
      <c r="C31" s="767"/>
      <c r="D31" s="396" t="s">
        <v>621</v>
      </c>
      <c r="E31" s="396" t="s">
        <v>622</v>
      </c>
      <c r="F31" s="396" t="s">
        <v>621</v>
      </c>
      <c r="G31" s="396" t="s">
        <v>622</v>
      </c>
      <c r="H31" s="396" t="s">
        <v>621</v>
      </c>
      <c r="I31" s="396" t="s">
        <v>622</v>
      </c>
      <c r="J31" s="771"/>
      <c r="K31" s="771"/>
      <c r="L31" s="771"/>
      <c r="M31" s="771"/>
      <c r="N31" s="851"/>
    </row>
    <row r="32" spans="1:14" ht="21" thickBot="1">
      <c r="A32" s="462"/>
      <c r="B32" s="772" t="s">
        <v>678</v>
      </c>
      <c r="C32" s="778"/>
      <c r="D32" s="772" t="s">
        <v>725</v>
      </c>
      <c r="E32" s="773"/>
      <c r="F32" s="772" t="s">
        <v>706</v>
      </c>
      <c r="G32" s="778"/>
      <c r="H32" s="772" t="s">
        <v>700</v>
      </c>
      <c r="I32" s="773"/>
      <c r="J32" s="398" t="s">
        <v>725</v>
      </c>
      <c r="K32" s="399" t="s">
        <v>706</v>
      </c>
      <c r="L32" s="398" t="s">
        <v>52</v>
      </c>
      <c r="M32" s="399" t="s">
        <v>726</v>
      </c>
      <c r="N32" s="851"/>
    </row>
    <row r="33" spans="1:14" ht="13.8" thickBot="1">
      <c r="A33" s="397" t="s">
        <v>350</v>
      </c>
      <c r="B33" s="395" t="s">
        <v>351</v>
      </c>
      <c r="C33" s="395" t="s">
        <v>352</v>
      </c>
      <c r="D33" s="398" t="s">
        <v>353</v>
      </c>
      <c r="E33" s="396" t="s">
        <v>354</v>
      </c>
      <c r="F33" s="396" t="s">
        <v>430</v>
      </c>
      <c r="G33" s="396" t="s">
        <v>431</v>
      </c>
      <c r="H33" s="395" t="s">
        <v>432</v>
      </c>
      <c r="I33" s="398" t="s">
        <v>433</v>
      </c>
      <c r="J33" s="398" t="s">
        <v>624</v>
      </c>
      <c r="K33" s="398" t="s">
        <v>625</v>
      </c>
      <c r="L33" s="398" t="s">
        <v>626</v>
      </c>
      <c r="M33" s="399" t="s">
        <v>627</v>
      </c>
      <c r="N33" s="851"/>
    </row>
    <row r="34" spans="1:14" ht="13.2" hidden="1" customHeight="1">
      <c r="A34" s="400" t="s">
        <v>628</v>
      </c>
      <c r="B34" s="401"/>
      <c r="C34" s="402">
        <v>2413480</v>
      </c>
      <c r="D34" s="402"/>
      <c r="E34" s="403">
        <v>2413480</v>
      </c>
      <c r="F34" s="402"/>
      <c r="G34" s="402"/>
      <c r="H34" s="402"/>
      <c r="I34" s="402"/>
      <c r="J34" s="402">
        <v>2413480</v>
      </c>
      <c r="K34" s="402">
        <v>0</v>
      </c>
      <c r="L34" s="404">
        <f t="shared" ref="L34:L41" si="6">+J34+K34</f>
        <v>2413480</v>
      </c>
      <c r="M34" s="405">
        <f>IF((C34&lt;&gt;0),ROUND((L34/C34)*100,1),"")</f>
        <v>100</v>
      </c>
      <c r="N34" s="851"/>
    </row>
    <row r="35" spans="1:14">
      <c r="A35" s="400" t="s">
        <v>628</v>
      </c>
      <c r="B35" s="401"/>
      <c r="C35" s="402">
        <v>3087318</v>
      </c>
      <c r="D35" s="402"/>
      <c r="E35" s="403"/>
      <c r="F35" s="402">
        <v>3087318</v>
      </c>
      <c r="G35" s="402">
        <v>3087318</v>
      </c>
      <c r="H35" s="402"/>
      <c r="I35" s="402"/>
      <c r="J35" s="402"/>
      <c r="K35" s="402">
        <v>3087318</v>
      </c>
      <c r="L35" s="404">
        <f t="shared" si="6"/>
        <v>3087318</v>
      </c>
      <c r="M35" s="405">
        <f>IF((C35&lt;&gt;0),ROUND((L35/C35)*100,1),"")</f>
        <v>100</v>
      </c>
    </row>
    <row r="36" spans="1:14">
      <c r="A36" s="729" t="s">
        <v>629</v>
      </c>
      <c r="B36" s="724"/>
      <c r="C36" s="725"/>
      <c r="D36" s="725"/>
      <c r="E36" s="726"/>
      <c r="F36" s="725"/>
      <c r="G36" s="725"/>
      <c r="H36" s="725"/>
      <c r="I36" s="725"/>
      <c r="J36" s="725"/>
      <c r="K36" s="725"/>
      <c r="L36" s="727"/>
      <c r="M36" s="728"/>
    </row>
    <row r="37" spans="1:14">
      <c r="A37" s="411" t="s">
        <v>630</v>
      </c>
      <c r="B37" s="412"/>
      <c r="C37" s="413">
        <v>9993682</v>
      </c>
      <c r="D37" s="413">
        <v>0</v>
      </c>
      <c r="E37" s="413">
        <v>0</v>
      </c>
      <c r="F37" s="413">
        <v>9993682</v>
      </c>
      <c r="G37" s="413">
        <v>9993682</v>
      </c>
      <c r="H37" s="413">
        <v>0</v>
      </c>
      <c r="I37" s="413">
        <v>0</v>
      </c>
      <c r="J37" s="413"/>
      <c r="K37" s="413">
        <v>9993682</v>
      </c>
      <c r="L37" s="409">
        <f t="shared" si="6"/>
        <v>9993682</v>
      </c>
      <c r="M37" s="410">
        <f t="shared" ref="M37:M42" si="7">IF((C37&lt;&gt;0),ROUND((L37/C37)*100,1),"")</f>
        <v>100</v>
      </c>
    </row>
    <row r="38" spans="1:14">
      <c r="A38" s="411" t="s">
        <v>631</v>
      </c>
      <c r="B38" s="412"/>
      <c r="C38" s="413"/>
      <c r="D38" s="413"/>
      <c r="E38" s="413"/>
      <c r="F38" s="413"/>
      <c r="G38" s="413"/>
      <c r="H38" s="413"/>
      <c r="I38" s="413"/>
      <c r="J38" s="413"/>
      <c r="K38" s="413"/>
      <c r="L38" s="409">
        <f t="shared" si="6"/>
        <v>0</v>
      </c>
      <c r="M38" s="410" t="str">
        <f t="shared" si="7"/>
        <v/>
      </c>
    </row>
    <row r="39" spans="1:14">
      <c r="A39" s="411" t="s">
        <v>632</v>
      </c>
      <c r="B39" s="412"/>
      <c r="C39" s="413"/>
      <c r="D39" s="413"/>
      <c r="E39" s="413"/>
      <c r="F39" s="413"/>
      <c r="G39" s="413"/>
      <c r="H39" s="413"/>
      <c r="I39" s="413"/>
      <c r="J39" s="413"/>
      <c r="K39" s="413"/>
      <c r="L39" s="409">
        <f t="shared" si="6"/>
        <v>0</v>
      </c>
      <c r="M39" s="410" t="str">
        <f t="shared" si="7"/>
        <v/>
      </c>
    </row>
    <row r="40" spans="1:14">
      <c r="A40" s="411" t="s">
        <v>633</v>
      </c>
      <c r="B40" s="412"/>
      <c r="C40" s="413">
        <v>0</v>
      </c>
      <c r="D40" s="413">
        <v>0</v>
      </c>
      <c r="E40" s="413">
        <v>0</v>
      </c>
      <c r="F40" s="413"/>
      <c r="G40" s="413"/>
      <c r="H40" s="413">
        <v>0</v>
      </c>
      <c r="I40" s="413">
        <v>0</v>
      </c>
      <c r="J40" s="413"/>
      <c r="K40" s="413"/>
      <c r="L40" s="409"/>
      <c r="M40" s="410" t="str">
        <f t="shared" si="7"/>
        <v/>
      </c>
    </row>
    <row r="41" spans="1:14" ht="13.8" thickBot="1">
      <c r="A41" s="414"/>
      <c r="B41" s="415"/>
      <c r="C41" s="416"/>
      <c r="D41" s="416"/>
      <c r="E41" s="416"/>
      <c r="F41" s="416"/>
      <c r="G41" s="416"/>
      <c r="H41" s="416"/>
      <c r="I41" s="416"/>
      <c r="J41" s="416"/>
      <c r="K41" s="416"/>
      <c r="L41" s="409">
        <f t="shared" si="6"/>
        <v>0</v>
      </c>
      <c r="M41" s="417" t="str">
        <f t="shared" si="7"/>
        <v/>
      </c>
    </row>
    <row r="42" spans="1:14" ht="13.8" thickBot="1">
      <c r="A42" s="418" t="s">
        <v>634</v>
      </c>
      <c r="B42" s="419">
        <f>B34+SUM(B37:B41)</f>
        <v>0</v>
      </c>
      <c r="C42" s="419">
        <v>13081000</v>
      </c>
      <c r="D42" s="419">
        <f>D34+SUM(D37:D41)</f>
        <v>0</v>
      </c>
      <c r="E42" s="419"/>
      <c r="F42" s="419">
        <v>13081000</v>
      </c>
      <c r="G42" s="419">
        <v>13081000</v>
      </c>
      <c r="H42" s="419">
        <f>H34+SUM(H37:H41)</f>
        <v>0</v>
      </c>
      <c r="I42" s="419">
        <f>SUM(I34,I37:I40)</f>
        <v>0</v>
      </c>
      <c r="J42" s="419"/>
      <c r="K42" s="419">
        <v>13081000</v>
      </c>
      <c r="L42" s="419">
        <v>13081000</v>
      </c>
      <c r="M42" s="420">
        <f t="shared" si="7"/>
        <v>100</v>
      </c>
    </row>
    <row r="43" spans="1:14">
      <c r="A43" s="421"/>
      <c r="B43" s="422"/>
      <c r="C43" s="423"/>
      <c r="D43" s="423"/>
      <c r="E43" s="423"/>
      <c r="F43" s="423"/>
      <c r="G43" s="423"/>
      <c r="H43" s="423"/>
      <c r="I43" s="423"/>
      <c r="J43" s="423"/>
      <c r="K43" s="423"/>
      <c r="L43" s="423"/>
      <c r="M43" s="423"/>
    </row>
    <row r="44" spans="1:14" ht="13.8" thickBot="1">
      <c r="A44" s="424" t="s">
        <v>635</v>
      </c>
      <c r="B44" s="425"/>
      <c r="C44" s="426"/>
      <c r="D44" s="426"/>
      <c r="E44" s="426"/>
      <c r="F44" s="426"/>
      <c r="G44" s="426"/>
      <c r="H44" s="426"/>
      <c r="I44" s="426"/>
      <c r="J44" s="426"/>
      <c r="K44" s="426"/>
      <c r="L44" s="426"/>
      <c r="M44" s="426"/>
    </row>
    <row r="45" spans="1:14">
      <c r="A45" s="427" t="s">
        <v>636</v>
      </c>
      <c r="B45" s="401"/>
      <c r="C45" s="402"/>
      <c r="D45" s="402"/>
      <c r="E45" s="403"/>
      <c r="F45" s="402"/>
      <c r="G45" s="402"/>
      <c r="H45" s="402"/>
      <c r="I45" s="402"/>
      <c r="J45" s="402"/>
      <c r="K45" s="402"/>
      <c r="L45" s="428">
        <f t="shared" ref="L45:L50" si="8">+J45+K45</f>
        <v>0</v>
      </c>
      <c r="M45" s="405" t="str">
        <f t="shared" ref="M45:M51" si="9">IF((C45&lt;&gt;0),ROUND((L45/C45)*100,1),"")</f>
        <v/>
      </c>
    </row>
    <row r="46" spans="1:14">
      <c r="A46" s="429" t="s">
        <v>0</v>
      </c>
      <c r="B46" s="407"/>
      <c r="C46" s="413">
        <v>13081000</v>
      </c>
      <c r="D46" s="413">
        <v>0</v>
      </c>
      <c r="E46" s="413">
        <v>0</v>
      </c>
      <c r="F46" s="413">
        <v>13081000</v>
      </c>
      <c r="G46" s="413">
        <v>13081000</v>
      </c>
      <c r="H46" s="413">
        <v>0</v>
      </c>
      <c r="I46" s="413">
        <v>0</v>
      </c>
      <c r="J46" s="413"/>
      <c r="K46" s="413">
        <v>13081000</v>
      </c>
      <c r="L46" s="430">
        <f t="shared" si="8"/>
        <v>13081000</v>
      </c>
      <c r="M46" s="410">
        <f t="shared" si="9"/>
        <v>100</v>
      </c>
    </row>
    <row r="47" spans="1:14">
      <c r="A47" s="429" t="s">
        <v>1</v>
      </c>
      <c r="B47" s="412"/>
      <c r="C47" s="413">
        <v>0</v>
      </c>
      <c r="D47" s="413"/>
      <c r="E47" s="413">
        <v>0</v>
      </c>
      <c r="F47" s="413"/>
      <c r="G47" s="413"/>
      <c r="H47" s="413">
        <v>0</v>
      </c>
      <c r="I47" s="413">
        <v>0</v>
      </c>
      <c r="J47" s="413"/>
      <c r="K47" s="413"/>
      <c r="L47" s="430"/>
      <c r="M47" s="410" t="str">
        <f t="shared" si="9"/>
        <v/>
      </c>
    </row>
    <row r="48" spans="1:14">
      <c r="A48" s="429" t="s">
        <v>2</v>
      </c>
      <c r="B48" s="412"/>
      <c r="C48" s="413"/>
      <c r="D48" s="413"/>
      <c r="E48" s="413"/>
      <c r="F48" s="413"/>
      <c r="G48" s="413"/>
      <c r="H48" s="413"/>
      <c r="I48" s="413"/>
      <c r="J48" s="413"/>
      <c r="K48" s="413"/>
      <c r="L48" s="430">
        <f t="shared" si="8"/>
        <v>0</v>
      </c>
      <c r="M48" s="410" t="str">
        <f t="shared" si="9"/>
        <v/>
      </c>
    </row>
    <row r="49" spans="1:13">
      <c r="A49" s="431"/>
      <c r="B49" s="412"/>
      <c r="C49" s="413"/>
      <c r="D49" s="413"/>
      <c r="E49" s="413"/>
      <c r="F49" s="413"/>
      <c r="G49" s="413"/>
      <c r="H49" s="413"/>
      <c r="I49" s="413"/>
      <c r="J49" s="413"/>
      <c r="K49" s="413"/>
      <c r="L49" s="430">
        <f t="shared" si="8"/>
        <v>0</v>
      </c>
      <c r="M49" s="410" t="str">
        <f t="shared" si="9"/>
        <v/>
      </c>
    </row>
    <row r="50" spans="1:13" ht="13.8" thickBot="1">
      <c r="A50" s="432"/>
      <c r="B50" s="415"/>
      <c r="C50" s="416"/>
      <c r="D50" s="416"/>
      <c r="E50" s="416"/>
      <c r="F50" s="416"/>
      <c r="G50" s="416"/>
      <c r="H50" s="416"/>
      <c r="I50" s="416"/>
      <c r="J50" s="416"/>
      <c r="K50" s="416"/>
      <c r="L50" s="430">
        <f t="shared" si="8"/>
        <v>0</v>
      </c>
      <c r="M50" s="417" t="str">
        <f t="shared" si="9"/>
        <v/>
      </c>
    </row>
    <row r="51" spans="1:13" ht="13.8" thickBot="1">
      <c r="A51" s="433" t="s">
        <v>3</v>
      </c>
      <c r="B51" s="419">
        <f t="shared" ref="B51:G51" si="10">SUM(B45:B50)</f>
        <v>0</v>
      </c>
      <c r="C51" s="419">
        <f t="shared" si="10"/>
        <v>13081000</v>
      </c>
      <c r="D51" s="419">
        <f t="shared" si="10"/>
        <v>0</v>
      </c>
      <c r="E51" s="419">
        <f t="shared" si="10"/>
        <v>0</v>
      </c>
      <c r="F51" s="419">
        <f t="shared" si="10"/>
        <v>13081000</v>
      </c>
      <c r="G51" s="419">
        <f t="shared" si="10"/>
        <v>13081000</v>
      </c>
      <c r="H51" s="419">
        <v>0</v>
      </c>
      <c r="I51" s="419">
        <f>SUM(I45:I50)</f>
        <v>0</v>
      </c>
      <c r="J51" s="419">
        <f>SUM(J45:J50)</f>
        <v>0</v>
      </c>
      <c r="K51" s="419">
        <f>SUM(K45:K50)</f>
        <v>13081000</v>
      </c>
      <c r="L51" s="419">
        <f>SUM(L45:L50)</f>
        <v>13081000</v>
      </c>
      <c r="M51" s="420">
        <f t="shared" si="9"/>
        <v>100</v>
      </c>
    </row>
    <row r="52" spans="1:13" ht="28.5" customHeight="1">
      <c r="A52" s="779" t="s">
        <v>693</v>
      </c>
      <c r="B52" s="779"/>
      <c r="C52" s="779"/>
      <c r="D52" s="779"/>
      <c r="E52" s="779"/>
      <c r="F52" s="779"/>
      <c r="G52" s="779"/>
      <c r="H52" s="779"/>
      <c r="I52" s="779"/>
      <c r="J52" s="779"/>
      <c r="K52" s="779"/>
      <c r="L52" s="779"/>
      <c r="M52" s="779"/>
    </row>
  </sheetData>
  <mergeCells count="29">
    <mergeCell ref="A52:M52"/>
    <mergeCell ref="B30:B31"/>
    <mergeCell ref="C30:C31"/>
    <mergeCell ref="D30:I30"/>
    <mergeCell ref="B32:C32"/>
    <mergeCell ref="D32:E32"/>
    <mergeCell ref="F32:G32"/>
    <mergeCell ref="H32:I32"/>
    <mergeCell ref="A29:A31"/>
    <mergeCell ref="B29:I29"/>
    <mergeCell ref="N1:N34"/>
    <mergeCell ref="J3:M5"/>
    <mergeCell ref="A1:C1"/>
    <mergeCell ref="D1:M1"/>
    <mergeCell ref="H6:I6"/>
    <mergeCell ref="A3:A5"/>
    <mergeCell ref="J29:M31"/>
    <mergeCell ref="B3:I3"/>
    <mergeCell ref="B4:B5"/>
    <mergeCell ref="B6:C6"/>
    <mergeCell ref="D6:E6"/>
    <mergeCell ref="F6:G6"/>
    <mergeCell ref="A25:M25"/>
    <mergeCell ref="D4:I4"/>
    <mergeCell ref="L2:M2"/>
    <mergeCell ref="C4:C5"/>
    <mergeCell ref="A27:C27"/>
    <mergeCell ref="D27:M27"/>
    <mergeCell ref="L28:M28"/>
  </mergeCells>
  <phoneticPr fontId="26" type="noConversion"/>
  <printOptions horizontalCentered="1"/>
  <pageMargins left="0.78740157480314965" right="0.78740157480314965" top="1.39" bottom="0.78" header="0.78740157480314965" footer="0.78740157480314965"/>
  <pageSetup paperSize="9" scale="88" orientation="landscape" r:id="rId1"/>
  <headerFooter alignWithMargins="0">
    <oddHeader>&amp;C&amp;"Times New Roman CE,Félkövér"&amp;12
Európai uniós támogatással megvalósuló projektek 
bevételei, kiadásai, hozzájárulások</oddHeader>
  </headerFooter>
  <rowBreaks count="1" manualBreakCount="1">
    <brk id="2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0"/>
  <sheetViews>
    <sheetView view="pageBreakPreview" zoomScaleNormal="100" zoomScaleSheetLayoutView="100" workbookViewId="0">
      <selection activeCell="B3" sqref="B3:E3"/>
    </sheetView>
  </sheetViews>
  <sheetFormatPr defaultColWidth="9.33203125" defaultRowHeight="13.2"/>
  <cols>
    <col min="1" max="1" width="12.44140625" style="263" customWidth="1"/>
    <col min="2" max="2" width="65.33203125" style="264" customWidth="1"/>
    <col min="3" max="3" width="14.6640625" style="265" bestFit="1" customWidth="1"/>
    <col min="4" max="4" width="15" style="265" customWidth="1"/>
    <col min="5" max="5" width="14.77734375" style="265" customWidth="1"/>
    <col min="6" max="16384" width="9.33203125" style="14"/>
  </cols>
  <sheetData>
    <row r="1" spans="1:5" s="253" customFormat="1" ht="48" customHeight="1" thickBot="1">
      <c r="A1" s="781" t="s">
        <v>728</v>
      </c>
      <c r="B1" s="782"/>
      <c r="C1" s="782"/>
      <c r="D1" s="782"/>
      <c r="E1" s="782"/>
    </row>
    <row r="2" spans="1:5" s="267" customFormat="1" ht="15.6">
      <c r="A2" s="560" t="s">
        <v>60</v>
      </c>
      <c r="B2" s="786" t="s">
        <v>639</v>
      </c>
      <c r="C2" s="787"/>
      <c r="D2" s="788"/>
      <c r="E2" s="585"/>
    </row>
    <row r="3" spans="1:5" s="267" customFormat="1" ht="28.2" thickBot="1">
      <c r="A3" s="561" t="s">
        <v>441</v>
      </c>
      <c r="B3" s="789"/>
      <c r="C3" s="790"/>
      <c r="D3" s="791"/>
      <c r="E3" s="586"/>
    </row>
    <row r="4" spans="1:5" s="268" customFormat="1" ht="15.9" customHeight="1" thickBot="1">
      <c r="A4" s="562"/>
      <c r="B4" s="562"/>
      <c r="C4" s="587"/>
      <c r="D4" s="587"/>
      <c r="E4" s="587" t="s">
        <v>691</v>
      </c>
    </row>
    <row r="5" spans="1:5" ht="28.2" thickBot="1">
      <c r="A5" s="563" t="s">
        <v>136</v>
      </c>
      <c r="B5" s="564" t="s">
        <v>55</v>
      </c>
      <c r="C5" s="565" t="s">
        <v>163</v>
      </c>
      <c r="D5" s="565" t="s">
        <v>164</v>
      </c>
      <c r="E5" s="566" t="s">
        <v>165</v>
      </c>
    </row>
    <row r="6" spans="1:5" s="269" customFormat="1" ht="12.9" customHeight="1" thickBot="1">
      <c r="A6" s="567" t="s">
        <v>350</v>
      </c>
      <c r="B6" s="568" t="s">
        <v>351</v>
      </c>
      <c r="C6" s="568" t="s">
        <v>352</v>
      </c>
      <c r="D6" s="569" t="s">
        <v>353</v>
      </c>
      <c r="E6" s="570" t="s">
        <v>354</v>
      </c>
    </row>
    <row r="7" spans="1:5" s="269" customFormat="1" ht="15.9" customHeight="1" thickBot="1">
      <c r="A7" s="783" t="s">
        <v>56</v>
      </c>
      <c r="B7" s="784"/>
      <c r="C7" s="784"/>
      <c r="D7" s="784"/>
      <c r="E7" s="785"/>
    </row>
    <row r="8" spans="1:5" s="269" customFormat="1" ht="12" customHeight="1" thickBot="1">
      <c r="A8" s="470" t="s">
        <v>20</v>
      </c>
      <c r="B8" s="483" t="s">
        <v>234</v>
      </c>
      <c r="C8" s="172">
        <f>SUM(C9:C14)</f>
        <v>14398003</v>
      </c>
      <c r="D8" s="629">
        <f>SUM(D9:D14)</f>
        <v>15752457</v>
      </c>
      <c r="E8" s="640">
        <f>SUM(E9:E14)</f>
        <v>15752457</v>
      </c>
    </row>
    <row r="9" spans="1:5" s="262" customFormat="1" ht="12" customHeight="1">
      <c r="A9" s="571" t="s">
        <v>79</v>
      </c>
      <c r="B9" s="486" t="s">
        <v>235</v>
      </c>
      <c r="C9" s="257">
        <v>7941406</v>
      </c>
      <c r="D9" s="630">
        <v>8036693</v>
      </c>
      <c r="E9" s="641">
        <v>8036693</v>
      </c>
    </row>
    <row r="10" spans="1:5" s="270" customFormat="1" ht="12" customHeight="1">
      <c r="A10" s="572" t="s">
        <v>80</v>
      </c>
      <c r="B10" s="488" t="s">
        <v>236</v>
      </c>
      <c r="C10" s="256"/>
      <c r="D10" s="627"/>
      <c r="E10" s="642"/>
    </row>
    <row r="11" spans="1:5" s="270" customFormat="1" ht="12" customHeight="1">
      <c r="A11" s="572" t="s">
        <v>81</v>
      </c>
      <c r="B11" s="488" t="s">
        <v>237</v>
      </c>
      <c r="C11" s="256">
        <v>4656597</v>
      </c>
      <c r="D11" s="627">
        <v>5915764</v>
      </c>
      <c r="E11" s="642">
        <v>5915764</v>
      </c>
    </row>
    <row r="12" spans="1:5" s="270" customFormat="1" ht="12" customHeight="1">
      <c r="A12" s="572" t="s">
        <v>82</v>
      </c>
      <c r="B12" s="488" t="s">
        <v>238</v>
      </c>
      <c r="C12" s="256">
        <v>1800000</v>
      </c>
      <c r="D12" s="627">
        <v>1800000</v>
      </c>
      <c r="E12" s="642">
        <v>1800000</v>
      </c>
    </row>
    <row r="13" spans="1:5" s="270" customFormat="1" ht="12" customHeight="1">
      <c r="A13" s="572" t="s">
        <v>100</v>
      </c>
      <c r="B13" s="488" t="s">
        <v>239</v>
      </c>
      <c r="C13" s="256"/>
      <c r="D13" s="627"/>
      <c r="E13" s="642"/>
    </row>
    <row r="14" spans="1:5" s="262" customFormat="1" ht="12" customHeight="1" thickBot="1">
      <c r="A14" s="573" t="s">
        <v>83</v>
      </c>
      <c r="B14" s="490" t="s">
        <v>240</v>
      </c>
      <c r="C14" s="256"/>
      <c r="D14" s="628"/>
      <c r="E14" s="643"/>
    </row>
    <row r="15" spans="1:5" s="262" customFormat="1" ht="12" customHeight="1" thickBot="1">
      <c r="A15" s="470" t="s">
        <v>21</v>
      </c>
      <c r="B15" s="491" t="s">
        <v>241</v>
      </c>
      <c r="C15" s="172">
        <f>+C16+C17+C18+C19+C20</f>
        <v>11893472</v>
      </c>
      <c r="D15" s="629">
        <f>+D16+D17+D18+D19+D20</f>
        <v>26252031</v>
      </c>
      <c r="E15" s="640">
        <f>SUM(E16:E20)</f>
        <v>26252031</v>
      </c>
    </row>
    <row r="16" spans="1:5" s="262" customFormat="1" ht="12" customHeight="1">
      <c r="A16" s="571" t="s">
        <v>85</v>
      </c>
      <c r="B16" s="486" t="s">
        <v>242</v>
      </c>
      <c r="C16" s="257"/>
      <c r="D16" s="630"/>
      <c r="E16" s="641"/>
    </row>
    <row r="17" spans="1:5" s="262" customFormat="1" ht="12" customHeight="1">
      <c r="A17" s="572" t="s">
        <v>86</v>
      </c>
      <c r="B17" s="488" t="s">
        <v>243</v>
      </c>
      <c r="C17" s="256"/>
      <c r="D17" s="627"/>
      <c r="E17" s="642"/>
    </row>
    <row r="18" spans="1:5" s="262" customFormat="1" ht="12" customHeight="1">
      <c r="A18" s="572" t="s">
        <v>87</v>
      </c>
      <c r="B18" s="488" t="s">
        <v>244</v>
      </c>
      <c r="C18" s="256"/>
      <c r="D18" s="627"/>
      <c r="E18" s="642"/>
    </row>
    <row r="19" spans="1:5" s="262" customFormat="1" ht="12" customHeight="1">
      <c r="A19" s="572" t="s">
        <v>88</v>
      </c>
      <c r="B19" s="488" t="s">
        <v>245</v>
      </c>
      <c r="C19" s="256"/>
      <c r="D19" s="627"/>
      <c r="E19" s="642"/>
    </row>
    <row r="20" spans="1:5" s="262" customFormat="1" ht="12" customHeight="1">
      <c r="A20" s="572" t="s">
        <v>89</v>
      </c>
      <c r="B20" s="488" t="s">
        <v>246</v>
      </c>
      <c r="C20" s="256">
        <v>11893472</v>
      </c>
      <c r="D20" s="627">
        <v>26252031</v>
      </c>
      <c r="E20" s="642">
        <v>26252031</v>
      </c>
    </row>
    <row r="21" spans="1:5" s="270" customFormat="1" ht="12" customHeight="1" thickBot="1">
      <c r="A21" s="573" t="s">
        <v>95</v>
      </c>
      <c r="B21" s="490" t="s">
        <v>247</v>
      </c>
      <c r="C21" s="258"/>
      <c r="D21" s="628"/>
      <c r="E21" s="643"/>
    </row>
    <row r="22" spans="1:5" s="270" customFormat="1" ht="12" customHeight="1" thickBot="1">
      <c r="A22" s="470" t="s">
        <v>22</v>
      </c>
      <c r="B22" s="483" t="s">
        <v>248</v>
      </c>
      <c r="C22" s="172">
        <f>+C23+C24+C25+C26+C27</f>
        <v>14169963</v>
      </c>
      <c r="D22" s="629">
        <f>+D23+D24+D25+D26+D27</f>
        <v>30021903</v>
      </c>
      <c r="E22" s="640">
        <f>SUM(E23:E27)</f>
        <v>30021903</v>
      </c>
    </row>
    <row r="23" spans="1:5" s="270" customFormat="1" ht="12" customHeight="1">
      <c r="A23" s="571" t="s">
        <v>68</v>
      </c>
      <c r="B23" s="486" t="s">
        <v>249</v>
      </c>
      <c r="C23" s="257"/>
      <c r="D23" s="630"/>
      <c r="E23" s="641"/>
    </row>
    <row r="24" spans="1:5" s="262" customFormat="1" ht="12" customHeight="1">
      <c r="A24" s="572" t="s">
        <v>69</v>
      </c>
      <c r="B24" s="488" t="s">
        <v>250</v>
      </c>
      <c r="C24" s="256"/>
      <c r="D24" s="627"/>
      <c r="E24" s="642"/>
    </row>
    <row r="25" spans="1:5" s="270" customFormat="1" ht="12" customHeight="1">
      <c r="A25" s="572" t="s">
        <v>70</v>
      </c>
      <c r="B25" s="488" t="s">
        <v>251</v>
      </c>
      <c r="C25" s="256"/>
      <c r="D25" s="627"/>
      <c r="E25" s="642"/>
    </row>
    <row r="26" spans="1:5" s="270" customFormat="1" ht="12" customHeight="1">
      <c r="A26" s="572" t="s">
        <v>71</v>
      </c>
      <c r="B26" s="488" t="s">
        <v>252</v>
      </c>
      <c r="C26" s="256"/>
      <c r="D26" s="627"/>
      <c r="E26" s="642"/>
    </row>
    <row r="27" spans="1:5" s="270" customFormat="1" ht="12" customHeight="1">
      <c r="A27" s="572" t="s">
        <v>111</v>
      </c>
      <c r="B27" s="488" t="s">
        <v>253</v>
      </c>
      <c r="C27" s="256">
        <v>14169963</v>
      </c>
      <c r="D27" s="627">
        <v>30021903</v>
      </c>
      <c r="E27" s="642">
        <v>30021903</v>
      </c>
    </row>
    <row r="28" spans="1:5" s="270" customFormat="1" ht="12" customHeight="1" thickBot="1">
      <c r="A28" s="573" t="s">
        <v>112</v>
      </c>
      <c r="B28" s="490" t="s">
        <v>254</v>
      </c>
      <c r="C28" s="258">
        <v>11756884</v>
      </c>
      <c r="D28" s="628">
        <v>9159445</v>
      </c>
      <c r="E28" s="643">
        <v>9159445</v>
      </c>
    </row>
    <row r="29" spans="1:5" s="270" customFormat="1" ht="12" customHeight="1" thickBot="1">
      <c r="A29" s="470" t="s">
        <v>113</v>
      </c>
      <c r="B29" s="483" t="s">
        <v>255</v>
      </c>
      <c r="C29" s="259">
        <f>+C30+C33+C34+C35</f>
        <v>16445000</v>
      </c>
      <c r="D29" s="631">
        <f>+D30+D33+D34+D35</f>
        <v>20258997</v>
      </c>
      <c r="E29" s="644">
        <f>+E30+E33+E34+E35</f>
        <v>20258997</v>
      </c>
    </row>
    <row r="30" spans="1:5" s="270" customFormat="1" ht="12" customHeight="1">
      <c r="A30" s="571" t="s">
        <v>256</v>
      </c>
      <c r="B30" s="486" t="s">
        <v>257</v>
      </c>
      <c r="C30" s="453">
        <f>+C31+C32</f>
        <v>15400000</v>
      </c>
      <c r="D30" s="632">
        <f>+D31+D32</f>
        <v>18825472</v>
      </c>
      <c r="E30" s="645">
        <f>SUM(E31:E32)</f>
        <v>18825472</v>
      </c>
    </row>
    <row r="31" spans="1:5" s="270" customFormat="1" ht="12" customHeight="1">
      <c r="A31" s="572" t="s">
        <v>258</v>
      </c>
      <c r="B31" s="488" t="s">
        <v>259</v>
      </c>
      <c r="C31" s="256">
        <v>400000</v>
      </c>
      <c r="D31" s="627">
        <v>466063</v>
      </c>
      <c r="E31" s="642">
        <v>466063</v>
      </c>
    </row>
    <row r="32" spans="1:5" s="270" customFormat="1" ht="12" customHeight="1">
      <c r="A32" s="572" t="s">
        <v>260</v>
      </c>
      <c r="B32" s="488" t="s">
        <v>261</v>
      </c>
      <c r="C32" s="256">
        <v>15000000</v>
      </c>
      <c r="D32" s="627">
        <v>18359409</v>
      </c>
      <c r="E32" s="642">
        <v>18359409</v>
      </c>
    </row>
    <row r="33" spans="1:5" s="270" customFormat="1" ht="12" customHeight="1">
      <c r="A33" s="572" t="s">
        <v>262</v>
      </c>
      <c r="B33" s="488" t="s">
        <v>263</v>
      </c>
      <c r="C33" s="256">
        <v>1000000</v>
      </c>
      <c r="D33" s="627">
        <v>1417908</v>
      </c>
      <c r="E33" s="642">
        <v>1417908</v>
      </c>
    </row>
    <row r="34" spans="1:5" s="270" customFormat="1" ht="12" customHeight="1">
      <c r="A34" s="572" t="s">
        <v>264</v>
      </c>
      <c r="B34" s="488" t="s">
        <v>265</v>
      </c>
      <c r="C34" s="256"/>
      <c r="D34" s="627"/>
      <c r="E34" s="642"/>
    </row>
    <row r="35" spans="1:5" s="270" customFormat="1" ht="12" customHeight="1" thickBot="1">
      <c r="A35" s="573" t="s">
        <v>266</v>
      </c>
      <c r="B35" s="490" t="s">
        <v>267</v>
      </c>
      <c r="C35" s="258">
        <v>45000</v>
      </c>
      <c r="D35" s="628">
        <v>15617</v>
      </c>
      <c r="E35" s="643">
        <v>15617</v>
      </c>
    </row>
    <row r="36" spans="1:5" s="270" customFormat="1" ht="12" customHeight="1" thickBot="1">
      <c r="A36" s="470" t="s">
        <v>24</v>
      </c>
      <c r="B36" s="483" t="s">
        <v>268</v>
      </c>
      <c r="C36" s="172">
        <f>SUM(C37:C47)</f>
        <v>2000000</v>
      </c>
      <c r="D36" s="629">
        <f>SUM(D37:D47)</f>
        <v>2751304</v>
      </c>
      <c r="E36" s="640">
        <f>SUM(E37:E47)</f>
        <v>2751304</v>
      </c>
    </row>
    <row r="37" spans="1:5" s="270" customFormat="1" ht="12" customHeight="1">
      <c r="A37" s="571" t="s">
        <v>72</v>
      </c>
      <c r="B37" s="486" t="s">
        <v>269</v>
      </c>
      <c r="C37" s="257">
        <v>2000000</v>
      </c>
      <c r="D37" s="630">
        <v>2615323</v>
      </c>
      <c r="E37" s="641">
        <v>2615323</v>
      </c>
    </row>
    <row r="38" spans="1:5" s="270" customFormat="1" ht="12" customHeight="1">
      <c r="A38" s="572" t="s">
        <v>73</v>
      </c>
      <c r="B38" s="488" t="s">
        <v>270</v>
      </c>
      <c r="C38" s="256"/>
      <c r="D38" s="627">
        <v>50000</v>
      </c>
      <c r="E38" s="642">
        <v>50000</v>
      </c>
    </row>
    <row r="39" spans="1:5" s="270" customFormat="1" ht="12" customHeight="1">
      <c r="A39" s="572" t="s">
        <v>74</v>
      </c>
      <c r="B39" s="488" t="s">
        <v>271</v>
      </c>
      <c r="C39" s="256"/>
      <c r="D39" s="627"/>
      <c r="E39" s="642"/>
    </row>
    <row r="40" spans="1:5" s="270" customFormat="1" ht="12" customHeight="1">
      <c r="A40" s="572" t="s">
        <v>115</v>
      </c>
      <c r="B40" s="488" t="s">
        <v>272</v>
      </c>
      <c r="C40" s="256"/>
      <c r="D40" s="627">
        <v>73062</v>
      </c>
      <c r="E40" s="642">
        <v>73062</v>
      </c>
    </row>
    <row r="41" spans="1:5" s="270" customFormat="1" ht="12" customHeight="1">
      <c r="A41" s="572" t="s">
        <v>116</v>
      </c>
      <c r="B41" s="488" t="s">
        <v>273</v>
      </c>
      <c r="C41" s="256"/>
      <c r="D41" s="627"/>
      <c r="E41" s="642"/>
    </row>
    <row r="42" spans="1:5" s="270" customFormat="1" ht="12" customHeight="1">
      <c r="A42" s="572" t="s">
        <v>117</v>
      </c>
      <c r="B42" s="488" t="s">
        <v>274</v>
      </c>
      <c r="C42" s="256"/>
      <c r="D42" s="627"/>
      <c r="E42" s="642"/>
    </row>
    <row r="43" spans="1:5" s="270" customFormat="1" ht="12" customHeight="1">
      <c r="A43" s="572" t="s">
        <v>118</v>
      </c>
      <c r="B43" s="488" t="s">
        <v>275</v>
      </c>
      <c r="C43" s="256"/>
      <c r="D43" s="627"/>
      <c r="E43" s="642"/>
    </row>
    <row r="44" spans="1:5" s="270" customFormat="1" ht="12" customHeight="1">
      <c r="A44" s="572" t="s">
        <v>119</v>
      </c>
      <c r="B44" s="488" t="s">
        <v>276</v>
      </c>
      <c r="C44" s="256"/>
      <c r="D44" s="627">
        <v>21</v>
      </c>
      <c r="E44" s="642">
        <v>21</v>
      </c>
    </row>
    <row r="45" spans="1:5" s="270" customFormat="1" ht="12" customHeight="1">
      <c r="A45" s="572" t="s">
        <v>277</v>
      </c>
      <c r="B45" s="488" t="s">
        <v>278</v>
      </c>
      <c r="C45" s="454"/>
      <c r="D45" s="633"/>
      <c r="E45" s="646"/>
    </row>
    <row r="46" spans="1:5" s="270" customFormat="1" ht="12" customHeight="1">
      <c r="A46" s="573" t="s">
        <v>279</v>
      </c>
      <c r="B46" s="490" t="s">
        <v>682</v>
      </c>
      <c r="C46" s="455"/>
      <c r="D46" s="634"/>
      <c r="E46" s="647"/>
    </row>
    <row r="47" spans="1:5" s="262" customFormat="1" ht="12" customHeight="1" thickBot="1">
      <c r="A47" s="573" t="s">
        <v>681</v>
      </c>
      <c r="B47" s="490" t="s">
        <v>280</v>
      </c>
      <c r="C47" s="455"/>
      <c r="D47" s="634">
        <v>12898</v>
      </c>
      <c r="E47" s="647">
        <v>12898</v>
      </c>
    </row>
    <row r="48" spans="1:5" s="270" customFormat="1" ht="12" customHeight="1" thickBot="1">
      <c r="A48" s="470" t="s">
        <v>25</v>
      </c>
      <c r="B48" s="483" t="s">
        <v>281</v>
      </c>
      <c r="C48" s="172">
        <f>SUM(C49:C53)</f>
        <v>0</v>
      </c>
      <c r="D48" s="629">
        <f>SUM(D49:D53)</f>
        <v>0</v>
      </c>
      <c r="E48" s="640"/>
    </row>
    <row r="49" spans="1:5" s="270" customFormat="1" ht="12" customHeight="1">
      <c r="A49" s="571" t="s">
        <v>75</v>
      </c>
      <c r="B49" s="486" t="s">
        <v>282</v>
      </c>
      <c r="C49" s="456"/>
      <c r="D49" s="635"/>
      <c r="E49" s="648"/>
    </row>
    <row r="50" spans="1:5" s="270" customFormat="1" ht="12" customHeight="1">
      <c r="A50" s="572" t="s">
        <v>76</v>
      </c>
      <c r="B50" s="488" t="s">
        <v>283</v>
      </c>
      <c r="C50" s="454"/>
      <c r="D50" s="633"/>
      <c r="E50" s="646"/>
    </row>
    <row r="51" spans="1:5" s="270" customFormat="1" ht="12" customHeight="1">
      <c r="A51" s="572" t="s">
        <v>284</v>
      </c>
      <c r="B51" s="488" t="s">
        <v>285</v>
      </c>
      <c r="C51" s="454"/>
      <c r="D51" s="633"/>
      <c r="E51" s="646"/>
    </row>
    <row r="52" spans="1:5" s="270" customFormat="1" ht="12" customHeight="1">
      <c r="A52" s="572" t="s">
        <v>286</v>
      </c>
      <c r="B52" s="488" t="s">
        <v>287</v>
      </c>
      <c r="C52" s="454"/>
      <c r="D52" s="633"/>
      <c r="E52" s="646"/>
    </row>
    <row r="53" spans="1:5" s="270" customFormat="1" ht="12" customHeight="1" thickBot="1">
      <c r="A53" s="573" t="s">
        <v>288</v>
      </c>
      <c r="B53" s="490" t="s">
        <v>289</v>
      </c>
      <c r="C53" s="455"/>
      <c r="D53" s="634"/>
      <c r="E53" s="647"/>
    </row>
    <row r="54" spans="1:5" s="270" customFormat="1" ht="12" customHeight="1" thickBot="1">
      <c r="A54" s="470" t="s">
        <v>120</v>
      </c>
      <c r="B54" s="483" t="s">
        <v>290</v>
      </c>
      <c r="C54" s="172">
        <f>SUM(C55:C57)</f>
        <v>0</v>
      </c>
      <c r="D54" s="629">
        <f>SUM(D55:D57)</f>
        <v>0</v>
      </c>
      <c r="E54" s="640">
        <f>SUM(E55:E57)</f>
        <v>0</v>
      </c>
    </row>
    <row r="55" spans="1:5" s="262" customFormat="1" ht="12" customHeight="1">
      <c r="A55" s="571" t="s">
        <v>77</v>
      </c>
      <c r="B55" s="486" t="s">
        <v>291</v>
      </c>
      <c r="C55" s="257"/>
      <c r="D55" s="630"/>
      <c r="E55" s="641"/>
    </row>
    <row r="56" spans="1:5" s="262" customFormat="1" ht="12" customHeight="1">
      <c r="A56" s="572" t="s">
        <v>78</v>
      </c>
      <c r="B56" s="488" t="s">
        <v>292</v>
      </c>
      <c r="C56" s="256"/>
      <c r="D56" s="627"/>
      <c r="E56" s="642"/>
    </row>
    <row r="57" spans="1:5" s="262" customFormat="1" ht="12" customHeight="1">
      <c r="A57" s="572" t="s">
        <v>293</v>
      </c>
      <c r="B57" s="488" t="s">
        <v>294</v>
      </c>
      <c r="C57" s="256"/>
      <c r="D57" s="627"/>
      <c r="E57" s="642"/>
    </row>
    <row r="58" spans="1:5" s="262" customFormat="1" ht="12" customHeight="1" thickBot="1">
      <c r="A58" s="573" t="s">
        <v>295</v>
      </c>
      <c r="B58" s="490" t="s">
        <v>296</v>
      </c>
      <c r="C58" s="258"/>
      <c r="D58" s="628"/>
      <c r="E58" s="643"/>
    </row>
    <row r="59" spans="1:5" s="270" customFormat="1" ht="12" customHeight="1" thickBot="1">
      <c r="A59" s="470" t="s">
        <v>27</v>
      </c>
      <c r="B59" s="491" t="s">
        <v>297</v>
      </c>
      <c r="C59" s="172">
        <f>SUM(C60:C62)</f>
        <v>159965</v>
      </c>
      <c r="D59" s="629">
        <f>SUM(D60:D62)</f>
        <v>3152997</v>
      </c>
      <c r="E59" s="640">
        <f>SUM(E60:E63)</f>
        <v>3152997</v>
      </c>
    </row>
    <row r="60" spans="1:5" s="270" customFormat="1" ht="12" customHeight="1">
      <c r="A60" s="571" t="s">
        <v>121</v>
      </c>
      <c r="B60" s="486" t="s">
        <v>298</v>
      </c>
      <c r="C60" s="454"/>
      <c r="D60" s="635"/>
      <c r="E60" s="646"/>
    </row>
    <row r="61" spans="1:5" s="270" customFormat="1" ht="12" customHeight="1">
      <c r="A61" s="572" t="s">
        <v>122</v>
      </c>
      <c r="B61" s="488" t="s">
        <v>444</v>
      </c>
      <c r="C61" s="454"/>
      <c r="D61" s="633"/>
      <c r="E61" s="646"/>
    </row>
    <row r="62" spans="1:5" s="270" customFormat="1" ht="12" customHeight="1">
      <c r="A62" s="572" t="s">
        <v>142</v>
      </c>
      <c r="B62" s="488" t="s">
        <v>300</v>
      </c>
      <c r="C62" s="454">
        <v>159965</v>
      </c>
      <c r="D62" s="633">
        <v>3152997</v>
      </c>
      <c r="E62" s="646">
        <v>3152997</v>
      </c>
    </row>
    <row r="63" spans="1:5" s="270" customFormat="1" ht="12" customHeight="1" thickBot="1">
      <c r="A63" s="573" t="s">
        <v>301</v>
      </c>
      <c r="B63" s="490" t="s">
        <v>302</v>
      </c>
      <c r="C63" s="454"/>
      <c r="D63" s="634"/>
      <c r="E63" s="646"/>
    </row>
    <row r="64" spans="1:5" s="270" customFormat="1" ht="12" customHeight="1" thickBot="1">
      <c r="A64" s="470" t="s">
        <v>28</v>
      </c>
      <c r="B64" s="483" t="s">
        <v>303</v>
      </c>
      <c r="C64" s="259">
        <f>+C8+C15+C22+C29+C36+C48+C54+C59</f>
        <v>59066403</v>
      </c>
      <c r="D64" s="631">
        <f>+D8+D15+D22+D29+D36+D48+D54+D59</f>
        <v>98189689</v>
      </c>
      <c r="E64" s="644">
        <f>+E8+E15+E22+E29+E36+E48+E54+E59</f>
        <v>98189689</v>
      </c>
    </row>
    <row r="65" spans="1:5" s="270" customFormat="1" ht="12" customHeight="1" thickBot="1">
      <c r="A65" s="588" t="s">
        <v>442</v>
      </c>
      <c r="B65" s="491" t="s">
        <v>305</v>
      </c>
      <c r="C65" s="172">
        <f>SUM(C66:C68)</f>
        <v>0</v>
      </c>
      <c r="D65" s="626">
        <f>SUM(D66:D68)</f>
        <v>0</v>
      </c>
      <c r="E65" s="640">
        <f>+E66+E67+E68</f>
        <v>0</v>
      </c>
    </row>
    <row r="66" spans="1:5" s="270" customFormat="1" ht="12" customHeight="1">
      <c r="A66" s="571" t="s">
        <v>306</v>
      </c>
      <c r="B66" s="486" t="s">
        <v>307</v>
      </c>
      <c r="C66" s="454"/>
      <c r="D66" s="633"/>
      <c r="E66" s="646"/>
    </row>
    <row r="67" spans="1:5" s="270" customFormat="1" ht="12" customHeight="1">
      <c r="A67" s="572" t="s">
        <v>308</v>
      </c>
      <c r="B67" s="488" t="s">
        <v>309</v>
      </c>
      <c r="C67" s="454"/>
      <c r="D67" s="633"/>
      <c r="E67" s="646"/>
    </row>
    <row r="68" spans="1:5" s="270" customFormat="1" ht="12" customHeight="1" thickBot="1">
      <c r="A68" s="573" t="s">
        <v>310</v>
      </c>
      <c r="B68" s="473" t="s">
        <v>311</v>
      </c>
      <c r="C68" s="454"/>
      <c r="D68" s="634"/>
      <c r="E68" s="646"/>
    </row>
    <row r="69" spans="1:5" s="270" customFormat="1" ht="12" customHeight="1" thickBot="1">
      <c r="A69" s="588" t="s">
        <v>312</v>
      </c>
      <c r="B69" s="491" t="s">
        <v>313</v>
      </c>
      <c r="C69" s="172">
        <f>SUM(C70:C73)</f>
        <v>0</v>
      </c>
      <c r="D69" s="629">
        <f>SUM(D70:D73)</f>
        <v>0</v>
      </c>
      <c r="E69" s="640">
        <f>+E70+E71+E72+E73</f>
        <v>0</v>
      </c>
    </row>
    <row r="70" spans="1:5" s="270" customFormat="1" ht="12" customHeight="1">
      <c r="A70" s="571" t="s">
        <v>101</v>
      </c>
      <c r="B70" s="486" t="s">
        <v>314</v>
      </c>
      <c r="C70" s="454"/>
      <c r="D70" s="635"/>
      <c r="E70" s="646"/>
    </row>
    <row r="71" spans="1:5" s="270" customFormat="1" ht="12" customHeight="1">
      <c r="A71" s="572" t="s">
        <v>102</v>
      </c>
      <c r="B71" s="488" t="s">
        <v>315</v>
      </c>
      <c r="C71" s="454"/>
      <c r="D71" s="633"/>
      <c r="E71" s="646"/>
    </row>
    <row r="72" spans="1:5" s="270" customFormat="1" ht="12" customHeight="1">
      <c r="A72" s="572" t="s">
        <v>316</v>
      </c>
      <c r="B72" s="488" t="s">
        <v>317</v>
      </c>
      <c r="C72" s="454"/>
      <c r="D72" s="633"/>
      <c r="E72" s="646"/>
    </row>
    <row r="73" spans="1:5" s="270" customFormat="1" ht="12" customHeight="1" thickBot="1">
      <c r="A73" s="573" t="s">
        <v>318</v>
      </c>
      <c r="B73" s="490" t="s">
        <v>319</v>
      </c>
      <c r="C73" s="454"/>
      <c r="D73" s="634"/>
      <c r="E73" s="646"/>
    </row>
    <row r="74" spans="1:5" s="270" customFormat="1" ht="12" customHeight="1" thickBot="1">
      <c r="A74" s="588" t="s">
        <v>320</v>
      </c>
      <c r="B74" s="491" t="s">
        <v>321</v>
      </c>
      <c r="C74" s="172">
        <f>SUM(C75:C76)</f>
        <v>31675239</v>
      </c>
      <c r="D74" s="629">
        <f>SUM(D75:D76)</f>
        <v>31906241</v>
      </c>
      <c r="E74" s="640">
        <f>+E75+E76</f>
        <v>31906241</v>
      </c>
    </row>
    <row r="75" spans="1:5" s="270" customFormat="1" ht="12" customHeight="1">
      <c r="A75" s="571" t="s">
        <v>322</v>
      </c>
      <c r="B75" s="486" t="s">
        <v>323</v>
      </c>
      <c r="C75" s="454">
        <v>31675239</v>
      </c>
      <c r="D75" s="635">
        <v>31906241</v>
      </c>
      <c r="E75" s="646">
        <v>31906241</v>
      </c>
    </row>
    <row r="76" spans="1:5" s="270" customFormat="1" ht="12" customHeight="1" thickBot="1">
      <c r="A76" s="573" t="s">
        <v>324</v>
      </c>
      <c r="B76" s="490" t="s">
        <v>325</v>
      </c>
      <c r="C76" s="454"/>
      <c r="D76" s="634"/>
      <c r="E76" s="646"/>
    </row>
    <row r="77" spans="1:5" s="270" customFormat="1" ht="12" customHeight="1" thickBot="1">
      <c r="A77" s="588" t="s">
        <v>326</v>
      </c>
      <c r="B77" s="491" t="s">
        <v>327</v>
      </c>
      <c r="C77" s="172">
        <f>SUM(C78:C80)</f>
        <v>0</v>
      </c>
      <c r="D77" s="629">
        <f>SUM(D78:D80)</f>
        <v>622281</v>
      </c>
      <c r="E77" s="640">
        <f>+E78+E79+E80</f>
        <v>622281</v>
      </c>
    </row>
    <row r="78" spans="1:5" s="270" customFormat="1" ht="12" customHeight="1">
      <c r="A78" s="571" t="s">
        <v>328</v>
      </c>
      <c r="B78" s="486" t="s">
        <v>329</v>
      </c>
      <c r="C78" s="454"/>
      <c r="D78" s="635">
        <v>622281</v>
      </c>
      <c r="E78" s="646">
        <v>622281</v>
      </c>
    </row>
    <row r="79" spans="1:5" s="270" customFormat="1" ht="12" customHeight="1">
      <c r="A79" s="572" t="s">
        <v>330</v>
      </c>
      <c r="B79" s="488" t="s">
        <v>331</v>
      </c>
      <c r="C79" s="454"/>
      <c r="D79" s="633"/>
      <c r="E79" s="646"/>
    </row>
    <row r="80" spans="1:5" s="270" customFormat="1" ht="12" customHeight="1" thickBot="1">
      <c r="A80" s="573" t="s">
        <v>332</v>
      </c>
      <c r="B80" s="490" t="s">
        <v>333</v>
      </c>
      <c r="C80" s="454"/>
      <c r="D80" s="634"/>
      <c r="E80" s="646"/>
    </row>
    <row r="81" spans="1:5" s="270" customFormat="1" ht="12" customHeight="1" thickBot="1">
      <c r="A81" s="588" t="s">
        <v>334</v>
      </c>
      <c r="B81" s="491" t="s">
        <v>335</v>
      </c>
      <c r="C81" s="172">
        <f>SUM(C82:C85)</f>
        <v>0</v>
      </c>
      <c r="D81" s="629">
        <f>SUM(D82:D85)</f>
        <v>0</v>
      </c>
      <c r="E81" s="640">
        <f>+E82+E83+E84+E85</f>
        <v>0</v>
      </c>
    </row>
    <row r="82" spans="1:5" s="270" customFormat="1" ht="12" customHeight="1">
      <c r="A82" s="589" t="s">
        <v>336</v>
      </c>
      <c r="B82" s="486" t="s">
        <v>337</v>
      </c>
      <c r="C82" s="454"/>
      <c r="D82" s="635"/>
      <c r="E82" s="646"/>
    </row>
    <row r="83" spans="1:5" s="270" customFormat="1" ht="12" customHeight="1">
      <c r="A83" s="590" t="s">
        <v>338</v>
      </c>
      <c r="B83" s="488" t="s">
        <v>339</v>
      </c>
      <c r="C83" s="454"/>
      <c r="D83" s="633"/>
      <c r="E83" s="646"/>
    </row>
    <row r="84" spans="1:5" s="270" customFormat="1" ht="12" customHeight="1">
      <c r="A84" s="590" t="s">
        <v>340</v>
      </c>
      <c r="B84" s="488" t="s">
        <v>341</v>
      </c>
      <c r="C84" s="454"/>
      <c r="D84" s="633"/>
      <c r="E84" s="646"/>
    </row>
    <row r="85" spans="1:5" s="270" customFormat="1" ht="12" customHeight="1" thickBot="1">
      <c r="A85" s="591" t="s">
        <v>342</v>
      </c>
      <c r="B85" s="490" t="s">
        <v>343</v>
      </c>
      <c r="C85" s="454"/>
      <c r="D85" s="634"/>
      <c r="E85" s="646"/>
    </row>
    <row r="86" spans="1:5" s="270" customFormat="1" ht="12" customHeight="1" thickBot="1">
      <c r="A86" s="588" t="s">
        <v>344</v>
      </c>
      <c r="B86" s="491" t="s">
        <v>345</v>
      </c>
      <c r="C86" s="457"/>
      <c r="D86" s="636"/>
      <c r="E86" s="649"/>
    </row>
    <row r="87" spans="1:5" s="270" customFormat="1" ht="12" customHeight="1" thickBot="1">
      <c r="A87" s="588" t="s">
        <v>346</v>
      </c>
      <c r="B87" s="475" t="s">
        <v>347</v>
      </c>
      <c r="C87" s="259">
        <f>SUM(C65,C69,C74,C77,C77,C81,C86)</f>
        <v>31675239</v>
      </c>
      <c r="D87" s="631">
        <f>SUM(D65,D69,D74,D77,D81,D86)</f>
        <v>32528522</v>
      </c>
      <c r="E87" s="644">
        <f>+E65+E69+E74+E77+E81+E86</f>
        <v>32528522</v>
      </c>
    </row>
    <row r="88" spans="1:5" s="270" customFormat="1" ht="12" customHeight="1" thickBot="1">
      <c r="A88" s="580" t="s">
        <v>348</v>
      </c>
      <c r="B88" s="477" t="s">
        <v>443</v>
      </c>
      <c r="C88" s="259">
        <f>+C64+C87</f>
        <v>90741642</v>
      </c>
      <c r="D88" s="637">
        <f>+D64+D87</f>
        <v>130718211</v>
      </c>
      <c r="E88" s="644">
        <f>+E64+E87</f>
        <v>130718211</v>
      </c>
    </row>
    <row r="89" spans="1:5" s="270" customFormat="1" ht="2.25" customHeight="1" thickBot="1">
      <c r="A89" s="574"/>
      <c r="B89" s="592"/>
      <c r="C89" s="593"/>
      <c r="D89" s="593"/>
      <c r="E89" s="593"/>
    </row>
    <row r="90" spans="1:5" ht="14.4" hidden="1" thickBot="1">
      <c r="A90" s="575"/>
      <c r="B90" s="270"/>
      <c r="C90" s="594"/>
      <c r="D90" s="594"/>
      <c r="E90" s="594"/>
    </row>
    <row r="91" spans="1:5" s="269" customFormat="1" ht="16.5" customHeight="1" thickBot="1">
      <c r="A91" s="783" t="s">
        <v>57</v>
      </c>
      <c r="B91" s="784"/>
      <c r="C91" s="784"/>
      <c r="D91" s="784"/>
      <c r="E91" s="785"/>
    </row>
    <row r="92" spans="1:5" s="130" customFormat="1" ht="12" customHeight="1" thickBot="1">
      <c r="A92" s="576" t="s">
        <v>20</v>
      </c>
      <c r="B92" s="478" t="s">
        <v>676</v>
      </c>
      <c r="C92" s="254">
        <f>SUM(C93:C97)</f>
        <v>50780798</v>
      </c>
      <c r="D92" s="254">
        <f>SUM(D93:D97)</f>
        <v>65655265</v>
      </c>
      <c r="E92" s="651">
        <f>SUM(E93:E97)</f>
        <v>65655265</v>
      </c>
    </row>
    <row r="93" spans="1:5" ht="12" customHeight="1">
      <c r="A93" s="577" t="s">
        <v>79</v>
      </c>
      <c r="B93" s="499" t="s">
        <v>50</v>
      </c>
      <c r="C93" s="255">
        <v>16693039</v>
      </c>
      <c r="D93" s="255">
        <v>28042083</v>
      </c>
      <c r="E93" s="652">
        <v>28042083</v>
      </c>
    </row>
    <row r="94" spans="1:5" ht="12" customHeight="1">
      <c r="A94" s="572" t="s">
        <v>80</v>
      </c>
      <c r="B94" s="500" t="s">
        <v>123</v>
      </c>
      <c r="C94" s="256">
        <v>2909653</v>
      </c>
      <c r="D94" s="256">
        <v>3837798</v>
      </c>
      <c r="E94" s="642">
        <v>3837798</v>
      </c>
    </row>
    <row r="95" spans="1:5" ht="12" customHeight="1">
      <c r="A95" s="572" t="s">
        <v>81</v>
      </c>
      <c r="B95" s="500" t="s">
        <v>99</v>
      </c>
      <c r="C95" s="258">
        <v>22808000</v>
      </c>
      <c r="D95" s="258">
        <v>22065807</v>
      </c>
      <c r="E95" s="643">
        <v>22065807</v>
      </c>
    </row>
    <row r="96" spans="1:5" ht="12" customHeight="1">
      <c r="A96" s="572" t="s">
        <v>82</v>
      </c>
      <c r="B96" s="501" t="s">
        <v>124</v>
      </c>
      <c r="C96" s="258">
        <v>1950000</v>
      </c>
      <c r="D96" s="258">
        <v>1463231</v>
      </c>
      <c r="E96" s="643">
        <v>1463231</v>
      </c>
    </row>
    <row r="97" spans="1:5" ht="12" customHeight="1">
      <c r="A97" s="572" t="s">
        <v>90</v>
      </c>
      <c r="B97" s="502" t="s">
        <v>125</v>
      </c>
      <c r="C97" s="258">
        <v>6420106</v>
      </c>
      <c r="D97" s="258">
        <v>10246346</v>
      </c>
      <c r="E97" s="643">
        <v>10246346</v>
      </c>
    </row>
    <row r="98" spans="1:5" ht="12" customHeight="1">
      <c r="A98" s="572" t="s">
        <v>83</v>
      </c>
      <c r="B98" s="500" t="s">
        <v>357</v>
      </c>
      <c r="C98" s="258"/>
      <c r="D98" s="258"/>
      <c r="E98" s="643"/>
    </row>
    <row r="99" spans="1:5" ht="12" customHeight="1">
      <c r="A99" s="572" t="s">
        <v>84</v>
      </c>
      <c r="B99" s="503" t="s">
        <v>358</v>
      </c>
      <c r="C99" s="258"/>
      <c r="D99" s="258"/>
      <c r="E99" s="643"/>
    </row>
    <row r="100" spans="1:5" ht="12" customHeight="1">
      <c r="A100" s="572" t="s">
        <v>91</v>
      </c>
      <c r="B100" s="500" t="s">
        <v>359</v>
      </c>
      <c r="C100" s="258"/>
      <c r="D100" s="258"/>
      <c r="E100" s="643"/>
    </row>
    <row r="101" spans="1:5" ht="12" customHeight="1">
      <c r="A101" s="572" t="s">
        <v>92</v>
      </c>
      <c r="B101" s="500" t="s">
        <v>360</v>
      </c>
      <c r="C101" s="258"/>
      <c r="D101" s="258"/>
      <c r="E101" s="643"/>
    </row>
    <row r="102" spans="1:5" ht="12" customHeight="1">
      <c r="A102" s="572" t="s">
        <v>93</v>
      </c>
      <c r="B102" s="503" t="s">
        <v>361</v>
      </c>
      <c r="C102" s="258">
        <v>5390106</v>
      </c>
      <c r="D102" s="258">
        <v>9681402</v>
      </c>
      <c r="E102" s="643">
        <v>9681402</v>
      </c>
    </row>
    <row r="103" spans="1:5" ht="12" customHeight="1">
      <c r="A103" s="572" t="s">
        <v>94</v>
      </c>
      <c r="B103" s="503" t="s">
        <v>362</v>
      </c>
      <c r="C103" s="258"/>
      <c r="D103" s="258"/>
      <c r="E103" s="643"/>
    </row>
    <row r="104" spans="1:5" ht="12" customHeight="1">
      <c r="A104" s="572" t="s">
        <v>96</v>
      </c>
      <c r="B104" s="500" t="s">
        <v>363</v>
      </c>
      <c r="C104" s="258"/>
      <c r="D104" s="258"/>
      <c r="E104" s="643"/>
    </row>
    <row r="105" spans="1:5" ht="12" customHeight="1">
      <c r="A105" s="578" t="s">
        <v>126</v>
      </c>
      <c r="B105" s="505" t="s">
        <v>364</v>
      </c>
      <c r="C105" s="258"/>
      <c r="D105" s="258"/>
      <c r="E105" s="643"/>
    </row>
    <row r="106" spans="1:5" ht="12" customHeight="1">
      <c r="A106" s="572" t="s">
        <v>365</v>
      </c>
      <c r="B106" s="505" t="s">
        <v>366</v>
      </c>
      <c r="C106" s="258"/>
      <c r="D106" s="258"/>
      <c r="E106" s="643"/>
    </row>
    <row r="107" spans="1:5" s="130" customFormat="1" ht="12" customHeight="1" thickBot="1">
      <c r="A107" s="579" t="s">
        <v>367</v>
      </c>
      <c r="B107" s="507" t="s">
        <v>368</v>
      </c>
      <c r="C107" s="260">
        <v>1030000</v>
      </c>
      <c r="D107" s="260">
        <v>564944</v>
      </c>
      <c r="E107" s="653">
        <v>564944</v>
      </c>
    </row>
    <row r="108" spans="1:5" ht="12" customHeight="1" thickBot="1">
      <c r="A108" s="470" t="s">
        <v>21</v>
      </c>
      <c r="B108" s="479" t="s">
        <v>677</v>
      </c>
      <c r="C108" s="172">
        <f>+C109+C111+C113</f>
        <v>35214481</v>
      </c>
      <c r="D108" s="172">
        <f>+D109+D111+D113</f>
        <v>43905447</v>
      </c>
      <c r="E108" s="640">
        <f>+E109+E111+E113</f>
        <v>43905447</v>
      </c>
    </row>
    <row r="109" spans="1:5" ht="12" customHeight="1">
      <c r="A109" s="571" t="s">
        <v>85</v>
      </c>
      <c r="B109" s="500" t="s">
        <v>140</v>
      </c>
      <c r="C109" s="257">
        <v>24695388</v>
      </c>
      <c r="D109" s="257">
        <v>31318747</v>
      </c>
      <c r="E109" s="641">
        <v>31318747</v>
      </c>
    </row>
    <row r="110" spans="1:5" ht="12" customHeight="1">
      <c r="A110" s="571" t="s">
        <v>86</v>
      </c>
      <c r="B110" s="505" t="s">
        <v>370</v>
      </c>
      <c r="C110" s="257">
        <v>13081000</v>
      </c>
      <c r="D110" s="257">
        <v>13081000</v>
      </c>
      <c r="E110" s="641">
        <v>13081000</v>
      </c>
    </row>
    <row r="111" spans="1:5" ht="12" customHeight="1">
      <c r="A111" s="571" t="s">
        <v>87</v>
      </c>
      <c r="B111" s="505" t="s">
        <v>127</v>
      </c>
      <c r="C111" s="256">
        <v>10519093</v>
      </c>
      <c r="D111" s="256">
        <v>12586700</v>
      </c>
      <c r="E111" s="642">
        <v>12586700</v>
      </c>
    </row>
    <row r="112" spans="1:5" ht="12" customHeight="1">
      <c r="A112" s="571" t="s">
        <v>88</v>
      </c>
      <c r="B112" s="505" t="s">
        <v>371</v>
      </c>
      <c r="C112" s="165"/>
      <c r="D112" s="165"/>
      <c r="E112" s="642"/>
    </row>
    <row r="113" spans="1:5" ht="12" customHeight="1">
      <c r="A113" s="571" t="s">
        <v>89</v>
      </c>
      <c r="B113" s="490" t="s">
        <v>143</v>
      </c>
      <c r="C113" s="165"/>
      <c r="D113" s="165"/>
      <c r="E113" s="642"/>
    </row>
    <row r="114" spans="1:5" ht="12" customHeight="1">
      <c r="A114" s="571" t="s">
        <v>95</v>
      </c>
      <c r="B114" s="488" t="s">
        <v>372</v>
      </c>
      <c r="C114" s="165"/>
      <c r="D114" s="165"/>
      <c r="E114" s="642"/>
    </row>
    <row r="115" spans="1:5" ht="12" customHeight="1">
      <c r="A115" s="571" t="s">
        <v>97</v>
      </c>
      <c r="B115" s="508" t="s">
        <v>373</v>
      </c>
      <c r="C115" s="165"/>
      <c r="D115" s="165"/>
      <c r="E115" s="642"/>
    </row>
    <row r="116" spans="1:5" ht="12" customHeight="1">
      <c r="A116" s="571" t="s">
        <v>128</v>
      </c>
      <c r="B116" s="500" t="s">
        <v>360</v>
      </c>
      <c r="C116" s="165"/>
      <c r="D116" s="165"/>
      <c r="E116" s="642"/>
    </row>
    <row r="117" spans="1:5" ht="12" customHeight="1">
      <c r="A117" s="571" t="s">
        <v>129</v>
      </c>
      <c r="B117" s="500" t="s">
        <v>374</v>
      </c>
      <c r="C117" s="165"/>
      <c r="D117" s="165"/>
      <c r="E117" s="642"/>
    </row>
    <row r="118" spans="1:5" ht="12" customHeight="1">
      <c r="A118" s="571" t="s">
        <v>130</v>
      </c>
      <c r="B118" s="500" t="s">
        <v>375</v>
      </c>
      <c r="C118" s="165"/>
      <c r="D118" s="165"/>
      <c r="E118" s="642"/>
    </row>
    <row r="119" spans="1:5" ht="12" customHeight="1">
      <c r="A119" s="571" t="s">
        <v>376</v>
      </c>
      <c r="B119" s="500" t="s">
        <v>363</v>
      </c>
      <c r="C119" s="165"/>
      <c r="D119" s="165"/>
      <c r="E119" s="642"/>
    </row>
    <row r="120" spans="1:5" ht="12" customHeight="1">
      <c r="A120" s="571" t="s">
        <v>377</v>
      </c>
      <c r="B120" s="500" t="s">
        <v>378</v>
      </c>
      <c r="C120" s="165"/>
      <c r="D120" s="165"/>
      <c r="E120" s="642"/>
    </row>
    <row r="121" spans="1:5" ht="12" customHeight="1" thickBot="1">
      <c r="A121" s="578" t="s">
        <v>379</v>
      </c>
      <c r="B121" s="500" t="s">
        <v>380</v>
      </c>
      <c r="C121" s="167"/>
      <c r="D121" s="167"/>
      <c r="E121" s="643"/>
    </row>
    <row r="122" spans="1:5" ht="12" customHeight="1" thickBot="1">
      <c r="A122" s="470" t="s">
        <v>22</v>
      </c>
      <c r="B122" s="509" t="s">
        <v>381</v>
      </c>
      <c r="C122" s="172">
        <f>SUM(C123:C124)</f>
        <v>4170443</v>
      </c>
      <c r="D122" s="172">
        <f>SUM(D123:D124)</f>
        <v>20581579</v>
      </c>
      <c r="E122" s="640">
        <f>+E123+E124</f>
        <v>0</v>
      </c>
    </row>
    <row r="123" spans="1:5" ht="12" customHeight="1">
      <c r="A123" s="571" t="s">
        <v>68</v>
      </c>
      <c r="B123" s="508" t="s">
        <v>58</v>
      </c>
      <c r="C123" s="257">
        <v>4170443</v>
      </c>
      <c r="D123" s="257">
        <v>20581579</v>
      </c>
      <c r="E123" s="641">
        <v>0</v>
      </c>
    </row>
    <row r="124" spans="1:5" ht="12" customHeight="1" thickBot="1">
      <c r="A124" s="573" t="s">
        <v>69</v>
      </c>
      <c r="B124" s="505" t="s">
        <v>59</v>
      </c>
      <c r="C124" s="258"/>
      <c r="D124" s="258"/>
      <c r="E124" s="643"/>
    </row>
    <row r="125" spans="1:5" ht="12" customHeight="1" thickBot="1">
      <c r="A125" s="470" t="s">
        <v>23</v>
      </c>
      <c r="B125" s="509" t="s">
        <v>382</v>
      </c>
      <c r="C125" s="172">
        <f>+C92+C108+C122</f>
        <v>90165722</v>
      </c>
      <c r="D125" s="172">
        <f>+D92+D108+D122</f>
        <v>130142291</v>
      </c>
      <c r="E125" s="640">
        <f>+E92+E108+E122</f>
        <v>109560712</v>
      </c>
    </row>
    <row r="126" spans="1:5" ht="12" customHeight="1" thickBot="1">
      <c r="A126" s="470" t="s">
        <v>24</v>
      </c>
      <c r="B126" s="509" t="s">
        <v>445</v>
      </c>
      <c r="C126" s="172">
        <f>+C127+C128+C129</f>
        <v>0</v>
      </c>
      <c r="D126" s="172">
        <f>+D127+D128+D129</f>
        <v>0</v>
      </c>
      <c r="E126" s="640">
        <f>+E127+E128+E129</f>
        <v>0</v>
      </c>
    </row>
    <row r="127" spans="1:5" ht="12" customHeight="1">
      <c r="A127" s="571" t="s">
        <v>72</v>
      </c>
      <c r="B127" s="508" t="s">
        <v>384</v>
      </c>
      <c r="C127" s="165"/>
      <c r="D127" s="165"/>
      <c r="E127" s="642"/>
    </row>
    <row r="128" spans="1:5" ht="12" customHeight="1">
      <c r="A128" s="571" t="s">
        <v>73</v>
      </c>
      <c r="B128" s="508" t="s">
        <v>385</v>
      </c>
      <c r="C128" s="165"/>
      <c r="D128" s="165"/>
      <c r="E128" s="642"/>
    </row>
    <row r="129" spans="1:11" ht="12" customHeight="1" thickBot="1">
      <c r="A129" s="578" t="s">
        <v>74</v>
      </c>
      <c r="B129" s="510" t="s">
        <v>386</v>
      </c>
      <c r="C129" s="165"/>
      <c r="D129" s="165"/>
      <c r="E129" s="642"/>
    </row>
    <row r="130" spans="1:11" ht="12" customHeight="1" thickBot="1">
      <c r="A130" s="470" t="s">
        <v>25</v>
      </c>
      <c r="B130" s="509" t="s">
        <v>387</v>
      </c>
      <c r="C130" s="172">
        <f>+C131+C132+C133+C134</f>
        <v>0</v>
      </c>
      <c r="D130" s="172">
        <f>+D131+D132+D133+D134</f>
        <v>0</v>
      </c>
      <c r="E130" s="640">
        <f>+E131+E132+E134+E133</f>
        <v>0</v>
      </c>
    </row>
    <row r="131" spans="1:11" ht="12" customHeight="1">
      <c r="A131" s="571" t="s">
        <v>75</v>
      </c>
      <c r="B131" s="508" t="s">
        <v>388</v>
      </c>
      <c r="C131" s="165"/>
      <c r="D131" s="165"/>
      <c r="E131" s="642"/>
    </row>
    <row r="132" spans="1:11" ht="12" customHeight="1">
      <c r="A132" s="571" t="s">
        <v>76</v>
      </c>
      <c r="B132" s="508" t="s">
        <v>389</v>
      </c>
      <c r="C132" s="165"/>
      <c r="D132" s="165"/>
      <c r="E132" s="642"/>
    </row>
    <row r="133" spans="1:11" ht="12" customHeight="1">
      <c r="A133" s="571" t="s">
        <v>284</v>
      </c>
      <c r="B133" s="508" t="s">
        <v>390</v>
      </c>
      <c r="C133" s="165"/>
      <c r="D133" s="165"/>
      <c r="E133" s="642"/>
    </row>
    <row r="134" spans="1:11" s="130" customFormat="1" ht="12" customHeight="1" thickBot="1">
      <c r="A134" s="578" t="s">
        <v>286</v>
      </c>
      <c r="B134" s="510" t="s">
        <v>391</v>
      </c>
      <c r="C134" s="165"/>
      <c r="D134" s="165"/>
      <c r="E134" s="642"/>
    </row>
    <row r="135" spans="1:11" ht="14.4" thickBot="1">
      <c r="A135" s="470" t="s">
        <v>26</v>
      </c>
      <c r="B135" s="509" t="s">
        <v>533</v>
      </c>
      <c r="C135" s="259">
        <f>+C136+C137+C138+C139</f>
        <v>575920</v>
      </c>
      <c r="D135" s="259">
        <f>+D136+D137+D138+D139</f>
        <v>575920</v>
      </c>
      <c r="E135" s="644">
        <f>+E136+E137+E138+E139</f>
        <v>575920</v>
      </c>
      <c r="K135" s="252"/>
    </row>
    <row r="136" spans="1:11" ht="13.8">
      <c r="A136" s="571" t="s">
        <v>77</v>
      </c>
      <c r="B136" s="508" t="s">
        <v>393</v>
      </c>
      <c r="C136" s="165"/>
      <c r="D136" s="165"/>
      <c r="E136" s="642"/>
    </row>
    <row r="137" spans="1:11" ht="12" customHeight="1">
      <c r="A137" s="571" t="s">
        <v>78</v>
      </c>
      <c r="B137" s="508" t="s">
        <v>394</v>
      </c>
      <c r="C137" s="165">
        <v>575920</v>
      </c>
      <c r="D137" s="165">
        <v>575920</v>
      </c>
      <c r="E137" s="642">
        <v>575920</v>
      </c>
    </row>
    <row r="138" spans="1:11" s="130" customFormat="1" ht="12" customHeight="1">
      <c r="A138" s="571" t="s">
        <v>293</v>
      </c>
      <c r="B138" s="508" t="s">
        <v>532</v>
      </c>
      <c r="C138" s="165"/>
      <c r="D138" s="165"/>
      <c r="E138" s="642"/>
    </row>
    <row r="139" spans="1:11" s="130" customFormat="1" ht="12" customHeight="1">
      <c r="A139" s="571" t="s">
        <v>295</v>
      </c>
      <c r="B139" s="508" t="s">
        <v>395</v>
      </c>
      <c r="C139" s="167"/>
      <c r="D139" s="167"/>
      <c r="E139" s="643"/>
    </row>
    <row r="140" spans="1:11" s="130" customFormat="1" ht="12" customHeight="1" thickBot="1">
      <c r="A140" s="578" t="s">
        <v>531</v>
      </c>
      <c r="B140" s="510" t="s">
        <v>396</v>
      </c>
      <c r="C140" s="663">
        <f>+C141+C142+C143+C144</f>
        <v>0</v>
      </c>
      <c r="D140" s="663">
        <f>+D141+D142+D143+D144</f>
        <v>0</v>
      </c>
      <c r="E140" s="664">
        <f>+E141+E142+E143+E144</f>
        <v>0</v>
      </c>
    </row>
    <row r="141" spans="1:11" s="130" customFormat="1" ht="12" customHeight="1" thickBot="1">
      <c r="A141" s="470" t="s">
        <v>27</v>
      </c>
      <c r="B141" s="509" t="s">
        <v>446</v>
      </c>
      <c r="C141" s="260"/>
      <c r="D141" s="701"/>
      <c r="E141" s="653"/>
    </row>
    <row r="142" spans="1:11" s="130" customFormat="1" ht="12" customHeight="1">
      <c r="A142" s="571" t="s">
        <v>121</v>
      </c>
      <c r="B142" s="508" t="s">
        <v>398</v>
      </c>
      <c r="C142" s="166"/>
      <c r="D142" s="166"/>
      <c r="E142" s="641"/>
    </row>
    <row r="143" spans="1:11" s="130" customFormat="1" ht="12" customHeight="1">
      <c r="A143" s="571" t="s">
        <v>122</v>
      </c>
      <c r="B143" s="508" t="s">
        <v>399</v>
      </c>
      <c r="C143" s="165"/>
      <c r="D143" s="165"/>
      <c r="E143" s="642"/>
    </row>
    <row r="144" spans="1:11" s="130" customFormat="1" ht="12" customHeight="1">
      <c r="A144" s="571" t="s">
        <v>142</v>
      </c>
      <c r="B144" s="508" t="s">
        <v>400</v>
      </c>
      <c r="C144" s="167"/>
      <c r="D144" s="167"/>
      <c r="E144" s="643"/>
    </row>
    <row r="145" spans="1:5" ht="12.75" customHeight="1" thickBot="1">
      <c r="A145" s="571" t="s">
        <v>301</v>
      </c>
      <c r="B145" s="508" t="s">
        <v>401</v>
      </c>
      <c r="C145" s="665"/>
      <c r="D145" s="665"/>
      <c r="E145" s="666"/>
    </row>
    <row r="146" spans="1:5" ht="12" customHeight="1" thickBot="1">
      <c r="A146" s="470" t="s">
        <v>28</v>
      </c>
      <c r="B146" s="509" t="s">
        <v>402</v>
      </c>
      <c r="C146" s="266">
        <f>SUM(C126,C130,C135,C141,C141)</f>
        <v>575920</v>
      </c>
      <c r="D146" s="266">
        <f>SUM(D126,D130,D135,D141)</f>
        <v>575920</v>
      </c>
      <c r="E146" s="655">
        <f>SUM(E126,E130,E135,E141)</f>
        <v>575920</v>
      </c>
    </row>
    <row r="147" spans="1:5" ht="15" customHeight="1" thickBot="1">
      <c r="A147" s="580" t="s">
        <v>29</v>
      </c>
      <c r="B147" s="513" t="s">
        <v>403</v>
      </c>
      <c r="C147" s="511">
        <f>+C125+C146</f>
        <v>90741642</v>
      </c>
      <c r="D147" s="511">
        <f>+D125+D146</f>
        <v>130718211</v>
      </c>
      <c r="E147" s="511">
        <f>SUM(E125,E146)</f>
        <v>110136632</v>
      </c>
    </row>
    <row r="148" spans="1:5" ht="7.2" customHeight="1" thickBot="1">
      <c r="A148" s="581"/>
      <c r="B148" s="582"/>
      <c r="C148" s="595"/>
      <c r="D148" s="595"/>
      <c r="E148" s="595"/>
    </row>
    <row r="149" spans="1:5" ht="15" customHeight="1" thickBot="1">
      <c r="A149" s="583" t="s">
        <v>534</v>
      </c>
      <c r="B149" s="584"/>
      <c r="C149" s="596">
        <v>2</v>
      </c>
      <c r="D149" s="597">
        <v>2</v>
      </c>
      <c r="E149" s="598">
        <v>4</v>
      </c>
    </row>
    <row r="150" spans="1:5" ht="14.25" customHeight="1" thickBot="1">
      <c r="A150" s="583" t="s">
        <v>137</v>
      </c>
      <c r="B150" s="584"/>
      <c r="C150" s="596">
        <v>18</v>
      </c>
      <c r="D150" s="597">
        <v>18</v>
      </c>
      <c r="E150" s="598">
        <v>16</v>
      </c>
    </row>
  </sheetData>
  <sheetProtection formatCells="0"/>
  <mergeCells count="5">
    <mergeCell ref="A1:E1"/>
    <mergeCell ref="A7:E7"/>
    <mergeCell ref="A91:E91"/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5" orientation="portrait" verticalDpi="300" r:id="rId1"/>
  <headerFooter differentOddEven="1" alignWithMargins="0">
    <oddHeader xml:space="preserve">&amp;R&amp;11 &amp;13 6. melléklet a 11/2020. (VII.15.) önkormányzati rendelethez&amp;11 &amp;"Times New Roman CE,Félkövér dőlt" &amp;12 </oddHeader>
    <firstHeader>&amp;R&amp;"Times New Roman CE,Félkövér"&amp;12 6. melléklet a 3/2017.(V……..) önkormányzati rendelethez</first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14</vt:i4>
      </vt:variant>
    </vt:vector>
  </HeadingPairs>
  <TitlesOfParts>
    <vt:vector size="35" baseType="lpstr">
      <vt:lpstr>1.mell.1.old KVETÉSI, PÜ MÉRL</vt:lpstr>
      <vt:lpstr>1.mell. 2.old</vt:lpstr>
      <vt:lpstr>1. mell. 3. old</vt:lpstr>
      <vt:lpstr>2.mell. 1. old BEV KIAD MÉRL </vt:lpstr>
      <vt:lpstr>2.mell.2.old  </vt:lpstr>
      <vt:lpstr>3.sz.mell. BERUH</vt:lpstr>
      <vt:lpstr>4.sz.mell. FELÚJ</vt:lpstr>
      <vt:lpstr>5. sz. mell. EU TÁM </vt:lpstr>
      <vt:lpstr>6.mell. 1.old BEV KIAD ELŐIR</vt:lpstr>
      <vt:lpstr>6. mell. 2. old</vt:lpstr>
      <vt:lpstr>7. mell. 1. old VAGYONKIMUT</vt:lpstr>
      <vt:lpstr>7. mell. 2. old</vt:lpstr>
      <vt:lpstr>7. mell. 3. old</vt:lpstr>
      <vt:lpstr>7. mell. 4. old</vt:lpstr>
      <vt:lpstr>8. mell.Többéves kihat</vt:lpstr>
      <vt:lpstr>9. mell.PÉNZESZK VÁLTOZÁS</vt:lpstr>
      <vt:lpstr>10.sz. mell. - Maradványkimut.</vt:lpstr>
      <vt:lpstr>11.sz. mell - Eredménykimut.</vt:lpstr>
      <vt:lpstr>12.sz. mell. - Falugondnok</vt:lpstr>
      <vt:lpstr>13.sz. mell. - Létszámkeret</vt:lpstr>
      <vt:lpstr>14.sz. mell. - Közfoglalk.</vt:lpstr>
      <vt:lpstr>'7. mell. 3. old'!_ftn1</vt:lpstr>
      <vt:lpstr>'7. mell. 3. old'!_ftnref1</vt:lpstr>
      <vt:lpstr>'6. mell. 2. old'!Nyomtatási_cím</vt:lpstr>
      <vt:lpstr>'6.mell. 1.old BEV KIAD ELŐIR'!Nyomtatási_cím</vt:lpstr>
      <vt:lpstr>'7. mell. 1. old VAGYONKIMUT'!Nyomtatási_cím</vt:lpstr>
      <vt:lpstr>'1. mell. 3. old'!Nyomtatási_terület</vt:lpstr>
      <vt:lpstr>'1.mell. 2.old'!Nyomtatási_terület</vt:lpstr>
      <vt:lpstr>'1.mell.1.old KVETÉSI, PÜ MÉRL'!Nyomtatási_terület</vt:lpstr>
      <vt:lpstr>'2.mell. 1. old BEV KIAD MÉRL '!Nyomtatási_terület</vt:lpstr>
      <vt:lpstr>'5. sz. mell. EU TÁM '!Nyomtatási_terület</vt:lpstr>
      <vt:lpstr>'7. mell. 1. old VAGYONKIMUT'!Nyomtatási_terület</vt:lpstr>
      <vt:lpstr>'7. mell. 2. old'!Nyomtatási_terület</vt:lpstr>
      <vt:lpstr>'7. mell. 3. old'!Nyomtatási_terület</vt:lpstr>
      <vt:lpstr>'7. mell. 4. old'!Nyomtatási_terület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jegyzo</cp:lastModifiedBy>
  <cp:lastPrinted>2020-07-15T06:20:06Z</cp:lastPrinted>
  <dcterms:created xsi:type="dcterms:W3CDTF">1999-10-30T10:30:45Z</dcterms:created>
  <dcterms:modified xsi:type="dcterms:W3CDTF">2020-07-15T06:52:58Z</dcterms:modified>
</cp:coreProperties>
</file>