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Kátoly\Előterjesztések\11\"/>
    </mc:Choice>
  </mc:AlternateContent>
  <xr:revisionPtr revIDLastSave="0" documentId="13_ncr:1_{131EA827-AD26-4AC9-97AC-9A89589B27D6}" xr6:coauthVersionLast="45" xr6:coauthVersionMax="45" xr10:uidLastSave="{00000000-0000-0000-0000-000000000000}"/>
  <bookViews>
    <workbookView xWindow="-120" yWindow="-120" windowWidth="29040" windowHeight="15840" tabRatio="599" firstSheet="4" xr2:uid="{00000000-000D-0000-FFFF-FFFF00000000}"/>
  </bookViews>
  <sheets>
    <sheet name="1.Címrend" sheetId="32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31" r:id="rId13"/>
  </sheets>
  <definedNames>
    <definedName name="_xlnm._FilterDatabase" localSheetId="4" hidden="1">'5.Bevétel'!$A$2:$Q$17</definedName>
    <definedName name="_xlnm._FilterDatabase" localSheetId="5" hidden="1">'6.Kiadások'!$A$2:$U$30</definedName>
    <definedName name="_xlnm.Print_Titles" localSheetId="0">'1.Címrend'!$1:$1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  <definedName name="_xlnm.Print_Area" localSheetId="0">'1.Címrend'!$A$1:$E$36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7" l="1"/>
  <c r="D15" i="37" s="1"/>
  <c r="D24" i="33"/>
  <c r="P7" i="39" s="1"/>
  <c r="B24" i="33"/>
  <c r="O7" i="39" s="1"/>
  <c r="I18" i="33"/>
  <c r="G18" i="33"/>
  <c r="E88" i="31"/>
  <c r="E86" i="31"/>
  <c r="F86" i="31"/>
  <c r="G86" i="31"/>
  <c r="H86" i="31"/>
  <c r="I86" i="31"/>
  <c r="J86" i="31"/>
  <c r="K86" i="31"/>
  <c r="L86" i="31"/>
  <c r="M86" i="31"/>
  <c r="N86" i="31"/>
  <c r="O86" i="31"/>
  <c r="D86" i="31"/>
  <c r="E82" i="31"/>
  <c r="F82" i="31"/>
  <c r="G82" i="31"/>
  <c r="H82" i="31"/>
  <c r="I82" i="31"/>
  <c r="J82" i="31"/>
  <c r="K82" i="31"/>
  <c r="L82" i="31"/>
  <c r="M82" i="31"/>
  <c r="N82" i="31"/>
  <c r="O82" i="31"/>
  <c r="D82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E94" i="30"/>
  <c r="C6" i="35"/>
  <c r="C9" i="35"/>
  <c r="C10" i="35"/>
  <c r="C11" i="35"/>
  <c r="C12" i="35"/>
  <c r="C13" i="35"/>
  <c r="C14" i="35"/>
  <c r="C15" i="35"/>
  <c r="C16" i="35"/>
  <c r="C5" i="35"/>
  <c r="E85" i="31" l="1"/>
  <c r="F85" i="31"/>
  <c r="G85" i="31"/>
  <c r="H85" i="31"/>
  <c r="I85" i="31"/>
  <c r="J85" i="31"/>
  <c r="K85" i="31"/>
  <c r="L85" i="31"/>
  <c r="M85" i="31"/>
  <c r="N85" i="31"/>
  <c r="O85" i="31"/>
  <c r="D85" i="31"/>
  <c r="Q86" i="31"/>
  <c r="Q85" i="31"/>
  <c r="Q90" i="31"/>
  <c r="E84" i="31"/>
  <c r="F84" i="31"/>
  <c r="G84" i="31"/>
  <c r="H84" i="31"/>
  <c r="I84" i="31"/>
  <c r="J84" i="31"/>
  <c r="K84" i="31"/>
  <c r="L84" i="31"/>
  <c r="M84" i="31"/>
  <c r="N84" i="31"/>
  <c r="O84" i="31"/>
  <c r="D84" i="31"/>
  <c r="E83" i="31"/>
  <c r="F83" i="31"/>
  <c r="G83" i="31"/>
  <c r="H83" i="31"/>
  <c r="I83" i="31"/>
  <c r="J83" i="31"/>
  <c r="K83" i="31"/>
  <c r="L83" i="31"/>
  <c r="M83" i="31"/>
  <c r="N83" i="31"/>
  <c r="O83" i="31"/>
  <c r="D83" i="31"/>
  <c r="E81" i="31"/>
  <c r="F81" i="31"/>
  <c r="G81" i="31"/>
  <c r="H81" i="31"/>
  <c r="I81" i="31"/>
  <c r="J81" i="31"/>
  <c r="K81" i="31"/>
  <c r="L81" i="31"/>
  <c r="M81" i="31"/>
  <c r="N81" i="31"/>
  <c r="O81" i="31"/>
  <c r="D81" i="31"/>
  <c r="E70" i="31"/>
  <c r="F70" i="31"/>
  <c r="G70" i="31"/>
  <c r="H70" i="31"/>
  <c r="I70" i="31"/>
  <c r="J70" i="31"/>
  <c r="K70" i="31"/>
  <c r="L70" i="31"/>
  <c r="M70" i="31"/>
  <c r="N70" i="31"/>
  <c r="O70" i="31"/>
  <c r="D70" i="31"/>
  <c r="E69" i="31"/>
  <c r="F69" i="31"/>
  <c r="G69" i="31"/>
  <c r="H69" i="31"/>
  <c r="I69" i="31"/>
  <c r="J69" i="31"/>
  <c r="K69" i="31"/>
  <c r="L69" i="31"/>
  <c r="M69" i="31"/>
  <c r="N69" i="31"/>
  <c r="O69" i="31"/>
  <c r="D69" i="31"/>
  <c r="E63" i="31"/>
  <c r="F63" i="31"/>
  <c r="G63" i="31"/>
  <c r="H63" i="31"/>
  <c r="I63" i="31"/>
  <c r="J63" i="31"/>
  <c r="K63" i="31"/>
  <c r="L63" i="31"/>
  <c r="M63" i="31"/>
  <c r="N63" i="31"/>
  <c r="O63" i="31"/>
  <c r="D63" i="31"/>
  <c r="E19" i="31"/>
  <c r="F19" i="31"/>
  <c r="G19" i="31"/>
  <c r="H19" i="31"/>
  <c r="I19" i="31"/>
  <c r="J19" i="31"/>
  <c r="K19" i="31"/>
  <c r="L19" i="31"/>
  <c r="M19" i="31"/>
  <c r="N19" i="31"/>
  <c r="O19" i="31"/>
  <c r="D19" i="31"/>
  <c r="Q19" i="31"/>
  <c r="E51" i="31"/>
  <c r="F51" i="31"/>
  <c r="G51" i="31"/>
  <c r="H51" i="31"/>
  <c r="I51" i="31"/>
  <c r="J51" i="31"/>
  <c r="K51" i="31"/>
  <c r="L51" i="31"/>
  <c r="M51" i="31"/>
  <c r="N51" i="31"/>
  <c r="O51" i="31"/>
  <c r="D51" i="31"/>
  <c r="E50" i="31"/>
  <c r="F50" i="31"/>
  <c r="G50" i="31"/>
  <c r="H50" i="31"/>
  <c r="I50" i="31"/>
  <c r="J50" i="31"/>
  <c r="K50" i="31"/>
  <c r="L50" i="31"/>
  <c r="M50" i="31"/>
  <c r="N50" i="31"/>
  <c r="O50" i="31"/>
  <c r="D50" i="31"/>
  <c r="L27" i="31"/>
  <c r="L26" i="31"/>
  <c r="F27" i="31"/>
  <c r="F26" i="31"/>
  <c r="L25" i="31"/>
  <c r="L24" i="31"/>
  <c r="F25" i="31"/>
  <c r="F24" i="31"/>
  <c r="E23" i="31"/>
  <c r="F23" i="31"/>
  <c r="G23" i="31"/>
  <c r="H23" i="31"/>
  <c r="I23" i="31"/>
  <c r="J23" i="31"/>
  <c r="K23" i="31"/>
  <c r="L23" i="31"/>
  <c r="M23" i="31"/>
  <c r="N23" i="31"/>
  <c r="O23" i="31"/>
  <c r="D23" i="31"/>
  <c r="E22" i="31"/>
  <c r="F22" i="31"/>
  <c r="G22" i="31"/>
  <c r="H22" i="31"/>
  <c r="I22" i="31"/>
  <c r="J22" i="31"/>
  <c r="K22" i="31"/>
  <c r="L22" i="31"/>
  <c r="M22" i="31"/>
  <c r="N22" i="31"/>
  <c r="O22" i="31"/>
  <c r="D22" i="31"/>
  <c r="E14" i="31"/>
  <c r="F14" i="31"/>
  <c r="G14" i="31"/>
  <c r="H14" i="31"/>
  <c r="I14" i="31"/>
  <c r="J14" i="31"/>
  <c r="K14" i="31"/>
  <c r="L14" i="31"/>
  <c r="M14" i="31"/>
  <c r="N14" i="31"/>
  <c r="O14" i="31"/>
  <c r="D14" i="31"/>
  <c r="E5" i="31"/>
  <c r="F5" i="31"/>
  <c r="G5" i="31"/>
  <c r="H5" i="31"/>
  <c r="I5" i="31"/>
  <c r="J5" i="31"/>
  <c r="K5" i="31"/>
  <c r="L5" i="31"/>
  <c r="M5" i="31"/>
  <c r="N5" i="31"/>
  <c r="O5" i="31"/>
  <c r="D5" i="31"/>
  <c r="E4" i="31"/>
  <c r="F4" i="31"/>
  <c r="G4" i="31"/>
  <c r="H4" i="31"/>
  <c r="I4" i="31"/>
  <c r="J4" i="31"/>
  <c r="K4" i="31"/>
  <c r="L4" i="31"/>
  <c r="M4" i="31"/>
  <c r="N4" i="31"/>
  <c r="O4" i="31"/>
  <c r="D4" i="31"/>
  <c r="E33" i="31"/>
  <c r="F33" i="31"/>
  <c r="G33" i="31"/>
  <c r="H33" i="31"/>
  <c r="I33" i="31"/>
  <c r="J33" i="31"/>
  <c r="K33" i="31"/>
  <c r="L33" i="31"/>
  <c r="M33" i="31"/>
  <c r="N33" i="31"/>
  <c r="O33" i="31"/>
  <c r="D33" i="31"/>
  <c r="E32" i="31"/>
  <c r="F32" i="31"/>
  <c r="G32" i="31"/>
  <c r="H32" i="31"/>
  <c r="I32" i="31"/>
  <c r="J32" i="31"/>
  <c r="K32" i="31"/>
  <c r="L32" i="31"/>
  <c r="M32" i="31"/>
  <c r="N32" i="31"/>
  <c r="O32" i="31"/>
  <c r="D32" i="31"/>
  <c r="C94" i="30"/>
  <c r="E69" i="30"/>
  <c r="E58" i="30"/>
  <c r="E45" i="30"/>
  <c r="C58" i="30"/>
  <c r="P8" i="39"/>
  <c r="O8" i="39"/>
  <c r="D9" i="39"/>
  <c r="D7" i="39"/>
  <c r="C9" i="39"/>
  <c r="C7" i="39"/>
  <c r="F11" i="37"/>
  <c r="F15" i="37" s="1"/>
  <c r="D18" i="33"/>
  <c r="B18" i="33"/>
  <c r="D23" i="33"/>
  <c r="B23" i="33"/>
  <c r="I17" i="35"/>
  <c r="G17" i="35"/>
  <c r="H5" i="35"/>
  <c r="Q32" i="31" l="1"/>
  <c r="D41" i="30"/>
  <c r="E41" i="30"/>
  <c r="C41" i="30"/>
  <c r="D103" i="30" l="1"/>
  <c r="D99" i="30"/>
  <c r="D94" i="30"/>
  <c r="D95" i="30"/>
  <c r="D93" i="30"/>
  <c r="D90" i="30"/>
  <c r="D83" i="30"/>
  <c r="D84" i="30"/>
  <c r="D85" i="30"/>
  <c r="D86" i="30"/>
  <c r="D87" i="30"/>
  <c r="D82" i="30"/>
  <c r="D75" i="30"/>
  <c r="D59" i="30"/>
  <c r="D60" i="30"/>
  <c r="D61" i="30"/>
  <c r="D62" i="30"/>
  <c r="D63" i="30"/>
  <c r="D64" i="30"/>
  <c r="D58" i="30"/>
  <c r="D56" i="30"/>
  <c r="D46" i="30"/>
  <c r="D47" i="30"/>
  <c r="D48" i="30"/>
  <c r="D49" i="30"/>
  <c r="D50" i="30"/>
  <c r="D51" i="30"/>
  <c r="D37" i="30"/>
  <c r="D30" i="30"/>
  <c r="D31" i="30"/>
  <c r="D32" i="30"/>
  <c r="D33" i="30"/>
  <c r="D34" i="30"/>
  <c r="D35" i="30"/>
  <c r="D29" i="30"/>
  <c r="D11" i="30"/>
  <c r="D12" i="30"/>
  <c r="D13" i="30"/>
  <c r="D14" i="30"/>
  <c r="D10" i="30"/>
  <c r="D4" i="30"/>
  <c r="D5" i="30"/>
  <c r="D6" i="30"/>
  <c r="D7" i="30"/>
  <c r="D8" i="30"/>
  <c r="D3" i="30"/>
  <c r="C69" i="30"/>
  <c r="E25" i="30"/>
  <c r="C25" i="30"/>
  <c r="F6" i="39"/>
  <c r="E6" i="39"/>
  <c r="I17" i="33"/>
  <c r="F14" i="42" s="1"/>
  <c r="G17" i="33"/>
  <c r="D14" i="42" s="1"/>
  <c r="H25" i="35"/>
  <c r="H26" i="35"/>
  <c r="H24" i="35"/>
  <c r="H6" i="35"/>
  <c r="H7" i="35"/>
  <c r="H8" i="35"/>
  <c r="H9" i="35"/>
  <c r="H10" i="35"/>
  <c r="H11" i="35"/>
  <c r="C25" i="35"/>
  <c r="C26" i="35"/>
  <c r="C27" i="35"/>
  <c r="C28" i="35"/>
  <c r="C29" i="35"/>
  <c r="C24" i="35"/>
  <c r="H17" i="35" l="1"/>
  <c r="D69" i="30"/>
  <c r="D76" i="30" s="1"/>
  <c r="D23" i="11"/>
  <c r="D25" i="11" s="1"/>
  <c r="D26" i="11" s="1"/>
  <c r="E23" i="11"/>
  <c r="E25" i="11" s="1"/>
  <c r="E26" i="11" s="1"/>
  <c r="D19" i="13"/>
  <c r="D20" i="13" s="1"/>
  <c r="D107" i="30"/>
  <c r="E107" i="30"/>
  <c r="D105" i="30"/>
  <c r="E105" i="30"/>
  <c r="E97" i="30"/>
  <c r="D96" i="30"/>
  <c r="E96" i="30"/>
  <c r="D77" i="30"/>
  <c r="D81" i="30" s="1"/>
  <c r="E77" i="30"/>
  <c r="E81" i="30" s="1"/>
  <c r="E76" i="30"/>
  <c r="D91" i="30"/>
  <c r="E91" i="30"/>
  <c r="E88" i="30"/>
  <c r="D57" i="30"/>
  <c r="E57" i="30"/>
  <c r="E52" i="30"/>
  <c r="D40" i="30"/>
  <c r="E40" i="30"/>
  <c r="D36" i="30"/>
  <c r="E36" i="30"/>
  <c r="D25" i="30"/>
  <c r="D26" i="30" s="1"/>
  <c r="E26" i="30"/>
  <c r="D24" i="30"/>
  <c r="E24" i="30"/>
  <c r="D22" i="30"/>
  <c r="E22" i="30"/>
  <c r="D15" i="30"/>
  <c r="E15" i="30"/>
  <c r="D9" i="30"/>
  <c r="E9" i="30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T29" i="34"/>
  <c r="T30" i="34" s="1"/>
  <c r="R29" i="34"/>
  <c r="R30" i="34" s="1"/>
  <c r="P29" i="34"/>
  <c r="P30" i="34" s="1"/>
  <c r="N29" i="34"/>
  <c r="N30" i="34" s="1"/>
  <c r="L29" i="34"/>
  <c r="L30" i="34" s="1"/>
  <c r="J29" i="34"/>
  <c r="J30" i="34" s="1"/>
  <c r="H29" i="34"/>
  <c r="H30" i="34" s="1"/>
  <c r="F29" i="34"/>
  <c r="F30" i="34" s="1"/>
  <c r="D29" i="34"/>
  <c r="D30" i="34" s="1"/>
  <c r="N16" i="39"/>
  <c r="N17" i="39" s="1"/>
  <c r="L16" i="39"/>
  <c r="L17" i="39" s="1"/>
  <c r="J16" i="39"/>
  <c r="J17" i="39" s="1"/>
  <c r="F16" i="39"/>
  <c r="F17" i="39" s="1"/>
  <c r="R6" i="39"/>
  <c r="R8" i="39"/>
  <c r="E15" i="37"/>
  <c r="H16" i="33"/>
  <c r="I16" i="33"/>
  <c r="H15" i="33"/>
  <c r="I15" i="33"/>
  <c r="H14" i="33"/>
  <c r="H13" i="33"/>
  <c r="I13" i="33"/>
  <c r="H12" i="33"/>
  <c r="I12" i="33"/>
  <c r="H11" i="33"/>
  <c r="I11" i="33"/>
  <c r="H10" i="33"/>
  <c r="I10" i="33"/>
  <c r="H9" i="33"/>
  <c r="I9" i="33"/>
  <c r="Q64" i="31" s="1"/>
  <c r="C24" i="33"/>
  <c r="C23" i="33" s="1"/>
  <c r="Q51" i="31"/>
  <c r="C20" i="33"/>
  <c r="I16" i="42" s="1"/>
  <c r="D20" i="33"/>
  <c r="J16" i="42" s="1"/>
  <c r="C17" i="33"/>
  <c r="D17" i="33"/>
  <c r="Q27" i="31" s="1"/>
  <c r="C16" i="33"/>
  <c r="D16" i="33"/>
  <c r="Q25" i="31" s="1"/>
  <c r="C15" i="33"/>
  <c r="D15" i="33"/>
  <c r="Q23" i="31" s="1"/>
  <c r="C14" i="33"/>
  <c r="C13" i="33" s="1"/>
  <c r="D14" i="33"/>
  <c r="C10" i="33"/>
  <c r="D10" i="33"/>
  <c r="Q15" i="31" s="1"/>
  <c r="C9" i="33"/>
  <c r="D9" i="33"/>
  <c r="H30" i="35"/>
  <c r="I30" i="35"/>
  <c r="E19" i="13" s="1"/>
  <c r="E20" i="13" s="1"/>
  <c r="C30" i="35"/>
  <c r="D30" i="35"/>
  <c r="D8" i="35"/>
  <c r="D7" i="35"/>
  <c r="H15" i="39" l="1"/>
  <c r="H16" i="39" s="1"/>
  <c r="H17" i="39" s="1"/>
  <c r="H25" i="33"/>
  <c r="V29" i="34"/>
  <c r="V30" i="34" s="1"/>
  <c r="Q88" i="31"/>
  <c r="H35" i="35"/>
  <c r="D13" i="33"/>
  <c r="Q82" i="31"/>
  <c r="Q70" i="31"/>
  <c r="D17" i="35"/>
  <c r="D35" i="35" s="1"/>
  <c r="D11" i="33"/>
  <c r="Q5" i="31"/>
  <c r="D27" i="30"/>
  <c r="E15" i="42"/>
  <c r="E10" i="42"/>
  <c r="F15" i="42"/>
  <c r="I9" i="42"/>
  <c r="I18" i="42" s="1"/>
  <c r="C11" i="33"/>
  <c r="C25" i="33" s="1"/>
  <c r="P16" i="39"/>
  <c r="E27" i="30"/>
  <c r="E89" i="30"/>
  <c r="E108" i="30" s="1"/>
  <c r="R15" i="39" l="1"/>
  <c r="D25" i="33"/>
  <c r="J9" i="42"/>
  <c r="J18" i="42" s="1"/>
  <c r="E18" i="42"/>
  <c r="D16" i="39"/>
  <c r="D17" i="39" s="1"/>
  <c r="R7" i="39"/>
  <c r="P17" i="39"/>
  <c r="C9" i="30"/>
  <c r="C24" i="30"/>
  <c r="B7" i="37"/>
  <c r="G16" i="33"/>
  <c r="G15" i="33"/>
  <c r="G13" i="33"/>
  <c r="G12" i="33"/>
  <c r="G11" i="33"/>
  <c r="G10" i="33"/>
  <c r="Q69" i="31" s="1"/>
  <c r="G9" i="33"/>
  <c r="Q63" i="31" s="1"/>
  <c r="B20" i="33"/>
  <c r="B17" i="33"/>
  <c r="Q26" i="31" s="1"/>
  <c r="B16" i="33"/>
  <c r="Q24" i="31" s="1"/>
  <c r="B15" i="33"/>
  <c r="Q22" i="31" s="1"/>
  <c r="B14" i="33"/>
  <c r="B10" i="33"/>
  <c r="B9" i="33"/>
  <c r="R16" i="39" l="1"/>
  <c r="R17" i="39" s="1"/>
  <c r="D12" i="42"/>
  <c r="Q89" i="31"/>
  <c r="D11" i="42"/>
  <c r="Q87" i="31"/>
  <c r="Q83" i="31"/>
  <c r="Q81" i="31"/>
  <c r="H12" i="42"/>
  <c r="Q42" i="31"/>
  <c r="Q14" i="31"/>
  <c r="Q4" i="31"/>
  <c r="O89" i="31"/>
  <c r="U26" i="34"/>
  <c r="Q50" i="31" l="1"/>
  <c r="P112" i="31" s="1"/>
  <c r="C40" i="30"/>
  <c r="H10" i="40"/>
  <c r="C23" i="11"/>
  <c r="C25" i="11" s="1"/>
  <c r="C88" i="30"/>
  <c r="D88" i="30" s="1"/>
  <c r="C57" i="30"/>
  <c r="E104" i="31" l="1"/>
  <c r="E106" i="31" s="1"/>
  <c r="F104" i="31"/>
  <c r="F106" i="31" s="1"/>
  <c r="G104" i="31"/>
  <c r="G106" i="31" s="1"/>
  <c r="H104" i="31"/>
  <c r="H106" i="31" s="1"/>
  <c r="I104" i="31"/>
  <c r="I106" i="31" s="1"/>
  <c r="J104" i="31"/>
  <c r="J106" i="31" s="1"/>
  <c r="K104" i="31"/>
  <c r="K106" i="31" s="1"/>
  <c r="L104" i="31"/>
  <c r="L106" i="31" s="1"/>
  <c r="M104" i="31"/>
  <c r="M106" i="31" s="1"/>
  <c r="N104" i="31"/>
  <c r="N106" i="31" s="1"/>
  <c r="O104" i="31"/>
  <c r="O106" i="31" s="1"/>
  <c r="D104" i="31"/>
  <c r="D106" i="31" s="1"/>
  <c r="E103" i="31"/>
  <c r="F103" i="31"/>
  <c r="F105" i="31" s="1"/>
  <c r="G103" i="31"/>
  <c r="H103" i="31"/>
  <c r="H105" i="31" s="1"/>
  <c r="I103" i="31"/>
  <c r="J103" i="31"/>
  <c r="K103" i="31"/>
  <c r="K105" i="31" s="1"/>
  <c r="L103" i="31"/>
  <c r="L105" i="31" s="1"/>
  <c r="M103" i="31"/>
  <c r="N103" i="31"/>
  <c r="D103" i="31"/>
  <c r="P100" i="31"/>
  <c r="P99" i="31"/>
  <c r="E68" i="31"/>
  <c r="E94" i="31" s="1"/>
  <c r="F68" i="31"/>
  <c r="F94" i="31" s="1"/>
  <c r="G68" i="31"/>
  <c r="G94" i="31" s="1"/>
  <c r="H68" i="31"/>
  <c r="H94" i="31" s="1"/>
  <c r="I68" i="31"/>
  <c r="I94" i="31" s="1"/>
  <c r="J68" i="31"/>
  <c r="J94" i="31" s="1"/>
  <c r="K68" i="31"/>
  <c r="K94" i="31" s="1"/>
  <c r="L68" i="31"/>
  <c r="L94" i="31" s="1"/>
  <c r="M68" i="31"/>
  <c r="M94" i="31" s="1"/>
  <c r="N68" i="31"/>
  <c r="N94" i="31" s="1"/>
  <c r="O68" i="31"/>
  <c r="O94" i="31" s="1"/>
  <c r="D68" i="31"/>
  <c r="D94" i="31" s="1"/>
  <c r="D67" i="31"/>
  <c r="E55" i="31"/>
  <c r="E59" i="31" s="1"/>
  <c r="F55" i="31"/>
  <c r="F59" i="31" s="1"/>
  <c r="G55" i="31"/>
  <c r="G59" i="31" s="1"/>
  <c r="H55" i="31"/>
  <c r="H59" i="31" s="1"/>
  <c r="I55" i="31"/>
  <c r="I59" i="31" s="1"/>
  <c r="J55" i="31"/>
  <c r="J59" i="31" s="1"/>
  <c r="K55" i="31"/>
  <c r="K59" i="31" s="1"/>
  <c r="L55" i="31"/>
  <c r="L59" i="31" s="1"/>
  <c r="M55" i="31"/>
  <c r="M59" i="31" s="1"/>
  <c r="N55" i="31"/>
  <c r="N59" i="31" s="1"/>
  <c r="O55" i="31"/>
  <c r="O59" i="31" s="1"/>
  <c r="D55" i="31"/>
  <c r="D59" i="31" s="1"/>
  <c r="D54" i="31"/>
  <c r="D58" i="31" s="1"/>
  <c r="E35" i="31"/>
  <c r="F35" i="31"/>
  <c r="G35" i="31"/>
  <c r="H35" i="31"/>
  <c r="I35" i="31"/>
  <c r="J35" i="31"/>
  <c r="K35" i="31"/>
  <c r="L35" i="31"/>
  <c r="M35" i="31"/>
  <c r="N35" i="31"/>
  <c r="O35" i="31"/>
  <c r="D35" i="31"/>
  <c r="E34" i="31"/>
  <c r="D34" i="31"/>
  <c r="F34" i="31"/>
  <c r="G34" i="31"/>
  <c r="H34" i="31"/>
  <c r="I34" i="31"/>
  <c r="J34" i="31"/>
  <c r="K34" i="31"/>
  <c r="L34" i="31"/>
  <c r="M34" i="31"/>
  <c r="N34" i="31"/>
  <c r="O34" i="31"/>
  <c r="P21" i="31"/>
  <c r="P20" i="31"/>
  <c r="E17" i="31"/>
  <c r="F17" i="31"/>
  <c r="G17" i="31"/>
  <c r="H17" i="31"/>
  <c r="J17" i="31"/>
  <c r="K17" i="31"/>
  <c r="L17" i="31"/>
  <c r="M17" i="31"/>
  <c r="N17" i="31"/>
  <c r="O17" i="31"/>
  <c r="D17" i="31"/>
  <c r="D16" i="31"/>
  <c r="I17" i="31"/>
  <c r="D15" i="42"/>
  <c r="H19" i="40"/>
  <c r="C26" i="11"/>
  <c r="C107" i="30"/>
  <c r="C96" i="30"/>
  <c r="C77" i="30"/>
  <c r="C81" i="30" s="1"/>
  <c r="C45" i="30"/>
  <c r="C36" i="30"/>
  <c r="C22" i="30"/>
  <c r="C15" i="30"/>
  <c r="U6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7" i="34"/>
  <c r="U28" i="34"/>
  <c r="C29" i="34"/>
  <c r="C30" i="34" s="1"/>
  <c r="Q5" i="39"/>
  <c r="Q6" i="39"/>
  <c r="Q8" i="39"/>
  <c r="Q9" i="39"/>
  <c r="Q10" i="39"/>
  <c r="Q11" i="39"/>
  <c r="Q12" i="39"/>
  <c r="Q13" i="39"/>
  <c r="Q14" i="39"/>
  <c r="B13" i="33"/>
  <c r="B30" i="35"/>
  <c r="B8" i="35"/>
  <c r="D30" i="41"/>
  <c r="C30" i="41"/>
  <c r="B30" i="41"/>
  <c r="F13" i="41"/>
  <c r="E13" i="41"/>
  <c r="D13" i="41"/>
  <c r="C13" i="41"/>
  <c r="B13" i="41"/>
  <c r="U5" i="34"/>
  <c r="B11" i="33"/>
  <c r="H16" i="42"/>
  <c r="H20" i="40"/>
  <c r="D21" i="40"/>
  <c r="D28" i="40" s="1"/>
  <c r="D13" i="40"/>
  <c r="D15" i="40" s="1"/>
  <c r="H12" i="40"/>
  <c r="H9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E23" i="40" s="1"/>
  <c r="G11" i="40"/>
  <c r="H11" i="40" s="1"/>
  <c r="H5" i="40"/>
  <c r="C97" i="30"/>
  <c r="C105" i="30" s="1"/>
  <c r="C91" i="30"/>
  <c r="C26" i="30"/>
  <c r="O16" i="39"/>
  <c r="O17" i="39" s="1"/>
  <c r="M16" i="39"/>
  <c r="K16" i="39"/>
  <c r="K17" i="39" s="1"/>
  <c r="I16" i="39"/>
  <c r="I17" i="39" s="1"/>
  <c r="E16" i="39"/>
  <c r="E17" i="39" s="1"/>
  <c r="S29" i="34"/>
  <c r="S30" i="34" s="1"/>
  <c r="Q29" i="34"/>
  <c r="Q30" i="34" s="1"/>
  <c r="O29" i="34"/>
  <c r="O30" i="34" s="1"/>
  <c r="M29" i="34"/>
  <c r="M30" i="34" s="1"/>
  <c r="K29" i="34"/>
  <c r="K30" i="34" s="1"/>
  <c r="I29" i="34"/>
  <c r="I30" i="34" s="1"/>
  <c r="G29" i="34"/>
  <c r="G30" i="34" s="1"/>
  <c r="E29" i="34"/>
  <c r="E30" i="34" s="1"/>
  <c r="D28" i="37"/>
  <c r="E16" i="31"/>
  <c r="E54" i="31"/>
  <c r="E58" i="31" s="1"/>
  <c r="E105" i="31"/>
  <c r="E67" i="31"/>
  <c r="E93" i="31" s="1"/>
  <c r="F16" i="31"/>
  <c r="F54" i="31"/>
  <c r="F58" i="31" s="1"/>
  <c r="F67" i="31"/>
  <c r="F93" i="31" s="1"/>
  <c r="G16" i="31"/>
  <c r="G54" i="31"/>
  <c r="G58" i="31" s="1"/>
  <c r="G105" i="31"/>
  <c r="G67" i="31"/>
  <c r="G93" i="31" s="1"/>
  <c r="H16" i="31"/>
  <c r="H54" i="31"/>
  <c r="H58" i="31" s="1"/>
  <c r="H67" i="31"/>
  <c r="H93" i="31" s="1"/>
  <c r="I16" i="31"/>
  <c r="I54" i="31"/>
  <c r="I58" i="31" s="1"/>
  <c r="I67" i="31"/>
  <c r="I93" i="31" s="1"/>
  <c r="J16" i="31"/>
  <c r="J54" i="31"/>
  <c r="J58" i="31" s="1"/>
  <c r="J105" i="31"/>
  <c r="J67" i="31"/>
  <c r="J93" i="31" s="1"/>
  <c r="K16" i="31"/>
  <c r="K54" i="31"/>
  <c r="K58" i="31" s="1"/>
  <c r="K67" i="31"/>
  <c r="K93" i="31" s="1"/>
  <c r="L16" i="31"/>
  <c r="L54" i="31"/>
  <c r="L58" i="31" s="1"/>
  <c r="L67" i="31"/>
  <c r="L93" i="31" s="1"/>
  <c r="M16" i="31"/>
  <c r="M54" i="31"/>
  <c r="M58" i="31" s="1"/>
  <c r="M105" i="31"/>
  <c r="M67" i="31"/>
  <c r="M93" i="31" s="1"/>
  <c r="N16" i="31"/>
  <c r="N54" i="31"/>
  <c r="N58" i="31" s="1"/>
  <c r="N105" i="31"/>
  <c r="N67" i="31"/>
  <c r="N93" i="31" s="1"/>
  <c r="O16" i="31"/>
  <c r="O54" i="31"/>
  <c r="O58" i="31" s="1"/>
  <c r="O67" i="31"/>
  <c r="O93" i="31" s="1"/>
  <c r="P102" i="31"/>
  <c r="P101" i="31"/>
  <c r="P98" i="31"/>
  <c r="P97" i="31"/>
  <c r="P96" i="31"/>
  <c r="P95" i="31"/>
  <c r="P92" i="31"/>
  <c r="P91" i="31"/>
  <c r="P90" i="31"/>
  <c r="P89" i="31"/>
  <c r="P88" i="31"/>
  <c r="P87" i="31"/>
  <c r="P86" i="31"/>
  <c r="P85" i="31"/>
  <c r="P84" i="31"/>
  <c r="P83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6" i="31"/>
  <c r="P65" i="31"/>
  <c r="P64" i="31"/>
  <c r="P63" i="31"/>
  <c r="P57" i="31"/>
  <c r="P56" i="31"/>
  <c r="P53" i="31"/>
  <c r="P52" i="31"/>
  <c r="P51" i="31"/>
  <c r="P50" i="31"/>
  <c r="P49" i="31"/>
  <c r="P48" i="31"/>
  <c r="P47" i="31"/>
  <c r="P46" i="31"/>
  <c r="P42" i="31"/>
  <c r="P40" i="31"/>
  <c r="P38" i="31"/>
  <c r="P36" i="31"/>
  <c r="P18" i="31"/>
  <c r="P43" i="31"/>
  <c r="P41" i="31"/>
  <c r="P39" i="31"/>
  <c r="P37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19" i="31"/>
  <c r="P15" i="31"/>
  <c r="P14" i="31"/>
  <c r="P13" i="31"/>
  <c r="P12" i="31"/>
  <c r="P11" i="31"/>
  <c r="P10" i="31"/>
  <c r="P9" i="31"/>
  <c r="P8" i="31"/>
  <c r="P7" i="31"/>
  <c r="P6" i="31"/>
  <c r="P4" i="31"/>
  <c r="G30" i="35"/>
  <c r="C13" i="13" s="1"/>
  <c r="C19" i="13" s="1"/>
  <c r="C20" i="13" s="1"/>
  <c r="B7" i="35"/>
  <c r="M17" i="39"/>
  <c r="B12" i="37"/>
  <c r="C12" i="37"/>
  <c r="G15" i="39" l="1"/>
  <c r="C8" i="35"/>
  <c r="Q7" i="39"/>
  <c r="C7" i="35"/>
  <c r="B25" i="33"/>
  <c r="E45" i="31"/>
  <c r="E61" i="31" s="1"/>
  <c r="E114" i="31" s="1"/>
  <c r="P35" i="31"/>
  <c r="C52" i="30"/>
  <c r="D45" i="30"/>
  <c r="D52" i="30" s="1"/>
  <c r="D89" i="30" s="1"/>
  <c r="D108" i="30" s="1"/>
  <c r="C27" i="30"/>
  <c r="H9" i="42"/>
  <c r="H18" i="42" s="1"/>
  <c r="I44" i="31"/>
  <c r="I60" i="31" s="1"/>
  <c r="I113" i="31" s="1"/>
  <c r="N44" i="31"/>
  <c r="N60" i="31" s="1"/>
  <c r="N113" i="31" s="1"/>
  <c r="P82" i="31"/>
  <c r="B17" i="35"/>
  <c r="B35" i="35" s="1"/>
  <c r="F44" i="31"/>
  <c r="F60" i="31" s="1"/>
  <c r="F113" i="31" s="1"/>
  <c r="P104" i="31"/>
  <c r="G45" i="31"/>
  <c r="G61" i="31" s="1"/>
  <c r="G114" i="31" s="1"/>
  <c r="M44" i="31"/>
  <c r="M60" i="31" s="1"/>
  <c r="M113" i="31" s="1"/>
  <c r="F23" i="40"/>
  <c r="G23" i="40"/>
  <c r="H44" i="31"/>
  <c r="H60" i="31" s="1"/>
  <c r="H113" i="31" s="1"/>
  <c r="E44" i="31"/>
  <c r="E60" i="31" s="1"/>
  <c r="E113" i="31" s="1"/>
  <c r="O107" i="31"/>
  <c r="M107" i="31"/>
  <c r="K107" i="31"/>
  <c r="H107" i="31"/>
  <c r="L44" i="31"/>
  <c r="L60" i="31" s="1"/>
  <c r="L113" i="31" s="1"/>
  <c r="J44" i="31"/>
  <c r="J60" i="31" s="1"/>
  <c r="J113" i="31" s="1"/>
  <c r="D12" i="37"/>
  <c r="P54" i="31"/>
  <c r="N107" i="31"/>
  <c r="L107" i="31"/>
  <c r="J107" i="31"/>
  <c r="G107" i="31"/>
  <c r="E107" i="31"/>
  <c r="D93" i="31"/>
  <c r="D107" i="31" s="1"/>
  <c r="I107" i="31"/>
  <c r="O44" i="31"/>
  <c r="O60" i="31" s="1"/>
  <c r="O113" i="31" s="1"/>
  <c r="K44" i="31"/>
  <c r="K60" i="31" s="1"/>
  <c r="K113" i="31" s="1"/>
  <c r="G44" i="31"/>
  <c r="G60" i="31" s="1"/>
  <c r="G113" i="31" s="1"/>
  <c r="P34" i="31"/>
  <c r="P106" i="31"/>
  <c r="N108" i="31"/>
  <c r="L108" i="31"/>
  <c r="J108" i="31"/>
  <c r="H108" i="31"/>
  <c r="F108" i="31"/>
  <c r="P59" i="31"/>
  <c r="O45" i="31"/>
  <c r="O61" i="31" s="1"/>
  <c r="O114" i="31" s="1"/>
  <c r="N45" i="31"/>
  <c r="N61" i="31" s="1"/>
  <c r="N114" i="31" s="1"/>
  <c r="H21" i="40"/>
  <c r="H28" i="40" s="1"/>
  <c r="H13" i="40"/>
  <c r="H15" i="40" s="1"/>
  <c r="C16" i="39"/>
  <c r="O108" i="31"/>
  <c r="M108" i="31"/>
  <c r="K108" i="31"/>
  <c r="I108" i="31"/>
  <c r="P81" i="31"/>
  <c r="F107" i="31"/>
  <c r="G108" i="31"/>
  <c r="E108" i="31"/>
  <c r="D108" i="31"/>
  <c r="P68" i="31"/>
  <c r="M45" i="31"/>
  <c r="M61" i="31" s="1"/>
  <c r="M114" i="31" s="1"/>
  <c r="K45" i="31"/>
  <c r="K61" i="31" s="1"/>
  <c r="K114" i="31" s="1"/>
  <c r="H45" i="31"/>
  <c r="H61" i="31" s="1"/>
  <c r="H114" i="31" s="1"/>
  <c r="F45" i="31"/>
  <c r="F61" i="31" s="1"/>
  <c r="F114" i="31" s="1"/>
  <c r="D45" i="31"/>
  <c r="D61" i="31" s="1"/>
  <c r="D114" i="31" s="1"/>
  <c r="L45" i="31"/>
  <c r="L61" i="31" s="1"/>
  <c r="L114" i="31" s="1"/>
  <c r="J45" i="31"/>
  <c r="J61" i="31" s="1"/>
  <c r="J114" i="31" s="1"/>
  <c r="U29" i="34"/>
  <c r="U30" i="34" s="1"/>
  <c r="P103" i="31"/>
  <c r="I45" i="31"/>
  <c r="I61" i="31" s="1"/>
  <c r="I114" i="31" s="1"/>
  <c r="P17" i="31"/>
  <c r="D44" i="31"/>
  <c r="D60" i="31" s="1"/>
  <c r="D113" i="31" s="1"/>
  <c r="P5" i="31"/>
  <c r="P67" i="31"/>
  <c r="P55" i="31"/>
  <c r="P16" i="31"/>
  <c r="C76" i="30"/>
  <c r="P58" i="31"/>
  <c r="D26" i="40"/>
  <c r="D27" i="40" s="1"/>
  <c r="D29" i="40" s="1"/>
  <c r="D23" i="40"/>
  <c r="P105" i="31"/>
  <c r="C17" i="35" l="1"/>
  <c r="C35" i="35" s="1"/>
  <c r="E12" i="37"/>
  <c r="F12" i="37" s="1"/>
  <c r="C89" i="30"/>
  <c r="C108" i="30" s="1"/>
  <c r="P45" i="31"/>
  <c r="Q15" i="39"/>
  <c r="G16" i="39"/>
  <c r="G17" i="39" s="1"/>
  <c r="P93" i="31"/>
  <c r="P44" i="31"/>
  <c r="C17" i="39"/>
  <c r="H23" i="40"/>
  <c r="H26" i="40"/>
  <c r="H27" i="40" s="1"/>
  <c r="H29" i="40" s="1"/>
  <c r="P94" i="31"/>
  <c r="P108" i="31"/>
  <c r="P61" i="31"/>
  <c r="P114" i="31"/>
  <c r="P107" i="31"/>
  <c r="P60" i="31"/>
  <c r="P113" i="31" s="1"/>
  <c r="Q16" i="39" l="1"/>
  <c r="Q17" i="39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K115" i="31" s="1"/>
  <c r="L112" i="31" s="1"/>
  <c r="L115" i="31" s="1"/>
  <c r="M112" i="31" s="1"/>
  <c r="M115" i="31" s="1"/>
  <c r="N112" i="31" s="1"/>
  <c r="N115" i="31" s="1"/>
  <c r="O112" i="31" s="1"/>
  <c r="O115" i="31" s="1"/>
  <c r="G35" i="35"/>
  <c r="G14" i="33"/>
  <c r="G25" i="33" s="1"/>
  <c r="D10" i="42" l="1"/>
  <c r="D18" i="42" s="1"/>
  <c r="I35" i="35"/>
  <c r="I14" i="33"/>
  <c r="I25" i="33" s="1"/>
  <c r="F28" i="37" l="1"/>
  <c r="F10" i="42"/>
  <c r="F18" i="42" s="1"/>
</calcChain>
</file>

<file path=xl/sharedStrings.xml><?xml version="1.0" encoding="utf-8"?>
<sst xmlns="http://schemas.openxmlformats.org/spreadsheetml/2006/main" count="971" uniqueCount="523">
  <si>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</si>
  <si>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</si>
  <si>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</si>
  <si>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</si>
  <si>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</si>
  <si>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</si>
  <si>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</si>
  <si>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</si>
  <si>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</si>
  <si>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</si>
  <si>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</si>
  <si>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</si>
  <si>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680001</t>
  </si>
  <si>
    <t>Önkormányzati vagyonnal való gazdálkodás, lakóingatlan bérbeadása</t>
  </si>
  <si>
    <t>680002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</si>
  <si>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</si>
  <si>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</si>
  <si>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</si>
  <si>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</si>
  <si>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</si>
  <si>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</si>
  <si>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</si>
  <si>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Szociális hozzájárulási adó 27 %</t>
  </si>
  <si>
    <t xml:space="preserve"> - számítástechnikai eszközök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</si>
  <si>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</si>
  <si>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</si>
  <si>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</si>
  <si>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</si>
  <si>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</si>
  <si>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</si>
  <si>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</si>
  <si>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</si>
  <si>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</si>
  <si>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</si>
  <si>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</si>
  <si>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</si>
  <si>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</si>
  <si>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</si>
  <si>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</si>
  <si>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</si>
  <si>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</si>
  <si>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</si>
  <si>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</si>
  <si>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</si>
  <si>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</si>
  <si>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</si>
  <si>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</si>
  <si>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</si>
  <si>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</si>
  <si>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</si>
  <si>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</si>
  <si>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</si>
  <si>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</si>
  <si>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</si>
  <si>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</si>
  <si>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</si>
  <si>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</si>
  <si>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</si>
  <si>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</si>
  <si>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</si>
  <si>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</si>
  <si>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</si>
  <si>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</si>
  <si>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</si>
  <si>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</si>
  <si>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</si>
  <si>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</si>
  <si>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</si>
  <si>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</si>
  <si>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</si>
  <si>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</si>
  <si>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</si>
  <si>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</si>
  <si>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</si>
  <si>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</si>
  <si>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</si>
  <si>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</si>
  <si>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</si>
  <si>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</si>
  <si>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</si>
  <si>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</si>
  <si>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</si>
  <si>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</si>
  <si>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</si>
  <si>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</si>
  <si>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</si>
  <si>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</si>
  <si>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</si>
  <si>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</si>
  <si>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</si>
  <si>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</si>
  <si>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</si>
  <si>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</si>
  <si>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</si>
  <si>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</si>
  <si>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</si>
  <si>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</si>
  <si>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</si>
  <si>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</si>
  <si>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</si>
  <si>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</si>
  <si>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</si>
  <si>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</si>
  <si>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</si>
  <si>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</si>
  <si>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</si>
  <si>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</si>
  <si>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</si>
  <si>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</si>
  <si>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</si>
  <si>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</si>
  <si>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</si>
  <si>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</si>
  <si>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</si>
  <si>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</si>
  <si>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</si>
  <si>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</si>
  <si>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</si>
  <si>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</si>
  <si>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</si>
  <si>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</si>
  <si>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</si>
  <si>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</si>
  <si>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</si>
  <si>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</si>
  <si>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</si>
  <si>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</si>
  <si>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</si>
  <si>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</si>
  <si>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</si>
  <si>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</si>
  <si>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</si>
  <si>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</si>
  <si>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</si>
  <si>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</si>
  <si>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</si>
  <si>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</si>
  <si>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</si>
  <si>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</si>
  <si>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</si>
  <si>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</si>
  <si>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</si>
  <si>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</si>
  <si>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</si>
  <si>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</si>
  <si>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</si>
  <si>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</si>
  <si>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</si>
  <si>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</si>
  <si>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</si>
  <si>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</si>
  <si>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</si>
  <si>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</si>
  <si>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</si>
  <si>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</si>
  <si>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</si>
  <si>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</si>
  <si>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</si>
  <si>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</si>
  <si>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</si>
  <si>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</si>
  <si>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</si>
  <si>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</si>
  <si>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</si>
  <si>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</si>
  <si>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</si>
  <si>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</si>
  <si>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</si>
  <si>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</si>
  <si>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</si>
  <si>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</si>
  <si>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</si>
  <si>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</si>
  <si>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</si>
  <si>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</si>
  <si>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</si>
  <si>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</si>
  <si>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</si>
  <si>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</si>
  <si>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</si>
  <si>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</si>
  <si>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</si>
  <si>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</si>
  <si>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</si>
  <si>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</si>
  <si>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</si>
  <si>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</si>
  <si>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</si>
  <si>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</si>
  <si>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</si>
  <si>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</si>
  <si>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</si>
  <si>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105010</t>
  </si>
  <si>
    <t>106020</t>
  </si>
  <si>
    <t>107060</t>
  </si>
  <si>
    <t>061030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</si>
  <si>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</si>
  <si>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</si>
  <si>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</si>
  <si>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</si>
  <si>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</si>
  <si>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</si>
  <si>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</si>
  <si>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</si>
  <si>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</si>
  <si>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</si>
  <si>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</si>
  <si>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</si>
  <si>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</si>
  <si>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</si>
  <si>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</si>
  <si>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</si>
  <si>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</si>
  <si>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</si>
  <si>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</si>
  <si>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</si>
  <si>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</si>
  <si>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</si>
  <si>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</si>
  <si>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</si>
  <si>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</si>
  <si>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</si>
  <si>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</si>
  <si>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</si>
  <si>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</si>
  <si>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</si>
  <si>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</si>
  <si>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</si>
  <si>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</si>
  <si>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</si>
  <si>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</si>
  <si>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</si>
  <si>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</si>
  <si>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</si>
  <si>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</si>
  <si>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</si>
  <si>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</si>
  <si>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</si>
  <si>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</si>
  <si>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</si>
  <si>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</si>
  <si>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</si>
  <si>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</si>
  <si>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</si>
  <si>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</si>
  <si>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</si>
  <si>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</si>
  <si>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</si>
  <si>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</si>
  <si>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</si>
  <si>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</si>
  <si>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</si>
  <si>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</si>
  <si>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</si>
  <si>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</si>
  <si>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</si>
  <si>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</si>
  <si>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</si>
  <si>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</si>
  <si>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</si>
  <si>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</si>
  <si>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</si>
  <si>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</si>
  <si>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</si>
  <si>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</si>
  <si>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</si>
  <si>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</si>
  <si>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</si>
  <si>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</si>
  <si>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</si>
  <si>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</si>
  <si>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</si>
  <si>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</si>
  <si>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</si>
  <si>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</si>
  <si>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</si>
  <si>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</si>
  <si>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 xml:space="preserve">A szabad pénzmaradványt felhasználását a képviselőtestület az alábbiak szerint </t>
  </si>
  <si>
    <t>határozza meg: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</si>
  <si>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</si>
  <si>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</si>
  <si>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</si>
  <si>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</si>
  <si>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</si>
  <si>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</si>
  <si>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</si>
  <si>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</si>
  <si>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</si>
  <si>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</si>
  <si>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</si>
  <si>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</si>
  <si>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</si>
  <si>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</si>
  <si>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</si>
  <si>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</si>
  <si>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</si>
  <si>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</si>
  <si>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</si>
  <si>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</si>
  <si>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</si>
  <si>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</si>
  <si>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</si>
  <si>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</si>
  <si>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</si>
  <si>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</si>
  <si>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</si>
  <si>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</si>
  <si>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</si>
  <si>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</si>
  <si>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</si>
  <si>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</si>
  <si>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</si>
  <si>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</si>
  <si>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</si>
  <si>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</si>
  <si>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 xml:space="preserve"> - Gyógyszer, vegyszer</t>
  </si>
  <si>
    <t xml:space="preserve"> - Könyv, folyóirat</t>
  </si>
  <si>
    <t xml:space="preserve"> - Egyéb szakmai anyag</t>
  </si>
  <si>
    <t xml:space="preserve"> - Élelmiszer-beszerzés</t>
  </si>
  <si>
    <t xml:space="preserve"> - Élelmiszer őstermelőktől</t>
  </si>
  <si>
    <t xml:space="preserve"> - Irodaszer, nyomtatvány</t>
  </si>
  <si>
    <t xml:space="preserve"> - Hajtó- és kenőanyag</t>
  </si>
  <si>
    <t xml:space="preserve"> - Munkaruha</t>
  </si>
  <si>
    <t xml:space="preserve"> - Egyéb üzemeltetési anyag</t>
  </si>
  <si>
    <t>Informatikai szolg. - internet</t>
  </si>
  <si>
    <t xml:space="preserve"> - informatikai szolg.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</si>
  <si>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</si>
  <si>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</si>
  <si>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</si>
  <si>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</si>
  <si>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</si>
  <si>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</si>
  <si>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</si>
  <si>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 xml:space="preserve"> - Eü.,okt., szoc., körny.véd.szolgáltatások</t>
  </si>
  <si>
    <t xml:space="preserve"> - Egyéb szakmai tevékenységet segítő szolg.</t>
  </si>
  <si>
    <t xml:space="preserve"> - Takarítás, mosatás</t>
  </si>
  <si>
    <t xml:space="preserve"> - Posta</t>
  </si>
  <si>
    <t xml:space="preserve"> - Pénzügyi szolgáltatás</t>
  </si>
  <si>
    <t xml:space="preserve"> - Biztosítás</t>
  </si>
  <si>
    <t xml:space="preserve"> - Egyéb szolgáltatás</t>
  </si>
  <si>
    <t xml:space="preserve"> - Belföldi kiküldetés</t>
  </si>
  <si>
    <t xml:space="preserve"> - Külföldi kiküldetés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</si>
  <si>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</si>
  <si>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</si>
  <si>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</si>
  <si>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</si>
  <si>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</si>
  <si>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</si>
  <si>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</si>
  <si>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</si>
  <si>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</si>
  <si>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</si>
  <si>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</si>
  <si>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</si>
  <si>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</si>
  <si>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</si>
  <si>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</si>
  <si>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</si>
  <si>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</si>
  <si>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</si>
  <si>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</si>
  <si>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</si>
  <si>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</si>
  <si>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</si>
  <si>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</si>
  <si>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</si>
  <si>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</si>
  <si>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</si>
  <si>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</si>
  <si>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</si>
  <si>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</si>
  <si>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</si>
  <si>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</si>
  <si>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</si>
  <si>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</si>
  <si>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</si>
  <si>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</si>
  <si>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</si>
  <si>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</si>
  <si>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Lakáshoz jutást segítő támogatás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</si>
  <si>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</si>
  <si>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</si>
  <si>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</si>
  <si>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</si>
  <si>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</si>
  <si>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</si>
  <si>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</si>
  <si>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</si>
  <si>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047410</t>
  </si>
  <si>
    <t>Ár és belvízvédelemmel összefüggő tevékenység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</si>
  <si>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</si>
  <si>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</si>
  <si>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</si>
  <si>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</si>
  <si>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</si>
  <si>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</si>
  <si>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</si>
  <si>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</si>
  <si>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</si>
  <si>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</si>
  <si>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</si>
  <si>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</si>
  <si>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103010</t>
  </si>
  <si>
    <t>Elhunyt személyek hátramaradottainak pénzbeli ellátása</t>
  </si>
  <si>
    <t>104051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</si>
  <si>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</si>
  <si>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</si>
  <si>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</si>
  <si>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</si>
  <si>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</si>
  <si>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</si>
  <si>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</si>
  <si>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</si>
  <si>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</si>
  <si>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</si>
  <si>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támogatás</t>
  </si>
  <si>
    <t>dologi kiadás</t>
  </si>
  <si>
    <t>K4 Ellátottak Pénzbeli Juttatásai</t>
  </si>
  <si>
    <t>B405</t>
  </si>
  <si>
    <t>Ellátási díjak</t>
  </si>
  <si>
    <t>K121</t>
  </si>
  <si>
    <t>Választott tisztségviselők juttatásai</t>
  </si>
  <si>
    <t xml:space="preserve"> - Szállítás</t>
  </si>
  <si>
    <t>Ellátottak Pénzbeli Juttatásai</t>
  </si>
  <si>
    <t>K48</t>
  </si>
  <si>
    <t>Települési támogatás</t>
  </si>
  <si>
    <t>Műk.célú tám. egyéb civil szerv.</t>
  </si>
  <si>
    <t xml:space="preserve">                   - eszközök beszerzése</t>
  </si>
  <si>
    <t xml:space="preserve">   - Háziorvosi alapellátás (072111)</t>
  </si>
  <si>
    <t xml:space="preserve">   - Start munkaprogram (041232)</t>
  </si>
  <si>
    <t xml:space="preserve">   - Támogatási célú finanszírozási műveletek</t>
  </si>
  <si>
    <t xml:space="preserve">   - Szabadidősport tevékenység és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</si>
  <si>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</si>
  <si>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</si>
  <si>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</si>
  <si>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</si>
  <si>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</si>
  <si>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</si>
  <si>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</si>
  <si>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</si>
  <si>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</si>
  <si>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</si>
  <si>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</si>
  <si>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</si>
  <si>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</si>
  <si>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</si>
  <si>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</si>
  <si>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</si>
  <si>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</si>
  <si>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</si>
  <si>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</si>
  <si>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</si>
  <si>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</si>
  <si>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</si>
  <si>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</si>
  <si>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</si>
  <si>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</si>
  <si>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</si>
  <si>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</si>
  <si>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</si>
  <si>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</si>
  <si>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</si>
  <si>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</si>
  <si>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</si>
  <si>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</si>
  <si>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</si>
  <si>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</si>
  <si>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</si>
  <si>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</si>
  <si>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   - Önkormányzatok és önkormányzati hiv. jogalk. és ált. igazg. tev. (011130)</t>
  </si>
  <si>
    <t xml:space="preserve">   - Város-, községgazdálkodási egyéb szolgáltatások (066020)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</si>
  <si>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</si>
  <si>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</si>
  <si>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</si>
  <si>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</si>
  <si>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</si>
  <si>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</si>
  <si>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</si>
  <si>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</si>
  <si>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</si>
  <si>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 xml:space="preserve">   - Zöldterület kezelés (066010)</t>
  </si>
  <si>
    <t>6.</t>
  </si>
  <si>
    <t xml:space="preserve">   - Család és nővédelem (074031)</t>
  </si>
  <si>
    <t xml:space="preserve">   - BURSA Hungarica</t>
  </si>
  <si>
    <t>Termőföld adók</t>
  </si>
  <si>
    <t>tartalék</t>
  </si>
  <si>
    <t>Termőföld adó</t>
  </si>
  <si>
    <t>104037</t>
  </si>
  <si>
    <t>Intézményen kívüli gyermekétkeztetés</t>
  </si>
  <si>
    <t>Közös Hivatal támogatása</t>
  </si>
  <si>
    <t>Pécsvárad Város Önkormányzata</t>
  </si>
  <si>
    <t>Kékesdi Önkormányzat (Összesen)</t>
  </si>
  <si>
    <t>Tartalékok</t>
  </si>
  <si>
    <t>999001</t>
  </si>
  <si>
    <t>910123</t>
  </si>
  <si>
    <t>841402</t>
  </si>
  <si>
    <t xml:space="preserve">                      Erzsébeti Óvodai Társulás támogatása</t>
  </si>
  <si>
    <t>Üzemeltetési anyag</t>
  </si>
  <si>
    <t>Alapítványok támogatása</t>
  </si>
  <si>
    <t>Változás</t>
  </si>
  <si>
    <t>Módosított</t>
  </si>
  <si>
    <t>2018. évi felhalmozási költségvetési bevételek és kiadások teljesítése (Ft-ban)</t>
  </si>
  <si>
    <t>Összesen módosított</t>
  </si>
  <si>
    <t>Tartalék</t>
  </si>
  <si>
    <t>K513</t>
  </si>
  <si>
    <t>Kátoly Község  Önkormányzata</t>
  </si>
  <si>
    <r>
      <t>2019.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</si>
  <si>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egyesített költségvetési bevételek és kiadások teljesítése (Ft-ban)</t>
  </si>
  <si>
    <t>Kátoly Község Önkormányzata</t>
  </si>
  <si>
    <t>2018. évi pénzmaradványának felhasználása</t>
  </si>
  <si>
    <t>1.) Előző évi (2018.) pénzmaradvány felhasználása</t>
  </si>
  <si>
    <t>Kátoly Község Önkormányzata 2019. évi költségvetési bevételeinek teljesítése (Ft-ban)</t>
  </si>
  <si>
    <t>Kátoly Község Önkormányzata 2019. évi költségvetési kiadásainak teljesítése (Ft-ban)</t>
  </si>
  <si>
    <t>Felhalmozási célú önkormányzati támogatások</t>
  </si>
  <si>
    <t>2019. évi bevételek és kiadások rovatrend szerinti teljesítése</t>
  </si>
  <si>
    <t>Kátoly 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</si>
  <si>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Kátoly 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</si>
  <si>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2019. évi létszám-előirányzat teljesítése (főben)</t>
  </si>
  <si>
    <t>Kátoly Község Önkormányzata 201. évi kiadási és bevételi előirányzata (Ft-ban)</t>
  </si>
  <si>
    <t>Kátoly Község Önkormányzata több éves kihatással járó feladatainak előirányzata</t>
  </si>
  <si>
    <t>2016. év végéig</t>
  </si>
  <si>
    <t>2019.évi terv</t>
  </si>
  <si>
    <t>2019. évi várható havi előirányzatok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</si>
</sst>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0"/>
      <name val="Arial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6" xfId="0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5" xfId="0" applyNumberFormat="1" applyFont="1" applyFill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49" fontId="28" fillId="4" borderId="6" xfId="0" applyNumberFormat="1" applyFont="1" applyFill="1" applyBorder="1"/>
    <xf numFmtId="49" fontId="28" fillId="0" borderId="6" xfId="0" applyNumberFormat="1" applyFont="1" applyFill="1" applyBorder="1"/>
    <xf numFmtId="0" fontId="28" fillId="0" borderId="8" xfId="0" applyFont="1" applyBorder="1"/>
    <xf numFmtId="49" fontId="28" fillId="4" borderId="8" xfId="0" applyNumberFormat="1" applyFont="1" applyFill="1" applyBorder="1"/>
    <xf numFmtId="49" fontId="28" fillId="0" borderId="8" xfId="0" applyNumberFormat="1" applyFont="1" applyBorder="1"/>
    <xf numFmtId="49" fontId="28" fillId="0" borderId="8" xfId="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7" xfId="0" applyNumberFormat="1" applyFont="1" applyFill="1" applyBorder="1"/>
    <xf numFmtId="0" fontId="28" fillId="0" borderId="1" xfId="0" applyFont="1" applyFill="1" applyBorder="1"/>
    <xf numFmtId="0" fontId="28" fillId="0" borderId="6" xfId="0" applyFont="1" applyFill="1" applyBorder="1"/>
    <xf numFmtId="49" fontId="22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28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8" fillId="0" borderId="5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1" xfId="0" applyNumberFormat="1" applyFont="1" applyBorder="1"/>
    <xf numFmtId="0" fontId="28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1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5" xfId="0" applyNumberFormat="1" applyFont="1" applyFill="1" applyBorder="1" applyAlignment="1"/>
    <xf numFmtId="49" fontId="28" fillId="0" borderId="5" xfId="0" applyNumberFormat="1" applyFont="1" applyBorder="1"/>
    <xf numFmtId="0" fontId="11" fillId="0" borderId="9" xfId="0" applyFont="1" applyBorder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11" fillId="4" borderId="1" xfId="0" applyFont="1" applyFill="1" applyBorder="1" applyAlignment="1">
      <alignment horizontal="left"/>
    </xf>
    <xf numFmtId="0" fontId="14" fillId="5" borderId="1" xfId="0" applyFont="1" applyFill="1" applyBorder="1"/>
    <xf numFmtId="3" fontId="4" fillId="5" borderId="1" xfId="0" applyNumberFormat="1" applyFont="1" applyFill="1" applyBorder="1"/>
    <xf numFmtId="0" fontId="14" fillId="6" borderId="1" xfId="0" applyFont="1" applyFill="1" applyBorder="1"/>
    <xf numFmtId="3" fontId="4" fillId="6" borderId="1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11" fillId="0" borderId="21" xfId="0" applyNumberFormat="1" applyFont="1" applyBorder="1" applyAlignment="1"/>
    <xf numFmtId="3" fontId="11" fillId="0" borderId="11" xfId="0" applyNumberFormat="1" applyFont="1" applyBorder="1" applyAlignment="1"/>
    <xf numFmtId="0" fontId="3" fillId="2" borderId="11" xfId="0" applyFont="1" applyFill="1" applyBorder="1" applyAlignment="1">
      <alignment horizontal="right" vertical="top" wrapText="1"/>
    </xf>
    <xf numFmtId="0" fontId="0" fillId="0" borderId="5" xfId="0" applyBorder="1"/>
    <xf numFmtId="3" fontId="4" fillId="2" borderId="23" xfId="0" applyNumberFormat="1" applyFont="1" applyFill="1" applyBorder="1"/>
    <xf numFmtId="3" fontId="4" fillId="0" borderId="23" xfId="0" applyNumberFormat="1" applyFont="1" applyBorder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3" fontId="0" fillId="0" borderId="5" xfId="0" applyNumberFormat="1" applyBorder="1"/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öltségvetési rend.20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5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6" t="s">
        <v>505</v>
      </c>
      <c r="B1" s="246"/>
      <c r="C1" s="246"/>
      <c r="D1" s="246"/>
      <c r="E1" s="246"/>
    </row>
    <row r="2" spans="1:5" ht="14.25" x14ac:dyDescent="0.2">
      <c r="A2" s="247" t="s">
        <v>1</v>
      </c>
      <c r="B2" s="248" t="s">
        <v>2</v>
      </c>
      <c r="C2" s="249" t="s">
        <v>3</v>
      </c>
      <c r="D2" s="249"/>
      <c r="E2" s="249"/>
    </row>
    <row r="3" spans="1:5" ht="15.75" customHeight="1" x14ac:dyDescent="0.2">
      <c r="A3" s="247"/>
      <c r="B3" s="248"/>
      <c r="C3" s="102" t="s">
        <v>183</v>
      </c>
      <c r="D3" s="102" t="s">
        <v>108</v>
      </c>
      <c r="E3" s="103" t="s">
        <v>116</v>
      </c>
    </row>
    <row r="4" spans="1:5" ht="15" x14ac:dyDescent="0.25">
      <c r="A4" s="250" t="s">
        <v>4</v>
      </c>
      <c r="B4" s="104" t="s">
        <v>5</v>
      </c>
      <c r="C4" s="105" t="s">
        <v>110</v>
      </c>
      <c r="D4" s="106" t="s">
        <v>493</v>
      </c>
      <c r="E4" s="106" t="s">
        <v>251</v>
      </c>
    </row>
    <row r="5" spans="1:5" ht="15" x14ac:dyDescent="0.25">
      <c r="A5" s="245"/>
      <c r="B5" s="104" t="s">
        <v>5</v>
      </c>
      <c r="C5" s="105" t="s">
        <v>190</v>
      </c>
      <c r="D5" s="106"/>
      <c r="E5" s="104" t="s">
        <v>6</v>
      </c>
    </row>
    <row r="6" spans="1:5" ht="15" x14ac:dyDescent="0.25">
      <c r="A6" s="245"/>
      <c r="B6" s="104" t="s">
        <v>5</v>
      </c>
      <c r="C6" s="105" t="s">
        <v>112</v>
      </c>
      <c r="D6" s="106"/>
      <c r="E6" s="104" t="s">
        <v>189</v>
      </c>
    </row>
    <row r="7" spans="1:5" ht="15" x14ac:dyDescent="0.25">
      <c r="A7" s="245"/>
      <c r="B7" s="104" t="s">
        <v>5</v>
      </c>
      <c r="C7" s="107" t="s">
        <v>382</v>
      </c>
      <c r="D7" s="106"/>
      <c r="E7" s="104" t="s">
        <v>383</v>
      </c>
    </row>
    <row r="8" spans="1:5" ht="15" x14ac:dyDescent="0.25">
      <c r="A8" s="245"/>
      <c r="B8" s="104" t="s">
        <v>5</v>
      </c>
      <c r="C8" s="105" t="s">
        <v>198</v>
      </c>
      <c r="D8" s="106"/>
      <c r="E8" s="104" t="s">
        <v>199</v>
      </c>
    </row>
    <row r="9" spans="1:5" ht="15" x14ac:dyDescent="0.25">
      <c r="A9" s="245"/>
      <c r="B9" s="104" t="s">
        <v>5</v>
      </c>
      <c r="C9" s="107" t="s">
        <v>384</v>
      </c>
      <c r="D9" s="106"/>
      <c r="E9" s="104" t="s">
        <v>385</v>
      </c>
    </row>
    <row r="10" spans="1:5" ht="15" x14ac:dyDescent="0.25">
      <c r="A10" s="245"/>
      <c r="B10" s="104" t="s">
        <v>5</v>
      </c>
      <c r="C10" s="107" t="s">
        <v>115</v>
      </c>
      <c r="D10" s="106" t="s">
        <v>443</v>
      </c>
      <c r="E10" s="104" t="s">
        <v>386</v>
      </c>
    </row>
    <row r="11" spans="1:5" ht="15" x14ac:dyDescent="0.25">
      <c r="A11" s="245"/>
      <c r="B11" s="142" t="s">
        <v>5</v>
      </c>
      <c r="C11" s="200" t="s">
        <v>121</v>
      </c>
      <c r="D11" s="201" t="s">
        <v>494</v>
      </c>
      <c r="E11" s="142" t="s">
        <v>250</v>
      </c>
    </row>
    <row r="12" spans="1:5" ht="15.75" thickBot="1" x14ac:dyDescent="0.3">
      <c r="A12" s="244"/>
      <c r="B12" s="108" t="s">
        <v>5</v>
      </c>
      <c r="C12" s="109" t="s">
        <v>447</v>
      </c>
      <c r="D12" s="110"/>
      <c r="E12" s="108" t="s">
        <v>448</v>
      </c>
    </row>
    <row r="13" spans="1:5" ht="15.75" thickTop="1" x14ac:dyDescent="0.25">
      <c r="A13" s="243" t="s">
        <v>387</v>
      </c>
      <c r="B13" s="111" t="s">
        <v>5</v>
      </c>
      <c r="C13" s="112" t="s">
        <v>388</v>
      </c>
      <c r="D13" s="113"/>
      <c r="E13" s="113" t="s">
        <v>389</v>
      </c>
    </row>
    <row r="14" spans="1:5" ht="15" x14ac:dyDescent="0.25">
      <c r="A14" s="245"/>
      <c r="B14" s="104" t="s">
        <v>5</v>
      </c>
      <c r="C14" s="105" t="s">
        <v>111</v>
      </c>
      <c r="D14" s="106" t="s">
        <v>493</v>
      </c>
      <c r="E14" s="106" t="s">
        <v>7</v>
      </c>
    </row>
    <row r="15" spans="1:5" ht="15" x14ac:dyDescent="0.25">
      <c r="A15" s="245"/>
      <c r="B15" s="114" t="s">
        <v>5</v>
      </c>
      <c r="C15" s="105" t="s">
        <v>119</v>
      </c>
      <c r="D15" s="106" t="s">
        <v>8</v>
      </c>
      <c r="E15" s="115" t="s">
        <v>191</v>
      </c>
    </row>
    <row r="16" spans="1:5" ht="15" x14ac:dyDescent="0.25">
      <c r="A16" s="245"/>
      <c r="B16" s="114" t="s">
        <v>5</v>
      </c>
      <c r="C16" s="105" t="s">
        <v>114</v>
      </c>
      <c r="D16" s="106" t="s">
        <v>9</v>
      </c>
      <c r="E16" s="106" t="s">
        <v>10</v>
      </c>
    </row>
    <row r="17" spans="1:5" ht="15" customHeight="1" x14ac:dyDescent="0.25">
      <c r="A17" s="245"/>
      <c r="B17" s="116" t="s">
        <v>5</v>
      </c>
      <c r="C17" s="105" t="s">
        <v>118</v>
      </c>
      <c r="D17" s="106"/>
      <c r="E17" s="104" t="s">
        <v>11</v>
      </c>
    </row>
    <row r="18" spans="1:5" ht="15" x14ac:dyDescent="0.25">
      <c r="A18" s="245"/>
      <c r="B18" s="117" t="s">
        <v>5</v>
      </c>
      <c r="C18" s="105" t="s">
        <v>390</v>
      </c>
      <c r="D18" s="106" t="s">
        <v>391</v>
      </c>
      <c r="E18" s="104" t="s">
        <v>392</v>
      </c>
    </row>
    <row r="19" spans="1:5" ht="15" x14ac:dyDescent="0.25">
      <c r="A19" s="245"/>
      <c r="B19" s="104" t="s">
        <v>5</v>
      </c>
      <c r="C19" s="105" t="s">
        <v>109</v>
      </c>
      <c r="D19" s="106" t="s">
        <v>12</v>
      </c>
      <c r="E19" s="106" t="s">
        <v>13</v>
      </c>
    </row>
    <row r="20" spans="1:5" ht="15.75" customHeight="1" x14ac:dyDescent="0.25">
      <c r="A20" s="245"/>
      <c r="B20" s="104" t="s">
        <v>5</v>
      </c>
      <c r="C20" s="118" t="s">
        <v>109</v>
      </c>
      <c r="D20" s="119" t="s">
        <v>14</v>
      </c>
      <c r="E20" s="119" t="s">
        <v>15</v>
      </c>
    </row>
    <row r="21" spans="1:5" ht="15.75" thickBot="1" x14ac:dyDescent="0.3">
      <c r="A21" s="244"/>
      <c r="B21" s="108" t="s">
        <v>5</v>
      </c>
      <c r="C21" s="120" t="s">
        <v>117</v>
      </c>
      <c r="D21" s="110"/>
      <c r="E21" s="121" t="s">
        <v>16</v>
      </c>
    </row>
    <row r="22" spans="1:5" ht="15.75" thickTop="1" x14ac:dyDescent="0.25">
      <c r="A22" s="243" t="s">
        <v>393</v>
      </c>
      <c r="B22" s="122" t="s">
        <v>5</v>
      </c>
      <c r="C22" s="123" t="s">
        <v>394</v>
      </c>
      <c r="D22" s="124" t="s">
        <v>493</v>
      </c>
      <c r="E22" s="125" t="s">
        <v>395</v>
      </c>
    </row>
    <row r="23" spans="1:5" ht="15.75" thickBot="1" x14ac:dyDescent="0.3">
      <c r="A23" s="244"/>
      <c r="B23" s="108" t="s">
        <v>5</v>
      </c>
      <c r="C23" s="110" t="s">
        <v>113</v>
      </c>
      <c r="D23" s="110"/>
      <c r="E23" s="121" t="s">
        <v>17</v>
      </c>
    </row>
    <row r="24" spans="1:5" ht="15.75" customHeight="1" thickTop="1" thickBot="1" x14ac:dyDescent="0.3">
      <c r="A24" s="126" t="s">
        <v>396</v>
      </c>
      <c r="B24" s="127" t="s">
        <v>5</v>
      </c>
      <c r="C24" s="128" t="s">
        <v>375</v>
      </c>
      <c r="D24" s="128"/>
      <c r="E24" s="129" t="s">
        <v>397</v>
      </c>
    </row>
    <row r="25" spans="1:5" ht="15.75" thickTop="1" x14ac:dyDescent="0.25">
      <c r="A25" s="243" t="s">
        <v>398</v>
      </c>
      <c r="B25" s="130" t="s">
        <v>5</v>
      </c>
      <c r="C25" s="131" t="s">
        <v>196</v>
      </c>
      <c r="D25" s="131" t="s">
        <v>493</v>
      </c>
      <c r="E25" s="132" t="s">
        <v>399</v>
      </c>
    </row>
    <row r="26" spans="1:5" ht="15.75" thickBot="1" x14ac:dyDescent="0.3">
      <c r="A26" s="244"/>
      <c r="B26" s="108" t="s">
        <v>5</v>
      </c>
      <c r="C26" s="110" t="s">
        <v>197</v>
      </c>
      <c r="D26" s="110" t="s">
        <v>493</v>
      </c>
      <c r="E26" s="121" t="s">
        <v>400</v>
      </c>
    </row>
    <row r="27" spans="1:5" ht="15.75" thickTop="1" x14ac:dyDescent="0.25">
      <c r="A27" s="243" t="s">
        <v>401</v>
      </c>
      <c r="B27" s="111" t="s">
        <v>5</v>
      </c>
      <c r="C27" s="133" t="s">
        <v>402</v>
      </c>
      <c r="D27" s="113"/>
      <c r="E27" s="111" t="s">
        <v>403</v>
      </c>
    </row>
    <row r="28" spans="1:5" ht="15" x14ac:dyDescent="0.25">
      <c r="A28" s="245"/>
      <c r="B28" s="104" t="s">
        <v>5</v>
      </c>
      <c r="C28" s="105" t="s">
        <v>404</v>
      </c>
      <c r="D28" s="106"/>
      <c r="E28" s="104" t="s">
        <v>405</v>
      </c>
    </row>
    <row r="29" spans="1:5" ht="15" x14ac:dyDescent="0.25">
      <c r="A29" s="245"/>
      <c r="B29" s="104" t="s">
        <v>5</v>
      </c>
      <c r="C29" s="105" t="s">
        <v>404</v>
      </c>
      <c r="D29" s="106"/>
      <c r="E29" s="104" t="s">
        <v>405</v>
      </c>
    </row>
    <row r="30" spans="1:5" ht="15" x14ac:dyDescent="0.25">
      <c r="A30" s="245"/>
      <c r="B30" s="134" t="s">
        <v>5</v>
      </c>
      <c r="C30" s="105" t="s">
        <v>192</v>
      </c>
      <c r="D30" s="106"/>
      <c r="E30" s="134" t="s">
        <v>406</v>
      </c>
    </row>
    <row r="31" spans="1:5" ht="15" x14ac:dyDescent="0.25">
      <c r="A31" s="245"/>
      <c r="B31" s="134" t="s">
        <v>5</v>
      </c>
      <c r="C31" s="105" t="s">
        <v>193</v>
      </c>
      <c r="D31" s="106"/>
      <c r="E31" s="134" t="s">
        <v>407</v>
      </c>
    </row>
    <row r="32" spans="1:5" ht="15" x14ac:dyDescent="0.25">
      <c r="A32" s="245"/>
      <c r="B32" s="134" t="s">
        <v>5</v>
      </c>
      <c r="C32" s="105" t="s">
        <v>194</v>
      </c>
      <c r="D32" s="106" t="s">
        <v>493</v>
      </c>
      <c r="E32" s="134" t="s">
        <v>408</v>
      </c>
    </row>
    <row r="33" spans="1:5" ht="15.75" thickBot="1" x14ac:dyDescent="0.3">
      <c r="A33" s="244"/>
      <c r="B33" s="135" t="s">
        <v>5</v>
      </c>
      <c r="C33" s="120" t="s">
        <v>195</v>
      </c>
      <c r="D33" s="110"/>
      <c r="E33" s="121" t="s">
        <v>379</v>
      </c>
    </row>
    <row r="34" spans="1:5" ht="16.5" thickTop="1" thickBot="1" x14ac:dyDescent="0.3">
      <c r="A34" s="173" t="s">
        <v>409</v>
      </c>
      <c r="B34" s="127" t="s">
        <v>5</v>
      </c>
      <c r="C34" s="128" t="s">
        <v>120</v>
      </c>
      <c r="D34" s="128" t="s">
        <v>495</v>
      </c>
      <c r="E34" s="202" t="s">
        <v>252</v>
      </c>
    </row>
    <row r="35" spans="1:5" ht="15.75" thickTop="1" x14ac:dyDescent="0.25">
      <c r="A35" s="172" t="s">
        <v>410</v>
      </c>
      <c r="B35" s="111"/>
      <c r="C35" s="113"/>
      <c r="D35" s="113"/>
      <c r="E35" s="111"/>
    </row>
    <row r="53" ht="15" customHeight="1" x14ac:dyDescent="0.2"/>
  </sheetData>
  <mergeCells count="9">
    <mergeCell ref="A22:A23"/>
    <mergeCell ref="A25:A26"/>
    <mergeCell ref="A27:A33"/>
    <mergeCell ref="A1:E1"/>
    <mergeCell ref="A2:A3"/>
    <mergeCell ref="B2:B3"/>
    <mergeCell ref="C2:E2"/>
    <mergeCell ref="A13:A21"/>
    <mergeCell ref="A4:A1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&amp;L1.melléklet a 6/2019.(XI.7.) önkormányzati rendelethez&amp;CKátoly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/>
  <dimension ref="A1:H47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8" ht="15.75" x14ac:dyDescent="0.25">
      <c r="A1" s="300" t="s">
        <v>517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2" t="s">
        <v>254</v>
      </c>
      <c r="B2" s="277" t="s">
        <v>367</v>
      </c>
      <c r="C2" s="287"/>
      <c r="D2" s="302" t="s">
        <v>184</v>
      </c>
      <c r="E2" s="303" t="s">
        <v>220</v>
      </c>
      <c r="F2" s="303"/>
      <c r="G2" s="303"/>
      <c r="H2" s="304" t="s">
        <v>203</v>
      </c>
    </row>
    <row r="3" spans="1:8" ht="27" customHeight="1" x14ac:dyDescent="0.2">
      <c r="A3" s="302"/>
      <c r="B3" s="98" t="s">
        <v>221</v>
      </c>
      <c r="C3" s="98" t="s">
        <v>222</v>
      </c>
      <c r="D3" s="302"/>
      <c r="E3" s="98" t="s">
        <v>223</v>
      </c>
      <c r="F3" s="98" t="s">
        <v>224</v>
      </c>
      <c r="G3" s="98" t="s">
        <v>225</v>
      </c>
      <c r="H3" s="304"/>
    </row>
    <row r="4" spans="1:8" x14ac:dyDescent="0.2">
      <c r="A4" s="301" t="s">
        <v>226</v>
      </c>
      <c r="B4" s="301"/>
      <c r="C4" s="301"/>
      <c r="D4" s="301"/>
      <c r="E4" s="301"/>
      <c r="F4" s="301"/>
      <c r="G4" s="301"/>
      <c r="H4" s="99"/>
    </row>
    <row r="5" spans="1:8" x14ac:dyDescent="0.2">
      <c r="A5" s="158" t="s">
        <v>255</v>
      </c>
      <c r="B5" s="101" t="s">
        <v>110</v>
      </c>
      <c r="C5" s="162" t="s">
        <v>251</v>
      </c>
      <c r="D5" s="163">
        <v>1</v>
      </c>
      <c r="E5" s="150"/>
      <c r="F5" s="150"/>
      <c r="G5" s="150"/>
      <c r="H5" s="163">
        <f>D5+G5</f>
        <v>1</v>
      </c>
    </row>
    <row r="6" spans="1:8" x14ac:dyDescent="0.2">
      <c r="A6" s="149"/>
      <c r="B6" s="164"/>
      <c r="C6" s="164"/>
      <c r="D6" s="149"/>
      <c r="E6" s="149"/>
      <c r="F6" s="149"/>
      <c r="G6" s="149"/>
      <c r="H6" s="149"/>
    </row>
    <row r="7" spans="1:8" x14ac:dyDescent="0.2">
      <c r="A7" s="305" t="s">
        <v>227</v>
      </c>
      <c r="B7" s="305"/>
      <c r="C7" s="305"/>
      <c r="D7" s="305"/>
      <c r="E7" s="305"/>
      <c r="F7" s="305"/>
      <c r="G7" s="305"/>
      <c r="H7" s="165"/>
    </row>
    <row r="8" spans="1:8" x14ac:dyDescent="0.2">
      <c r="A8" s="166"/>
      <c r="B8" s="166"/>
      <c r="C8" s="166" t="s">
        <v>253</v>
      </c>
      <c r="D8" s="166"/>
      <c r="E8" s="166"/>
      <c r="F8" s="166"/>
      <c r="G8" s="166"/>
      <c r="H8" s="166"/>
    </row>
    <row r="9" spans="1:8" x14ac:dyDescent="0.2">
      <c r="A9" s="167" t="s">
        <v>255</v>
      </c>
      <c r="B9" s="170" t="s">
        <v>394</v>
      </c>
      <c r="C9" s="162" t="s">
        <v>433</v>
      </c>
      <c r="D9" s="168">
        <v>0</v>
      </c>
      <c r="E9" s="160"/>
      <c r="F9" s="160"/>
      <c r="G9" s="160"/>
      <c r="H9" s="163">
        <f>D9+G9</f>
        <v>0</v>
      </c>
    </row>
    <row r="10" spans="1:8" ht="15" x14ac:dyDescent="0.25">
      <c r="A10" s="167" t="s">
        <v>256</v>
      </c>
      <c r="B10" s="170" t="s">
        <v>113</v>
      </c>
      <c r="C10" s="138" t="s">
        <v>17</v>
      </c>
      <c r="D10" s="168">
        <v>0</v>
      </c>
      <c r="E10" s="160"/>
      <c r="F10" s="160"/>
      <c r="G10" s="160"/>
      <c r="H10" s="163">
        <f>D10+G10</f>
        <v>0</v>
      </c>
    </row>
    <row r="11" spans="1:8" x14ac:dyDescent="0.2">
      <c r="A11" s="167" t="s">
        <v>257</v>
      </c>
      <c r="B11" s="101" t="s">
        <v>121</v>
      </c>
      <c r="C11" s="162" t="s">
        <v>250</v>
      </c>
      <c r="D11" s="169">
        <v>0</v>
      </c>
      <c r="E11" s="160"/>
      <c r="F11" s="160"/>
      <c r="G11" s="160">
        <f>F11/8</f>
        <v>0</v>
      </c>
      <c r="H11" s="163">
        <f>D11+G11</f>
        <v>0</v>
      </c>
    </row>
    <row r="12" spans="1:8" x14ac:dyDescent="0.2">
      <c r="A12" s="167" t="s">
        <v>471</v>
      </c>
      <c r="B12" s="170" t="s">
        <v>390</v>
      </c>
      <c r="C12" s="151" t="s">
        <v>392</v>
      </c>
      <c r="D12" s="168">
        <v>0</v>
      </c>
      <c r="E12" s="158"/>
      <c r="F12" s="158"/>
      <c r="G12" s="158"/>
      <c r="H12" s="163">
        <f>D12+G12</f>
        <v>0</v>
      </c>
    </row>
    <row r="13" spans="1:8" x14ac:dyDescent="0.2">
      <c r="A13" s="171"/>
      <c r="B13" s="57"/>
      <c r="C13" s="59" t="s">
        <v>228</v>
      </c>
      <c r="D13" s="55">
        <f>SUM(D9:D12)</f>
        <v>0</v>
      </c>
      <c r="E13" s="79">
        <f>SUM(E11:E11)</f>
        <v>0</v>
      </c>
      <c r="F13" s="79">
        <f>SUM(F11:F11)</f>
        <v>0</v>
      </c>
      <c r="G13" s="55">
        <v>0</v>
      </c>
      <c r="H13" s="55">
        <f>D13+G13</f>
        <v>0</v>
      </c>
    </row>
    <row r="14" spans="1:8" x14ac:dyDescent="0.2">
      <c r="D14" s="9"/>
      <c r="E14" s="9"/>
      <c r="F14" s="9"/>
      <c r="G14" s="9"/>
      <c r="H14" s="60"/>
    </row>
    <row r="15" spans="1:8" x14ac:dyDescent="0.2">
      <c r="C15" s="56" t="s">
        <v>229</v>
      </c>
      <c r="D15" s="55">
        <f t="shared" ref="D15:H15" si="0">D13</f>
        <v>0</v>
      </c>
      <c r="E15" s="79">
        <f t="shared" si="0"/>
        <v>0</v>
      </c>
      <c r="F15" s="79">
        <f t="shared" si="0"/>
        <v>0</v>
      </c>
      <c r="G15" s="55">
        <f t="shared" si="0"/>
        <v>0</v>
      </c>
      <c r="H15" s="55">
        <f t="shared" si="0"/>
        <v>0</v>
      </c>
    </row>
    <row r="16" spans="1:8" x14ac:dyDescent="0.2">
      <c r="C16" s="61"/>
      <c r="D16" s="62"/>
      <c r="E16" s="63"/>
      <c r="F16" s="62"/>
      <c r="G16" s="62"/>
      <c r="H16" s="62"/>
    </row>
    <row r="17" spans="1:8" x14ac:dyDescent="0.2">
      <c r="A17" s="16"/>
      <c r="B17" s="16"/>
      <c r="C17" s="16"/>
      <c r="D17" s="62"/>
      <c r="E17" s="62"/>
      <c r="F17" s="62"/>
      <c r="G17" s="62"/>
      <c r="H17" s="62"/>
    </row>
    <row r="18" spans="1:8" x14ac:dyDescent="0.2">
      <c r="A18" s="306" t="s">
        <v>232</v>
      </c>
      <c r="B18" s="306"/>
      <c r="C18" s="306"/>
      <c r="D18" s="62"/>
      <c r="E18" s="62"/>
      <c r="F18" s="62"/>
      <c r="G18" s="62"/>
      <c r="H18" s="62"/>
    </row>
    <row r="19" spans="1:8" x14ac:dyDescent="0.2">
      <c r="A19" s="158" t="s">
        <v>255</v>
      </c>
      <c r="B19" s="101" t="s">
        <v>196</v>
      </c>
      <c r="C19" s="162" t="s">
        <v>376</v>
      </c>
      <c r="D19" s="163">
        <v>2</v>
      </c>
      <c r="E19" s="160"/>
      <c r="F19" s="163"/>
      <c r="G19" s="163"/>
      <c r="H19" s="163">
        <f>D19+G19</f>
        <v>2</v>
      </c>
    </row>
    <row r="20" spans="1:8" ht="15" x14ac:dyDescent="0.25">
      <c r="A20" s="161" t="s">
        <v>256</v>
      </c>
      <c r="B20" s="170" t="s">
        <v>197</v>
      </c>
      <c r="C20" s="115" t="s">
        <v>400</v>
      </c>
      <c r="D20" s="163">
        <v>0</v>
      </c>
      <c r="E20" s="160"/>
      <c r="F20" s="163"/>
      <c r="G20" s="163"/>
      <c r="H20" s="163">
        <f>D20+G20</f>
        <v>0</v>
      </c>
    </row>
    <row r="21" spans="1:8" x14ac:dyDescent="0.2">
      <c r="A21" s="67"/>
      <c r="B21" s="35"/>
      <c r="C21" s="80" t="s">
        <v>187</v>
      </c>
      <c r="D21" s="55">
        <f>SUM(D19:D20)</f>
        <v>2</v>
      </c>
      <c r="E21" s="79">
        <f>SUM(E19:E19)</f>
        <v>0</v>
      </c>
      <c r="F21" s="79">
        <f>SUM(F19:F19)</f>
        <v>0</v>
      </c>
      <c r="G21" s="55">
        <f>SUM(G19:G19)</f>
        <v>0</v>
      </c>
      <c r="H21" s="55">
        <f>D21+G21</f>
        <v>2</v>
      </c>
    </row>
    <row r="23" spans="1:8" x14ac:dyDescent="0.2">
      <c r="C23" s="56" t="s">
        <v>230</v>
      </c>
      <c r="D23" s="55">
        <f t="shared" ref="D23:H23" si="1">D5+D15+D21</f>
        <v>3</v>
      </c>
      <c r="E23" s="79">
        <f t="shared" si="1"/>
        <v>0</v>
      </c>
      <c r="F23" s="79">
        <f t="shared" si="1"/>
        <v>0</v>
      </c>
      <c r="G23" s="55">
        <f t="shared" si="1"/>
        <v>0</v>
      </c>
      <c r="H23" s="55">
        <f t="shared" si="1"/>
        <v>3</v>
      </c>
    </row>
    <row r="24" spans="1:8" x14ac:dyDescent="0.2">
      <c r="H24" s="64"/>
    </row>
    <row r="25" spans="1:8" x14ac:dyDescent="0.2">
      <c r="A25" s="301" t="s">
        <v>185</v>
      </c>
      <c r="B25" s="301"/>
      <c r="C25" s="301"/>
    </row>
    <row r="26" spans="1:8" x14ac:dyDescent="0.2">
      <c r="C26" s="6" t="s">
        <v>508</v>
      </c>
      <c r="D26" s="58">
        <f>D5+D15</f>
        <v>1</v>
      </c>
      <c r="E26" s="97"/>
      <c r="F26" s="97"/>
      <c r="G26" s="58"/>
      <c r="H26" s="58">
        <f>H5+H15</f>
        <v>1</v>
      </c>
    </row>
    <row r="27" spans="1:8" x14ac:dyDescent="0.2">
      <c r="C27" s="8" t="s">
        <v>185</v>
      </c>
      <c r="D27" s="55">
        <f t="shared" ref="D27:H27" si="2">SUM(D26:D26)</f>
        <v>1</v>
      </c>
      <c r="E27" s="79">
        <f t="shared" si="2"/>
        <v>0</v>
      </c>
      <c r="F27" s="79">
        <f t="shared" si="2"/>
        <v>0</v>
      </c>
      <c r="G27" s="55">
        <f t="shared" si="2"/>
        <v>0</v>
      </c>
      <c r="H27" s="55">
        <f t="shared" si="2"/>
        <v>1</v>
      </c>
    </row>
    <row r="28" spans="1:8" x14ac:dyDescent="0.2">
      <c r="C28" s="2" t="s">
        <v>186</v>
      </c>
      <c r="D28" s="58">
        <f>D21</f>
        <v>2</v>
      </c>
      <c r="E28" s="97"/>
      <c r="F28" s="97"/>
      <c r="G28" s="58"/>
      <c r="H28" s="58">
        <f>H21</f>
        <v>2</v>
      </c>
    </row>
    <row r="29" spans="1:8" x14ac:dyDescent="0.2">
      <c r="C29" s="7" t="s">
        <v>188</v>
      </c>
      <c r="D29" s="58">
        <f t="shared" ref="D29:H29" si="3">SUM(D27:D28)</f>
        <v>3</v>
      </c>
      <c r="E29" s="97">
        <f t="shared" si="3"/>
        <v>0</v>
      </c>
      <c r="F29" s="97">
        <f t="shared" si="3"/>
        <v>0</v>
      </c>
      <c r="G29" s="58">
        <f t="shared" si="3"/>
        <v>0</v>
      </c>
      <c r="H29" s="55">
        <f t="shared" si="3"/>
        <v>3</v>
      </c>
    </row>
    <row r="47" ht="10.5" customHeight="1" x14ac:dyDescent="0.2"/>
  </sheetData>
  <mergeCells count="10"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>&amp;L10. melléklet a 6/2019.(XI.7.) önkormányzati rendelethez&amp;CKátoly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J67"/>
  <sheetViews>
    <sheetView tabSelected="1" zoomScaleNormal="100" workbookViewId="0">
      <selection activeCell="A2" sqref="A2:A3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6" width="10.140625" customWidth="1"/>
    <col min="7" max="7" width="32.28515625" bestFit="1" customWidth="1"/>
    <col min="8" max="8" width="10.140625" bestFit="1" customWidth="1"/>
    <col min="9" max="9" width="9.7109375" bestFit="1" customWidth="1"/>
    <col min="10" max="10" width="10.140625" bestFit="1" customWidth="1"/>
  </cols>
  <sheetData>
    <row r="1" spans="1:10" x14ac:dyDescent="0.2">
      <c r="A1" s="291" t="s">
        <v>518</v>
      </c>
      <c r="B1" s="281"/>
      <c r="C1" s="281"/>
      <c r="D1" s="281"/>
      <c r="E1" s="281"/>
      <c r="F1" s="281"/>
      <c r="G1" s="281"/>
      <c r="H1" s="281"/>
    </row>
    <row r="2" spans="1:10" ht="13.5" customHeight="1" x14ac:dyDescent="0.2">
      <c r="A2" s="308" t="s">
        <v>491</v>
      </c>
      <c r="B2" s="308"/>
      <c r="C2" s="308"/>
      <c r="D2" s="207">
        <v>2018</v>
      </c>
      <c r="E2" s="207">
        <v>2018</v>
      </c>
      <c r="F2" s="207">
        <v>2018</v>
      </c>
      <c r="G2" s="309" t="s">
        <v>491</v>
      </c>
      <c r="H2" s="207">
        <v>2018</v>
      </c>
      <c r="I2" s="237">
        <v>2018</v>
      </c>
      <c r="J2" s="237">
        <v>2018</v>
      </c>
    </row>
    <row r="3" spans="1:10" ht="12.75" customHeight="1" x14ac:dyDescent="0.2">
      <c r="A3" s="308"/>
      <c r="B3" s="308"/>
      <c r="C3" s="308"/>
      <c r="D3" s="100" t="s">
        <v>203</v>
      </c>
      <c r="E3" s="207" t="s">
        <v>499</v>
      </c>
      <c r="F3" s="207" t="s">
        <v>500</v>
      </c>
      <c r="G3" s="309"/>
      <c r="H3" s="100" t="s">
        <v>203</v>
      </c>
      <c r="I3" s="236" t="s">
        <v>499</v>
      </c>
      <c r="J3" s="236" t="s">
        <v>500</v>
      </c>
    </row>
    <row r="4" spans="1:10" ht="12.75" customHeight="1" x14ac:dyDescent="0.2">
      <c r="A4" s="307" t="s">
        <v>233</v>
      </c>
      <c r="B4" s="310" t="s">
        <v>234</v>
      </c>
      <c r="C4" s="11" t="s">
        <v>235</v>
      </c>
      <c r="D4" s="65"/>
      <c r="E4" s="65"/>
      <c r="F4" s="65"/>
      <c r="G4" s="11" t="s">
        <v>206</v>
      </c>
      <c r="H4" s="5"/>
      <c r="I4" s="5"/>
      <c r="J4" s="5"/>
    </row>
    <row r="5" spans="1:10" x14ac:dyDescent="0.2">
      <c r="A5" s="307"/>
      <c r="B5" s="310"/>
      <c r="C5" s="11" t="s">
        <v>236</v>
      </c>
      <c r="D5" s="65"/>
      <c r="E5" s="65"/>
      <c r="F5" s="65"/>
      <c r="G5" s="11" t="s">
        <v>207</v>
      </c>
      <c r="H5" s="5"/>
      <c r="I5" s="5"/>
      <c r="J5" s="5"/>
    </row>
    <row r="6" spans="1:10" x14ac:dyDescent="0.2">
      <c r="A6" s="307"/>
      <c r="B6" s="310"/>
      <c r="C6" s="11" t="s">
        <v>152</v>
      </c>
      <c r="D6" s="65"/>
      <c r="E6" s="65"/>
      <c r="F6" s="65"/>
      <c r="G6" s="11" t="s">
        <v>213</v>
      </c>
      <c r="H6" s="5"/>
      <c r="I6" s="5"/>
      <c r="J6" s="5"/>
    </row>
    <row r="7" spans="1:10" x14ac:dyDescent="0.2">
      <c r="A7" s="307"/>
      <c r="B7" s="310"/>
      <c r="C7" s="11" t="s">
        <v>78</v>
      </c>
      <c r="D7" s="65"/>
      <c r="E7" s="65"/>
      <c r="F7" s="65"/>
      <c r="G7" s="11" t="s">
        <v>212</v>
      </c>
      <c r="H7" s="5"/>
      <c r="I7" s="2"/>
      <c r="J7" s="2"/>
    </row>
    <row r="8" spans="1:10" x14ac:dyDescent="0.2">
      <c r="A8" s="307"/>
      <c r="B8" s="310"/>
      <c r="C8" s="11" t="s">
        <v>80</v>
      </c>
      <c r="D8" s="65"/>
      <c r="E8" s="65"/>
      <c r="F8" s="65"/>
      <c r="G8" s="11" t="s">
        <v>237</v>
      </c>
      <c r="H8" s="5"/>
      <c r="I8" s="5"/>
      <c r="J8" s="5"/>
    </row>
    <row r="9" spans="1:10" x14ac:dyDescent="0.2">
      <c r="A9" s="307"/>
      <c r="B9" s="310"/>
      <c r="C9" s="11" t="s">
        <v>492</v>
      </c>
      <c r="D9" s="65"/>
      <c r="E9" s="65"/>
      <c r="F9" s="65"/>
      <c r="G9" s="68" t="s">
        <v>239</v>
      </c>
      <c r="H9" s="69">
        <f>SUM(H4:H8)</f>
        <v>0</v>
      </c>
      <c r="I9" s="69">
        <f t="shared" ref="I9:J9" si="0">SUM(I4:I8)</f>
        <v>0</v>
      </c>
      <c r="J9" s="69">
        <f t="shared" si="0"/>
        <v>0</v>
      </c>
    </row>
    <row r="10" spans="1:10" x14ac:dyDescent="0.2">
      <c r="A10" s="307"/>
      <c r="B10" s="310" t="s">
        <v>238</v>
      </c>
      <c r="C10" s="74" t="s">
        <v>245</v>
      </c>
      <c r="D10" s="69">
        <f>SUM(D4:D8)+D9</f>
        <v>0</v>
      </c>
      <c r="E10" s="69">
        <f t="shared" ref="E10:F10" si="1">SUM(E4:E8)+E9</f>
        <v>0</v>
      </c>
      <c r="F10" s="69">
        <f t="shared" si="1"/>
        <v>0</v>
      </c>
      <c r="G10" s="11" t="s">
        <v>208</v>
      </c>
      <c r="H10" s="5"/>
      <c r="I10" s="2"/>
      <c r="J10" s="2"/>
    </row>
    <row r="11" spans="1:10" x14ac:dyDescent="0.2">
      <c r="A11" s="307"/>
      <c r="B11" s="310"/>
      <c r="C11" s="11" t="s">
        <v>82</v>
      </c>
      <c r="D11" s="65">
        <f>'3.Pü.mérleg'!G15</f>
        <v>0</v>
      </c>
      <c r="E11" s="65"/>
      <c r="F11" s="65"/>
      <c r="G11" s="11" t="s">
        <v>209</v>
      </c>
      <c r="H11" s="5"/>
      <c r="I11" s="2"/>
      <c r="J11" s="2"/>
    </row>
    <row r="12" spans="1:10" x14ac:dyDescent="0.2">
      <c r="A12" s="307"/>
      <c r="B12" s="310"/>
      <c r="C12" s="11" t="s">
        <v>153</v>
      </c>
      <c r="D12" s="65">
        <f>'3.Pü.mérleg'!G16</f>
        <v>0</v>
      </c>
      <c r="E12" s="65"/>
      <c r="F12" s="65"/>
      <c r="G12" s="11" t="s">
        <v>100</v>
      </c>
      <c r="H12" s="5">
        <f>'3.Pü.mérleg'!B20</f>
        <v>0</v>
      </c>
      <c r="I12" s="5"/>
      <c r="J12" s="5"/>
    </row>
    <row r="13" spans="1:10" x14ac:dyDescent="0.2">
      <c r="A13" s="307"/>
      <c r="B13" s="310"/>
      <c r="C13" s="11" t="s">
        <v>205</v>
      </c>
      <c r="D13" s="65"/>
      <c r="E13" s="65"/>
      <c r="F13" s="65"/>
      <c r="G13" s="11" t="s">
        <v>210</v>
      </c>
      <c r="H13" s="5"/>
      <c r="I13" s="2"/>
      <c r="J13" s="2"/>
    </row>
    <row r="14" spans="1:10" x14ac:dyDescent="0.2">
      <c r="A14" s="307"/>
      <c r="B14" s="310"/>
      <c r="C14" s="70" t="s">
        <v>89</v>
      </c>
      <c r="D14" s="199">
        <f>'3.Pü.mérleg'!G17</f>
        <v>0</v>
      </c>
      <c r="E14" s="199">
        <v>0</v>
      </c>
      <c r="F14" s="199">
        <f>'3.Pü.mérleg'!I17</f>
        <v>0</v>
      </c>
      <c r="G14" s="29" t="s">
        <v>211</v>
      </c>
      <c r="H14" s="5"/>
      <c r="I14" s="2"/>
      <c r="J14" s="2"/>
    </row>
    <row r="15" spans="1:10" x14ac:dyDescent="0.2">
      <c r="A15" s="307"/>
      <c r="B15" s="310"/>
      <c r="C15" s="74" t="s">
        <v>245</v>
      </c>
      <c r="D15" s="69">
        <f>SUM(D11:D14)</f>
        <v>0</v>
      </c>
      <c r="E15" s="69">
        <f t="shared" ref="E15:F15" si="2">SUM(E11:E14)</f>
        <v>0</v>
      </c>
      <c r="F15" s="69">
        <f t="shared" si="2"/>
        <v>0</v>
      </c>
      <c r="G15" s="11" t="s">
        <v>237</v>
      </c>
      <c r="H15" s="5">
        <v>0</v>
      </c>
      <c r="I15" s="5">
        <v>0</v>
      </c>
      <c r="J15" s="5">
        <v>0</v>
      </c>
    </row>
    <row r="16" spans="1:10" x14ac:dyDescent="0.2">
      <c r="A16" s="307"/>
      <c r="B16" s="82"/>
      <c r="C16" s="82"/>
      <c r="D16" s="65"/>
      <c r="E16" s="65"/>
      <c r="F16" s="65"/>
      <c r="G16" s="68" t="s">
        <v>240</v>
      </c>
      <c r="H16" s="69">
        <f>SUM(H10:H15)</f>
        <v>0</v>
      </c>
      <c r="I16" s="69">
        <f t="shared" ref="I16:J16" si="3">SUM(I10:I15)</f>
        <v>0</v>
      </c>
      <c r="J16" s="69">
        <f t="shared" si="3"/>
        <v>0</v>
      </c>
    </row>
    <row r="17" spans="1:10" x14ac:dyDescent="0.2">
      <c r="A17" s="307"/>
      <c r="B17" s="70"/>
      <c r="C17" s="70"/>
      <c r="D17" s="65"/>
      <c r="E17" s="65"/>
      <c r="F17" s="65"/>
      <c r="G17" s="11" t="s">
        <v>31</v>
      </c>
      <c r="H17" s="5"/>
      <c r="I17" s="2"/>
      <c r="J17" s="2"/>
    </row>
    <row r="18" spans="1:10" x14ac:dyDescent="0.2">
      <c r="A18" s="307"/>
      <c r="B18" s="71" t="s">
        <v>271</v>
      </c>
      <c r="C18" s="71"/>
      <c r="D18" s="69">
        <f>D10+D15+D16+D17</f>
        <v>0</v>
      </c>
      <c r="E18" s="69">
        <f t="shared" ref="E18:F18" si="4">E10+E15+E16+E17</f>
        <v>0</v>
      </c>
      <c r="F18" s="69">
        <f t="shared" si="4"/>
        <v>0</v>
      </c>
      <c r="G18" s="71" t="s">
        <v>273</v>
      </c>
      <c r="H18" s="69">
        <f>H16+H9+H17</f>
        <v>0</v>
      </c>
      <c r="I18" s="69">
        <f t="shared" ref="I18:J18" si="5">I16+I9+I17</f>
        <v>0</v>
      </c>
      <c r="J18" s="69">
        <f t="shared" si="5"/>
        <v>0</v>
      </c>
    </row>
    <row r="19" spans="1:10" x14ac:dyDescent="0.2">
      <c r="A19" s="307"/>
      <c r="B19" s="70"/>
      <c r="C19" s="70"/>
      <c r="D19" s="69"/>
      <c r="E19" s="69"/>
      <c r="F19" s="69"/>
      <c r="G19" s="13"/>
      <c r="H19" s="69"/>
      <c r="I19" s="2"/>
      <c r="J19" s="2"/>
    </row>
    <row r="20" spans="1:10" x14ac:dyDescent="0.2">
      <c r="A20" s="307"/>
      <c r="B20" s="12"/>
      <c r="C20" s="68" t="s">
        <v>241</v>
      </c>
      <c r="D20" s="72"/>
      <c r="E20" s="72">
        <v>0</v>
      </c>
      <c r="F20" s="72"/>
      <c r="G20" s="68"/>
      <c r="H20" s="73"/>
      <c r="I20" s="2"/>
      <c r="J20" s="2"/>
    </row>
    <row r="24" spans="1:10" ht="12.75" customHeight="1" x14ac:dyDescent="0.2"/>
    <row r="25" spans="1:1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6">
    <mergeCell ref="A4:A20"/>
    <mergeCell ref="A1:H1"/>
    <mergeCell ref="A2:C3"/>
    <mergeCell ref="G2:G3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95" orientation="landscape" r:id="rId1"/>
  <headerFooter alignWithMargins="0">
    <oddHeader>&amp;L11. melléklet a 6/2019.(XI.7.) önkormányzati rendelethez&amp;CKátoly Község Önkormányzata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0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1" t="s">
        <v>519</v>
      </c>
      <c r="B2" s="311"/>
      <c r="C2" s="311"/>
      <c r="D2" s="311"/>
      <c r="E2" s="311"/>
      <c r="F2" s="311"/>
    </row>
    <row r="3" spans="1:6" x14ac:dyDescent="0.2">
      <c r="A3" s="311" t="s">
        <v>231</v>
      </c>
      <c r="B3" s="311"/>
      <c r="C3" s="311"/>
      <c r="D3" s="311"/>
      <c r="E3" s="311"/>
      <c r="F3" s="311"/>
    </row>
    <row r="5" spans="1:6" x14ac:dyDescent="0.2">
      <c r="E5" s="273" t="s">
        <v>434</v>
      </c>
      <c r="F5" s="274"/>
    </row>
    <row r="6" spans="1:6" x14ac:dyDescent="0.2">
      <c r="A6" s="312" t="s">
        <v>435</v>
      </c>
      <c r="B6" s="307" t="s">
        <v>57</v>
      </c>
      <c r="C6" s="303" t="s">
        <v>436</v>
      </c>
      <c r="D6" s="303"/>
      <c r="E6" s="303"/>
      <c r="F6" s="303"/>
    </row>
    <row r="7" spans="1:6" x14ac:dyDescent="0.2">
      <c r="A7" s="312"/>
      <c r="B7" s="307"/>
      <c r="C7" s="313" t="s">
        <v>520</v>
      </c>
      <c r="D7" s="179">
        <v>2017</v>
      </c>
      <c r="E7" s="98">
        <v>2018</v>
      </c>
      <c r="F7" s="98">
        <v>2019</v>
      </c>
    </row>
    <row r="8" spans="1:6" x14ac:dyDescent="0.2">
      <c r="A8" s="312"/>
      <c r="B8" s="307"/>
      <c r="C8" s="302"/>
      <c r="D8" s="179" t="s">
        <v>437</v>
      </c>
      <c r="E8" s="303" t="s">
        <v>438</v>
      </c>
      <c r="F8" s="303"/>
    </row>
    <row r="9" spans="1:6" x14ac:dyDescent="0.2">
      <c r="A9" s="2" t="s">
        <v>439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6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440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7"/>
      <c r="B14" s="187"/>
      <c r="C14" s="187"/>
      <c r="D14" s="187"/>
    </row>
    <row r="15" spans="1:6" x14ac:dyDescent="0.2">
      <c r="A15" s="188"/>
      <c r="B15" s="188"/>
      <c r="C15" s="188"/>
      <c r="D15" s="188"/>
    </row>
    <row r="16" spans="1:6" x14ac:dyDescent="0.2">
      <c r="A16" s="188"/>
      <c r="B16" s="188"/>
      <c r="C16" s="188"/>
      <c r="D16" s="188"/>
    </row>
    <row r="17" spans="1:6" x14ac:dyDescent="0.2">
      <c r="A17" s="188"/>
      <c r="B17" s="188"/>
      <c r="C17" s="188"/>
      <c r="D17" s="188"/>
    </row>
    <row r="18" spans="1:6" x14ac:dyDescent="0.2">
      <c r="A18" s="314" t="s">
        <v>441</v>
      </c>
      <c r="B18" s="314"/>
      <c r="C18" s="314"/>
      <c r="D18" s="314"/>
      <c r="E18" s="314"/>
    </row>
    <row r="19" spans="1:6" x14ac:dyDescent="0.2">
      <c r="A19" s="314" t="s">
        <v>442</v>
      </c>
      <c r="B19" s="314"/>
      <c r="C19" s="314"/>
      <c r="D19" s="314"/>
      <c r="E19" s="314"/>
    </row>
    <row r="20" spans="1:6" x14ac:dyDescent="0.2">
      <c r="A20" s="177"/>
      <c r="B20" s="177"/>
      <c r="C20" s="177"/>
      <c r="D20" s="177"/>
      <c r="E20" s="178" t="s">
        <v>434</v>
      </c>
    </row>
    <row r="21" spans="1:6" x14ac:dyDescent="0.2">
      <c r="A21" s="315" t="s">
        <v>435</v>
      </c>
      <c r="B21" s="318" t="s">
        <v>57</v>
      </c>
      <c r="C21" s="307" t="s">
        <v>218</v>
      </c>
      <c r="D21" s="307"/>
      <c r="E21" s="307"/>
    </row>
    <row r="22" spans="1:6" x14ac:dyDescent="0.2">
      <c r="A22" s="316"/>
      <c r="B22" s="318"/>
      <c r="C22" s="307"/>
      <c r="D22" s="307"/>
      <c r="E22" s="307"/>
    </row>
    <row r="23" spans="1:6" x14ac:dyDescent="0.2">
      <c r="A23" s="316"/>
      <c r="B23" s="318"/>
      <c r="C23" s="307"/>
      <c r="D23" s="307"/>
      <c r="E23" s="307"/>
    </row>
    <row r="24" spans="1:6" x14ac:dyDescent="0.2">
      <c r="A24" s="317"/>
      <c r="B24" s="318"/>
      <c r="C24" s="319" t="s">
        <v>249</v>
      </c>
      <c r="D24" s="320" t="s">
        <v>521</v>
      </c>
      <c r="E24" s="319"/>
    </row>
    <row r="25" spans="1:6" x14ac:dyDescent="0.2">
      <c r="A25" s="2" t="s">
        <v>439</v>
      </c>
      <c r="B25" s="318"/>
      <c r="C25" s="319"/>
      <c r="D25" s="189" t="s">
        <v>437</v>
      </c>
      <c r="E25" s="5"/>
    </row>
    <row r="26" spans="1:6" x14ac:dyDescent="0.2">
      <c r="A26" s="2"/>
      <c r="B26" s="190"/>
      <c r="C26" s="191"/>
      <c r="D26" s="65"/>
      <c r="E26" s="5"/>
      <c r="F26" s="188"/>
    </row>
    <row r="27" spans="1:6" x14ac:dyDescent="0.2">
      <c r="A27" s="12"/>
      <c r="B27" s="190"/>
      <c r="C27" s="65"/>
      <c r="D27" s="65"/>
      <c r="E27" s="5"/>
      <c r="F27" s="188"/>
    </row>
    <row r="28" spans="1:6" x14ac:dyDescent="0.2">
      <c r="A28" s="2"/>
      <c r="B28" s="15"/>
      <c r="C28" s="191"/>
      <c r="D28" s="65"/>
      <c r="E28" s="5"/>
      <c r="F28" s="188"/>
    </row>
    <row r="29" spans="1:6" x14ac:dyDescent="0.2">
      <c r="A29" s="11"/>
      <c r="B29" s="190"/>
      <c r="C29" s="65"/>
      <c r="D29" s="65"/>
      <c r="E29" s="5"/>
      <c r="F29" s="188"/>
    </row>
    <row r="30" spans="1:6" x14ac:dyDescent="0.2">
      <c r="A30" s="56" t="s">
        <v>440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 melléklet a 6/2019.(XI.7.) önkormányzati rendelethez&amp;CKátoly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5"/>
  <sheetViews>
    <sheetView tabSelected="1" topLeftCell="A64" zoomScaleNormal="100" workbookViewId="0">
      <selection activeCell="A2" sqref="A2:A3"/>
    </sheetView>
  </sheetViews>
  <sheetFormatPr defaultRowHeight="12.75" x14ac:dyDescent="0.2"/>
  <cols>
    <col min="1" max="1" width="6" style="20" customWidth="1"/>
    <col min="2" max="2" width="38.85546875" style="30" customWidth="1"/>
    <col min="4" max="5" width="10.140625" style="3" bestFit="1" customWidth="1"/>
    <col min="6" max="6" width="10.7109375" style="3" bestFit="1" customWidth="1"/>
    <col min="7" max="7" width="10.140625" style="3" bestFit="1" customWidth="1"/>
    <col min="8" max="9" width="10.7109375" style="3" bestFit="1" customWidth="1"/>
    <col min="10" max="11" width="10.140625" style="3" bestFit="1" customWidth="1"/>
    <col min="12" max="12" width="10.7109375" style="3" bestFit="1" customWidth="1"/>
    <col min="13" max="14" width="10.140625" style="3" bestFit="1" customWidth="1"/>
    <col min="15" max="15" width="10.7109375" style="3" bestFit="1" customWidth="1"/>
    <col min="16" max="16" width="11.7109375" style="3" bestFit="1" customWidth="1"/>
    <col min="17" max="17" width="10.140625" style="3" bestFit="1" customWidth="1"/>
  </cols>
  <sheetData>
    <row r="2" spans="1:17" x14ac:dyDescent="0.2">
      <c r="A2" s="334" t="s">
        <v>296</v>
      </c>
      <c r="B2" s="334" t="s">
        <v>116</v>
      </c>
      <c r="C2" s="334" t="s">
        <v>175</v>
      </c>
      <c r="D2" s="333" t="s">
        <v>522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7" x14ac:dyDescent="0.2">
      <c r="A3" s="334"/>
      <c r="B3" s="334"/>
      <c r="C3" s="307"/>
      <c r="D3" s="31" t="s">
        <v>163</v>
      </c>
      <c r="E3" s="31" t="s">
        <v>164</v>
      </c>
      <c r="F3" s="31" t="s">
        <v>165</v>
      </c>
      <c r="G3" s="31" t="s">
        <v>166</v>
      </c>
      <c r="H3" s="31" t="s">
        <v>167</v>
      </c>
      <c r="I3" s="31" t="s">
        <v>168</v>
      </c>
      <c r="J3" s="31" t="s">
        <v>169</v>
      </c>
      <c r="K3" s="31" t="s">
        <v>170</v>
      </c>
      <c r="L3" s="31" t="s">
        <v>171</v>
      </c>
      <c r="M3" s="31" t="s">
        <v>172</v>
      </c>
      <c r="N3" s="31" t="s">
        <v>173</v>
      </c>
      <c r="O3" s="31" t="s">
        <v>174</v>
      </c>
      <c r="P3" s="32" t="s">
        <v>249</v>
      </c>
    </row>
    <row r="4" spans="1:17" x14ac:dyDescent="0.2">
      <c r="A4" s="323" t="s">
        <v>90</v>
      </c>
      <c r="B4" s="328" t="s">
        <v>91</v>
      </c>
      <c r="C4" s="6" t="s">
        <v>161</v>
      </c>
      <c r="D4" s="5">
        <f>17457619/12</f>
        <v>1454801.5833333333</v>
      </c>
      <c r="E4" s="5">
        <f t="shared" ref="E4:O5" si="0">17457619/12</f>
        <v>1454801.5833333333</v>
      </c>
      <c r="F4" s="5">
        <f t="shared" si="0"/>
        <v>1454801.5833333333</v>
      </c>
      <c r="G4" s="5">
        <f t="shared" si="0"/>
        <v>1454801.5833333333</v>
      </c>
      <c r="H4" s="5">
        <f t="shared" si="0"/>
        <v>1454801.5833333333</v>
      </c>
      <c r="I4" s="5">
        <f t="shared" si="0"/>
        <v>1454801.5833333333</v>
      </c>
      <c r="J4" s="5">
        <f t="shared" si="0"/>
        <v>1454801.5833333333</v>
      </c>
      <c r="K4" s="5">
        <f t="shared" si="0"/>
        <v>1454801.5833333333</v>
      </c>
      <c r="L4" s="5">
        <f t="shared" si="0"/>
        <v>1454801.5833333333</v>
      </c>
      <c r="M4" s="5">
        <f t="shared" si="0"/>
        <v>1454801.5833333333</v>
      </c>
      <c r="N4" s="5">
        <f t="shared" si="0"/>
        <v>1454801.5833333333</v>
      </c>
      <c r="O4" s="5">
        <f t="shared" si="0"/>
        <v>1454801.5833333333</v>
      </c>
      <c r="P4" s="5">
        <f>SUM(D4:O4)</f>
        <v>17457619.000000004</v>
      </c>
      <c r="Q4" s="3">
        <f>'3.Pü.mérleg'!B9</f>
        <v>17457619</v>
      </c>
    </row>
    <row r="5" spans="1:17" x14ac:dyDescent="0.2">
      <c r="A5" s="323"/>
      <c r="B5" s="328"/>
      <c r="C5" s="6" t="s">
        <v>162</v>
      </c>
      <c r="D5" s="5">
        <f>17457619/12</f>
        <v>1454801.5833333333</v>
      </c>
      <c r="E5" s="5">
        <f t="shared" si="0"/>
        <v>1454801.5833333333</v>
      </c>
      <c r="F5" s="5">
        <f t="shared" si="0"/>
        <v>1454801.5833333333</v>
      </c>
      <c r="G5" s="5">
        <f t="shared" si="0"/>
        <v>1454801.5833333333</v>
      </c>
      <c r="H5" s="5">
        <f t="shared" si="0"/>
        <v>1454801.5833333333</v>
      </c>
      <c r="I5" s="5">
        <f t="shared" si="0"/>
        <v>1454801.5833333333</v>
      </c>
      <c r="J5" s="5">
        <f t="shared" si="0"/>
        <v>1454801.5833333333</v>
      </c>
      <c r="K5" s="5">
        <f t="shared" si="0"/>
        <v>1454801.5833333333</v>
      </c>
      <c r="L5" s="5">
        <f t="shared" si="0"/>
        <v>1454801.5833333333</v>
      </c>
      <c r="M5" s="5">
        <f t="shared" si="0"/>
        <v>1454801.5833333333</v>
      </c>
      <c r="N5" s="5">
        <f t="shared" si="0"/>
        <v>1454801.5833333333</v>
      </c>
      <c r="O5" s="5">
        <f t="shared" si="0"/>
        <v>1454801.5833333333</v>
      </c>
      <c r="P5" s="5">
        <f t="shared" ref="P5:P43" si="1">SUM(D5:O5)</f>
        <v>17457619.000000004</v>
      </c>
      <c r="Q5" s="3">
        <f>'3.Pü.mérleg'!D9</f>
        <v>17457619</v>
      </c>
    </row>
    <row r="6" spans="1:17" x14ac:dyDescent="0.2">
      <c r="A6" s="323" t="s">
        <v>50</v>
      </c>
      <c r="B6" s="328" t="s">
        <v>122</v>
      </c>
      <c r="C6" s="6" t="s">
        <v>161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1"/>
        <v>0</v>
      </c>
    </row>
    <row r="7" spans="1:17" x14ac:dyDescent="0.2">
      <c r="A7" s="323"/>
      <c r="B7" s="328"/>
      <c r="C7" s="6" t="s">
        <v>162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1"/>
        <v>0</v>
      </c>
    </row>
    <row r="8" spans="1:17" x14ac:dyDescent="0.2">
      <c r="A8" s="323" t="s">
        <v>52</v>
      </c>
      <c r="B8" s="324" t="s">
        <v>123</v>
      </c>
      <c r="C8" s="6" t="s">
        <v>161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1"/>
        <v>0</v>
      </c>
    </row>
    <row r="9" spans="1:17" x14ac:dyDescent="0.2">
      <c r="A9" s="323"/>
      <c r="B9" s="324"/>
      <c r="C9" s="6" t="s">
        <v>162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1"/>
        <v>0</v>
      </c>
    </row>
    <row r="10" spans="1:17" x14ac:dyDescent="0.2">
      <c r="A10" s="323" t="s">
        <v>55</v>
      </c>
      <c r="B10" s="328" t="s">
        <v>124</v>
      </c>
      <c r="C10" s="6" t="s">
        <v>161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1"/>
        <v>0</v>
      </c>
    </row>
    <row r="11" spans="1:17" x14ac:dyDescent="0.2">
      <c r="A11" s="323"/>
      <c r="B11" s="328"/>
      <c r="C11" s="6" t="s">
        <v>162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1"/>
        <v>0</v>
      </c>
    </row>
    <row r="12" spans="1:17" x14ac:dyDescent="0.2">
      <c r="A12" s="323" t="s">
        <v>381</v>
      </c>
      <c r="B12" s="328" t="s">
        <v>125</v>
      </c>
      <c r="C12" s="6" t="s">
        <v>161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1"/>
        <v>0</v>
      </c>
    </row>
    <row r="13" spans="1:17" x14ac:dyDescent="0.2">
      <c r="A13" s="323"/>
      <c r="B13" s="328"/>
      <c r="C13" s="6" t="s">
        <v>162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1"/>
        <v>0</v>
      </c>
    </row>
    <row r="14" spans="1:17" x14ac:dyDescent="0.2">
      <c r="A14" s="323" t="s">
        <v>45</v>
      </c>
      <c r="B14" s="328" t="s">
        <v>126</v>
      </c>
      <c r="C14" s="6" t="s">
        <v>161</v>
      </c>
      <c r="D14" s="5">
        <f>3500000/12</f>
        <v>291666.66666666669</v>
      </c>
      <c r="E14" s="5">
        <f t="shared" ref="E14:O14" si="2">3500000/12</f>
        <v>291666.66666666669</v>
      </c>
      <c r="F14" s="5">
        <f t="shared" si="2"/>
        <v>291666.66666666669</v>
      </c>
      <c r="G14" s="5">
        <f t="shared" si="2"/>
        <v>291666.66666666669</v>
      </c>
      <c r="H14" s="5">
        <f t="shared" si="2"/>
        <v>291666.66666666669</v>
      </c>
      <c r="I14" s="5">
        <f t="shared" si="2"/>
        <v>291666.66666666669</v>
      </c>
      <c r="J14" s="5">
        <f t="shared" si="2"/>
        <v>291666.66666666669</v>
      </c>
      <c r="K14" s="5">
        <f t="shared" si="2"/>
        <v>291666.66666666669</v>
      </c>
      <c r="L14" s="5">
        <f t="shared" si="2"/>
        <v>291666.66666666669</v>
      </c>
      <c r="M14" s="5">
        <f t="shared" si="2"/>
        <v>291666.66666666669</v>
      </c>
      <c r="N14" s="5">
        <f t="shared" si="2"/>
        <v>291666.66666666669</v>
      </c>
      <c r="O14" s="5">
        <f t="shared" si="2"/>
        <v>291666.66666666669</v>
      </c>
      <c r="P14" s="5">
        <f t="shared" si="1"/>
        <v>3499999.9999999995</v>
      </c>
      <c r="Q14" s="3">
        <f>'3.Pü.mérleg'!B10</f>
        <v>3500000</v>
      </c>
    </row>
    <row r="15" spans="1:17" x14ac:dyDescent="0.2">
      <c r="A15" s="323"/>
      <c r="B15" s="328"/>
      <c r="C15" s="6" t="s">
        <v>162</v>
      </c>
      <c r="D15" s="5">
        <f>9617757/12</f>
        <v>801479.75</v>
      </c>
      <c r="E15" s="5">
        <f t="shared" ref="E15:O15" si="3">9617757/12</f>
        <v>801479.75</v>
      </c>
      <c r="F15" s="5">
        <f t="shared" si="3"/>
        <v>801479.75</v>
      </c>
      <c r="G15" s="5">
        <f t="shared" si="3"/>
        <v>801479.75</v>
      </c>
      <c r="H15" s="5">
        <f t="shared" si="3"/>
        <v>801479.75</v>
      </c>
      <c r="I15" s="5">
        <f t="shared" si="3"/>
        <v>801479.75</v>
      </c>
      <c r="J15" s="5">
        <f t="shared" si="3"/>
        <v>801479.75</v>
      </c>
      <c r="K15" s="5">
        <f t="shared" si="3"/>
        <v>801479.75</v>
      </c>
      <c r="L15" s="5">
        <f t="shared" si="3"/>
        <v>801479.75</v>
      </c>
      <c r="M15" s="5">
        <f t="shared" si="3"/>
        <v>801479.75</v>
      </c>
      <c r="N15" s="5">
        <f t="shared" si="3"/>
        <v>801479.75</v>
      </c>
      <c r="O15" s="5">
        <f t="shared" si="3"/>
        <v>801479.75</v>
      </c>
      <c r="P15" s="5">
        <f t="shared" si="1"/>
        <v>9617757</v>
      </c>
      <c r="Q15" s="3">
        <f>'3.Pü.mérleg'!D10</f>
        <v>9617767</v>
      </c>
    </row>
    <row r="16" spans="1:17" x14ac:dyDescent="0.2">
      <c r="A16" s="322" t="s">
        <v>92</v>
      </c>
      <c r="B16" s="321" t="s">
        <v>127</v>
      </c>
      <c r="C16" s="28" t="s">
        <v>161</v>
      </c>
      <c r="D16" s="26">
        <f>D4+D6+D8+D10+D12+D14</f>
        <v>1746468.25</v>
      </c>
      <c r="E16" s="26">
        <f t="shared" ref="E16:O16" si="4">E4+E6+E8+E10+E12+E14</f>
        <v>1746468.25</v>
      </c>
      <c r="F16" s="26">
        <f t="shared" si="4"/>
        <v>1746468.25</v>
      </c>
      <c r="G16" s="26">
        <f t="shared" si="4"/>
        <v>1746468.25</v>
      </c>
      <c r="H16" s="26">
        <f t="shared" si="4"/>
        <v>1746468.25</v>
      </c>
      <c r="I16" s="26">
        <f t="shared" si="4"/>
        <v>1746468.25</v>
      </c>
      <c r="J16" s="26">
        <f t="shared" si="4"/>
        <v>1746468.25</v>
      </c>
      <c r="K16" s="26">
        <f t="shared" si="4"/>
        <v>1746468.25</v>
      </c>
      <c r="L16" s="26">
        <f t="shared" si="4"/>
        <v>1746468.25</v>
      </c>
      <c r="M16" s="26">
        <f t="shared" si="4"/>
        <v>1746468.25</v>
      </c>
      <c r="N16" s="26">
        <f t="shared" si="4"/>
        <v>1746468.25</v>
      </c>
      <c r="O16" s="26">
        <f t="shared" si="4"/>
        <v>1746468.25</v>
      </c>
      <c r="P16" s="5">
        <f t="shared" si="1"/>
        <v>20957619</v>
      </c>
    </row>
    <row r="17" spans="1:17" x14ac:dyDescent="0.2">
      <c r="A17" s="322"/>
      <c r="B17" s="321"/>
      <c r="C17" s="28" t="s">
        <v>162</v>
      </c>
      <c r="D17" s="26">
        <f>D5+D7+D9+D11+D13+D15</f>
        <v>2256281.333333333</v>
      </c>
      <c r="E17" s="26">
        <f t="shared" ref="E17:O17" si="5">E5+E7+E9+E11+E13+E15</f>
        <v>2256281.333333333</v>
      </c>
      <c r="F17" s="26">
        <f t="shared" si="5"/>
        <v>2256281.333333333</v>
      </c>
      <c r="G17" s="26">
        <f t="shared" si="5"/>
        <v>2256281.333333333</v>
      </c>
      <c r="H17" s="26">
        <f t="shared" si="5"/>
        <v>2256281.333333333</v>
      </c>
      <c r="I17" s="26">
        <f t="shared" si="5"/>
        <v>2256281.333333333</v>
      </c>
      <c r="J17" s="26">
        <f t="shared" si="5"/>
        <v>2256281.333333333</v>
      </c>
      <c r="K17" s="26">
        <f t="shared" si="5"/>
        <v>2256281.333333333</v>
      </c>
      <c r="L17" s="26">
        <f t="shared" si="5"/>
        <v>2256281.333333333</v>
      </c>
      <c r="M17" s="26">
        <f t="shared" si="5"/>
        <v>2256281.333333333</v>
      </c>
      <c r="N17" s="26">
        <f t="shared" si="5"/>
        <v>2256281.333333333</v>
      </c>
      <c r="O17" s="26">
        <f t="shared" si="5"/>
        <v>2256281.333333333</v>
      </c>
      <c r="P17" s="5">
        <f t="shared" si="1"/>
        <v>27075375.999999989</v>
      </c>
    </row>
    <row r="18" spans="1:17" x14ac:dyDescent="0.2">
      <c r="A18" s="322" t="s">
        <v>128</v>
      </c>
      <c r="B18" s="321" t="s">
        <v>129</v>
      </c>
      <c r="C18" s="28" t="s">
        <v>161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1"/>
        <v>0</v>
      </c>
    </row>
    <row r="19" spans="1:17" x14ac:dyDescent="0.2">
      <c r="A19" s="322"/>
      <c r="B19" s="321"/>
      <c r="C19" s="28" t="s">
        <v>162</v>
      </c>
      <c r="D19" s="26">
        <f>480000/12</f>
        <v>40000</v>
      </c>
      <c r="E19" s="26">
        <f t="shared" ref="E19:O19" si="6">480000/12</f>
        <v>40000</v>
      </c>
      <c r="F19" s="26">
        <f t="shared" si="6"/>
        <v>40000</v>
      </c>
      <c r="G19" s="26">
        <f t="shared" si="6"/>
        <v>40000</v>
      </c>
      <c r="H19" s="26">
        <f t="shared" si="6"/>
        <v>40000</v>
      </c>
      <c r="I19" s="26">
        <f t="shared" si="6"/>
        <v>40000</v>
      </c>
      <c r="J19" s="26">
        <f t="shared" si="6"/>
        <v>40000</v>
      </c>
      <c r="K19" s="26">
        <f t="shared" si="6"/>
        <v>40000</v>
      </c>
      <c r="L19" s="26">
        <f t="shared" si="6"/>
        <v>40000</v>
      </c>
      <c r="M19" s="26">
        <f t="shared" si="6"/>
        <v>40000</v>
      </c>
      <c r="N19" s="26">
        <f t="shared" si="6"/>
        <v>40000</v>
      </c>
      <c r="O19" s="26">
        <f t="shared" si="6"/>
        <v>40000</v>
      </c>
      <c r="P19" s="5">
        <f t="shared" si="1"/>
        <v>480000</v>
      </c>
      <c r="Q19" s="3">
        <f>4800000</f>
        <v>4800000</v>
      </c>
    </row>
    <row r="20" spans="1:17" x14ac:dyDescent="0.2">
      <c r="A20" s="335" t="s">
        <v>450</v>
      </c>
      <c r="B20" s="337" t="s">
        <v>451</v>
      </c>
      <c r="C20" s="6" t="s">
        <v>161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>
        <f>SUM(D20:O20)</f>
        <v>0</v>
      </c>
    </row>
    <row r="21" spans="1:17" x14ac:dyDescent="0.2">
      <c r="A21" s="336"/>
      <c r="B21" s="338"/>
      <c r="C21" s="6" t="s">
        <v>162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5">
        <f>SUM(D21:O21)</f>
        <v>0</v>
      </c>
    </row>
    <row r="22" spans="1:17" x14ac:dyDescent="0.2">
      <c r="A22" s="323" t="s">
        <v>42</v>
      </c>
      <c r="B22" s="328" t="s">
        <v>46</v>
      </c>
      <c r="C22" s="6" t="s">
        <v>161</v>
      </c>
      <c r="D22" s="5">
        <f>1040000/12</f>
        <v>86666.666666666672</v>
      </c>
      <c r="E22" s="5">
        <f t="shared" ref="E22:O23" si="7">1040000/12</f>
        <v>86666.666666666672</v>
      </c>
      <c r="F22" s="5">
        <f t="shared" si="7"/>
        <v>86666.666666666672</v>
      </c>
      <c r="G22" s="5">
        <f t="shared" si="7"/>
        <v>86666.666666666672</v>
      </c>
      <c r="H22" s="5">
        <f t="shared" si="7"/>
        <v>86666.666666666672</v>
      </c>
      <c r="I22" s="5">
        <f t="shared" si="7"/>
        <v>86666.666666666672</v>
      </c>
      <c r="J22" s="5">
        <f t="shared" si="7"/>
        <v>86666.666666666672</v>
      </c>
      <c r="K22" s="5">
        <f t="shared" si="7"/>
        <v>86666.666666666672</v>
      </c>
      <c r="L22" s="5">
        <f t="shared" si="7"/>
        <v>86666.666666666672</v>
      </c>
      <c r="M22" s="5">
        <f t="shared" si="7"/>
        <v>86666.666666666672</v>
      </c>
      <c r="N22" s="5">
        <f t="shared" si="7"/>
        <v>86666.666666666672</v>
      </c>
      <c r="O22" s="5">
        <f t="shared" si="7"/>
        <v>86666.666666666672</v>
      </c>
      <c r="P22" s="5">
        <f t="shared" si="1"/>
        <v>1039999.9999999999</v>
      </c>
      <c r="Q22" s="3">
        <f>'3.Pü.mérleg'!B15</f>
        <v>1040000</v>
      </c>
    </row>
    <row r="23" spans="1:17" x14ac:dyDescent="0.2">
      <c r="A23" s="323"/>
      <c r="B23" s="328"/>
      <c r="C23" s="6" t="s">
        <v>162</v>
      </c>
      <c r="D23" s="5">
        <f>1040000/12</f>
        <v>86666.666666666672</v>
      </c>
      <c r="E23" s="5">
        <f t="shared" si="7"/>
        <v>86666.666666666672</v>
      </c>
      <c r="F23" s="5">
        <f t="shared" si="7"/>
        <v>86666.666666666672</v>
      </c>
      <c r="G23" s="5">
        <f t="shared" si="7"/>
        <v>86666.666666666672</v>
      </c>
      <c r="H23" s="5">
        <f t="shared" si="7"/>
        <v>86666.666666666672</v>
      </c>
      <c r="I23" s="5">
        <f t="shared" si="7"/>
        <v>86666.666666666672</v>
      </c>
      <c r="J23" s="5">
        <f t="shared" si="7"/>
        <v>86666.666666666672</v>
      </c>
      <c r="K23" s="5">
        <f t="shared" si="7"/>
        <v>86666.666666666672</v>
      </c>
      <c r="L23" s="5">
        <f t="shared" si="7"/>
        <v>86666.666666666672</v>
      </c>
      <c r="M23" s="5">
        <f t="shared" si="7"/>
        <v>86666.666666666672</v>
      </c>
      <c r="N23" s="5">
        <f t="shared" si="7"/>
        <v>86666.666666666672</v>
      </c>
      <c r="O23" s="5">
        <f t="shared" si="7"/>
        <v>86666.666666666672</v>
      </c>
      <c r="P23" s="5">
        <f t="shared" si="1"/>
        <v>1039999.9999999999</v>
      </c>
      <c r="Q23" s="3">
        <f>'3.Pü.mérleg'!D15</f>
        <v>1040000</v>
      </c>
    </row>
    <row r="24" spans="1:17" x14ac:dyDescent="0.2">
      <c r="A24" s="323" t="s">
        <v>43</v>
      </c>
      <c r="B24" s="328" t="s">
        <v>47</v>
      </c>
      <c r="C24" s="6" t="s">
        <v>161</v>
      </c>
      <c r="D24" s="5"/>
      <c r="E24" s="5"/>
      <c r="F24" s="5">
        <f>3700000/2</f>
        <v>1850000</v>
      </c>
      <c r="G24" s="5"/>
      <c r="H24" s="5"/>
      <c r="I24" s="5"/>
      <c r="J24" s="5"/>
      <c r="K24" s="5"/>
      <c r="L24" s="5">
        <f t="shared" ref="L24:L25" si="8">3700000/2</f>
        <v>1850000</v>
      </c>
      <c r="M24" s="5"/>
      <c r="N24" s="5"/>
      <c r="O24" s="5"/>
      <c r="P24" s="5">
        <f t="shared" si="1"/>
        <v>3700000</v>
      </c>
      <c r="Q24" s="3">
        <f>'3.Pü.mérleg'!B16</f>
        <v>3700000</v>
      </c>
    </row>
    <row r="25" spans="1:17" x14ac:dyDescent="0.2">
      <c r="A25" s="323"/>
      <c r="B25" s="328"/>
      <c r="C25" s="6" t="s">
        <v>162</v>
      </c>
      <c r="D25" s="5"/>
      <c r="E25" s="5"/>
      <c r="F25" s="5">
        <f>3700000/2</f>
        <v>1850000</v>
      </c>
      <c r="G25" s="5"/>
      <c r="H25" s="5"/>
      <c r="I25" s="5"/>
      <c r="J25" s="5"/>
      <c r="K25" s="5"/>
      <c r="L25" s="5">
        <f t="shared" si="8"/>
        <v>1850000</v>
      </c>
      <c r="M25" s="5"/>
      <c r="N25" s="5"/>
      <c r="O25" s="5"/>
      <c r="P25" s="5">
        <f t="shared" si="1"/>
        <v>3700000</v>
      </c>
      <c r="Q25" s="3">
        <f>'3.Pü.mérleg'!D16</f>
        <v>3700000</v>
      </c>
    </row>
    <row r="26" spans="1:17" x14ac:dyDescent="0.2">
      <c r="A26" s="323" t="s">
        <v>41</v>
      </c>
      <c r="B26" s="328" t="s">
        <v>130</v>
      </c>
      <c r="C26" s="6" t="s">
        <v>161</v>
      </c>
      <c r="D26" s="5"/>
      <c r="E26" s="5"/>
      <c r="F26" s="5">
        <f>1100000/2</f>
        <v>550000</v>
      </c>
      <c r="G26" s="5"/>
      <c r="H26" s="5"/>
      <c r="I26" s="5"/>
      <c r="J26" s="5"/>
      <c r="K26" s="5"/>
      <c r="L26" s="5">
        <f>1100000/2</f>
        <v>550000</v>
      </c>
      <c r="M26" s="5"/>
      <c r="N26" s="5"/>
      <c r="O26" s="5"/>
      <c r="P26" s="5">
        <f t="shared" si="1"/>
        <v>1100000</v>
      </c>
      <c r="Q26" s="3">
        <f>'3.Pü.mérleg'!B17</f>
        <v>1100000</v>
      </c>
    </row>
    <row r="27" spans="1:17" x14ac:dyDescent="0.2">
      <c r="A27" s="323"/>
      <c r="B27" s="328"/>
      <c r="C27" s="6" t="s">
        <v>162</v>
      </c>
      <c r="D27" s="5"/>
      <c r="E27" s="5"/>
      <c r="F27" s="5">
        <f>1100000/2</f>
        <v>550000</v>
      </c>
      <c r="G27" s="5"/>
      <c r="H27" s="5"/>
      <c r="I27" s="5"/>
      <c r="J27" s="5"/>
      <c r="K27" s="5"/>
      <c r="L27" s="5">
        <f>1100000/2</f>
        <v>550000</v>
      </c>
      <c r="M27" s="5"/>
      <c r="N27" s="5"/>
      <c r="O27" s="5"/>
      <c r="P27" s="5">
        <f t="shared" si="1"/>
        <v>1100000</v>
      </c>
      <c r="Q27" s="3">
        <f>'3.Pü.mérleg'!D17</f>
        <v>1100000</v>
      </c>
    </row>
    <row r="28" spans="1:17" x14ac:dyDescent="0.2">
      <c r="A28" s="323" t="s">
        <v>44</v>
      </c>
      <c r="B28" s="328" t="s">
        <v>131</v>
      </c>
      <c r="C28" s="6" t="s">
        <v>161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1"/>
        <v>0</v>
      </c>
    </row>
    <row r="29" spans="1:17" x14ac:dyDescent="0.2">
      <c r="A29" s="323"/>
      <c r="B29" s="328"/>
      <c r="C29" s="6" t="s">
        <v>162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1"/>
        <v>0</v>
      </c>
    </row>
    <row r="30" spans="1:17" x14ac:dyDescent="0.2">
      <c r="A30" s="323" t="s">
        <v>94</v>
      </c>
      <c r="B30" s="328" t="s">
        <v>95</v>
      </c>
      <c r="C30" s="6" t="s">
        <v>161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1"/>
        <v>0</v>
      </c>
    </row>
    <row r="31" spans="1:17" x14ac:dyDescent="0.2">
      <c r="A31" s="323"/>
      <c r="B31" s="328"/>
      <c r="C31" s="6" t="s">
        <v>162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1"/>
        <v>0</v>
      </c>
    </row>
    <row r="32" spans="1:17" x14ac:dyDescent="0.2">
      <c r="A32" s="323" t="s">
        <v>132</v>
      </c>
      <c r="B32" s="328" t="s">
        <v>133</v>
      </c>
      <c r="C32" s="6" t="s">
        <v>161</v>
      </c>
      <c r="D32" s="5">
        <f>500000/12</f>
        <v>41666.666666666664</v>
      </c>
      <c r="E32" s="5">
        <f t="shared" ref="E32:O33" si="9">500000/12</f>
        <v>41666.666666666664</v>
      </c>
      <c r="F32" s="5">
        <f t="shared" si="9"/>
        <v>41666.666666666664</v>
      </c>
      <c r="G32" s="5">
        <f t="shared" si="9"/>
        <v>41666.666666666664</v>
      </c>
      <c r="H32" s="5">
        <f t="shared" si="9"/>
        <v>41666.666666666664</v>
      </c>
      <c r="I32" s="5">
        <f t="shared" si="9"/>
        <v>41666.666666666664</v>
      </c>
      <c r="J32" s="5">
        <f t="shared" si="9"/>
        <v>41666.666666666664</v>
      </c>
      <c r="K32" s="5">
        <f t="shared" si="9"/>
        <v>41666.666666666664</v>
      </c>
      <c r="L32" s="5">
        <f t="shared" si="9"/>
        <v>41666.666666666664</v>
      </c>
      <c r="M32" s="5">
        <f t="shared" si="9"/>
        <v>41666.666666666664</v>
      </c>
      <c r="N32" s="5">
        <f t="shared" si="9"/>
        <v>41666.666666666664</v>
      </c>
      <c r="O32" s="5">
        <f t="shared" si="9"/>
        <v>41666.666666666664</v>
      </c>
      <c r="P32" s="5">
        <f t="shared" si="1"/>
        <v>500000.00000000006</v>
      </c>
      <c r="Q32" s="3">
        <f>'3.Pü.mérleg'!B18</f>
        <v>500000</v>
      </c>
    </row>
    <row r="33" spans="1:17" x14ac:dyDescent="0.2">
      <c r="A33" s="323"/>
      <c r="B33" s="328"/>
      <c r="C33" s="6" t="s">
        <v>162</v>
      </c>
      <c r="D33" s="5">
        <f>500000/12</f>
        <v>41666.666666666664</v>
      </c>
      <c r="E33" s="5">
        <f t="shared" si="9"/>
        <v>41666.666666666664</v>
      </c>
      <c r="F33" s="5">
        <f t="shared" si="9"/>
        <v>41666.666666666664</v>
      </c>
      <c r="G33" s="5">
        <f t="shared" si="9"/>
        <v>41666.666666666664</v>
      </c>
      <c r="H33" s="5">
        <f t="shared" si="9"/>
        <v>41666.666666666664</v>
      </c>
      <c r="I33" s="5">
        <f t="shared" si="9"/>
        <v>41666.666666666664</v>
      </c>
      <c r="J33" s="5">
        <f t="shared" si="9"/>
        <v>41666.666666666664</v>
      </c>
      <c r="K33" s="5">
        <f t="shared" si="9"/>
        <v>41666.666666666664</v>
      </c>
      <c r="L33" s="5">
        <f t="shared" si="9"/>
        <v>41666.666666666664</v>
      </c>
      <c r="M33" s="5">
        <f t="shared" si="9"/>
        <v>41666.666666666664</v>
      </c>
      <c r="N33" s="5">
        <f t="shared" si="9"/>
        <v>41666.666666666664</v>
      </c>
      <c r="O33" s="5">
        <f t="shared" si="9"/>
        <v>41666.666666666664</v>
      </c>
      <c r="P33" s="5">
        <f t="shared" si="1"/>
        <v>500000.00000000006</v>
      </c>
      <c r="Q33" s="3">
        <v>500000</v>
      </c>
    </row>
    <row r="34" spans="1:17" x14ac:dyDescent="0.2">
      <c r="A34" s="322" t="s">
        <v>96</v>
      </c>
      <c r="B34" s="321" t="s">
        <v>97</v>
      </c>
      <c r="C34" s="24" t="s">
        <v>161</v>
      </c>
      <c r="D34" s="25">
        <f>D20+D22+D24+D26+D28+D30+D32</f>
        <v>128333.33333333334</v>
      </c>
      <c r="E34" s="25">
        <f>E20+E22+E24+E26+E28+E30+E32</f>
        <v>128333.33333333334</v>
      </c>
      <c r="F34" s="25">
        <f t="shared" ref="F34:O34" si="10">F20+F22+F24+F26+F28+F30+F32</f>
        <v>2528333.3333333335</v>
      </c>
      <c r="G34" s="25">
        <f t="shared" si="10"/>
        <v>128333.33333333334</v>
      </c>
      <c r="H34" s="25">
        <f t="shared" si="10"/>
        <v>128333.33333333334</v>
      </c>
      <c r="I34" s="25">
        <f t="shared" si="10"/>
        <v>128333.33333333334</v>
      </c>
      <c r="J34" s="25">
        <f t="shared" si="10"/>
        <v>128333.33333333334</v>
      </c>
      <c r="K34" s="25">
        <f t="shared" si="10"/>
        <v>128333.33333333334</v>
      </c>
      <c r="L34" s="25">
        <f t="shared" si="10"/>
        <v>2528333.3333333335</v>
      </c>
      <c r="M34" s="25">
        <f t="shared" si="10"/>
        <v>128333.33333333334</v>
      </c>
      <c r="N34" s="25">
        <f t="shared" si="10"/>
        <v>128333.33333333334</v>
      </c>
      <c r="O34" s="25">
        <f t="shared" si="10"/>
        <v>128333.33333333334</v>
      </c>
      <c r="P34" s="5">
        <f t="shared" si="1"/>
        <v>6340000</v>
      </c>
    </row>
    <row r="35" spans="1:17" x14ac:dyDescent="0.2">
      <c r="A35" s="322"/>
      <c r="B35" s="321"/>
      <c r="C35" s="24" t="s">
        <v>162</v>
      </c>
      <c r="D35" s="25">
        <f>D21+D23+D25+D27+D29+D31+D33</f>
        <v>128333.33333333334</v>
      </c>
      <c r="E35" s="25">
        <f t="shared" ref="E35:O35" si="11">E21+E23+E25+E27+E29+E31+E33</f>
        <v>128333.33333333334</v>
      </c>
      <c r="F35" s="25">
        <f t="shared" si="11"/>
        <v>2528333.3333333335</v>
      </c>
      <c r="G35" s="25">
        <f t="shared" si="11"/>
        <v>128333.33333333334</v>
      </c>
      <c r="H35" s="25">
        <f t="shared" si="11"/>
        <v>128333.33333333334</v>
      </c>
      <c r="I35" s="25">
        <f t="shared" si="11"/>
        <v>128333.33333333334</v>
      </c>
      <c r="J35" s="25">
        <f t="shared" si="11"/>
        <v>128333.33333333334</v>
      </c>
      <c r="K35" s="25">
        <f t="shared" si="11"/>
        <v>128333.33333333334</v>
      </c>
      <c r="L35" s="25">
        <f t="shared" si="11"/>
        <v>2528333.3333333335</v>
      </c>
      <c r="M35" s="25">
        <f t="shared" si="11"/>
        <v>128333.33333333334</v>
      </c>
      <c r="N35" s="25">
        <f t="shared" si="11"/>
        <v>128333.33333333334</v>
      </c>
      <c r="O35" s="25">
        <f t="shared" si="11"/>
        <v>128333.33333333334</v>
      </c>
      <c r="P35" s="5">
        <f t="shared" si="1"/>
        <v>6340000</v>
      </c>
    </row>
    <row r="36" spans="1:17" x14ac:dyDescent="0.2">
      <c r="A36" s="322" t="s">
        <v>98</v>
      </c>
      <c r="B36" s="321" t="s">
        <v>99</v>
      </c>
      <c r="C36" s="24" t="s">
        <v>161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>
        <f t="shared" si="1"/>
        <v>0</v>
      </c>
    </row>
    <row r="37" spans="1:17" x14ac:dyDescent="0.2">
      <c r="A37" s="322"/>
      <c r="B37" s="321"/>
      <c r="C37" s="24" t="s">
        <v>162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1"/>
        <v>0</v>
      </c>
    </row>
    <row r="38" spans="1:17" x14ac:dyDescent="0.2">
      <c r="A38" s="322" t="s">
        <v>101</v>
      </c>
      <c r="B38" s="321" t="s">
        <v>100</v>
      </c>
      <c r="C38" s="24" t="s">
        <v>161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1"/>
        <v>0</v>
      </c>
    </row>
    <row r="39" spans="1:17" x14ac:dyDescent="0.2">
      <c r="A39" s="322"/>
      <c r="B39" s="321"/>
      <c r="C39" s="24" t="s">
        <v>162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1"/>
        <v>0</v>
      </c>
    </row>
    <row r="40" spans="1:17" x14ac:dyDescent="0.2">
      <c r="A40" s="322" t="s">
        <v>134</v>
      </c>
      <c r="B40" s="321" t="s">
        <v>135</v>
      </c>
      <c r="C40" s="24" t="s">
        <v>161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1"/>
        <v>0</v>
      </c>
    </row>
    <row r="41" spans="1:17" x14ac:dyDescent="0.2">
      <c r="A41" s="322"/>
      <c r="B41" s="321"/>
      <c r="C41" s="24" t="s">
        <v>162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1"/>
        <v>0</v>
      </c>
    </row>
    <row r="42" spans="1:17" x14ac:dyDescent="0.2">
      <c r="A42" s="322" t="s">
        <v>102</v>
      </c>
      <c r="B42" s="321" t="s">
        <v>103</v>
      </c>
      <c r="C42" s="24" t="s">
        <v>161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/>
      <c r="P42" s="5">
        <f t="shared" si="1"/>
        <v>0</v>
      </c>
      <c r="Q42" s="3">
        <f>'3.Pü.mérleg'!B20</f>
        <v>0</v>
      </c>
    </row>
    <row r="43" spans="1:17" x14ac:dyDescent="0.2">
      <c r="A43" s="322"/>
      <c r="B43" s="321"/>
      <c r="C43" s="24" t="s">
        <v>162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/>
      <c r="P43" s="5">
        <f t="shared" si="1"/>
        <v>0</v>
      </c>
      <c r="Q43" s="3">
        <v>0</v>
      </c>
    </row>
    <row r="44" spans="1:17" x14ac:dyDescent="0.2">
      <c r="A44" s="327" t="s">
        <v>136</v>
      </c>
      <c r="B44" s="331" t="s">
        <v>137</v>
      </c>
      <c r="C44" s="87" t="s">
        <v>161</v>
      </c>
      <c r="D44" s="76">
        <f>D42+D40+D38+D36+D34+D18+D16</f>
        <v>1874801.5833333333</v>
      </c>
      <c r="E44" s="76">
        <f t="shared" ref="E44:P45" si="12">E42+E40+E38+E36+E34+E18+E16</f>
        <v>1874801.5833333333</v>
      </c>
      <c r="F44" s="76">
        <f t="shared" si="12"/>
        <v>4274801.583333334</v>
      </c>
      <c r="G44" s="76">
        <f t="shared" si="12"/>
        <v>1874801.5833333333</v>
      </c>
      <c r="H44" s="76">
        <f t="shared" si="12"/>
        <v>1874801.5833333333</v>
      </c>
      <c r="I44" s="76">
        <f t="shared" si="12"/>
        <v>1874801.5833333333</v>
      </c>
      <c r="J44" s="76">
        <f t="shared" si="12"/>
        <v>1874801.5833333333</v>
      </c>
      <c r="K44" s="76">
        <f t="shared" si="12"/>
        <v>1874801.5833333333</v>
      </c>
      <c r="L44" s="76">
        <f t="shared" si="12"/>
        <v>4274801.583333334</v>
      </c>
      <c r="M44" s="76">
        <f t="shared" si="12"/>
        <v>1874801.5833333333</v>
      </c>
      <c r="N44" s="76">
        <f t="shared" si="12"/>
        <v>1874801.5833333333</v>
      </c>
      <c r="O44" s="76">
        <f t="shared" si="12"/>
        <v>1874801.5833333333</v>
      </c>
      <c r="P44" s="76">
        <f t="shared" si="12"/>
        <v>27297619</v>
      </c>
    </row>
    <row r="45" spans="1:17" x14ac:dyDescent="0.2">
      <c r="A45" s="327"/>
      <c r="B45" s="331"/>
      <c r="C45" s="87" t="s">
        <v>162</v>
      </c>
      <c r="D45" s="76">
        <f>D43+D41+D39+D37+D35+D19+D17</f>
        <v>2424614.6666666665</v>
      </c>
      <c r="E45" s="76">
        <f t="shared" ref="E45:O45" si="13">E43+E41+E39+E37+E35+E19+E17</f>
        <v>2424614.6666666665</v>
      </c>
      <c r="F45" s="76">
        <f t="shared" si="13"/>
        <v>4824614.666666666</v>
      </c>
      <c r="G45" s="76">
        <f t="shared" si="13"/>
        <v>2424614.6666666665</v>
      </c>
      <c r="H45" s="76">
        <f t="shared" si="13"/>
        <v>2424614.6666666665</v>
      </c>
      <c r="I45" s="76">
        <f t="shared" si="13"/>
        <v>2424614.6666666665</v>
      </c>
      <c r="J45" s="76">
        <f t="shared" si="13"/>
        <v>2424614.6666666665</v>
      </c>
      <c r="K45" s="76">
        <f t="shared" si="13"/>
        <v>2424614.6666666665</v>
      </c>
      <c r="L45" s="76">
        <f t="shared" si="13"/>
        <v>4824614.666666666</v>
      </c>
      <c r="M45" s="76">
        <f t="shared" si="13"/>
        <v>2424614.6666666665</v>
      </c>
      <c r="N45" s="76">
        <f t="shared" si="13"/>
        <v>2424614.6666666665</v>
      </c>
      <c r="O45" s="76">
        <f t="shared" si="13"/>
        <v>2424614.6666666665</v>
      </c>
      <c r="P45" s="76">
        <f t="shared" si="12"/>
        <v>33895375.999999985</v>
      </c>
    </row>
    <row r="46" spans="1:17" x14ac:dyDescent="0.2">
      <c r="A46" s="323" t="s">
        <v>138</v>
      </c>
      <c r="B46" s="328" t="s">
        <v>139</v>
      </c>
      <c r="C46" s="6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7" x14ac:dyDescent="0.2">
      <c r="A47" s="323"/>
      <c r="B47" s="328"/>
      <c r="C47" s="6" t="s">
        <v>162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14">SUM(D47:O47)</f>
        <v>0</v>
      </c>
    </row>
    <row r="48" spans="1:17" x14ac:dyDescent="0.2">
      <c r="A48" s="323" t="s">
        <v>140</v>
      </c>
      <c r="B48" s="328" t="s">
        <v>141</v>
      </c>
      <c r="C48" s="6" t="s">
        <v>161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4"/>
        <v>0</v>
      </c>
    </row>
    <row r="49" spans="1:17" x14ac:dyDescent="0.2">
      <c r="A49" s="323"/>
      <c r="B49" s="328"/>
      <c r="C49" s="6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4"/>
        <v>0</v>
      </c>
    </row>
    <row r="50" spans="1:17" x14ac:dyDescent="0.2">
      <c r="A50" s="323" t="s">
        <v>142</v>
      </c>
      <c r="B50" s="328" t="s">
        <v>143</v>
      </c>
      <c r="C50" s="6" t="s">
        <v>161</v>
      </c>
      <c r="D50" s="5">
        <f>10547970/12</f>
        <v>878997.5</v>
      </c>
      <c r="E50" s="5">
        <f t="shared" ref="E50:O51" si="15">10547970/12</f>
        <v>878997.5</v>
      </c>
      <c r="F50" s="5">
        <f t="shared" si="15"/>
        <v>878997.5</v>
      </c>
      <c r="G50" s="5">
        <f t="shared" si="15"/>
        <v>878997.5</v>
      </c>
      <c r="H50" s="5">
        <f t="shared" si="15"/>
        <v>878997.5</v>
      </c>
      <c r="I50" s="5">
        <f t="shared" si="15"/>
        <v>878997.5</v>
      </c>
      <c r="J50" s="5">
        <f t="shared" si="15"/>
        <v>878997.5</v>
      </c>
      <c r="K50" s="5">
        <f t="shared" si="15"/>
        <v>878997.5</v>
      </c>
      <c r="L50" s="5">
        <f t="shared" si="15"/>
        <v>878997.5</v>
      </c>
      <c r="M50" s="5">
        <f t="shared" si="15"/>
        <v>878997.5</v>
      </c>
      <c r="N50" s="5">
        <f t="shared" si="15"/>
        <v>878997.5</v>
      </c>
      <c r="O50" s="5">
        <f t="shared" si="15"/>
        <v>878997.5</v>
      </c>
      <c r="P50" s="5">
        <f t="shared" si="14"/>
        <v>10547970</v>
      </c>
      <c r="Q50" s="3">
        <f>'3.Pü.mérleg'!B23</f>
        <v>0</v>
      </c>
    </row>
    <row r="51" spans="1:17" x14ac:dyDescent="0.2">
      <c r="A51" s="323"/>
      <c r="B51" s="328"/>
      <c r="C51" s="6" t="s">
        <v>162</v>
      </c>
      <c r="D51" s="5">
        <f>10547970/12</f>
        <v>878997.5</v>
      </c>
      <c r="E51" s="5">
        <f t="shared" si="15"/>
        <v>878997.5</v>
      </c>
      <c r="F51" s="5">
        <f t="shared" si="15"/>
        <v>878997.5</v>
      </c>
      <c r="G51" s="5">
        <f t="shared" si="15"/>
        <v>878997.5</v>
      </c>
      <c r="H51" s="5">
        <f t="shared" si="15"/>
        <v>878997.5</v>
      </c>
      <c r="I51" s="5">
        <f t="shared" si="15"/>
        <v>878997.5</v>
      </c>
      <c r="J51" s="5">
        <f t="shared" si="15"/>
        <v>878997.5</v>
      </c>
      <c r="K51" s="5">
        <f t="shared" si="15"/>
        <v>878997.5</v>
      </c>
      <c r="L51" s="5">
        <f t="shared" si="15"/>
        <v>878997.5</v>
      </c>
      <c r="M51" s="5">
        <f t="shared" si="15"/>
        <v>878997.5</v>
      </c>
      <c r="N51" s="5">
        <f t="shared" si="15"/>
        <v>878997.5</v>
      </c>
      <c r="O51" s="5">
        <f t="shared" si="15"/>
        <v>878997.5</v>
      </c>
      <c r="P51" s="5">
        <f t="shared" si="14"/>
        <v>10547970</v>
      </c>
      <c r="Q51" s="3">
        <f>'3.Pü.mérleg'!D23</f>
        <v>0</v>
      </c>
    </row>
    <row r="52" spans="1:17" x14ac:dyDescent="0.2">
      <c r="A52" s="323" t="s">
        <v>30</v>
      </c>
      <c r="B52" s="328" t="s">
        <v>144</v>
      </c>
      <c r="C52" s="6" t="s">
        <v>161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14"/>
        <v>0</v>
      </c>
    </row>
    <row r="53" spans="1:17" x14ac:dyDescent="0.2">
      <c r="A53" s="323"/>
      <c r="B53" s="328"/>
      <c r="C53" s="6" t="s">
        <v>162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14"/>
        <v>0</v>
      </c>
    </row>
    <row r="54" spans="1:17" x14ac:dyDescent="0.2">
      <c r="A54" s="322" t="s">
        <v>104</v>
      </c>
      <c r="B54" s="321" t="s">
        <v>105</v>
      </c>
      <c r="C54" s="24" t="s">
        <v>161</v>
      </c>
      <c r="D54" s="25">
        <f>D46+D48+D50+D52</f>
        <v>878997.5</v>
      </c>
      <c r="E54" s="25">
        <f t="shared" ref="E54:O54" si="16">E46+E48+E50+E52</f>
        <v>878997.5</v>
      </c>
      <c r="F54" s="25">
        <f t="shared" si="16"/>
        <v>878997.5</v>
      </c>
      <c r="G54" s="25">
        <f t="shared" si="16"/>
        <v>878997.5</v>
      </c>
      <c r="H54" s="25">
        <f t="shared" si="16"/>
        <v>878997.5</v>
      </c>
      <c r="I54" s="25">
        <f t="shared" si="16"/>
        <v>878997.5</v>
      </c>
      <c r="J54" s="25">
        <f t="shared" si="16"/>
        <v>878997.5</v>
      </c>
      <c r="K54" s="25">
        <f t="shared" si="16"/>
        <v>878997.5</v>
      </c>
      <c r="L54" s="25">
        <f t="shared" si="16"/>
        <v>878997.5</v>
      </c>
      <c r="M54" s="25">
        <f t="shared" si="16"/>
        <v>878997.5</v>
      </c>
      <c r="N54" s="25">
        <f t="shared" si="16"/>
        <v>878997.5</v>
      </c>
      <c r="O54" s="25">
        <f t="shared" si="16"/>
        <v>878997.5</v>
      </c>
      <c r="P54" s="5">
        <f t="shared" si="14"/>
        <v>10547970</v>
      </c>
    </row>
    <row r="55" spans="1:17" x14ac:dyDescent="0.2">
      <c r="A55" s="322"/>
      <c r="B55" s="321"/>
      <c r="C55" s="24" t="s">
        <v>162</v>
      </c>
      <c r="D55" s="25">
        <f>D47+D49+D51+D53</f>
        <v>878997.5</v>
      </c>
      <c r="E55" s="25">
        <f t="shared" ref="E55:O55" si="17">E47+E49+E51+E53</f>
        <v>878997.5</v>
      </c>
      <c r="F55" s="25">
        <f t="shared" si="17"/>
        <v>878997.5</v>
      </c>
      <c r="G55" s="25">
        <f t="shared" si="17"/>
        <v>878997.5</v>
      </c>
      <c r="H55" s="25">
        <f t="shared" si="17"/>
        <v>878997.5</v>
      </c>
      <c r="I55" s="25">
        <f t="shared" si="17"/>
        <v>878997.5</v>
      </c>
      <c r="J55" s="25">
        <f t="shared" si="17"/>
        <v>878997.5</v>
      </c>
      <c r="K55" s="25">
        <f t="shared" si="17"/>
        <v>878997.5</v>
      </c>
      <c r="L55" s="25">
        <f t="shared" si="17"/>
        <v>878997.5</v>
      </c>
      <c r="M55" s="25">
        <f t="shared" si="17"/>
        <v>878997.5</v>
      </c>
      <c r="N55" s="25">
        <f t="shared" si="17"/>
        <v>878997.5</v>
      </c>
      <c r="O55" s="25">
        <f t="shared" si="17"/>
        <v>878997.5</v>
      </c>
      <c r="P55" s="5">
        <f t="shared" si="14"/>
        <v>10547970</v>
      </c>
    </row>
    <row r="56" spans="1:17" x14ac:dyDescent="0.2">
      <c r="A56" s="322" t="s">
        <v>145</v>
      </c>
      <c r="B56" s="321" t="s">
        <v>146</v>
      </c>
      <c r="C56" s="24" t="s">
        <v>161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14"/>
        <v>0</v>
      </c>
    </row>
    <row r="57" spans="1:17" x14ac:dyDescent="0.2">
      <c r="A57" s="322"/>
      <c r="B57" s="321"/>
      <c r="C57" s="24" t="s">
        <v>162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14"/>
        <v>0</v>
      </c>
    </row>
    <row r="58" spans="1:17" x14ac:dyDescent="0.2">
      <c r="A58" s="327" t="s">
        <v>106</v>
      </c>
      <c r="B58" s="331" t="s">
        <v>107</v>
      </c>
      <c r="C58" s="87" t="s">
        <v>161</v>
      </c>
      <c r="D58" s="76">
        <f>D56+D54</f>
        <v>878997.5</v>
      </c>
      <c r="E58" s="76">
        <f t="shared" ref="E58:O58" si="18">E56+E54</f>
        <v>878997.5</v>
      </c>
      <c r="F58" s="76">
        <f t="shared" si="18"/>
        <v>878997.5</v>
      </c>
      <c r="G58" s="76">
        <f t="shared" si="18"/>
        <v>878997.5</v>
      </c>
      <c r="H58" s="76">
        <f t="shared" si="18"/>
        <v>878997.5</v>
      </c>
      <c r="I58" s="76">
        <f t="shared" si="18"/>
        <v>878997.5</v>
      </c>
      <c r="J58" s="76">
        <f t="shared" si="18"/>
        <v>878997.5</v>
      </c>
      <c r="K58" s="76">
        <f t="shared" si="18"/>
        <v>878997.5</v>
      </c>
      <c r="L58" s="76">
        <f t="shared" si="18"/>
        <v>878997.5</v>
      </c>
      <c r="M58" s="76">
        <f t="shared" si="18"/>
        <v>878997.5</v>
      </c>
      <c r="N58" s="76">
        <f t="shared" si="18"/>
        <v>878997.5</v>
      </c>
      <c r="O58" s="76">
        <f t="shared" si="18"/>
        <v>878997.5</v>
      </c>
      <c r="P58" s="76">
        <f>SUM(D58:O58)</f>
        <v>10547970</v>
      </c>
    </row>
    <row r="59" spans="1:17" x14ac:dyDescent="0.2">
      <c r="A59" s="327"/>
      <c r="B59" s="331"/>
      <c r="C59" s="87" t="s">
        <v>162</v>
      </c>
      <c r="D59" s="76">
        <f>D57+D55</f>
        <v>878997.5</v>
      </c>
      <c r="E59" s="76">
        <f t="shared" ref="E59:O59" si="19">E57+E55</f>
        <v>878997.5</v>
      </c>
      <c r="F59" s="76">
        <f t="shared" si="19"/>
        <v>878997.5</v>
      </c>
      <c r="G59" s="76">
        <f t="shared" si="19"/>
        <v>878997.5</v>
      </c>
      <c r="H59" s="76">
        <f t="shared" si="19"/>
        <v>878997.5</v>
      </c>
      <c r="I59" s="76">
        <f t="shared" si="19"/>
        <v>878997.5</v>
      </c>
      <c r="J59" s="76">
        <f t="shared" si="19"/>
        <v>878997.5</v>
      </c>
      <c r="K59" s="76">
        <f t="shared" si="19"/>
        <v>878997.5</v>
      </c>
      <c r="L59" s="76">
        <f t="shared" si="19"/>
        <v>878997.5</v>
      </c>
      <c r="M59" s="76">
        <f t="shared" si="19"/>
        <v>878997.5</v>
      </c>
      <c r="N59" s="76">
        <f t="shared" si="19"/>
        <v>878997.5</v>
      </c>
      <c r="O59" s="76">
        <f t="shared" si="19"/>
        <v>878997.5</v>
      </c>
      <c r="P59" s="76">
        <f>SUM(D59:O59)</f>
        <v>10547970</v>
      </c>
    </row>
    <row r="60" spans="1:17" x14ac:dyDescent="0.2">
      <c r="A60" s="330" t="s">
        <v>40</v>
      </c>
      <c r="B60" s="332" t="s">
        <v>147</v>
      </c>
      <c r="C60" s="93" t="s">
        <v>161</v>
      </c>
      <c r="D60" s="96">
        <f>D44+D58</f>
        <v>2753799.083333333</v>
      </c>
      <c r="E60" s="96">
        <f t="shared" ref="E60:O60" si="20">E44+E58</f>
        <v>2753799.083333333</v>
      </c>
      <c r="F60" s="96">
        <f t="shared" si="20"/>
        <v>5153799.083333334</v>
      </c>
      <c r="G60" s="96">
        <f t="shared" si="20"/>
        <v>2753799.083333333</v>
      </c>
      <c r="H60" s="96">
        <f t="shared" si="20"/>
        <v>2753799.083333333</v>
      </c>
      <c r="I60" s="96">
        <f t="shared" si="20"/>
        <v>2753799.083333333</v>
      </c>
      <c r="J60" s="96">
        <f t="shared" si="20"/>
        <v>2753799.083333333</v>
      </c>
      <c r="K60" s="96">
        <f t="shared" si="20"/>
        <v>2753799.083333333</v>
      </c>
      <c r="L60" s="96">
        <f t="shared" si="20"/>
        <v>5153799.083333334</v>
      </c>
      <c r="M60" s="96">
        <f t="shared" si="20"/>
        <v>2753799.083333333</v>
      </c>
      <c r="N60" s="96">
        <f t="shared" si="20"/>
        <v>2753799.083333333</v>
      </c>
      <c r="O60" s="96">
        <f t="shared" si="20"/>
        <v>2753799.083333333</v>
      </c>
      <c r="P60" s="96">
        <f>SUM(D60:O60)</f>
        <v>37845588.999999993</v>
      </c>
    </row>
    <row r="61" spans="1:17" x14ac:dyDescent="0.2">
      <c r="A61" s="330"/>
      <c r="B61" s="332"/>
      <c r="C61" s="93" t="s">
        <v>162</v>
      </c>
      <c r="D61" s="96">
        <f>D45+D59</f>
        <v>3303612.1666666665</v>
      </c>
      <c r="E61" s="96">
        <f t="shared" ref="E61:O61" si="21">E45+E59</f>
        <v>3303612.1666666665</v>
      </c>
      <c r="F61" s="96">
        <f t="shared" si="21"/>
        <v>5703612.166666666</v>
      </c>
      <c r="G61" s="96">
        <f t="shared" si="21"/>
        <v>3303612.1666666665</v>
      </c>
      <c r="H61" s="96">
        <f t="shared" si="21"/>
        <v>3303612.1666666665</v>
      </c>
      <c r="I61" s="96">
        <f t="shared" si="21"/>
        <v>3303612.1666666665</v>
      </c>
      <c r="J61" s="96">
        <f t="shared" si="21"/>
        <v>3303612.1666666665</v>
      </c>
      <c r="K61" s="96">
        <f t="shared" si="21"/>
        <v>3303612.1666666665</v>
      </c>
      <c r="L61" s="96">
        <f t="shared" si="21"/>
        <v>5703612.166666666</v>
      </c>
      <c r="M61" s="96">
        <f t="shared" si="21"/>
        <v>3303612.1666666665</v>
      </c>
      <c r="N61" s="96">
        <f t="shared" si="21"/>
        <v>3303612.1666666665</v>
      </c>
      <c r="O61" s="96">
        <f t="shared" si="21"/>
        <v>3303612.1666666665</v>
      </c>
      <c r="P61" s="96">
        <f>SUM(D61:O61)</f>
        <v>44443345.999999993</v>
      </c>
    </row>
    <row r="62" spans="1:17" x14ac:dyDescent="0.2">
      <c r="A62" s="33"/>
      <c r="B62" s="34"/>
      <c r="C62" s="3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x14ac:dyDescent="0.2">
      <c r="A63" s="329" t="s">
        <v>59</v>
      </c>
      <c r="B63" s="328" t="s">
        <v>60</v>
      </c>
      <c r="C63" s="6" t="s">
        <v>161</v>
      </c>
      <c r="D63" s="5">
        <f>6672120/12</f>
        <v>556010</v>
      </c>
      <c r="E63" s="5">
        <f t="shared" ref="E63:O63" si="22">6672120/12</f>
        <v>556010</v>
      </c>
      <c r="F63" s="5">
        <f t="shared" si="22"/>
        <v>556010</v>
      </c>
      <c r="G63" s="5">
        <f t="shared" si="22"/>
        <v>556010</v>
      </c>
      <c r="H63" s="5">
        <f t="shared" si="22"/>
        <v>556010</v>
      </c>
      <c r="I63" s="5">
        <f t="shared" si="22"/>
        <v>556010</v>
      </c>
      <c r="J63" s="5">
        <f t="shared" si="22"/>
        <v>556010</v>
      </c>
      <c r="K63" s="5">
        <f t="shared" si="22"/>
        <v>556010</v>
      </c>
      <c r="L63" s="5">
        <f t="shared" si="22"/>
        <v>556010</v>
      </c>
      <c r="M63" s="5">
        <f t="shared" si="22"/>
        <v>556010</v>
      </c>
      <c r="N63" s="5">
        <f t="shared" si="22"/>
        <v>556010</v>
      </c>
      <c r="O63" s="5">
        <f t="shared" si="22"/>
        <v>556010</v>
      </c>
      <c r="P63" s="5">
        <f>SUM(D63:O63)</f>
        <v>6672120</v>
      </c>
      <c r="Q63" s="3">
        <f>'3.Pü.mérleg'!G9</f>
        <v>6672120</v>
      </c>
    </row>
    <row r="64" spans="1:17" x14ac:dyDescent="0.2">
      <c r="A64" s="329"/>
      <c r="B64" s="328"/>
      <c r="C64" s="6" t="s">
        <v>162</v>
      </c>
      <c r="D64" s="5">
        <f>7557506/12</f>
        <v>629792.16666666663</v>
      </c>
      <c r="E64" s="5">
        <f t="shared" ref="E64:O64" si="23">7557506/12</f>
        <v>629792.16666666663</v>
      </c>
      <c r="F64" s="5">
        <f t="shared" si="23"/>
        <v>629792.16666666663</v>
      </c>
      <c r="G64" s="5">
        <f t="shared" si="23"/>
        <v>629792.16666666663</v>
      </c>
      <c r="H64" s="5">
        <f t="shared" si="23"/>
        <v>629792.16666666663</v>
      </c>
      <c r="I64" s="5">
        <f t="shared" si="23"/>
        <v>629792.16666666663</v>
      </c>
      <c r="J64" s="5">
        <f t="shared" si="23"/>
        <v>629792.16666666663</v>
      </c>
      <c r="K64" s="5">
        <f t="shared" si="23"/>
        <v>629792.16666666663</v>
      </c>
      <c r="L64" s="5">
        <f t="shared" si="23"/>
        <v>629792.16666666663</v>
      </c>
      <c r="M64" s="5">
        <f t="shared" si="23"/>
        <v>629792.16666666663</v>
      </c>
      <c r="N64" s="5">
        <f t="shared" si="23"/>
        <v>629792.16666666663</v>
      </c>
      <c r="O64" s="5">
        <f t="shared" si="23"/>
        <v>629792.16666666663</v>
      </c>
      <c r="P64" s="5">
        <f t="shared" ref="P64:P92" si="24">SUM(D64:O64)</f>
        <v>7557506.0000000009</v>
      </c>
      <c r="Q64" s="3">
        <f>'3.Pü.mérleg'!I9</f>
        <v>7557506</v>
      </c>
    </row>
    <row r="65" spans="1:17" x14ac:dyDescent="0.2">
      <c r="A65" s="329" t="s">
        <v>61</v>
      </c>
      <c r="B65" s="328" t="s">
        <v>62</v>
      </c>
      <c r="C65" s="6" t="s">
        <v>161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4"/>
        <v>0</v>
      </c>
    </row>
    <row r="66" spans="1:17" x14ac:dyDescent="0.2">
      <c r="A66" s="329"/>
      <c r="B66" s="328"/>
      <c r="C66" s="6" t="s">
        <v>162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4"/>
        <v>0</v>
      </c>
    </row>
    <row r="67" spans="1:17" x14ac:dyDescent="0.2">
      <c r="A67" s="325" t="s">
        <v>63</v>
      </c>
      <c r="B67" s="321" t="s">
        <v>148</v>
      </c>
      <c r="C67" s="24" t="s">
        <v>161</v>
      </c>
      <c r="D67" s="25">
        <f>D63+D65</f>
        <v>556010</v>
      </c>
      <c r="E67" s="25">
        <f t="shared" ref="E67:O67" si="25">E63+E65</f>
        <v>556010</v>
      </c>
      <c r="F67" s="25">
        <f t="shared" si="25"/>
        <v>556010</v>
      </c>
      <c r="G67" s="25">
        <f t="shared" si="25"/>
        <v>556010</v>
      </c>
      <c r="H67" s="25">
        <f t="shared" si="25"/>
        <v>556010</v>
      </c>
      <c r="I67" s="25">
        <f t="shared" si="25"/>
        <v>556010</v>
      </c>
      <c r="J67" s="25">
        <f t="shared" si="25"/>
        <v>556010</v>
      </c>
      <c r="K67" s="25">
        <f t="shared" si="25"/>
        <v>556010</v>
      </c>
      <c r="L67" s="25">
        <f t="shared" si="25"/>
        <v>556010</v>
      </c>
      <c r="M67" s="25">
        <f t="shared" si="25"/>
        <v>556010</v>
      </c>
      <c r="N67" s="25">
        <f t="shared" si="25"/>
        <v>556010</v>
      </c>
      <c r="O67" s="25">
        <f t="shared" si="25"/>
        <v>556010</v>
      </c>
      <c r="P67" s="5">
        <f t="shared" si="24"/>
        <v>6672120</v>
      </c>
    </row>
    <row r="68" spans="1:17" x14ac:dyDescent="0.2">
      <c r="A68" s="325"/>
      <c r="B68" s="321"/>
      <c r="C68" s="24" t="s">
        <v>162</v>
      </c>
      <c r="D68" s="25">
        <f>D64+D66</f>
        <v>629792.16666666663</v>
      </c>
      <c r="E68" s="25">
        <f t="shared" ref="E68:O68" si="26">E64+E66</f>
        <v>629792.16666666663</v>
      </c>
      <c r="F68" s="25">
        <f t="shared" si="26"/>
        <v>629792.16666666663</v>
      </c>
      <c r="G68" s="25">
        <f t="shared" si="26"/>
        <v>629792.16666666663</v>
      </c>
      <c r="H68" s="25">
        <f t="shared" si="26"/>
        <v>629792.16666666663</v>
      </c>
      <c r="I68" s="25">
        <f t="shared" si="26"/>
        <v>629792.16666666663</v>
      </c>
      <c r="J68" s="25">
        <f t="shared" si="26"/>
        <v>629792.16666666663</v>
      </c>
      <c r="K68" s="25">
        <f t="shared" si="26"/>
        <v>629792.16666666663</v>
      </c>
      <c r="L68" s="25">
        <f t="shared" si="26"/>
        <v>629792.16666666663</v>
      </c>
      <c r="M68" s="25">
        <f t="shared" si="26"/>
        <v>629792.16666666663</v>
      </c>
      <c r="N68" s="25">
        <f t="shared" si="26"/>
        <v>629792.16666666663</v>
      </c>
      <c r="O68" s="25">
        <f t="shared" si="26"/>
        <v>629792.16666666663</v>
      </c>
      <c r="P68" s="5">
        <f t="shared" si="24"/>
        <v>7557506.0000000009</v>
      </c>
    </row>
    <row r="69" spans="1:17" x14ac:dyDescent="0.2">
      <c r="A69" s="325" t="s">
        <v>260</v>
      </c>
      <c r="B69" s="321" t="s">
        <v>149</v>
      </c>
      <c r="C69" s="24" t="s">
        <v>161</v>
      </c>
      <c r="D69" s="25">
        <f>1815900/12</f>
        <v>151325</v>
      </c>
      <c r="E69" s="25">
        <f t="shared" ref="E69:O70" si="27">1815900/12</f>
        <v>151325</v>
      </c>
      <c r="F69" s="25">
        <f t="shared" si="27"/>
        <v>151325</v>
      </c>
      <c r="G69" s="25">
        <f t="shared" si="27"/>
        <v>151325</v>
      </c>
      <c r="H69" s="25">
        <f t="shared" si="27"/>
        <v>151325</v>
      </c>
      <c r="I69" s="25">
        <f t="shared" si="27"/>
        <v>151325</v>
      </c>
      <c r="J69" s="25">
        <f t="shared" si="27"/>
        <v>151325</v>
      </c>
      <c r="K69" s="25">
        <f t="shared" si="27"/>
        <v>151325</v>
      </c>
      <c r="L69" s="25">
        <f t="shared" si="27"/>
        <v>151325</v>
      </c>
      <c r="M69" s="25">
        <f t="shared" si="27"/>
        <v>151325</v>
      </c>
      <c r="N69" s="25">
        <f t="shared" si="27"/>
        <v>151325</v>
      </c>
      <c r="O69" s="25">
        <f t="shared" si="27"/>
        <v>151325</v>
      </c>
      <c r="P69" s="5">
        <f t="shared" si="24"/>
        <v>1815900</v>
      </c>
      <c r="Q69" s="3">
        <f>'3.Pü.mérleg'!G10</f>
        <v>1815900</v>
      </c>
    </row>
    <row r="70" spans="1:17" x14ac:dyDescent="0.2">
      <c r="A70" s="325"/>
      <c r="B70" s="321"/>
      <c r="C70" s="24" t="s">
        <v>162</v>
      </c>
      <c r="D70" s="25">
        <f>1815900/12</f>
        <v>151325</v>
      </c>
      <c r="E70" s="25">
        <f t="shared" si="27"/>
        <v>151325</v>
      </c>
      <c r="F70" s="25">
        <f t="shared" si="27"/>
        <v>151325</v>
      </c>
      <c r="G70" s="25">
        <f t="shared" si="27"/>
        <v>151325</v>
      </c>
      <c r="H70" s="25">
        <f t="shared" si="27"/>
        <v>151325</v>
      </c>
      <c r="I70" s="25">
        <f t="shared" si="27"/>
        <v>151325</v>
      </c>
      <c r="J70" s="25">
        <f t="shared" si="27"/>
        <v>151325</v>
      </c>
      <c r="K70" s="25">
        <f t="shared" si="27"/>
        <v>151325</v>
      </c>
      <c r="L70" s="25">
        <f t="shared" si="27"/>
        <v>151325</v>
      </c>
      <c r="M70" s="25">
        <f t="shared" si="27"/>
        <v>151325</v>
      </c>
      <c r="N70" s="25">
        <f t="shared" si="27"/>
        <v>151325</v>
      </c>
      <c r="O70" s="25">
        <f t="shared" si="27"/>
        <v>151325</v>
      </c>
      <c r="P70" s="5">
        <f t="shared" si="24"/>
        <v>1815900</v>
      </c>
      <c r="Q70" s="3">
        <f>'3.Pü.mérleg'!I10</f>
        <v>1815900</v>
      </c>
    </row>
    <row r="71" spans="1:17" x14ac:dyDescent="0.2">
      <c r="A71" s="329" t="s">
        <v>65</v>
      </c>
      <c r="B71" s="328" t="s">
        <v>66</v>
      </c>
      <c r="C71" s="6" t="s">
        <v>161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4"/>
        <v>0</v>
      </c>
    </row>
    <row r="72" spans="1:17" x14ac:dyDescent="0.2">
      <c r="A72" s="329"/>
      <c r="B72" s="328"/>
      <c r="C72" s="6" t="s">
        <v>162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4"/>
        <v>0</v>
      </c>
    </row>
    <row r="73" spans="1:17" x14ac:dyDescent="0.2">
      <c r="A73" s="329" t="s">
        <v>67</v>
      </c>
      <c r="B73" s="328" t="s">
        <v>150</v>
      </c>
      <c r="C73" s="6" t="s">
        <v>161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4"/>
        <v>0</v>
      </c>
    </row>
    <row r="74" spans="1:17" x14ac:dyDescent="0.2">
      <c r="A74" s="329"/>
      <c r="B74" s="328"/>
      <c r="C74" s="6" t="s">
        <v>162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4"/>
        <v>0</v>
      </c>
    </row>
    <row r="75" spans="1:17" x14ac:dyDescent="0.2">
      <c r="A75" s="329" t="s">
        <v>69</v>
      </c>
      <c r="B75" s="328" t="s">
        <v>70</v>
      </c>
      <c r="C75" s="6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24"/>
        <v>0</v>
      </c>
    </row>
    <row r="76" spans="1:17" x14ac:dyDescent="0.2">
      <c r="A76" s="329"/>
      <c r="B76" s="328"/>
      <c r="C76" s="6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24"/>
        <v>0</v>
      </c>
    </row>
    <row r="77" spans="1:17" x14ac:dyDescent="0.2">
      <c r="A77" s="329" t="s">
        <v>71</v>
      </c>
      <c r="B77" s="328" t="s">
        <v>151</v>
      </c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24"/>
        <v>0</v>
      </c>
    </row>
    <row r="78" spans="1:17" x14ac:dyDescent="0.2">
      <c r="A78" s="329"/>
      <c r="B78" s="328"/>
      <c r="C78" s="6" t="s">
        <v>162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24"/>
        <v>0</v>
      </c>
    </row>
    <row r="79" spans="1:17" x14ac:dyDescent="0.2">
      <c r="A79" s="329" t="s">
        <v>73</v>
      </c>
      <c r="B79" s="328" t="s">
        <v>74</v>
      </c>
      <c r="C79" s="6" t="s">
        <v>161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24"/>
        <v>0</v>
      </c>
    </row>
    <row r="80" spans="1:17" x14ac:dyDescent="0.2">
      <c r="A80" s="329"/>
      <c r="B80" s="328"/>
      <c r="C80" s="6" t="s">
        <v>162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24"/>
        <v>0</v>
      </c>
    </row>
    <row r="81" spans="1:17" x14ac:dyDescent="0.2">
      <c r="A81" s="325" t="s">
        <v>75</v>
      </c>
      <c r="B81" s="321" t="s">
        <v>152</v>
      </c>
      <c r="C81" s="24" t="s">
        <v>161</v>
      </c>
      <c r="D81" s="25">
        <f>9044740/12</f>
        <v>753728.33333333337</v>
      </c>
      <c r="E81" s="25">
        <f t="shared" ref="E81:O81" si="28">9044740/12</f>
        <v>753728.33333333337</v>
      </c>
      <c r="F81" s="25">
        <f t="shared" si="28"/>
        <v>753728.33333333337</v>
      </c>
      <c r="G81" s="25">
        <f t="shared" si="28"/>
        <v>753728.33333333337</v>
      </c>
      <c r="H81" s="25">
        <f t="shared" si="28"/>
        <v>753728.33333333337</v>
      </c>
      <c r="I81" s="25">
        <f t="shared" si="28"/>
        <v>753728.33333333337</v>
      </c>
      <c r="J81" s="25">
        <f t="shared" si="28"/>
        <v>753728.33333333337</v>
      </c>
      <c r="K81" s="25">
        <f t="shared" si="28"/>
        <v>753728.33333333337</v>
      </c>
      <c r="L81" s="25">
        <f t="shared" si="28"/>
        <v>753728.33333333337</v>
      </c>
      <c r="M81" s="25">
        <f t="shared" si="28"/>
        <v>753728.33333333337</v>
      </c>
      <c r="N81" s="25">
        <f t="shared" si="28"/>
        <v>753728.33333333337</v>
      </c>
      <c r="O81" s="25">
        <f t="shared" si="28"/>
        <v>753728.33333333337</v>
      </c>
      <c r="P81" s="5">
        <f t="shared" si="24"/>
        <v>9044739.9999999981</v>
      </c>
      <c r="Q81" s="3">
        <f>'3.Pü.mérleg'!G11</f>
        <v>9044740</v>
      </c>
    </row>
    <row r="82" spans="1:17" x14ac:dyDescent="0.2">
      <c r="A82" s="325"/>
      <c r="B82" s="321"/>
      <c r="C82" s="24" t="s">
        <v>162</v>
      </c>
      <c r="D82" s="25">
        <f>13450569/12</f>
        <v>1120880.75</v>
      </c>
      <c r="E82" s="25">
        <f t="shared" ref="E82:O82" si="29">13450569/12</f>
        <v>1120880.75</v>
      </c>
      <c r="F82" s="25">
        <f t="shared" si="29"/>
        <v>1120880.75</v>
      </c>
      <c r="G82" s="25">
        <f t="shared" si="29"/>
        <v>1120880.75</v>
      </c>
      <c r="H82" s="25">
        <f t="shared" si="29"/>
        <v>1120880.75</v>
      </c>
      <c r="I82" s="25">
        <f t="shared" si="29"/>
        <v>1120880.75</v>
      </c>
      <c r="J82" s="25">
        <f t="shared" si="29"/>
        <v>1120880.75</v>
      </c>
      <c r="K82" s="25">
        <f t="shared" si="29"/>
        <v>1120880.75</v>
      </c>
      <c r="L82" s="25">
        <f t="shared" si="29"/>
        <v>1120880.75</v>
      </c>
      <c r="M82" s="25">
        <f t="shared" si="29"/>
        <v>1120880.75</v>
      </c>
      <c r="N82" s="25">
        <f t="shared" si="29"/>
        <v>1120880.75</v>
      </c>
      <c r="O82" s="25">
        <f t="shared" si="29"/>
        <v>1120880.75</v>
      </c>
      <c r="P82" s="5">
        <f t="shared" si="24"/>
        <v>13450569</v>
      </c>
      <c r="Q82" s="3">
        <f>'3.Pü.mérleg'!I11</f>
        <v>13450569</v>
      </c>
    </row>
    <row r="83" spans="1:17" x14ac:dyDescent="0.2">
      <c r="A83" s="325" t="s">
        <v>77</v>
      </c>
      <c r="B83" s="326" t="s">
        <v>78</v>
      </c>
      <c r="C83" s="24" t="s">
        <v>161</v>
      </c>
      <c r="D83" s="25">
        <f>3073000/12</f>
        <v>256083.33333333334</v>
      </c>
      <c r="E83" s="25">
        <f t="shared" ref="E83:O84" si="30">3073000/12</f>
        <v>256083.33333333334</v>
      </c>
      <c r="F83" s="25">
        <f t="shared" si="30"/>
        <v>256083.33333333334</v>
      </c>
      <c r="G83" s="25">
        <f t="shared" si="30"/>
        <v>256083.33333333334</v>
      </c>
      <c r="H83" s="25">
        <f t="shared" si="30"/>
        <v>256083.33333333334</v>
      </c>
      <c r="I83" s="25">
        <f t="shared" si="30"/>
        <v>256083.33333333334</v>
      </c>
      <c r="J83" s="25">
        <f t="shared" si="30"/>
        <v>256083.33333333334</v>
      </c>
      <c r="K83" s="25">
        <f t="shared" si="30"/>
        <v>256083.33333333334</v>
      </c>
      <c r="L83" s="25">
        <f t="shared" si="30"/>
        <v>256083.33333333334</v>
      </c>
      <c r="M83" s="25">
        <f t="shared" si="30"/>
        <v>256083.33333333334</v>
      </c>
      <c r="N83" s="25">
        <f t="shared" si="30"/>
        <v>256083.33333333334</v>
      </c>
      <c r="O83" s="25">
        <f t="shared" si="30"/>
        <v>256083.33333333334</v>
      </c>
      <c r="P83" s="5">
        <f t="shared" si="24"/>
        <v>3073000.0000000005</v>
      </c>
      <c r="Q83" s="3">
        <f>'3.Pü.mérleg'!G12</f>
        <v>3073000</v>
      </c>
    </row>
    <row r="84" spans="1:17" x14ac:dyDescent="0.2">
      <c r="A84" s="325"/>
      <c r="B84" s="326"/>
      <c r="C84" s="24" t="s">
        <v>162</v>
      </c>
      <c r="D84" s="25">
        <f>3073000/12</f>
        <v>256083.33333333334</v>
      </c>
      <c r="E84" s="25">
        <f t="shared" si="30"/>
        <v>256083.33333333334</v>
      </c>
      <c r="F84" s="25">
        <f t="shared" si="30"/>
        <v>256083.33333333334</v>
      </c>
      <c r="G84" s="25">
        <f t="shared" si="30"/>
        <v>256083.33333333334</v>
      </c>
      <c r="H84" s="25">
        <f t="shared" si="30"/>
        <v>256083.33333333334</v>
      </c>
      <c r="I84" s="25">
        <f t="shared" si="30"/>
        <v>256083.33333333334</v>
      </c>
      <c r="J84" s="25">
        <f t="shared" si="30"/>
        <v>256083.33333333334</v>
      </c>
      <c r="K84" s="25">
        <f t="shared" si="30"/>
        <v>256083.33333333334</v>
      </c>
      <c r="L84" s="25">
        <f t="shared" si="30"/>
        <v>256083.33333333334</v>
      </c>
      <c r="M84" s="25">
        <f t="shared" si="30"/>
        <v>256083.33333333334</v>
      </c>
      <c r="N84" s="25">
        <f t="shared" si="30"/>
        <v>256083.33333333334</v>
      </c>
      <c r="O84" s="25">
        <f t="shared" si="30"/>
        <v>256083.33333333334</v>
      </c>
      <c r="P84" s="5">
        <f t="shared" si="24"/>
        <v>3073000.0000000005</v>
      </c>
      <c r="Q84" s="3">
        <v>3073000</v>
      </c>
    </row>
    <row r="85" spans="1:17" x14ac:dyDescent="0.2">
      <c r="A85" s="325" t="s">
        <v>79</v>
      </c>
      <c r="B85" s="326" t="s">
        <v>80</v>
      </c>
      <c r="C85" s="24" t="s">
        <v>161</v>
      </c>
      <c r="D85" s="25">
        <f>16541525/12</f>
        <v>1378460.4166666667</v>
      </c>
      <c r="E85" s="25">
        <f t="shared" ref="E85:O85" si="31">16541525/12</f>
        <v>1378460.4166666667</v>
      </c>
      <c r="F85" s="25">
        <f t="shared" si="31"/>
        <v>1378460.4166666667</v>
      </c>
      <c r="G85" s="25">
        <f t="shared" si="31"/>
        <v>1378460.4166666667</v>
      </c>
      <c r="H85" s="25">
        <f t="shared" si="31"/>
        <v>1378460.4166666667</v>
      </c>
      <c r="I85" s="25">
        <f t="shared" si="31"/>
        <v>1378460.4166666667</v>
      </c>
      <c r="J85" s="25">
        <f t="shared" si="31"/>
        <v>1378460.4166666667</v>
      </c>
      <c r="K85" s="25">
        <f t="shared" si="31"/>
        <v>1378460.4166666667</v>
      </c>
      <c r="L85" s="25">
        <f t="shared" si="31"/>
        <v>1378460.4166666667</v>
      </c>
      <c r="M85" s="25">
        <f t="shared" si="31"/>
        <v>1378460.4166666667</v>
      </c>
      <c r="N85" s="25">
        <f t="shared" si="31"/>
        <v>1378460.4166666667</v>
      </c>
      <c r="O85" s="25">
        <f t="shared" si="31"/>
        <v>1378460.4166666667</v>
      </c>
      <c r="P85" s="5">
        <f t="shared" si="24"/>
        <v>16541524.999999998</v>
      </c>
      <c r="Q85" s="3">
        <f>'2.Műk+F mérlegek'!G10</f>
        <v>16541525</v>
      </c>
    </row>
    <row r="86" spans="1:17" x14ac:dyDescent="0.2">
      <c r="A86" s="325"/>
      <c r="B86" s="326"/>
      <c r="C86" s="24" t="s">
        <v>162</v>
      </c>
      <c r="D86" s="25">
        <f>11716904/12</f>
        <v>976408.66666666663</v>
      </c>
      <c r="E86" s="25">
        <f t="shared" ref="E86:O86" si="32">11716904/12</f>
        <v>976408.66666666663</v>
      </c>
      <c r="F86" s="25">
        <f t="shared" si="32"/>
        <v>976408.66666666663</v>
      </c>
      <c r="G86" s="25">
        <f t="shared" si="32"/>
        <v>976408.66666666663</v>
      </c>
      <c r="H86" s="25">
        <f t="shared" si="32"/>
        <v>976408.66666666663</v>
      </c>
      <c r="I86" s="25">
        <f t="shared" si="32"/>
        <v>976408.66666666663</v>
      </c>
      <c r="J86" s="25">
        <f t="shared" si="32"/>
        <v>976408.66666666663</v>
      </c>
      <c r="K86" s="25">
        <f t="shared" si="32"/>
        <v>976408.66666666663</v>
      </c>
      <c r="L86" s="25">
        <f t="shared" si="32"/>
        <v>976408.66666666663</v>
      </c>
      <c r="M86" s="25">
        <f t="shared" si="32"/>
        <v>976408.66666666663</v>
      </c>
      <c r="N86" s="25">
        <f t="shared" si="32"/>
        <v>976408.66666666663</v>
      </c>
      <c r="O86" s="25">
        <f t="shared" si="32"/>
        <v>976408.66666666663</v>
      </c>
      <c r="P86" s="5">
        <f t="shared" si="24"/>
        <v>11716903.999999998</v>
      </c>
      <c r="Q86" s="3">
        <f>'2.Műk+F mérlegek'!I10</f>
        <v>11716904</v>
      </c>
    </row>
    <row r="87" spans="1:17" x14ac:dyDescent="0.2">
      <c r="A87" s="325" t="s">
        <v>81</v>
      </c>
      <c r="B87" s="321" t="s">
        <v>82</v>
      </c>
      <c r="C87" s="24" t="s">
        <v>161</v>
      </c>
      <c r="D87" s="25"/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5">
        <f t="shared" si="24"/>
        <v>0</v>
      </c>
      <c r="Q87" s="3">
        <f>'3.Pü.mérleg'!G15</f>
        <v>0</v>
      </c>
    </row>
    <row r="88" spans="1:17" x14ac:dyDescent="0.2">
      <c r="A88" s="325"/>
      <c r="B88" s="321"/>
      <c r="C88" s="24" t="s">
        <v>162</v>
      </c>
      <c r="D88" s="25"/>
      <c r="E88" s="25">
        <f>5015181/2</f>
        <v>2507590.5</v>
      </c>
      <c r="F88" s="25"/>
      <c r="G88" s="25"/>
      <c r="H88" s="25"/>
      <c r="I88" s="25"/>
      <c r="J88" s="25"/>
      <c r="K88" s="25"/>
      <c r="L88" s="25">
        <v>2507591</v>
      </c>
      <c r="M88" s="25"/>
      <c r="N88" s="25"/>
      <c r="O88" s="25"/>
      <c r="P88" s="5">
        <f t="shared" si="24"/>
        <v>5015181.5</v>
      </c>
      <c r="Q88" s="3">
        <f>'3.Pü.mérleg'!I15</f>
        <v>5015181</v>
      </c>
    </row>
    <row r="89" spans="1:17" x14ac:dyDescent="0.2">
      <c r="A89" s="325" t="s">
        <v>83</v>
      </c>
      <c r="B89" s="326" t="s">
        <v>153</v>
      </c>
      <c r="C89" s="24" t="s">
        <v>161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f>'3.Pü.mérleg'!G16</f>
        <v>0</v>
      </c>
      <c r="P89" s="5">
        <f t="shared" si="24"/>
        <v>0</v>
      </c>
      <c r="Q89" s="3">
        <f>'3.Pü.mérleg'!G16</f>
        <v>0</v>
      </c>
    </row>
    <row r="90" spans="1:17" x14ac:dyDescent="0.2">
      <c r="A90" s="325"/>
      <c r="B90" s="326"/>
      <c r="C90" s="24" t="s">
        <v>162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1115992</v>
      </c>
      <c r="P90" s="5">
        <f t="shared" si="24"/>
        <v>1115992</v>
      </c>
      <c r="Q90" s="3">
        <f>'2.Műk+F mérlegek'!I25</f>
        <v>1115992</v>
      </c>
    </row>
    <row r="91" spans="1:17" x14ac:dyDescent="0.2">
      <c r="A91" s="325" t="s">
        <v>84</v>
      </c>
      <c r="B91" s="326" t="s">
        <v>85</v>
      </c>
      <c r="C91" s="24" t="s">
        <v>161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24"/>
        <v>0</v>
      </c>
    </row>
    <row r="92" spans="1:17" x14ac:dyDescent="0.2">
      <c r="A92" s="325"/>
      <c r="B92" s="326"/>
      <c r="C92" s="24" t="s">
        <v>162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24"/>
        <v>0</v>
      </c>
    </row>
    <row r="93" spans="1:17" x14ac:dyDescent="0.2">
      <c r="A93" s="340" t="s">
        <v>154</v>
      </c>
      <c r="B93" s="331" t="s">
        <v>155</v>
      </c>
      <c r="C93" s="87" t="s">
        <v>161</v>
      </c>
      <c r="D93" s="76">
        <f>D67+D69+D81+D83+D85+D87+D89+D91</f>
        <v>3095607.0833333335</v>
      </c>
      <c r="E93" s="76">
        <f t="shared" ref="E93:O93" si="33">E67+E69+E81+E83+E85+E87+E89+E91</f>
        <v>3095607.0833333335</v>
      </c>
      <c r="F93" s="76">
        <f t="shared" si="33"/>
        <v>3095607.0833333335</v>
      </c>
      <c r="G93" s="76">
        <f t="shared" si="33"/>
        <v>3095607.0833333335</v>
      </c>
      <c r="H93" s="76">
        <f t="shared" si="33"/>
        <v>3095607.0833333335</v>
      </c>
      <c r="I93" s="76">
        <f t="shared" si="33"/>
        <v>3095607.0833333335</v>
      </c>
      <c r="J93" s="76">
        <f t="shared" si="33"/>
        <v>3095607.0833333335</v>
      </c>
      <c r="K93" s="76">
        <f t="shared" si="33"/>
        <v>3095607.0833333335</v>
      </c>
      <c r="L93" s="76">
        <f t="shared" si="33"/>
        <v>3095607.0833333335</v>
      </c>
      <c r="M93" s="76">
        <f t="shared" si="33"/>
        <v>3095607.0833333335</v>
      </c>
      <c r="N93" s="76">
        <f t="shared" si="33"/>
        <v>3095607.0833333335</v>
      </c>
      <c r="O93" s="76">
        <f t="shared" si="33"/>
        <v>3095607.0833333335</v>
      </c>
      <c r="P93" s="76">
        <f>SUM(D93:O93)</f>
        <v>37147285</v>
      </c>
    </row>
    <row r="94" spans="1:17" x14ac:dyDescent="0.2">
      <c r="A94" s="340"/>
      <c r="B94" s="331"/>
      <c r="C94" s="87" t="s">
        <v>162</v>
      </c>
      <c r="D94" s="76">
        <f>D68+D70+D82+D84+D86+D88+D90+D92</f>
        <v>3134489.9166666665</v>
      </c>
      <c r="E94" s="76">
        <f t="shared" ref="E94:O94" si="34">E68+E70+E82+E84+E86+E88+E90+E92</f>
        <v>5642080.416666666</v>
      </c>
      <c r="F94" s="76">
        <f t="shared" si="34"/>
        <v>3134489.9166666665</v>
      </c>
      <c r="G94" s="76">
        <f t="shared" si="34"/>
        <v>3134489.9166666665</v>
      </c>
      <c r="H94" s="76">
        <f t="shared" si="34"/>
        <v>3134489.9166666665</v>
      </c>
      <c r="I94" s="76">
        <f t="shared" si="34"/>
        <v>3134489.9166666665</v>
      </c>
      <c r="J94" s="76">
        <f t="shared" si="34"/>
        <v>3134489.9166666665</v>
      </c>
      <c r="K94" s="76">
        <f t="shared" si="34"/>
        <v>3134489.9166666665</v>
      </c>
      <c r="L94" s="76">
        <f t="shared" si="34"/>
        <v>5642080.916666666</v>
      </c>
      <c r="M94" s="76">
        <f t="shared" si="34"/>
        <v>3134489.9166666665</v>
      </c>
      <c r="N94" s="76">
        <f t="shared" si="34"/>
        <v>3134489.9166666665</v>
      </c>
      <c r="O94" s="76">
        <f t="shared" si="34"/>
        <v>4250481.916666666</v>
      </c>
      <c r="P94" s="76">
        <f>SUM(D94:O94)</f>
        <v>43745052.499999993</v>
      </c>
    </row>
    <row r="95" spans="1:17" x14ac:dyDescent="0.2">
      <c r="A95" s="323" t="s">
        <v>156</v>
      </c>
      <c r="B95" s="328" t="s">
        <v>157</v>
      </c>
      <c r="C95" s="6" t="s">
        <v>161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7" x14ac:dyDescent="0.2">
      <c r="A96" s="323"/>
      <c r="B96" s="328"/>
      <c r="C96" s="6" t="s">
        <v>162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35">SUM(D96:O96)</f>
        <v>0</v>
      </c>
    </row>
    <row r="97" spans="1:17" x14ac:dyDescent="0.2">
      <c r="A97" s="323" t="s">
        <v>158</v>
      </c>
      <c r="B97" s="328" t="s">
        <v>159</v>
      </c>
      <c r="C97" s="6" t="s">
        <v>161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35"/>
        <v>0</v>
      </c>
    </row>
    <row r="98" spans="1:17" x14ac:dyDescent="0.2">
      <c r="A98" s="323"/>
      <c r="B98" s="328"/>
      <c r="C98" s="6" t="s">
        <v>162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35"/>
        <v>0</v>
      </c>
    </row>
    <row r="99" spans="1:17" x14ac:dyDescent="0.2">
      <c r="A99" s="335" t="s">
        <v>468</v>
      </c>
      <c r="B99" s="337" t="s">
        <v>473</v>
      </c>
      <c r="C99" s="6" t="s">
        <v>161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0</v>
      </c>
    </row>
    <row r="100" spans="1:17" x14ac:dyDescent="0.2">
      <c r="A100" s="336"/>
      <c r="B100" s="338"/>
      <c r="C100" s="6" t="s">
        <v>162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23" t="s">
        <v>37</v>
      </c>
      <c r="B101" s="328" t="s">
        <v>160</v>
      </c>
      <c r="C101" s="6" t="s">
        <v>161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35"/>
        <v>0</v>
      </c>
    </row>
    <row r="102" spans="1:17" x14ac:dyDescent="0.2">
      <c r="A102" s="323"/>
      <c r="B102" s="328"/>
      <c r="C102" s="6" t="s">
        <v>162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35"/>
        <v>0</v>
      </c>
    </row>
    <row r="103" spans="1:17" s="27" customFormat="1" x14ac:dyDescent="0.2">
      <c r="A103" s="322" t="s">
        <v>86</v>
      </c>
      <c r="B103" s="321" t="s">
        <v>87</v>
      </c>
      <c r="C103" s="24" t="s">
        <v>161</v>
      </c>
      <c r="D103" s="25">
        <f>D95+D97+D99+D101</f>
        <v>0</v>
      </c>
      <c r="E103" s="25">
        <f t="shared" ref="E103:N103" si="36">E95+E97+E99+E101</f>
        <v>0</v>
      </c>
      <c r="F103" s="25">
        <f t="shared" si="36"/>
        <v>0</v>
      </c>
      <c r="G103" s="25">
        <f t="shared" si="36"/>
        <v>0</v>
      </c>
      <c r="H103" s="25">
        <f t="shared" si="36"/>
        <v>0</v>
      </c>
      <c r="I103" s="25">
        <f t="shared" si="36"/>
        <v>0</v>
      </c>
      <c r="J103" s="25">
        <f t="shared" si="36"/>
        <v>0</v>
      </c>
      <c r="K103" s="25">
        <f t="shared" si="36"/>
        <v>0</v>
      </c>
      <c r="L103" s="25">
        <f t="shared" si="36"/>
        <v>0</v>
      </c>
      <c r="M103" s="25">
        <f t="shared" si="36"/>
        <v>0</v>
      </c>
      <c r="N103" s="25">
        <f t="shared" si="36"/>
        <v>0</v>
      </c>
      <c r="O103" s="25">
        <v>0</v>
      </c>
      <c r="P103" s="25">
        <f t="shared" si="35"/>
        <v>0</v>
      </c>
      <c r="Q103" s="36"/>
    </row>
    <row r="104" spans="1:17" s="27" customFormat="1" x14ac:dyDescent="0.2">
      <c r="A104" s="322"/>
      <c r="B104" s="321"/>
      <c r="C104" s="24" t="s">
        <v>162</v>
      </c>
      <c r="D104" s="25">
        <f>D96+D98+D100+D102</f>
        <v>0</v>
      </c>
      <c r="E104" s="25">
        <f t="shared" ref="E104:O104" si="37">E96+E98+E100+E102</f>
        <v>0</v>
      </c>
      <c r="F104" s="25">
        <f t="shared" si="37"/>
        <v>0</v>
      </c>
      <c r="G104" s="25">
        <f t="shared" si="37"/>
        <v>0</v>
      </c>
      <c r="H104" s="25">
        <f t="shared" si="37"/>
        <v>0</v>
      </c>
      <c r="I104" s="25">
        <f t="shared" si="37"/>
        <v>0</v>
      </c>
      <c r="J104" s="25">
        <f t="shared" si="37"/>
        <v>0</v>
      </c>
      <c r="K104" s="25">
        <f t="shared" si="37"/>
        <v>0</v>
      </c>
      <c r="L104" s="25">
        <f t="shared" si="37"/>
        <v>0</v>
      </c>
      <c r="M104" s="25">
        <f t="shared" si="37"/>
        <v>0</v>
      </c>
      <c r="N104" s="25">
        <f t="shared" si="37"/>
        <v>0</v>
      </c>
      <c r="O104" s="25">
        <f t="shared" si="37"/>
        <v>0</v>
      </c>
      <c r="P104" s="25">
        <f t="shared" si="35"/>
        <v>0</v>
      </c>
      <c r="Q104" s="36"/>
    </row>
    <row r="105" spans="1:17" x14ac:dyDescent="0.2">
      <c r="A105" s="327" t="s">
        <v>88</v>
      </c>
      <c r="B105" s="331" t="s">
        <v>89</v>
      </c>
      <c r="C105" s="87" t="s">
        <v>161</v>
      </c>
      <c r="D105" s="76"/>
      <c r="E105" s="76">
        <f t="shared" ref="E105:N105" si="38">E103</f>
        <v>0</v>
      </c>
      <c r="F105" s="76">
        <f t="shared" si="38"/>
        <v>0</v>
      </c>
      <c r="G105" s="76">
        <f t="shared" si="38"/>
        <v>0</v>
      </c>
      <c r="H105" s="76">
        <f t="shared" si="38"/>
        <v>0</v>
      </c>
      <c r="I105" s="76"/>
      <c r="J105" s="76">
        <f t="shared" si="38"/>
        <v>0</v>
      </c>
      <c r="K105" s="76">
        <f t="shared" si="38"/>
        <v>0</v>
      </c>
      <c r="L105" s="76">
        <f t="shared" si="38"/>
        <v>0</v>
      </c>
      <c r="M105" s="76">
        <f t="shared" si="38"/>
        <v>0</v>
      </c>
      <c r="N105" s="76">
        <f t="shared" si="38"/>
        <v>0</v>
      </c>
      <c r="O105" s="76"/>
      <c r="P105" s="76">
        <f>SUM(D105:O105)</f>
        <v>0</v>
      </c>
    </row>
    <row r="106" spans="1:17" x14ac:dyDescent="0.2">
      <c r="A106" s="327"/>
      <c r="B106" s="331"/>
      <c r="C106" s="87" t="s">
        <v>162</v>
      </c>
      <c r="D106" s="76">
        <f>D104</f>
        <v>0</v>
      </c>
      <c r="E106" s="76">
        <f t="shared" ref="E106:O106" si="39">E104</f>
        <v>0</v>
      </c>
      <c r="F106" s="76">
        <f t="shared" si="39"/>
        <v>0</v>
      </c>
      <c r="G106" s="76">
        <f t="shared" si="39"/>
        <v>0</v>
      </c>
      <c r="H106" s="76">
        <f t="shared" si="39"/>
        <v>0</v>
      </c>
      <c r="I106" s="76">
        <f t="shared" si="39"/>
        <v>0</v>
      </c>
      <c r="J106" s="76">
        <f t="shared" si="39"/>
        <v>0</v>
      </c>
      <c r="K106" s="76">
        <f t="shared" si="39"/>
        <v>0</v>
      </c>
      <c r="L106" s="76">
        <f t="shared" si="39"/>
        <v>0</v>
      </c>
      <c r="M106" s="76">
        <f t="shared" si="39"/>
        <v>0</v>
      </c>
      <c r="N106" s="76">
        <f t="shared" si="39"/>
        <v>0</v>
      </c>
      <c r="O106" s="76">
        <f t="shared" si="39"/>
        <v>0</v>
      </c>
      <c r="P106" s="76">
        <f>SUM(D106:O106)</f>
        <v>0</v>
      </c>
    </row>
    <row r="107" spans="1:17" x14ac:dyDescent="0.2">
      <c r="A107" s="330" t="s">
        <v>176</v>
      </c>
      <c r="B107" s="332" t="s">
        <v>177</v>
      </c>
      <c r="C107" s="93" t="s">
        <v>161</v>
      </c>
      <c r="D107" s="96">
        <f>D105+D93</f>
        <v>3095607.0833333335</v>
      </c>
      <c r="E107" s="96">
        <f t="shared" ref="E107:O107" si="40">E105+E93</f>
        <v>3095607.0833333335</v>
      </c>
      <c r="F107" s="96">
        <f t="shared" si="40"/>
        <v>3095607.0833333335</v>
      </c>
      <c r="G107" s="96">
        <f t="shared" si="40"/>
        <v>3095607.0833333335</v>
      </c>
      <c r="H107" s="96">
        <f t="shared" si="40"/>
        <v>3095607.0833333335</v>
      </c>
      <c r="I107" s="96">
        <f t="shared" si="40"/>
        <v>3095607.0833333335</v>
      </c>
      <c r="J107" s="96">
        <f t="shared" si="40"/>
        <v>3095607.0833333335</v>
      </c>
      <c r="K107" s="96">
        <f t="shared" si="40"/>
        <v>3095607.0833333335</v>
      </c>
      <c r="L107" s="96">
        <f t="shared" si="40"/>
        <v>3095607.0833333335</v>
      </c>
      <c r="M107" s="96">
        <f t="shared" si="40"/>
        <v>3095607.0833333335</v>
      </c>
      <c r="N107" s="96">
        <f t="shared" si="40"/>
        <v>3095607.0833333335</v>
      </c>
      <c r="O107" s="96">
        <f t="shared" si="40"/>
        <v>3095607.0833333335</v>
      </c>
      <c r="P107" s="96">
        <f>SUM(D107:O107)</f>
        <v>37147285</v>
      </c>
    </row>
    <row r="108" spans="1:17" x14ac:dyDescent="0.2">
      <c r="A108" s="330"/>
      <c r="B108" s="332"/>
      <c r="C108" s="93" t="s">
        <v>162</v>
      </c>
      <c r="D108" s="96">
        <f>D106+D94</f>
        <v>3134489.9166666665</v>
      </c>
      <c r="E108" s="96">
        <f t="shared" ref="E108:O108" si="41">E106+E94</f>
        <v>5642080.416666666</v>
      </c>
      <c r="F108" s="96">
        <f t="shared" si="41"/>
        <v>3134489.9166666665</v>
      </c>
      <c r="G108" s="96">
        <f t="shared" si="41"/>
        <v>3134489.9166666665</v>
      </c>
      <c r="H108" s="96">
        <f t="shared" si="41"/>
        <v>3134489.9166666665</v>
      </c>
      <c r="I108" s="96">
        <f t="shared" si="41"/>
        <v>3134489.9166666665</v>
      </c>
      <c r="J108" s="96">
        <f t="shared" si="41"/>
        <v>3134489.9166666665</v>
      </c>
      <c r="K108" s="96">
        <f t="shared" si="41"/>
        <v>3134489.9166666665</v>
      </c>
      <c r="L108" s="96">
        <f t="shared" si="41"/>
        <v>5642080.916666666</v>
      </c>
      <c r="M108" s="96">
        <f t="shared" si="41"/>
        <v>3134489.9166666665</v>
      </c>
      <c r="N108" s="96">
        <f t="shared" si="41"/>
        <v>3134489.9166666665</v>
      </c>
      <c r="O108" s="96">
        <f t="shared" si="41"/>
        <v>4250481.916666666</v>
      </c>
      <c r="P108" s="96">
        <f>SUM(D108:O108)</f>
        <v>43745052.499999993</v>
      </c>
    </row>
    <row r="111" spans="1:17" x14ac:dyDescent="0.2">
      <c r="B111" s="260" t="s">
        <v>178</v>
      </c>
      <c r="C111" s="260"/>
    </row>
    <row r="112" spans="1:17" x14ac:dyDescent="0.2">
      <c r="B112" s="339" t="s">
        <v>179</v>
      </c>
      <c r="C112" s="339"/>
      <c r="D112" s="5">
        <v>0</v>
      </c>
      <c r="E112" s="5">
        <f>D115</f>
        <v>-549813.08333333349</v>
      </c>
      <c r="F112" s="5">
        <f>E115</f>
        <v>-1099626.166666667</v>
      </c>
      <c r="G112" s="5">
        <f t="shared" ref="G112:O112" si="42">F115</f>
        <v>-1649439.2499999991</v>
      </c>
      <c r="H112" s="5">
        <f t="shared" si="42"/>
        <v>-2199252.3333333326</v>
      </c>
      <c r="I112" s="5">
        <f t="shared" si="42"/>
        <v>-2749065.416666666</v>
      </c>
      <c r="J112" s="5">
        <f t="shared" si="42"/>
        <v>-3298878.4999999995</v>
      </c>
      <c r="K112" s="5">
        <f t="shared" si="42"/>
        <v>-3848691.583333333</v>
      </c>
      <c r="L112" s="5">
        <f t="shared" si="42"/>
        <v>-4398504.666666666</v>
      </c>
      <c r="M112" s="5">
        <f t="shared" si="42"/>
        <v>-4948317.7499999981</v>
      </c>
      <c r="N112" s="5">
        <f t="shared" si="42"/>
        <v>-5498130.8333333321</v>
      </c>
      <c r="O112" s="5">
        <f t="shared" si="42"/>
        <v>-6047943.916666666</v>
      </c>
      <c r="P112" s="5">
        <f>Q50</f>
        <v>0</v>
      </c>
    </row>
    <row r="113" spans="2:16" x14ac:dyDescent="0.2">
      <c r="B113" s="339" t="s">
        <v>180</v>
      </c>
      <c r="C113" s="339"/>
      <c r="D113" s="5">
        <f>D60</f>
        <v>2753799.083333333</v>
      </c>
      <c r="E113" s="5">
        <f t="shared" ref="E113:O113" si="43">E60</f>
        <v>2753799.083333333</v>
      </c>
      <c r="F113" s="5">
        <f t="shared" si="43"/>
        <v>5153799.083333334</v>
      </c>
      <c r="G113" s="5">
        <f t="shared" si="43"/>
        <v>2753799.083333333</v>
      </c>
      <c r="H113" s="5">
        <f t="shared" si="43"/>
        <v>2753799.083333333</v>
      </c>
      <c r="I113" s="5">
        <f t="shared" si="43"/>
        <v>2753799.083333333</v>
      </c>
      <c r="J113" s="5">
        <f t="shared" si="43"/>
        <v>2753799.083333333</v>
      </c>
      <c r="K113" s="5">
        <f t="shared" si="43"/>
        <v>2753799.083333333</v>
      </c>
      <c r="L113" s="5">
        <f t="shared" si="43"/>
        <v>5153799.083333334</v>
      </c>
      <c r="M113" s="5">
        <f t="shared" si="43"/>
        <v>2753799.083333333</v>
      </c>
      <c r="N113" s="5">
        <f t="shared" si="43"/>
        <v>2753799.083333333</v>
      </c>
      <c r="O113" s="5">
        <f t="shared" si="43"/>
        <v>2753799.083333333</v>
      </c>
      <c r="P113" s="5">
        <f>P60</f>
        <v>37845588.999999993</v>
      </c>
    </row>
    <row r="114" spans="2:16" x14ac:dyDescent="0.2">
      <c r="B114" s="339" t="s">
        <v>181</v>
      </c>
      <c r="C114" s="339"/>
      <c r="D114" s="5">
        <f>D61</f>
        <v>3303612.1666666665</v>
      </c>
      <c r="E114" s="5">
        <f t="shared" ref="E114:O114" si="44">E61</f>
        <v>3303612.1666666665</v>
      </c>
      <c r="F114" s="5">
        <f t="shared" si="44"/>
        <v>5703612.166666666</v>
      </c>
      <c r="G114" s="5">
        <f t="shared" si="44"/>
        <v>3303612.1666666665</v>
      </c>
      <c r="H114" s="5">
        <f t="shared" si="44"/>
        <v>3303612.1666666665</v>
      </c>
      <c r="I114" s="5">
        <f t="shared" si="44"/>
        <v>3303612.1666666665</v>
      </c>
      <c r="J114" s="5">
        <f t="shared" si="44"/>
        <v>3303612.1666666665</v>
      </c>
      <c r="K114" s="5">
        <f t="shared" si="44"/>
        <v>3303612.1666666665</v>
      </c>
      <c r="L114" s="5">
        <f t="shared" si="44"/>
        <v>5703612.166666666</v>
      </c>
      <c r="M114" s="5">
        <f t="shared" si="44"/>
        <v>3303612.1666666665</v>
      </c>
      <c r="N114" s="5">
        <f t="shared" si="44"/>
        <v>3303612.1666666665</v>
      </c>
      <c r="O114" s="5">
        <f t="shared" si="44"/>
        <v>3303612.1666666665</v>
      </c>
      <c r="P114" s="5">
        <f>SUM(D114:O114)</f>
        <v>44443345.999999993</v>
      </c>
    </row>
    <row r="115" spans="2:16" x14ac:dyDescent="0.2">
      <c r="B115" s="339" t="s">
        <v>182</v>
      </c>
      <c r="C115" s="339"/>
      <c r="D115" s="5">
        <f>D112+D113-D114</f>
        <v>-549813.08333333349</v>
      </c>
      <c r="E115" s="5">
        <f>E112+E113-E114</f>
        <v>-1099626.166666667</v>
      </c>
      <c r="F115" s="5">
        <f t="shared" ref="F115:O115" si="45">F112+F113-F114</f>
        <v>-1649439.2499999991</v>
      </c>
      <c r="G115" s="5">
        <f t="shared" si="45"/>
        <v>-2199252.3333333326</v>
      </c>
      <c r="H115" s="5">
        <f t="shared" si="45"/>
        <v>-2749065.416666666</v>
      </c>
      <c r="I115" s="5">
        <f t="shared" si="45"/>
        <v>-3298878.4999999995</v>
      </c>
      <c r="J115" s="5">
        <f>J112+J113-J114</f>
        <v>-3848691.583333333</v>
      </c>
      <c r="K115" s="5">
        <f t="shared" si="45"/>
        <v>-4398504.666666666</v>
      </c>
      <c r="L115" s="5">
        <f t="shared" si="45"/>
        <v>-4948317.7499999981</v>
      </c>
      <c r="M115" s="5">
        <f t="shared" si="45"/>
        <v>-5498130.8333333321</v>
      </c>
      <c r="N115" s="5">
        <f t="shared" si="45"/>
        <v>-6047943.916666666</v>
      </c>
      <c r="O115" s="5">
        <f t="shared" si="45"/>
        <v>-6597757</v>
      </c>
      <c r="P115" s="37">
        <v>0</v>
      </c>
    </row>
  </sheetData>
  <mergeCells count="113">
    <mergeCell ref="B114:C114"/>
    <mergeCell ref="B115:C115"/>
    <mergeCell ref="A36:A37"/>
    <mergeCell ref="B34:B35"/>
    <mergeCell ref="A34:A35"/>
    <mergeCell ref="B111:C111"/>
    <mergeCell ref="B107:B108"/>
    <mergeCell ref="A107:A108"/>
    <mergeCell ref="B91:B92"/>
    <mergeCell ref="A91:A92"/>
    <mergeCell ref="B95:B96"/>
    <mergeCell ref="A95:A96"/>
    <mergeCell ref="B93:B94"/>
    <mergeCell ref="A93:A94"/>
    <mergeCell ref="B112:C112"/>
    <mergeCell ref="B113:C113"/>
    <mergeCell ref="B97:B98"/>
    <mergeCell ref="A97:A98"/>
    <mergeCell ref="B101:B102"/>
    <mergeCell ref="A101:A102"/>
    <mergeCell ref="B105:B106"/>
    <mergeCell ref="A105:A106"/>
    <mergeCell ref="A99:A100"/>
    <mergeCell ref="B99:B100"/>
    <mergeCell ref="D2:P2"/>
    <mergeCell ref="A2:A3"/>
    <mergeCell ref="B2:B3"/>
    <mergeCell ref="C2:C3"/>
    <mergeCell ref="B52:B53"/>
    <mergeCell ref="B56:B57"/>
    <mergeCell ref="A56:A57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A4:A5"/>
    <mergeCell ref="B10:B11"/>
    <mergeCell ref="B67:B68"/>
    <mergeCell ref="A67:A68"/>
    <mergeCell ref="B60:B61"/>
    <mergeCell ref="B89:B90"/>
    <mergeCell ref="A89:A90"/>
    <mergeCell ref="B83:B84"/>
    <mergeCell ref="A83:A84"/>
    <mergeCell ref="B77:B78"/>
    <mergeCell ref="A77:A78"/>
    <mergeCell ref="B79:B80"/>
    <mergeCell ref="A79:A80"/>
    <mergeCell ref="B81:B82"/>
    <mergeCell ref="A81:A82"/>
    <mergeCell ref="B26:B27"/>
    <mergeCell ref="A26:A27"/>
    <mergeCell ref="B30:B31"/>
    <mergeCell ref="B73:B74"/>
    <mergeCell ref="A73:A74"/>
    <mergeCell ref="A46:A47"/>
    <mergeCell ref="B44:B45"/>
    <mergeCell ref="A44:A45"/>
    <mergeCell ref="B87:B88"/>
    <mergeCell ref="B6:B7"/>
    <mergeCell ref="A6:A7"/>
    <mergeCell ref="A30:A31"/>
    <mergeCell ref="B71:B72"/>
    <mergeCell ref="A71:A72"/>
    <mergeCell ref="B16:B17"/>
    <mergeCell ref="A16:A17"/>
    <mergeCell ref="B24:B25"/>
    <mergeCell ref="A24:A25"/>
    <mergeCell ref="B22:B23"/>
    <mergeCell ref="A22:A23"/>
    <mergeCell ref="B63:B64"/>
    <mergeCell ref="A63:A64"/>
    <mergeCell ref="B36:B37"/>
    <mergeCell ref="A40:A41"/>
    <mergeCell ref="B38:B39"/>
    <mergeCell ref="A38:A39"/>
    <mergeCell ref="B18:B19"/>
    <mergeCell ref="A18:A19"/>
    <mergeCell ref="B28:B29"/>
    <mergeCell ref="A28:A29"/>
    <mergeCell ref="A52:A53"/>
    <mergeCell ref="A60:A61"/>
    <mergeCell ref="B58:B59"/>
    <mergeCell ref="B103:B104"/>
    <mergeCell ref="A103:A104"/>
    <mergeCell ref="A10:A11"/>
    <mergeCell ref="B8:B9"/>
    <mergeCell ref="A8:A9"/>
    <mergeCell ref="A87:A88"/>
    <mergeCell ref="B85:B86"/>
    <mergeCell ref="A85:A86"/>
    <mergeCell ref="A58:A59"/>
    <mergeCell ref="B75:B76"/>
    <mergeCell ref="A75:A76"/>
    <mergeCell ref="B54:B55"/>
    <mergeCell ref="A54:A55"/>
    <mergeCell ref="B65:B66"/>
    <mergeCell ref="A65:A66"/>
    <mergeCell ref="B69:B70"/>
    <mergeCell ref="A69:A70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 melléklet a 6/2019.(XI.7.) önkormányzati rendelethez&amp;C
Kátoly Község Önkormányzata 2019.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J37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46.42578125" customWidth="1"/>
    <col min="2" max="4" width="10.42578125" customWidth="1"/>
    <col min="5" max="5" width="1.7109375" customWidth="1"/>
    <col min="6" max="6" width="31.42578125" bestFit="1" customWidth="1"/>
    <col min="7" max="7" width="10.140625" customWidth="1"/>
    <col min="8" max="8" width="9.7109375" bestFit="1" customWidth="1"/>
    <col min="9" max="9" width="11.140625" bestFit="1" customWidth="1"/>
    <col min="10" max="10" width="10.140625" bestFit="1" customWidth="1"/>
  </cols>
  <sheetData>
    <row r="1" spans="1:9" ht="15.75" customHeight="1" x14ac:dyDescent="0.2">
      <c r="A1" s="251" t="s">
        <v>506</v>
      </c>
      <c r="B1" s="251"/>
      <c r="C1" s="251"/>
      <c r="D1" s="251"/>
      <c r="E1" s="251"/>
      <c r="F1" s="251"/>
      <c r="G1" s="251"/>
    </row>
    <row r="2" spans="1:9" ht="15.75" customHeight="1" x14ac:dyDescent="0.2">
      <c r="A2" s="41"/>
      <c r="B2" s="41"/>
      <c r="C2" s="41"/>
      <c r="D2" s="41"/>
      <c r="E2" s="41"/>
      <c r="F2" s="41"/>
    </row>
    <row r="3" spans="1:9" ht="15.75" x14ac:dyDescent="0.25">
      <c r="A3" s="255" t="s">
        <v>262</v>
      </c>
      <c r="B3" s="255"/>
      <c r="C3" s="219"/>
      <c r="D3" s="219"/>
      <c r="E3" s="258"/>
      <c r="F3" s="253" t="s">
        <v>263</v>
      </c>
      <c r="G3" s="253"/>
      <c r="H3" s="2"/>
      <c r="I3" s="2"/>
    </row>
    <row r="4" spans="1:9" ht="12.75" customHeight="1" x14ac:dyDescent="0.2">
      <c r="A4" s="182" t="s">
        <v>202</v>
      </c>
      <c r="B4" s="180" t="s">
        <v>203</v>
      </c>
      <c r="C4" s="180" t="s">
        <v>499</v>
      </c>
      <c r="D4" s="180" t="s">
        <v>500</v>
      </c>
      <c r="E4" s="259"/>
      <c r="F4" s="83" t="s">
        <v>202</v>
      </c>
      <c r="G4" s="180" t="s">
        <v>203</v>
      </c>
      <c r="H4" s="56" t="s">
        <v>499</v>
      </c>
      <c r="I4" s="56" t="s">
        <v>500</v>
      </c>
    </row>
    <row r="5" spans="1:9" ht="12.75" customHeight="1" x14ac:dyDescent="0.2">
      <c r="A5" s="220" t="s">
        <v>264</v>
      </c>
      <c r="B5" s="181">
        <v>17457619</v>
      </c>
      <c r="C5" s="181">
        <f>D5-B5</f>
        <v>0</v>
      </c>
      <c r="D5" s="181">
        <v>17457619</v>
      </c>
      <c r="E5" s="259"/>
      <c r="F5" s="84" t="s">
        <v>360</v>
      </c>
      <c r="G5" s="4">
        <v>6672120</v>
      </c>
      <c r="H5" s="5">
        <f>I5-G5</f>
        <v>885386</v>
      </c>
      <c r="I5" s="4">
        <v>7557506</v>
      </c>
    </row>
    <row r="6" spans="1:9" ht="25.5" x14ac:dyDescent="0.2">
      <c r="A6" s="220" t="s">
        <v>265</v>
      </c>
      <c r="B6" s="181">
        <v>3500000</v>
      </c>
      <c r="C6" s="181">
        <f t="shared" ref="C6:C16" si="0">D6-B6</f>
        <v>6117767</v>
      </c>
      <c r="D6" s="181">
        <v>9617767</v>
      </c>
      <c r="E6" s="259"/>
      <c r="F6" s="84" t="s">
        <v>361</v>
      </c>
      <c r="G6" s="4">
        <v>1815900</v>
      </c>
      <c r="H6" s="5">
        <f t="shared" ref="H6:H11" si="1">I6-G6</f>
        <v>0</v>
      </c>
      <c r="I6" s="4">
        <v>1815900</v>
      </c>
    </row>
    <row r="7" spans="1:9" ht="12.75" customHeight="1" x14ac:dyDescent="0.2">
      <c r="A7" s="183" t="s">
        <v>351</v>
      </c>
      <c r="B7" s="4">
        <f>SUM(B5:B6)</f>
        <v>20957619</v>
      </c>
      <c r="C7" s="181">
        <f t="shared" si="0"/>
        <v>6117767</v>
      </c>
      <c r="D7" s="4">
        <f t="shared" ref="D7" si="2">SUM(D5:D6)</f>
        <v>27075386</v>
      </c>
      <c r="E7" s="259"/>
      <c r="F7" s="84" t="s">
        <v>362</v>
      </c>
      <c r="G7" s="4">
        <v>9044740</v>
      </c>
      <c r="H7" s="5">
        <f t="shared" si="1"/>
        <v>4405829</v>
      </c>
      <c r="I7" s="4">
        <v>13450569</v>
      </c>
    </row>
    <row r="8" spans="1:9" x14ac:dyDescent="0.2">
      <c r="A8" s="183" t="s">
        <v>353</v>
      </c>
      <c r="B8" s="4">
        <f>B9+B10+B11+B12+B13</f>
        <v>6340000</v>
      </c>
      <c r="C8" s="181">
        <f t="shared" si="0"/>
        <v>0</v>
      </c>
      <c r="D8" s="4">
        <f t="shared" ref="D8" si="3">D9+D10+D11+D12+D13</f>
        <v>6340000</v>
      </c>
      <c r="E8" s="259"/>
      <c r="F8" s="84" t="s">
        <v>413</v>
      </c>
      <c r="G8" s="4">
        <v>3073000</v>
      </c>
      <c r="H8" s="5">
        <f t="shared" si="1"/>
        <v>0</v>
      </c>
      <c r="I8" s="4">
        <v>3073000</v>
      </c>
    </row>
    <row r="9" spans="1:9" x14ac:dyDescent="0.2">
      <c r="A9" s="220" t="s">
        <v>484</v>
      </c>
      <c r="B9" s="181"/>
      <c r="C9" s="181">
        <f t="shared" si="0"/>
        <v>0</v>
      </c>
      <c r="D9" s="181">
        <v>0</v>
      </c>
      <c r="E9" s="259"/>
      <c r="F9" s="84"/>
      <c r="G9" s="4"/>
      <c r="H9" s="5">
        <f t="shared" si="1"/>
        <v>0</v>
      </c>
      <c r="I9" s="4"/>
    </row>
    <row r="10" spans="1:9" x14ac:dyDescent="0.2">
      <c r="A10" s="220" t="s">
        <v>412</v>
      </c>
      <c r="B10" s="181">
        <v>1040000</v>
      </c>
      <c r="C10" s="181">
        <f t="shared" si="0"/>
        <v>0</v>
      </c>
      <c r="D10" s="181">
        <v>1040000</v>
      </c>
      <c r="E10" s="259"/>
      <c r="F10" s="84" t="s">
        <v>363</v>
      </c>
      <c r="G10" s="4">
        <v>16541525</v>
      </c>
      <c r="H10" s="5">
        <f t="shared" si="1"/>
        <v>-4824621</v>
      </c>
      <c r="I10" s="4">
        <v>11716904</v>
      </c>
    </row>
    <row r="11" spans="1:9" x14ac:dyDescent="0.2">
      <c r="A11" s="220" t="s">
        <v>204</v>
      </c>
      <c r="B11" s="181">
        <v>3700000</v>
      </c>
      <c r="C11" s="181">
        <f t="shared" si="0"/>
        <v>0</v>
      </c>
      <c r="D11" s="181">
        <v>3700000</v>
      </c>
      <c r="E11" s="259"/>
      <c r="F11" s="85" t="s">
        <v>485</v>
      </c>
      <c r="G11" s="181">
        <v>11346525</v>
      </c>
      <c r="H11" s="5">
        <f t="shared" si="1"/>
        <v>-5788865</v>
      </c>
      <c r="I11" s="4">
        <v>5557660</v>
      </c>
    </row>
    <row r="12" spans="1:9" x14ac:dyDescent="0.2">
      <c r="A12" s="220" t="s">
        <v>350</v>
      </c>
      <c r="B12" s="181">
        <v>1100000</v>
      </c>
      <c r="C12" s="181">
        <f t="shared" si="0"/>
        <v>0</v>
      </c>
      <c r="D12" s="181">
        <v>1100000</v>
      </c>
      <c r="E12" s="259"/>
      <c r="F12" s="85"/>
      <c r="G12" s="2"/>
      <c r="H12" s="2"/>
      <c r="I12" s="4"/>
    </row>
    <row r="13" spans="1:9" x14ac:dyDescent="0.2">
      <c r="A13" s="220" t="s">
        <v>411</v>
      </c>
      <c r="B13" s="181">
        <v>500000</v>
      </c>
      <c r="C13" s="181">
        <f t="shared" si="0"/>
        <v>0</v>
      </c>
      <c r="D13" s="181">
        <v>500000</v>
      </c>
      <c r="E13" s="259"/>
      <c r="F13" s="85"/>
      <c r="G13" s="2"/>
      <c r="H13" s="2"/>
      <c r="I13" s="5"/>
    </row>
    <row r="14" spans="1:9" x14ac:dyDescent="0.2">
      <c r="A14" s="183" t="s">
        <v>354</v>
      </c>
      <c r="B14" s="4">
        <v>0</v>
      </c>
      <c r="C14" s="181">
        <f t="shared" si="0"/>
        <v>0</v>
      </c>
      <c r="D14" s="4">
        <v>0</v>
      </c>
      <c r="E14" s="259"/>
      <c r="F14" s="85"/>
      <c r="G14" s="2"/>
      <c r="H14" s="2"/>
      <c r="I14" s="5"/>
    </row>
    <row r="15" spans="1:9" x14ac:dyDescent="0.2">
      <c r="A15" s="183" t="s">
        <v>358</v>
      </c>
      <c r="B15" s="4"/>
      <c r="C15" s="181">
        <f t="shared" si="0"/>
        <v>0</v>
      </c>
      <c r="D15" s="4"/>
      <c r="E15" s="259"/>
      <c r="F15" s="85"/>
      <c r="G15" s="2"/>
      <c r="H15" s="2"/>
      <c r="I15" s="5"/>
    </row>
    <row r="16" spans="1:9" x14ac:dyDescent="0.2">
      <c r="A16" s="220" t="s">
        <v>359</v>
      </c>
      <c r="B16" s="4"/>
      <c r="C16" s="181">
        <f t="shared" si="0"/>
        <v>0</v>
      </c>
      <c r="D16" s="4"/>
      <c r="E16" s="259"/>
      <c r="F16" s="85"/>
      <c r="G16" s="2"/>
      <c r="H16" s="2"/>
      <c r="I16" s="5"/>
    </row>
    <row r="17" spans="1:10" ht="13.5" thickBot="1" x14ac:dyDescent="0.25">
      <c r="A17" s="221" t="s">
        <v>267</v>
      </c>
      <c r="B17" s="222">
        <f>B7+B8+B14+B16</f>
        <v>27297619</v>
      </c>
      <c r="C17" s="222">
        <f t="shared" ref="C17:D17" si="4">C7+C8+C14+C16</f>
        <v>6117767</v>
      </c>
      <c r="D17" s="222">
        <f t="shared" si="4"/>
        <v>33415386</v>
      </c>
      <c r="E17" s="260"/>
      <c r="F17" s="174" t="s">
        <v>268</v>
      </c>
      <c r="G17" s="209">
        <f>SUM(G5:G14)-G11</f>
        <v>37147285</v>
      </c>
      <c r="H17" s="209">
        <f t="shared" ref="H17:I17" si="5">SUM(H5:H14)-H11</f>
        <v>466594</v>
      </c>
      <c r="I17" s="209">
        <f t="shared" si="5"/>
        <v>37613879</v>
      </c>
      <c r="J17" s="3"/>
    </row>
    <row r="18" spans="1:10" x14ac:dyDescent="0.2">
      <c r="A18" s="42"/>
      <c r="B18" s="44"/>
      <c r="C18" s="44"/>
      <c r="D18" s="44"/>
      <c r="F18" s="42"/>
      <c r="I18" s="3"/>
    </row>
    <row r="19" spans="1:10" x14ac:dyDescent="0.2">
      <c r="A19" s="42"/>
      <c r="B19" s="44"/>
      <c r="C19" s="44"/>
      <c r="D19" s="44"/>
      <c r="F19" s="42"/>
      <c r="G19" s="3"/>
      <c r="I19" s="3"/>
    </row>
    <row r="20" spans="1:10" ht="15.75" x14ac:dyDescent="0.25">
      <c r="A20" s="252" t="s">
        <v>501</v>
      </c>
      <c r="B20" s="252"/>
      <c r="C20" s="252"/>
      <c r="D20" s="252"/>
      <c r="E20" s="252"/>
      <c r="F20" s="252"/>
      <c r="G20" s="252"/>
      <c r="H20" s="45"/>
      <c r="I20" s="223"/>
    </row>
    <row r="21" spans="1:10" ht="15.75" x14ac:dyDescent="0.25">
      <c r="A21" s="39"/>
      <c r="B21" s="39"/>
      <c r="C21" s="216"/>
      <c r="D21" s="216"/>
      <c r="E21" s="39"/>
      <c r="F21" s="39"/>
      <c r="G21" s="39"/>
      <c r="H21" s="39"/>
      <c r="I21" s="224"/>
    </row>
    <row r="22" spans="1:10" ht="15.75" x14ac:dyDescent="0.25">
      <c r="A22" s="253" t="s">
        <v>262</v>
      </c>
      <c r="B22" s="253"/>
      <c r="C22" s="217"/>
      <c r="D22" s="217"/>
      <c r="E22" s="256"/>
      <c r="F22" s="254" t="s">
        <v>263</v>
      </c>
      <c r="G22" s="254"/>
      <c r="H22" s="2"/>
      <c r="I22" s="5"/>
    </row>
    <row r="23" spans="1:10" ht="15.75" customHeight="1" x14ac:dyDescent="0.2">
      <c r="A23" s="175" t="s">
        <v>202</v>
      </c>
      <c r="B23" s="180" t="s">
        <v>203</v>
      </c>
      <c r="C23" s="180" t="s">
        <v>499</v>
      </c>
      <c r="D23" s="180" t="s">
        <v>500</v>
      </c>
      <c r="E23" s="257"/>
      <c r="F23" s="175" t="s">
        <v>202</v>
      </c>
      <c r="G23" s="180" t="s">
        <v>203</v>
      </c>
      <c r="H23" s="56" t="s">
        <v>499</v>
      </c>
      <c r="I23" s="4" t="s">
        <v>500</v>
      </c>
    </row>
    <row r="24" spans="1:10" ht="15.75" customHeight="1" x14ac:dyDescent="0.2">
      <c r="A24" s="84" t="s">
        <v>352</v>
      </c>
      <c r="B24" s="4">
        <v>0</v>
      </c>
      <c r="C24" s="4">
        <f>D24-B24</f>
        <v>480000</v>
      </c>
      <c r="D24" s="4">
        <v>480000</v>
      </c>
      <c r="E24" s="257"/>
      <c r="F24" s="84" t="s">
        <v>364</v>
      </c>
      <c r="G24" s="4">
        <v>0</v>
      </c>
      <c r="H24" s="5">
        <f>I24-G24</f>
        <v>5015181</v>
      </c>
      <c r="I24" s="4">
        <v>5015181</v>
      </c>
    </row>
    <row r="25" spans="1:10" ht="15.75" customHeight="1" x14ac:dyDescent="0.2">
      <c r="A25" s="84" t="s">
        <v>355</v>
      </c>
      <c r="B25" s="4">
        <v>0</v>
      </c>
      <c r="C25" s="4">
        <f t="shared" ref="C25:C29" si="6">D25-B25</f>
        <v>0</v>
      </c>
      <c r="D25" s="4"/>
      <c r="E25" s="257"/>
      <c r="F25" s="84" t="s">
        <v>365</v>
      </c>
      <c r="G25" s="4"/>
      <c r="H25" s="5">
        <f t="shared" ref="H25:H26" si="7">I25-G25</f>
        <v>1115992</v>
      </c>
      <c r="I25" s="4">
        <v>1115992</v>
      </c>
    </row>
    <row r="26" spans="1:10" ht="15.75" customHeight="1" x14ac:dyDescent="0.2">
      <c r="A26" s="84" t="s">
        <v>356</v>
      </c>
      <c r="B26" s="4"/>
      <c r="C26" s="4">
        <f t="shared" si="6"/>
        <v>0</v>
      </c>
      <c r="D26" s="4"/>
      <c r="E26" s="257"/>
      <c r="F26" s="84" t="s">
        <v>366</v>
      </c>
      <c r="G26" s="4"/>
      <c r="H26" s="5">
        <f t="shared" si="7"/>
        <v>0</v>
      </c>
      <c r="I26" s="4">
        <v>0</v>
      </c>
    </row>
    <row r="27" spans="1:10" ht="15.75" customHeight="1" x14ac:dyDescent="0.2">
      <c r="A27" s="85" t="s">
        <v>357</v>
      </c>
      <c r="B27" s="4">
        <v>0</v>
      </c>
      <c r="C27" s="4">
        <f t="shared" si="6"/>
        <v>0</v>
      </c>
      <c r="D27" s="4"/>
      <c r="E27" s="257"/>
      <c r="F27" s="84" t="s">
        <v>444</v>
      </c>
      <c r="G27" s="56">
        <v>698304</v>
      </c>
      <c r="H27" s="2"/>
      <c r="I27" s="4">
        <v>698304</v>
      </c>
    </row>
    <row r="28" spans="1:10" ht="15.75" customHeight="1" x14ac:dyDescent="0.2">
      <c r="A28" s="84" t="s">
        <v>358</v>
      </c>
      <c r="B28" s="4"/>
      <c r="C28" s="4">
        <f t="shared" si="6"/>
        <v>0</v>
      </c>
      <c r="D28" s="4"/>
      <c r="E28" s="257"/>
      <c r="F28" s="84"/>
      <c r="G28" s="2"/>
      <c r="H28" s="2"/>
      <c r="I28" s="4"/>
    </row>
    <row r="29" spans="1:10" ht="15.75" customHeight="1" x14ac:dyDescent="0.2">
      <c r="A29" s="85" t="s">
        <v>359</v>
      </c>
      <c r="B29" s="4">
        <v>10547970</v>
      </c>
      <c r="C29" s="4">
        <f t="shared" si="6"/>
        <v>0</v>
      </c>
      <c r="D29" s="4">
        <v>10547970</v>
      </c>
      <c r="E29" s="257"/>
      <c r="F29" s="85"/>
      <c r="G29" s="2"/>
      <c r="H29" s="2"/>
      <c r="I29" s="5"/>
    </row>
    <row r="30" spans="1:10" ht="12.75" customHeight="1" thickBot="1" x14ac:dyDescent="0.25">
      <c r="A30" s="174" t="s">
        <v>269</v>
      </c>
      <c r="B30" s="208">
        <f>SUM(B24:B29)</f>
        <v>10547970</v>
      </c>
      <c r="C30" s="208">
        <f t="shared" ref="C30:D30" si="8">SUM(C24:C29)</f>
        <v>480000</v>
      </c>
      <c r="D30" s="208">
        <f t="shared" si="8"/>
        <v>11027970</v>
      </c>
      <c r="E30" s="257"/>
      <c r="F30" s="176" t="s">
        <v>270</v>
      </c>
      <c r="G30" s="209">
        <f>SUM(G24:G29)</f>
        <v>698304</v>
      </c>
      <c r="H30" s="209">
        <f t="shared" ref="H30:I30" si="9">SUM(H24:H29)</f>
        <v>6131173</v>
      </c>
      <c r="I30" s="209">
        <f t="shared" si="9"/>
        <v>6829477</v>
      </c>
    </row>
    <row r="32" spans="1:10" x14ac:dyDescent="0.2">
      <c r="G32" s="9"/>
    </row>
    <row r="35" spans="1:10" x14ac:dyDescent="0.2">
      <c r="A35" s="93" t="s">
        <v>24</v>
      </c>
      <c r="B35" s="96">
        <f>B17+B30</f>
        <v>37845589</v>
      </c>
      <c r="C35" s="96">
        <f t="shared" ref="C35:D35" si="10">C17+C30</f>
        <v>6597767</v>
      </c>
      <c r="D35" s="96">
        <f t="shared" si="10"/>
        <v>44443356</v>
      </c>
      <c r="F35" s="93" t="s">
        <v>25</v>
      </c>
      <c r="G35" s="96">
        <f>G17+G30</f>
        <v>37845589</v>
      </c>
      <c r="H35" s="96">
        <f t="shared" ref="H35:I35" si="11">H17+H30</f>
        <v>6597767</v>
      </c>
      <c r="I35" s="96">
        <f t="shared" si="11"/>
        <v>44443356</v>
      </c>
      <c r="J35" s="3"/>
    </row>
    <row r="37" spans="1:10" x14ac:dyDescent="0.2">
      <c r="G37" s="3"/>
    </row>
  </sheetData>
  <mergeCells count="8">
    <mergeCell ref="A1:G1"/>
    <mergeCell ref="A20:G20"/>
    <mergeCell ref="F3:G3"/>
    <mergeCell ref="F22:G22"/>
    <mergeCell ref="A3:B3"/>
    <mergeCell ref="A22:B22"/>
    <mergeCell ref="E22:E30"/>
    <mergeCell ref="E3:E17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orientation="landscape" r:id="rId1"/>
  <headerFooter alignWithMargins="0">
    <oddHeader>&amp;L2.melléklet a 6/2019.(XI.7.) önkormányzati rendelethez&amp;CKátoly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3:I32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46.5703125" customWidth="1"/>
    <col min="2" max="2" width="10.140625" bestFit="1" customWidth="1"/>
    <col min="3" max="4" width="10.140625" customWidth="1"/>
    <col min="5" max="5" width="1.42578125" customWidth="1"/>
    <col min="6" max="6" width="29.28515625" bestFit="1" customWidth="1"/>
    <col min="7" max="7" width="10.140625" bestFit="1" customWidth="1"/>
    <col min="8" max="8" width="9.7109375" bestFit="1" customWidth="1"/>
    <col min="9" max="9" width="10.28515625" bestFit="1" customWidth="1"/>
  </cols>
  <sheetData>
    <row r="3" spans="1:9" ht="15.75" x14ac:dyDescent="0.25">
      <c r="A3" s="252" t="s">
        <v>507</v>
      </c>
      <c r="B3" s="252"/>
      <c r="C3" s="252"/>
      <c r="D3" s="252"/>
      <c r="E3" s="252"/>
      <c r="F3" s="252"/>
      <c r="G3" s="252"/>
    </row>
    <row r="4" spans="1:9" ht="15.75" x14ac:dyDescent="0.25">
      <c r="A4" s="39"/>
      <c r="B4" s="39"/>
      <c r="C4" s="216"/>
      <c r="D4" s="216"/>
      <c r="E4" s="39"/>
      <c r="F4" s="39"/>
    </row>
    <row r="5" spans="1:9" x14ac:dyDescent="0.2">
      <c r="A5" s="265"/>
      <c r="B5" s="265"/>
      <c r="C5" s="265"/>
      <c r="D5" s="265"/>
      <c r="E5" s="265"/>
      <c r="F5" s="265"/>
    </row>
    <row r="6" spans="1:9" x14ac:dyDescent="0.2">
      <c r="A6" s="268" t="s">
        <v>200</v>
      </c>
      <c r="B6" s="268"/>
      <c r="C6" s="269"/>
      <c r="D6" s="270"/>
      <c r="E6" s="266"/>
      <c r="F6" s="268" t="s">
        <v>201</v>
      </c>
      <c r="G6" s="268"/>
      <c r="H6" s="261"/>
      <c r="I6" s="262"/>
    </row>
    <row r="7" spans="1:9" x14ac:dyDescent="0.2">
      <c r="A7" s="268"/>
      <c r="B7" s="268"/>
      <c r="C7" s="271"/>
      <c r="D7" s="272"/>
      <c r="E7" s="267"/>
      <c r="F7" s="268"/>
      <c r="G7" s="268"/>
      <c r="H7" s="263"/>
      <c r="I7" s="264"/>
    </row>
    <row r="8" spans="1:9" x14ac:dyDescent="0.2">
      <c r="A8" s="238" t="s">
        <v>202</v>
      </c>
      <c r="B8" s="239" t="s">
        <v>203</v>
      </c>
      <c r="C8" s="239" t="s">
        <v>499</v>
      </c>
      <c r="D8" s="239" t="s">
        <v>500</v>
      </c>
      <c r="E8" s="267"/>
      <c r="F8" s="240" t="s">
        <v>202</v>
      </c>
      <c r="G8" s="239" t="s">
        <v>203</v>
      </c>
      <c r="H8" s="241" t="s">
        <v>499</v>
      </c>
      <c r="I8" s="241" t="s">
        <v>500</v>
      </c>
    </row>
    <row r="9" spans="1:9" x14ac:dyDescent="0.2">
      <c r="A9" s="85" t="s">
        <v>264</v>
      </c>
      <c r="B9" s="181">
        <f>'2.Műk+F mérlegek'!B5</f>
        <v>17457619</v>
      </c>
      <c r="C9" s="181">
        <f>'2.Műk+F mérlegek'!C5</f>
        <v>0</v>
      </c>
      <c r="D9" s="181">
        <f>'2.Műk+F mérlegek'!D5</f>
        <v>17457619</v>
      </c>
      <c r="E9" s="267"/>
      <c r="F9" s="183" t="s">
        <v>360</v>
      </c>
      <c r="G9" s="4">
        <f>'2.Műk+F mérlegek'!G5</f>
        <v>6672120</v>
      </c>
      <c r="H9" s="4">
        <f>'2.Műk+F mérlegek'!H5</f>
        <v>885386</v>
      </c>
      <c r="I9" s="4">
        <f>'2.Műk+F mérlegek'!I5</f>
        <v>7557506</v>
      </c>
    </row>
    <row r="10" spans="1:9" ht="25.5" x14ac:dyDescent="0.2">
      <c r="A10" s="85" t="s">
        <v>265</v>
      </c>
      <c r="B10" s="181">
        <f>'2.Műk+F mérlegek'!B6</f>
        <v>3500000</v>
      </c>
      <c r="C10" s="181">
        <f>'2.Műk+F mérlegek'!C6</f>
        <v>6117767</v>
      </c>
      <c r="D10" s="181">
        <f>'2.Műk+F mérlegek'!D6</f>
        <v>9617767</v>
      </c>
      <c r="E10" s="267"/>
      <c r="F10" s="84" t="s">
        <v>361</v>
      </c>
      <c r="G10" s="4">
        <f>'2.Műk+F mérlegek'!G6</f>
        <v>1815900</v>
      </c>
      <c r="H10" s="4">
        <f>'2.Műk+F mérlegek'!H6</f>
        <v>0</v>
      </c>
      <c r="I10" s="4">
        <f>'2.Műk+F mérlegek'!I6</f>
        <v>1815900</v>
      </c>
    </row>
    <row r="11" spans="1:9" ht="25.5" x14ac:dyDescent="0.2">
      <c r="A11" s="84" t="s">
        <v>351</v>
      </c>
      <c r="B11" s="4">
        <f>SUM(B9:B10)</f>
        <v>20957619</v>
      </c>
      <c r="C11" s="4">
        <f t="shared" ref="C11:D11" si="0">SUM(C9:C10)</f>
        <v>6117767</v>
      </c>
      <c r="D11" s="4">
        <f t="shared" si="0"/>
        <v>27075386</v>
      </c>
      <c r="E11" s="267"/>
      <c r="F11" s="84" t="s">
        <v>362</v>
      </c>
      <c r="G11" s="4">
        <f>'2.Műk+F mérlegek'!G7</f>
        <v>9044740</v>
      </c>
      <c r="H11" s="4">
        <f>'2.Műk+F mérlegek'!H7</f>
        <v>4405829</v>
      </c>
      <c r="I11" s="4">
        <f>'2.Műk+F mérlegek'!I7</f>
        <v>13450569</v>
      </c>
    </row>
    <row r="12" spans="1:9" x14ac:dyDescent="0.2">
      <c r="A12" s="84" t="s">
        <v>352</v>
      </c>
      <c r="B12" s="4">
        <v>0</v>
      </c>
      <c r="C12" s="4"/>
      <c r="D12" s="4">
        <v>0</v>
      </c>
      <c r="E12" s="267"/>
      <c r="F12" s="84" t="s">
        <v>413</v>
      </c>
      <c r="G12" s="4">
        <f>'2.Műk+F mérlegek'!G8</f>
        <v>3073000</v>
      </c>
      <c r="H12" s="4">
        <f>'2.Műk+F mérlegek'!H8</f>
        <v>0</v>
      </c>
      <c r="I12" s="4">
        <f>'2.Műk+F mérlegek'!I8</f>
        <v>3073000</v>
      </c>
    </row>
    <row r="13" spans="1:9" x14ac:dyDescent="0.2">
      <c r="A13" s="84" t="s">
        <v>353</v>
      </c>
      <c r="B13" s="4">
        <f>B14+B15+B16+B17+B18</f>
        <v>6340000</v>
      </c>
      <c r="C13" s="4">
        <f t="shared" ref="C13:D13" si="1">C14+C15+C16+C17+C18</f>
        <v>0</v>
      </c>
      <c r="D13" s="4">
        <f t="shared" si="1"/>
        <v>6340000</v>
      </c>
      <c r="E13" s="267"/>
      <c r="F13" s="84" t="s">
        <v>363</v>
      </c>
      <c r="G13" s="4">
        <f>'2.Műk+F mérlegek'!G10</f>
        <v>16541525</v>
      </c>
      <c r="H13" s="4">
        <f>'2.Műk+F mérlegek'!H10</f>
        <v>-4824621</v>
      </c>
      <c r="I13" s="4">
        <f>'2.Műk+F mérlegek'!I10</f>
        <v>11716904</v>
      </c>
    </row>
    <row r="14" spans="1:9" x14ac:dyDescent="0.2">
      <c r="A14" s="85" t="s">
        <v>486</v>
      </c>
      <c r="B14" s="181">
        <f>'2.Műk+F mérlegek'!B9</f>
        <v>0</v>
      </c>
      <c r="C14" s="181">
        <f>'2.Műk+F mérlegek'!C9</f>
        <v>0</v>
      </c>
      <c r="D14" s="181">
        <f>'2.Műk+F mérlegek'!D9</f>
        <v>0</v>
      </c>
      <c r="E14" s="267"/>
      <c r="F14" s="85" t="s">
        <v>485</v>
      </c>
      <c r="G14" s="181">
        <f>'2.Műk+F mérlegek'!G11</f>
        <v>11346525</v>
      </c>
      <c r="H14" s="181">
        <f>'2.Műk+F mérlegek'!H11</f>
        <v>-5788865</v>
      </c>
      <c r="I14" s="181">
        <f>'2.Műk+F mérlegek'!I11</f>
        <v>5557660</v>
      </c>
    </row>
    <row r="15" spans="1:9" x14ac:dyDescent="0.2">
      <c r="A15" s="85" t="s">
        <v>412</v>
      </c>
      <c r="B15" s="181">
        <f>'2.Műk+F mérlegek'!B10</f>
        <v>1040000</v>
      </c>
      <c r="C15" s="181">
        <f>'2.Műk+F mérlegek'!C10</f>
        <v>0</v>
      </c>
      <c r="D15" s="181">
        <f>'2.Műk+F mérlegek'!D10</f>
        <v>1040000</v>
      </c>
      <c r="E15" s="267"/>
      <c r="F15" s="84" t="s">
        <v>364</v>
      </c>
      <c r="G15" s="4">
        <f>'2.Műk+F mérlegek'!G24</f>
        <v>0</v>
      </c>
      <c r="H15" s="4">
        <f>'2.Műk+F mérlegek'!H24</f>
        <v>5015181</v>
      </c>
      <c r="I15" s="4">
        <f>'2.Műk+F mérlegek'!I24</f>
        <v>5015181</v>
      </c>
    </row>
    <row r="16" spans="1:9" x14ac:dyDescent="0.2">
      <c r="A16" s="85" t="s">
        <v>204</v>
      </c>
      <c r="B16" s="181">
        <f>'2.Műk+F mérlegek'!B11</f>
        <v>3700000</v>
      </c>
      <c r="C16" s="181">
        <f>'2.Műk+F mérlegek'!C11</f>
        <v>0</v>
      </c>
      <c r="D16" s="181">
        <f>'2.Műk+F mérlegek'!D11</f>
        <v>3700000</v>
      </c>
      <c r="E16" s="267"/>
      <c r="F16" s="84" t="s">
        <v>365</v>
      </c>
      <c r="G16" s="4">
        <f>'2.Műk+F mérlegek'!G25</f>
        <v>0</v>
      </c>
      <c r="H16" s="4">
        <f>'2.Műk+F mérlegek'!H25</f>
        <v>1115992</v>
      </c>
      <c r="I16" s="4">
        <f>'2.Műk+F mérlegek'!I25</f>
        <v>1115992</v>
      </c>
    </row>
    <row r="17" spans="1:9" x14ac:dyDescent="0.2">
      <c r="A17" s="85" t="s">
        <v>350</v>
      </c>
      <c r="B17" s="181">
        <f>'2.Műk+F mérlegek'!B12</f>
        <v>1100000</v>
      </c>
      <c r="C17" s="181">
        <f>'2.Műk+F mérlegek'!C12</f>
        <v>0</v>
      </c>
      <c r="D17" s="181">
        <f>'2.Műk+F mérlegek'!D12</f>
        <v>1100000</v>
      </c>
      <c r="E17" s="267"/>
      <c r="F17" s="84" t="s">
        <v>366</v>
      </c>
      <c r="G17" s="4">
        <f>'2.Műk+F mérlegek'!G26</f>
        <v>0</v>
      </c>
      <c r="H17" s="2"/>
      <c r="I17" s="5">
        <f>'2.Műk+F mérlegek'!I26</f>
        <v>0</v>
      </c>
    </row>
    <row r="18" spans="1:9" x14ac:dyDescent="0.2">
      <c r="A18" s="85" t="s">
        <v>411</v>
      </c>
      <c r="B18" s="181">
        <f>'2.Műk+F mérlegek'!B13</f>
        <v>500000</v>
      </c>
      <c r="C18" s="181"/>
      <c r="D18" s="181">
        <f>'2.Műk+F mérlegek'!D13</f>
        <v>500000</v>
      </c>
      <c r="E18" s="267"/>
      <c r="F18" s="84" t="s">
        <v>444</v>
      </c>
      <c r="G18" s="4">
        <f>'2.Műk+F mérlegek'!G27</f>
        <v>698304</v>
      </c>
      <c r="H18" s="2"/>
      <c r="I18" s="5">
        <f>'2.Műk+F mérlegek'!I27</f>
        <v>698304</v>
      </c>
    </row>
    <row r="19" spans="1:9" x14ac:dyDescent="0.2">
      <c r="A19" s="84" t="s">
        <v>354</v>
      </c>
      <c r="B19" s="4">
        <v>0</v>
      </c>
      <c r="C19" s="4"/>
      <c r="D19" s="4">
        <v>0</v>
      </c>
      <c r="E19" s="267"/>
      <c r="F19" s="2"/>
      <c r="G19" s="2"/>
      <c r="H19" s="2"/>
      <c r="I19" s="2"/>
    </row>
    <row r="20" spans="1:9" x14ac:dyDescent="0.2">
      <c r="A20" s="84" t="s">
        <v>355</v>
      </c>
      <c r="B20" s="4">
        <f>'2.Műk+F mérlegek'!B24</f>
        <v>0</v>
      </c>
      <c r="C20" s="4">
        <f>'2.Műk+F mérlegek'!C24</f>
        <v>480000</v>
      </c>
      <c r="D20" s="4">
        <f>'2.Műk+F mérlegek'!D24</f>
        <v>480000</v>
      </c>
      <c r="E20" s="267"/>
      <c r="F20" s="2"/>
      <c r="G20" s="2"/>
      <c r="H20" s="2"/>
      <c r="I20" s="2"/>
    </row>
    <row r="21" spans="1:9" x14ac:dyDescent="0.2">
      <c r="A21" s="84" t="s">
        <v>356</v>
      </c>
      <c r="B21" s="4"/>
      <c r="C21" s="4"/>
      <c r="D21" s="4"/>
      <c r="E21" s="267"/>
      <c r="F21" s="2"/>
      <c r="G21" s="2"/>
      <c r="H21" s="2"/>
      <c r="I21" s="2"/>
    </row>
    <row r="22" spans="1:9" x14ac:dyDescent="0.2">
      <c r="A22" s="85" t="s">
        <v>357</v>
      </c>
      <c r="B22" s="4">
        <v>0</v>
      </c>
      <c r="C22" s="4"/>
      <c r="D22" s="4">
        <v>0</v>
      </c>
      <c r="E22" s="267"/>
      <c r="F22" s="2"/>
      <c r="G22" s="2"/>
      <c r="H22" s="2"/>
      <c r="I22" s="2"/>
    </row>
    <row r="23" spans="1:9" x14ac:dyDescent="0.2">
      <c r="A23" s="84" t="s">
        <v>358</v>
      </c>
      <c r="B23" s="4">
        <f>'2.Műk+F mérlegek'!B28</f>
        <v>0</v>
      </c>
      <c r="C23" s="4">
        <f t="shared" ref="C23" si="2">C24</f>
        <v>0</v>
      </c>
      <c r="D23" s="4">
        <f>'2.Műk+F mérlegek'!D28</f>
        <v>0</v>
      </c>
      <c r="E23" s="267"/>
      <c r="F23" s="2"/>
      <c r="G23" s="2"/>
      <c r="H23" s="2"/>
      <c r="I23" s="2"/>
    </row>
    <row r="24" spans="1:9" ht="13.5" thickBot="1" x14ac:dyDescent="0.25">
      <c r="A24" s="85" t="s">
        <v>359</v>
      </c>
      <c r="B24" s="4">
        <f>'2.Műk+F mérlegek'!B29</f>
        <v>10547970</v>
      </c>
      <c r="C24" s="4">
        <f>'2.Műk+F mérlegek'!C15</f>
        <v>0</v>
      </c>
      <c r="D24" s="4">
        <f>'2.Műk+F mérlegek'!D29</f>
        <v>10547970</v>
      </c>
      <c r="E24" s="267"/>
      <c r="F24" s="2"/>
      <c r="G24" s="231"/>
      <c r="H24" s="2"/>
      <c r="I24" s="2"/>
    </row>
    <row r="25" spans="1:9" ht="13.5" thickBot="1" x14ac:dyDescent="0.25">
      <c r="A25" s="86" t="s">
        <v>266</v>
      </c>
      <c r="B25" s="210">
        <f>B11+B12+B13+B19+B20+B22+B24+B23</f>
        <v>37845589</v>
      </c>
      <c r="C25" s="210">
        <f t="shared" ref="C25:D25" si="3">C11+C12+C13+C19+C20+C22+C24+C23</f>
        <v>6597767</v>
      </c>
      <c r="D25" s="210">
        <f t="shared" si="3"/>
        <v>44443356</v>
      </c>
      <c r="E25" s="267"/>
      <c r="F25" s="230" t="s">
        <v>271</v>
      </c>
      <c r="G25" s="232">
        <f>SUM(G9:G18)-G14</f>
        <v>37845589</v>
      </c>
      <c r="H25" s="232">
        <f t="shared" ref="H25:I25" si="4">SUM(H9:H18)-H14</f>
        <v>6597767</v>
      </c>
      <c r="I25" s="232">
        <f t="shared" si="4"/>
        <v>44443356</v>
      </c>
    </row>
    <row r="26" spans="1:9" x14ac:dyDescent="0.2">
      <c r="E26" s="46"/>
    </row>
    <row r="27" spans="1:9" x14ac:dyDescent="0.2">
      <c r="E27" s="46"/>
      <c r="G27" s="9"/>
    </row>
    <row r="28" spans="1:9" x14ac:dyDescent="0.2">
      <c r="E28" s="46"/>
    </row>
    <row r="29" spans="1:9" x14ac:dyDescent="0.2">
      <c r="E29" s="46"/>
    </row>
    <row r="30" spans="1:9" x14ac:dyDescent="0.2">
      <c r="E30" s="46"/>
    </row>
    <row r="31" spans="1:9" x14ac:dyDescent="0.2">
      <c r="E31" s="46"/>
    </row>
    <row r="32" spans="1:9" x14ac:dyDescent="0.2">
      <c r="E32" s="46"/>
    </row>
  </sheetData>
  <mergeCells count="7">
    <mergeCell ref="H6:I7"/>
    <mergeCell ref="A5:F5"/>
    <mergeCell ref="E6:E25"/>
    <mergeCell ref="A3:G3"/>
    <mergeCell ref="F6:G7"/>
    <mergeCell ref="A6:B7"/>
    <mergeCell ref="C6:D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&amp;L3.melléklet a 6/2019.(XI.7.) önkormányzati rendelethez&amp;CKátoly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F30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6" max="6" width="10.140625" bestFit="1" customWidth="1"/>
  </cols>
  <sheetData>
    <row r="1" spans="1:6" ht="15.75" x14ac:dyDescent="0.25">
      <c r="A1" s="252" t="s">
        <v>508</v>
      </c>
      <c r="B1" s="252"/>
      <c r="C1" s="252"/>
      <c r="D1" s="252"/>
    </row>
    <row r="2" spans="1:6" ht="15.75" x14ac:dyDescent="0.25">
      <c r="A2" s="276" t="s">
        <v>509</v>
      </c>
      <c r="B2" s="276"/>
      <c r="C2" s="276"/>
      <c r="D2" s="276"/>
    </row>
    <row r="3" spans="1:6" ht="18.75" x14ac:dyDescent="0.3">
      <c r="A3" s="54"/>
      <c r="B3" s="54"/>
      <c r="C3" s="54"/>
      <c r="D3" s="54"/>
    </row>
    <row r="5" spans="1:6" ht="15.75" x14ac:dyDescent="0.25">
      <c r="A5" s="47" t="s">
        <v>510</v>
      </c>
      <c r="C5" s="273" t="s">
        <v>414</v>
      </c>
      <c r="D5" s="274"/>
    </row>
    <row r="7" spans="1:6" ht="15.75" x14ac:dyDescent="0.25">
      <c r="A7" s="48" t="s">
        <v>246</v>
      </c>
      <c r="B7" s="5">
        <f>'2.Műk+F mérlegek'!B16</f>
        <v>0</v>
      </c>
    </row>
    <row r="8" spans="1:6" ht="15.75" x14ac:dyDescent="0.25">
      <c r="A8" s="49"/>
    </row>
    <row r="9" spans="1:6" x14ac:dyDescent="0.2">
      <c r="A9" s="275" t="s">
        <v>274</v>
      </c>
      <c r="B9" s="277" t="s">
        <v>243</v>
      </c>
      <c r="C9" s="278"/>
      <c r="D9" s="278"/>
      <c r="E9" s="2"/>
      <c r="F9" s="2"/>
    </row>
    <row r="10" spans="1:6" ht="31.5" x14ac:dyDescent="0.25">
      <c r="A10" s="275"/>
      <c r="B10" s="192" t="s">
        <v>249</v>
      </c>
      <c r="C10" s="193" t="s">
        <v>275</v>
      </c>
      <c r="D10" s="225" t="s">
        <v>247</v>
      </c>
      <c r="E10" s="6" t="s">
        <v>499</v>
      </c>
      <c r="F10" s="6" t="s">
        <v>500</v>
      </c>
    </row>
    <row r="11" spans="1:6" ht="16.5" thickBot="1" x14ac:dyDescent="0.3">
      <c r="A11" s="50" t="s">
        <v>508</v>
      </c>
      <c r="B11" s="5"/>
      <c r="C11" s="5">
        <v>0</v>
      </c>
      <c r="D11" s="226">
        <f>'2.Műk+F mérlegek'!B29</f>
        <v>10547970</v>
      </c>
      <c r="E11" s="2"/>
      <c r="F11" s="242">
        <f>'2.Műk+F mérlegek'!D28</f>
        <v>0</v>
      </c>
    </row>
    <row r="12" spans="1:6" ht="13.5" thickBot="1" x14ac:dyDescent="0.25">
      <c r="A12" s="8" t="s">
        <v>242</v>
      </c>
      <c r="B12" s="4">
        <f>SUM(B11:B11)</f>
        <v>0</v>
      </c>
      <c r="C12" s="4">
        <f>SUM(C11:C11)</f>
        <v>0</v>
      </c>
      <c r="D12" s="227">
        <f>B12-C12</f>
        <v>0</v>
      </c>
      <c r="E12" s="227">
        <f t="shared" ref="E12:F12" si="0">C12-D12</f>
        <v>0</v>
      </c>
      <c r="F12" s="233">
        <f t="shared" si="0"/>
        <v>0</v>
      </c>
    </row>
    <row r="13" spans="1:6" x14ac:dyDescent="0.2">
      <c r="E13" s="2"/>
      <c r="F13" s="192"/>
    </row>
    <row r="14" spans="1:6" ht="13.5" thickBot="1" x14ac:dyDescent="0.25">
      <c r="E14" s="2"/>
      <c r="F14" s="231"/>
    </row>
    <row r="15" spans="1:6" ht="16.5" thickBot="1" x14ac:dyDescent="0.3">
      <c r="A15" s="280" t="s">
        <v>276</v>
      </c>
      <c r="B15" s="280"/>
      <c r="C15" s="280"/>
      <c r="D15" s="227">
        <f>D11</f>
        <v>10547970</v>
      </c>
      <c r="E15" s="227">
        <f t="shared" ref="E15" si="1">C7</f>
        <v>0</v>
      </c>
      <c r="F15" s="233">
        <f>F11</f>
        <v>0</v>
      </c>
    </row>
    <row r="16" spans="1:6" x14ac:dyDescent="0.2">
      <c r="A16" s="51"/>
    </row>
    <row r="17" spans="1:6" x14ac:dyDescent="0.2">
      <c r="A17" s="51"/>
    </row>
    <row r="18" spans="1:6" x14ac:dyDescent="0.2">
      <c r="A18" s="51"/>
    </row>
    <row r="19" spans="1:6" x14ac:dyDescent="0.2">
      <c r="A19" s="51"/>
    </row>
    <row r="20" spans="1:6" x14ac:dyDescent="0.2">
      <c r="A20" s="51"/>
    </row>
    <row r="21" spans="1:6" ht="15.75" customHeight="1" x14ac:dyDescent="0.2">
      <c r="A21" s="281" t="s">
        <v>277</v>
      </c>
      <c r="B21" s="281"/>
      <c r="C21" s="281"/>
      <c r="D21" s="281"/>
    </row>
    <row r="22" spans="1:6" ht="15.75" x14ac:dyDescent="0.25">
      <c r="A22" t="s">
        <v>278</v>
      </c>
      <c r="C22" s="52"/>
    </row>
    <row r="23" spans="1:6" ht="15.75" x14ac:dyDescent="0.25">
      <c r="A23" s="284" t="s">
        <v>253</v>
      </c>
      <c r="B23" s="285"/>
      <c r="C23" s="285"/>
      <c r="D23" s="285"/>
      <c r="E23" s="2"/>
      <c r="F23" s="2"/>
    </row>
    <row r="24" spans="1:6" ht="15.75" x14ac:dyDescent="0.25">
      <c r="A24" s="194" t="s">
        <v>198</v>
      </c>
      <c r="B24" s="282" t="s">
        <v>415</v>
      </c>
      <c r="C24" s="283"/>
      <c r="D24" s="228"/>
      <c r="E24" s="2"/>
      <c r="F24" s="2"/>
    </row>
    <row r="25" spans="1:6" ht="15.75" x14ac:dyDescent="0.25">
      <c r="A25" s="136" t="s">
        <v>382</v>
      </c>
      <c r="B25" s="286" t="s">
        <v>415</v>
      </c>
      <c r="C25" s="287"/>
      <c r="D25" s="229"/>
      <c r="E25" s="2"/>
      <c r="F25" s="2"/>
    </row>
    <row r="26" spans="1:6" ht="15.75" x14ac:dyDescent="0.25">
      <c r="A26" s="136" t="s">
        <v>190</v>
      </c>
      <c r="B26" s="286" t="s">
        <v>415</v>
      </c>
      <c r="C26" s="288"/>
      <c r="D26" s="229"/>
      <c r="E26" s="2"/>
      <c r="F26" s="2"/>
    </row>
    <row r="27" spans="1:6" ht="15.75" x14ac:dyDescent="0.25">
      <c r="A27" s="136" t="s">
        <v>110</v>
      </c>
      <c r="B27" s="286" t="s">
        <v>416</v>
      </c>
      <c r="C27" s="288"/>
      <c r="D27" s="229"/>
      <c r="E27" s="2">
        <v>0</v>
      </c>
      <c r="F27" s="5"/>
    </row>
    <row r="28" spans="1:6" x14ac:dyDescent="0.2">
      <c r="A28" s="279" t="s">
        <v>245</v>
      </c>
      <c r="B28" s="279"/>
      <c r="C28" s="279"/>
      <c r="D28" s="227">
        <f>SUM(D23:D27)</f>
        <v>0</v>
      </c>
      <c r="E28" s="2">
        <v>0</v>
      </c>
      <c r="F28" s="4">
        <f>F15</f>
        <v>0</v>
      </c>
    </row>
    <row r="29" spans="1:6" x14ac:dyDescent="0.2">
      <c r="A29" s="53"/>
      <c r="B29" s="35"/>
      <c r="C29" s="35"/>
      <c r="D29" s="43"/>
    </row>
    <row r="30" spans="1:6" x14ac:dyDescent="0.2">
      <c r="A30" s="53"/>
      <c r="B30" s="35"/>
      <c r="C30" s="35"/>
      <c r="D30" s="43"/>
    </row>
  </sheetData>
  <mergeCells count="13">
    <mergeCell ref="A28:C28"/>
    <mergeCell ref="A15:C15"/>
    <mergeCell ref="A21:D21"/>
    <mergeCell ref="B24:C24"/>
    <mergeCell ref="A23:D23"/>
    <mergeCell ref="B25:C25"/>
    <mergeCell ref="B26:C26"/>
    <mergeCell ref="B27:C27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4" orientation="portrait" r:id="rId1"/>
  <headerFooter alignWithMargins="0">
    <oddHeader>&amp;L4.melléklet  a 6/2019.(XI.7.) önkormányzati rendelethez&amp;CKátoly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R17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0.85546875" bestFit="1" customWidth="1"/>
    <col min="4" max="4" width="10.7109375" customWidth="1"/>
    <col min="5" max="6" width="13" customWidth="1"/>
    <col min="7" max="7" width="10.85546875" bestFit="1" customWidth="1"/>
    <col min="8" max="8" width="10.7109375" customWidth="1"/>
    <col min="9" max="9" width="9.28515625" bestFit="1" customWidth="1"/>
    <col min="10" max="10" width="9.140625" customWidth="1"/>
    <col min="11" max="12" width="10.140625" customWidth="1"/>
    <col min="13" max="14" width="13.28515625" customWidth="1"/>
    <col min="15" max="16" width="10.85546875" customWidth="1"/>
    <col min="17" max="17" width="11.85546875" bestFit="1" customWidth="1"/>
    <col min="18" max="18" width="10.7109375" bestFit="1" customWidth="1"/>
  </cols>
  <sheetData>
    <row r="1" spans="1:18" x14ac:dyDescent="0.2">
      <c r="B1" s="291" t="s">
        <v>511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8" s="9" customFormat="1" ht="63.75" x14ac:dyDescent="0.2">
      <c r="A2" s="292" t="s">
        <v>367</v>
      </c>
      <c r="B2" s="292" t="s">
        <v>368</v>
      </c>
      <c r="C2" s="203" t="s">
        <v>369</v>
      </c>
      <c r="D2" s="203" t="s">
        <v>369</v>
      </c>
      <c r="E2" s="203" t="s">
        <v>370</v>
      </c>
      <c r="F2" s="203" t="s">
        <v>370</v>
      </c>
      <c r="G2" s="203" t="s">
        <v>371</v>
      </c>
      <c r="H2" s="203" t="s">
        <v>371</v>
      </c>
      <c r="I2" s="203" t="s">
        <v>354</v>
      </c>
      <c r="J2" s="203" t="s">
        <v>354</v>
      </c>
      <c r="K2" s="203" t="s">
        <v>372</v>
      </c>
      <c r="L2" s="203" t="s">
        <v>372</v>
      </c>
      <c r="M2" s="203" t="s">
        <v>373</v>
      </c>
      <c r="N2" s="203" t="s">
        <v>373</v>
      </c>
      <c r="O2" s="203" t="s">
        <v>374</v>
      </c>
      <c r="P2" s="203" t="s">
        <v>374</v>
      </c>
      <c r="Q2" s="204" t="s">
        <v>249</v>
      </c>
      <c r="R2" s="234" t="s">
        <v>502</v>
      </c>
    </row>
    <row r="3" spans="1:18" s="9" customFormat="1" x14ac:dyDescent="0.2">
      <c r="A3" s="293"/>
      <c r="B3" s="293"/>
      <c r="C3" s="180" t="s">
        <v>203</v>
      </c>
      <c r="D3" s="9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56"/>
    </row>
    <row r="4" spans="1:18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15"/>
      <c r="Q4" s="2"/>
      <c r="R4" s="56"/>
    </row>
    <row r="5" spans="1:18" ht="15" x14ac:dyDescent="0.25">
      <c r="A5" s="144" t="s">
        <v>110</v>
      </c>
      <c r="B5" s="145" t="s">
        <v>251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f t="shared" ref="Q5:R15" si="0">SUM(C5,E5,G5,K5,M5,O5)</f>
        <v>0</v>
      </c>
      <c r="R5" s="2"/>
    </row>
    <row r="6" spans="1:18" ht="15" x14ac:dyDescent="0.25">
      <c r="A6" s="144" t="s">
        <v>109</v>
      </c>
      <c r="B6" s="145" t="s">
        <v>446</v>
      </c>
      <c r="C6" s="15"/>
      <c r="D6" s="15"/>
      <c r="E6" s="15">
        <f>'2.Műk+F mérlegek'!B24</f>
        <v>0</v>
      </c>
      <c r="F6" s="15">
        <f>'2.Műk+F mérlegek'!D24</f>
        <v>480000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 t="shared" si="0"/>
        <v>0</v>
      </c>
      <c r="R6" s="15">
        <f t="shared" si="0"/>
        <v>480000</v>
      </c>
    </row>
    <row r="7" spans="1:18" ht="15" x14ac:dyDescent="0.25">
      <c r="A7" s="106" t="s">
        <v>112</v>
      </c>
      <c r="B7" s="104" t="s">
        <v>189</v>
      </c>
      <c r="C7" s="15">
        <f>'2.Műk+F mérlegek'!B5</f>
        <v>17457619</v>
      </c>
      <c r="D7" s="15">
        <f>'2.Műk+F mérlegek'!D5</f>
        <v>17457619</v>
      </c>
      <c r="E7" s="15"/>
      <c r="F7" s="15"/>
      <c r="G7" s="15"/>
      <c r="H7" s="15"/>
      <c r="I7" s="15"/>
      <c r="J7" s="15"/>
      <c r="K7" s="15"/>
      <c r="L7" s="15"/>
      <c r="M7" s="17"/>
      <c r="N7" s="17"/>
      <c r="O7" s="15">
        <f>'3.Pü.mérleg'!B24</f>
        <v>10547970</v>
      </c>
      <c r="P7" s="15">
        <f>'3.Pü.mérleg'!D24</f>
        <v>10547970</v>
      </c>
      <c r="Q7" s="15">
        <f t="shared" si="0"/>
        <v>28005589</v>
      </c>
      <c r="R7" s="15">
        <f t="shared" si="0"/>
        <v>28005589</v>
      </c>
    </row>
    <row r="8" spans="1:18" ht="15" x14ac:dyDescent="0.25">
      <c r="A8" s="106" t="s">
        <v>190</v>
      </c>
      <c r="B8" s="104" t="s">
        <v>445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15">
        <f>'2.Műk+F mérlegek'!B28</f>
        <v>0</v>
      </c>
      <c r="P8" s="15">
        <f>'2.Műk+F mérlegek'!D28</f>
        <v>0</v>
      </c>
      <c r="Q8" s="15">
        <f t="shared" si="0"/>
        <v>0</v>
      </c>
      <c r="R8" s="15">
        <f t="shared" si="0"/>
        <v>0</v>
      </c>
    </row>
    <row r="9" spans="1:18" ht="15" x14ac:dyDescent="0.25">
      <c r="A9" s="106" t="s">
        <v>196</v>
      </c>
      <c r="B9" s="115" t="s">
        <v>399</v>
      </c>
      <c r="C9" s="15">
        <f>'2.Műk+F mérlegek'!B6</f>
        <v>3500000</v>
      </c>
      <c r="D9" s="15">
        <f>'2.Műk+F mérlegek'!D6</f>
        <v>9617767</v>
      </c>
      <c r="E9" s="17"/>
      <c r="F9" s="17"/>
      <c r="G9" s="15"/>
      <c r="H9" s="15"/>
      <c r="I9" s="15"/>
      <c r="J9" s="15"/>
      <c r="K9" s="15"/>
      <c r="L9" s="15"/>
      <c r="M9" s="17"/>
      <c r="N9" s="17"/>
      <c r="O9" s="15"/>
      <c r="P9" s="15"/>
      <c r="Q9" s="15">
        <f t="shared" si="0"/>
        <v>3500000</v>
      </c>
      <c r="R9" s="2"/>
    </row>
    <row r="10" spans="1:18" ht="15" x14ac:dyDescent="0.25">
      <c r="A10" s="106" t="s">
        <v>197</v>
      </c>
      <c r="B10" s="115" t="s">
        <v>400</v>
      </c>
      <c r="C10" s="15"/>
      <c r="D10" s="15"/>
      <c r="E10" s="15"/>
      <c r="F10" s="15"/>
      <c r="G10" s="15"/>
      <c r="H10" s="15"/>
      <c r="I10" s="15">
        <v>0</v>
      </c>
      <c r="J10" s="15">
        <v>0</v>
      </c>
      <c r="K10" s="15"/>
      <c r="L10" s="15"/>
      <c r="M10" s="17"/>
      <c r="N10" s="17"/>
      <c r="O10" s="15"/>
      <c r="P10" s="15"/>
      <c r="Q10" s="15">
        <f t="shared" si="0"/>
        <v>0</v>
      </c>
      <c r="R10" s="2"/>
    </row>
    <row r="11" spans="1:18" ht="15" x14ac:dyDescent="0.25">
      <c r="A11" s="106" t="s">
        <v>394</v>
      </c>
      <c r="B11" s="125" t="s">
        <v>395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5"/>
      <c r="P11" s="15"/>
      <c r="Q11" s="15">
        <f t="shared" si="0"/>
        <v>0</v>
      </c>
      <c r="R11" s="2"/>
    </row>
    <row r="12" spans="1:18" ht="15" x14ac:dyDescent="0.25">
      <c r="A12" s="106" t="s">
        <v>113</v>
      </c>
      <c r="B12" s="138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5"/>
      <c r="P12" s="15"/>
      <c r="Q12" s="15">
        <f t="shared" si="0"/>
        <v>0</v>
      </c>
      <c r="R12" s="2"/>
    </row>
    <row r="13" spans="1:18" ht="15" x14ac:dyDescent="0.25">
      <c r="A13" s="106" t="s">
        <v>121</v>
      </c>
      <c r="B13" s="138" t="s">
        <v>250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5"/>
      <c r="P13" s="15"/>
      <c r="Q13" s="15">
        <f t="shared" si="0"/>
        <v>0</v>
      </c>
      <c r="R13" s="2"/>
    </row>
    <row r="14" spans="1:18" ht="15" x14ac:dyDescent="0.25">
      <c r="A14" s="106" t="s">
        <v>375</v>
      </c>
      <c r="B14" s="138" t="s">
        <v>397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5"/>
      <c r="P14" s="15"/>
      <c r="Q14" s="15">
        <f t="shared" si="0"/>
        <v>0</v>
      </c>
      <c r="R14" s="2"/>
    </row>
    <row r="15" spans="1:18" ht="15" x14ac:dyDescent="0.25">
      <c r="A15" s="106" t="s">
        <v>384</v>
      </c>
      <c r="B15" s="104" t="s">
        <v>385</v>
      </c>
      <c r="C15" s="15"/>
      <c r="D15" s="15"/>
      <c r="E15" s="15"/>
      <c r="F15" s="15"/>
      <c r="G15" s="15">
        <f>'2.Műk+F mérlegek'!B8</f>
        <v>6340000</v>
      </c>
      <c r="H15" s="15">
        <f>'2.Műk+F mérlegek'!D8</f>
        <v>6340000</v>
      </c>
      <c r="I15" s="15"/>
      <c r="J15" s="15"/>
      <c r="K15" s="15"/>
      <c r="L15" s="15"/>
      <c r="M15" s="15"/>
      <c r="N15" s="15"/>
      <c r="O15" s="15"/>
      <c r="P15" s="15"/>
      <c r="Q15" s="15">
        <f t="shared" si="0"/>
        <v>6340000</v>
      </c>
      <c r="R15" s="15">
        <f t="shared" si="0"/>
        <v>6340000</v>
      </c>
    </row>
    <row r="16" spans="1:18" s="27" customFormat="1" x14ac:dyDescent="0.2">
      <c r="A16" s="24"/>
      <c r="B16" s="38" t="s">
        <v>215</v>
      </c>
      <c r="C16" s="26">
        <f t="shared" ref="C16:P16" si="1">SUM(C5:C15)</f>
        <v>20957619</v>
      </c>
      <c r="D16" s="26">
        <f t="shared" si="1"/>
        <v>27075386</v>
      </c>
      <c r="E16" s="26">
        <f t="shared" si="1"/>
        <v>0</v>
      </c>
      <c r="F16" s="26">
        <f t="shared" si="1"/>
        <v>480000</v>
      </c>
      <c r="G16" s="26">
        <f t="shared" si="1"/>
        <v>6340000</v>
      </c>
      <c r="H16" s="26">
        <f t="shared" si="1"/>
        <v>6340000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10547970</v>
      </c>
      <c r="P16" s="26">
        <f t="shared" si="1"/>
        <v>10547970</v>
      </c>
      <c r="Q16" s="26">
        <f>SUM(C16,E16,G16,I16,K16,M16,O16)</f>
        <v>37845589</v>
      </c>
      <c r="R16" s="26">
        <f>SUM(D16,F16,H16,J16,L16,N16,P16)</f>
        <v>44443356</v>
      </c>
    </row>
    <row r="17" spans="1:18" s="27" customFormat="1" x14ac:dyDescent="0.2">
      <c r="A17" s="87"/>
      <c r="B17" s="75" t="s">
        <v>216</v>
      </c>
      <c r="C17" s="76">
        <f t="shared" ref="C17:R17" si="2">C16</f>
        <v>20957619</v>
      </c>
      <c r="D17" s="76">
        <f t="shared" si="2"/>
        <v>27075386</v>
      </c>
      <c r="E17" s="76">
        <f t="shared" si="2"/>
        <v>0</v>
      </c>
      <c r="F17" s="76">
        <f t="shared" si="2"/>
        <v>480000</v>
      </c>
      <c r="G17" s="76">
        <f t="shared" si="2"/>
        <v>6340000</v>
      </c>
      <c r="H17" s="76">
        <f t="shared" si="2"/>
        <v>6340000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10547970</v>
      </c>
      <c r="P17" s="76">
        <f t="shared" si="2"/>
        <v>10547970</v>
      </c>
      <c r="Q17" s="76">
        <f t="shared" si="2"/>
        <v>37845589</v>
      </c>
      <c r="R17" s="76">
        <f t="shared" si="2"/>
        <v>44443356</v>
      </c>
    </row>
  </sheetData>
  <mergeCells count="4">
    <mergeCell ref="A4:B4"/>
    <mergeCell ref="B1:Q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58" orientation="landscape" r:id="rId1"/>
  <headerFooter alignWithMargins="0">
    <oddHeader>&amp;L5. melléklet a 6/2019.(XI.7.) önkormányzati rendelethez&amp;CKátoly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FF0000"/>
    <pageSetUpPr fitToPage="1"/>
  </sheetPr>
  <dimension ref="A1:V30"/>
  <sheetViews>
    <sheetView tabSelected="1" topLeftCell="B1" zoomScaleNormal="100" workbookViewId="0">
      <selection activeCell="A2" sqref="A2:A3"/>
    </sheetView>
  </sheetViews>
  <sheetFormatPr defaultRowHeight="12.75" x14ac:dyDescent="0.2"/>
  <cols>
    <col min="1" max="1" width="8" bestFit="1" customWidth="1"/>
    <col min="2" max="2" width="59.42578125" customWidth="1"/>
    <col min="3" max="4" width="10.140625" customWidth="1"/>
    <col min="5" max="6" width="11" customWidth="1"/>
    <col min="7" max="7" width="10.7109375" bestFit="1" customWidth="1"/>
    <col min="8" max="8" width="10.7109375" customWidth="1"/>
    <col min="9" max="10" width="9.5703125" customWidth="1"/>
    <col min="11" max="11" width="10.7109375" bestFit="1" customWidth="1"/>
    <col min="12" max="12" width="10.7109375" customWidth="1"/>
    <col min="13" max="13" width="10.28515625" bestFit="1" customWidth="1"/>
    <col min="14" max="14" width="10.28515625" customWidth="1"/>
    <col min="15" max="15" width="9.7109375" bestFit="1" customWidth="1"/>
    <col min="16" max="16" width="9.7109375" customWidth="1"/>
    <col min="17" max="18" width="10" customWidth="1"/>
    <col min="19" max="19" width="10.7109375" bestFit="1" customWidth="1"/>
    <col min="20" max="20" width="10.7109375" customWidth="1"/>
    <col min="21" max="21" width="11.7109375" bestFit="1" customWidth="1"/>
    <col min="22" max="22" width="10.7109375" bestFit="1" customWidth="1"/>
  </cols>
  <sheetData>
    <row r="1" spans="1:22" x14ac:dyDescent="0.2">
      <c r="B1" s="291" t="s">
        <v>512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18"/>
    </row>
    <row r="2" spans="1:22" s="9" customFormat="1" ht="45" x14ac:dyDescent="0.2">
      <c r="A2" s="292" t="s">
        <v>367</v>
      </c>
      <c r="B2" s="292" t="s">
        <v>219</v>
      </c>
      <c r="C2" s="206" t="s">
        <v>360</v>
      </c>
      <c r="D2" s="206" t="s">
        <v>360</v>
      </c>
      <c r="E2" s="206" t="s">
        <v>380</v>
      </c>
      <c r="F2" s="206" t="s">
        <v>380</v>
      </c>
      <c r="G2" s="206" t="s">
        <v>362</v>
      </c>
      <c r="H2" s="206" t="s">
        <v>362</v>
      </c>
      <c r="I2" s="206" t="s">
        <v>417</v>
      </c>
      <c r="J2" s="206" t="s">
        <v>417</v>
      </c>
      <c r="K2" s="206" t="s">
        <v>377</v>
      </c>
      <c r="L2" s="206" t="s">
        <v>377</v>
      </c>
      <c r="M2" s="206" t="s">
        <v>364</v>
      </c>
      <c r="N2" s="206" t="s">
        <v>364</v>
      </c>
      <c r="O2" s="206" t="s">
        <v>365</v>
      </c>
      <c r="P2" s="206" t="s">
        <v>365</v>
      </c>
      <c r="Q2" s="206" t="s">
        <v>378</v>
      </c>
      <c r="R2" s="206" t="s">
        <v>378</v>
      </c>
      <c r="S2" s="206" t="s">
        <v>444</v>
      </c>
      <c r="T2" s="206" t="s">
        <v>444</v>
      </c>
      <c r="U2" s="205" t="s">
        <v>249</v>
      </c>
      <c r="V2" s="234" t="s">
        <v>502</v>
      </c>
    </row>
    <row r="3" spans="1:22" s="9" customFormat="1" x14ac:dyDescent="0.2">
      <c r="A3" s="293"/>
      <c r="B3" s="293"/>
      <c r="C3" s="180" t="s">
        <v>203</v>
      </c>
      <c r="D3" s="180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180" t="s">
        <v>500</v>
      </c>
      <c r="S3" s="180" t="s">
        <v>203</v>
      </c>
      <c r="T3" s="180" t="s">
        <v>500</v>
      </c>
      <c r="U3" s="180" t="s">
        <v>203</v>
      </c>
      <c r="V3" s="56"/>
    </row>
    <row r="4" spans="1:22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6"/>
    </row>
    <row r="5" spans="1:22" x14ac:dyDescent="0.2">
      <c r="A5" s="140" t="s">
        <v>110</v>
      </c>
      <c r="B5" s="141" t="s">
        <v>251</v>
      </c>
      <c r="C5" s="15">
        <v>4172120</v>
      </c>
      <c r="D5" s="15">
        <v>4172120</v>
      </c>
      <c r="E5" s="15">
        <v>1215900</v>
      </c>
      <c r="F5" s="15">
        <v>1215900</v>
      </c>
      <c r="G5" s="15">
        <v>2452100</v>
      </c>
      <c r="H5" s="15">
        <v>2530462</v>
      </c>
      <c r="I5" s="15"/>
      <c r="J5" s="15"/>
      <c r="K5" s="15">
        <v>16541525</v>
      </c>
      <c r="L5" s="15">
        <v>13901654</v>
      </c>
      <c r="M5" s="15"/>
      <c r="N5" s="15"/>
      <c r="O5" s="15"/>
      <c r="P5" s="15"/>
      <c r="Q5" s="15"/>
      <c r="R5" s="15"/>
      <c r="S5" s="15"/>
      <c r="T5" s="15"/>
      <c r="U5" s="184">
        <f t="shared" ref="U5:V28" si="0">SUM(C5,E5,G5,I5,K5,M5,O5,Q5,S5)</f>
        <v>24381645</v>
      </c>
      <c r="V5" s="184">
        <f t="shared" si="0"/>
        <v>21820136</v>
      </c>
    </row>
    <row r="6" spans="1:22" ht="15" x14ac:dyDescent="0.25">
      <c r="A6" s="137" t="s">
        <v>114</v>
      </c>
      <c r="B6" s="106" t="s">
        <v>10</v>
      </c>
      <c r="C6" s="15"/>
      <c r="D6" s="15"/>
      <c r="E6" s="15"/>
      <c r="F6" s="15"/>
      <c r="G6" s="15">
        <v>830580</v>
      </c>
      <c r="H6" s="15">
        <v>825240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4">
        <f t="shared" si="0"/>
        <v>830580</v>
      </c>
      <c r="V6" s="184">
        <f t="shared" si="0"/>
        <v>825240</v>
      </c>
    </row>
    <row r="7" spans="1:22" ht="15" x14ac:dyDescent="0.25">
      <c r="A7" s="137" t="s">
        <v>109</v>
      </c>
      <c r="B7" s="106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4">
        <f t="shared" si="0"/>
        <v>0</v>
      </c>
      <c r="V7" s="184">
        <f t="shared" si="0"/>
        <v>0</v>
      </c>
    </row>
    <row r="8" spans="1:22" ht="30" x14ac:dyDescent="0.2">
      <c r="A8" s="137" t="s">
        <v>109</v>
      </c>
      <c r="B8" s="143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4">
        <f t="shared" si="0"/>
        <v>0</v>
      </c>
      <c r="V8" s="184">
        <f t="shared" si="0"/>
        <v>0</v>
      </c>
    </row>
    <row r="9" spans="1:22" ht="15" x14ac:dyDescent="0.25">
      <c r="A9" s="137" t="s">
        <v>112</v>
      </c>
      <c r="B9" s="104" t="s">
        <v>189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4">
        <f t="shared" si="0"/>
        <v>0</v>
      </c>
      <c r="V9" s="184">
        <f t="shared" si="0"/>
        <v>0</v>
      </c>
    </row>
    <row r="10" spans="1:22" ht="15" x14ac:dyDescent="0.25">
      <c r="A10" s="137" t="s">
        <v>190</v>
      </c>
      <c r="B10" s="104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4">
        <f t="shared" si="0"/>
        <v>0</v>
      </c>
      <c r="V10" s="184">
        <f t="shared" si="0"/>
        <v>0</v>
      </c>
    </row>
    <row r="11" spans="1:22" ht="15" x14ac:dyDescent="0.25">
      <c r="A11" s="137" t="s">
        <v>196</v>
      </c>
      <c r="B11" s="115" t="s">
        <v>399</v>
      </c>
      <c r="C11" s="15">
        <v>2500000</v>
      </c>
      <c r="D11" s="15">
        <v>2500000</v>
      </c>
      <c r="E11" s="15">
        <v>600000</v>
      </c>
      <c r="F11" s="15">
        <v>600000</v>
      </c>
      <c r="G11" s="15">
        <v>400000</v>
      </c>
      <c r="H11" s="15">
        <v>400000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>
        <f t="shared" si="0"/>
        <v>3500000</v>
      </c>
      <c r="V11" s="184">
        <f t="shared" si="0"/>
        <v>3500000</v>
      </c>
    </row>
    <row r="12" spans="1:22" ht="15" x14ac:dyDescent="0.25">
      <c r="A12" s="137" t="s">
        <v>197</v>
      </c>
      <c r="B12" s="115" t="s">
        <v>400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4">
        <f t="shared" si="0"/>
        <v>0</v>
      </c>
      <c r="V12" s="184">
        <f t="shared" si="0"/>
        <v>0</v>
      </c>
    </row>
    <row r="13" spans="1:22" ht="15" x14ac:dyDescent="0.25">
      <c r="A13" s="137" t="s">
        <v>118</v>
      </c>
      <c r="B13" s="104" t="s">
        <v>11</v>
      </c>
      <c r="C13" s="15"/>
      <c r="D13" s="15"/>
      <c r="E13" s="15"/>
      <c r="F13" s="15"/>
      <c r="G13" s="15">
        <v>1270000</v>
      </c>
      <c r="H13" s="15">
        <v>1270000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4">
        <f t="shared" si="0"/>
        <v>1270000</v>
      </c>
      <c r="V13" s="184">
        <f t="shared" si="0"/>
        <v>1270000</v>
      </c>
    </row>
    <row r="14" spans="1:22" ht="15" x14ac:dyDescent="0.25">
      <c r="A14" s="137" t="s">
        <v>117</v>
      </c>
      <c r="B14" s="115" t="s">
        <v>16</v>
      </c>
      <c r="C14" s="15"/>
      <c r="D14" s="15"/>
      <c r="E14" s="15"/>
      <c r="F14" s="15"/>
      <c r="G14" s="15">
        <v>19050</v>
      </c>
      <c r="H14" s="15">
        <v>19050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4">
        <f t="shared" si="0"/>
        <v>19050</v>
      </c>
      <c r="V14" s="184">
        <f t="shared" si="0"/>
        <v>19050</v>
      </c>
    </row>
    <row r="15" spans="1:22" ht="15" x14ac:dyDescent="0.25">
      <c r="A15" s="137" t="s">
        <v>120</v>
      </c>
      <c r="B15" s="104" t="s">
        <v>252</v>
      </c>
      <c r="C15" s="15"/>
      <c r="D15" s="15"/>
      <c r="E15" s="15"/>
      <c r="F15" s="15"/>
      <c r="G15" s="15">
        <v>662940</v>
      </c>
      <c r="H15" s="15">
        <v>662940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4">
        <f t="shared" si="0"/>
        <v>662940</v>
      </c>
      <c r="V15" s="184">
        <f t="shared" si="0"/>
        <v>662940</v>
      </c>
    </row>
    <row r="16" spans="1:22" ht="15" x14ac:dyDescent="0.25">
      <c r="A16" s="137" t="s">
        <v>119</v>
      </c>
      <c r="B16" s="115" t="s">
        <v>191</v>
      </c>
      <c r="C16" s="15"/>
      <c r="D16" s="15"/>
      <c r="E16" s="15"/>
      <c r="F16" s="15"/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4">
        <f t="shared" si="0"/>
        <v>0</v>
      </c>
      <c r="V16" s="184">
        <f t="shared" si="0"/>
        <v>0</v>
      </c>
    </row>
    <row r="17" spans="1:22" ht="15" x14ac:dyDescent="0.25">
      <c r="A17" s="137" t="s">
        <v>111</v>
      </c>
      <c r="B17" s="106" t="s">
        <v>7</v>
      </c>
      <c r="C17" s="15"/>
      <c r="D17" s="15"/>
      <c r="E17" s="15"/>
      <c r="F17" s="15"/>
      <c r="G17" s="15">
        <v>762000</v>
      </c>
      <c r="H17" s="15">
        <v>762000</v>
      </c>
      <c r="I17" s="15"/>
      <c r="J17" s="15"/>
      <c r="K17" s="15"/>
      <c r="L17" s="15"/>
      <c r="M17" s="15"/>
      <c r="N17" s="15">
        <v>2331340</v>
      </c>
      <c r="O17" s="15"/>
      <c r="P17" s="15">
        <v>715509</v>
      </c>
      <c r="Q17" s="15"/>
      <c r="R17" s="15"/>
      <c r="S17" s="15"/>
      <c r="T17" s="15"/>
      <c r="U17" s="184">
        <f t="shared" si="0"/>
        <v>762000</v>
      </c>
      <c r="V17" s="184">
        <f t="shared" si="0"/>
        <v>3808849</v>
      </c>
    </row>
    <row r="18" spans="1:22" ht="15" x14ac:dyDescent="0.25">
      <c r="A18" s="137" t="s">
        <v>394</v>
      </c>
      <c r="B18" s="115" t="s">
        <v>395</v>
      </c>
      <c r="C18" s="15"/>
      <c r="D18" s="15"/>
      <c r="E18" s="15"/>
      <c r="F18" s="15"/>
      <c r="G18" s="15">
        <v>317500</v>
      </c>
      <c r="H18" s="15">
        <v>317500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84">
        <f t="shared" si="0"/>
        <v>317500</v>
      </c>
      <c r="V18" s="184">
        <f t="shared" si="0"/>
        <v>317500</v>
      </c>
    </row>
    <row r="19" spans="1:22" ht="18.75" customHeight="1" x14ac:dyDescent="0.25">
      <c r="A19" s="137" t="s">
        <v>113</v>
      </c>
      <c r="B19" s="138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4">
        <f t="shared" si="0"/>
        <v>0</v>
      </c>
      <c r="V19" s="184">
        <f t="shared" si="0"/>
        <v>0</v>
      </c>
    </row>
    <row r="20" spans="1:22" ht="15" x14ac:dyDescent="0.25">
      <c r="A20" s="137" t="s">
        <v>382</v>
      </c>
      <c r="B20" s="104" t="s">
        <v>383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84">
        <f t="shared" si="0"/>
        <v>0</v>
      </c>
      <c r="V20" s="184">
        <f t="shared" si="0"/>
        <v>0</v>
      </c>
    </row>
    <row r="21" spans="1:22" ht="15" x14ac:dyDescent="0.25">
      <c r="A21" s="137" t="s">
        <v>121</v>
      </c>
      <c r="B21" s="122" t="s">
        <v>250</v>
      </c>
      <c r="C21" s="15"/>
      <c r="D21" s="15"/>
      <c r="E21" s="15"/>
      <c r="F21" s="15"/>
      <c r="G21" s="15">
        <v>914650</v>
      </c>
      <c r="H21" s="15">
        <v>914650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4">
        <f t="shared" si="0"/>
        <v>914650</v>
      </c>
      <c r="V21" s="184">
        <f t="shared" si="0"/>
        <v>914650</v>
      </c>
    </row>
    <row r="22" spans="1:22" ht="15" x14ac:dyDescent="0.25">
      <c r="A22" s="137" t="s">
        <v>115</v>
      </c>
      <c r="B22" s="142" t="s">
        <v>386</v>
      </c>
      <c r="C22" s="15"/>
      <c r="D22" s="15"/>
      <c r="E22" s="15"/>
      <c r="F22" s="15"/>
      <c r="G22" s="15">
        <v>1270000</v>
      </c>
      <c r="H22" s="15">
        <v>1270000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4">
        <f t="shared" si="0"/>
        <v>1270000</v>
      </c>
      <c r="V22" s="184">
        <f t="shared" si="0"/>
        <v>1270000</v>
      </c>
    </row>
    <row r="23" spans="1:22" ht="15" x14ac:dyDescent="0.25">
      <c r="A23" s="137" t="s">
        <v>198</v>
      </c>
      <c r="B23" s="142" t="s">
        <v>199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4">
        <f t="shared" si="0"/>
        <v>0</v>
      </c>
      <c r="V23" s="184">
        <f t="shared" si="0"/>
        <v>0</v>
      </c>
    </row>
    <row r="24" spans="1:22" ht="15" x14ac:dyDescent="0.25">
      <c r="A24" s="137" t="s">
        <v>447</v>
      </c>
      <c r="B24" s="142" t="s">
        <v>448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4">
        <f t="shared" si="0"/>
        <v>0</v>
      </c>
      <c r="V24" s="184">
        <f t="shared" si="0"/>
        <v>0</v>
      </c>
    </row>
    <row r="25" spans="1:22" ht="15" x14ac:dyDescent="0.25">
      <c r="A25" s="137" t="s">
        <v>375</v>
      </c>
      <c r="B25" s="115" t="s">
        <v>397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4">
        <f t="shared" si="0"/>
        <v>0</v>
      </c>
      <c r="V25" s="184">
        <f t="shared" si="0"/>
        <v>0</v>
      </c>
    </row>
    <row r="26" spans="1:22" ht="15" x14ac:dyDescent="0.25">
      <c r="A26" s="137" t="s">
        <v>487</v>
      </c>
      <c r="B26" s="115" t="s">
        <v>488</v>
      </c>
      <c r="C26" s="15"/>
      <c r="D26" s="15"/>
      <c r="E26" s="15"/>
      <c r="F26" s="15"/>
      <c r="G26" s="15">
        <v>145920</v>
      </c>
      <c r="H26" s="15">
        <v>145920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4">
        <f t="shared" si="0"/>
        <v>145920</v>
      </c>
      <c r="V26" s="184">
        <f t="shared" si="0"/>
        <v>145920</v>
      </c>
    </row>
    <row r="27" spans="1:22" ht="15" x14ac:dyDescent="0.25">
      <c r="A27" s="137" t="s">
        <v>390</v>
      </c>
      <c r="B27" s="104" t="s">
        <v>392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4">
        <f t="shared" si="0"/>
        <v>0</v>
      </c>
      <c r="V27" s="184">
        <f t="shared" si="0"/>
        <v>0</v>
      </c>
    </row>
    <row r="28" spans="1:22" ht="15" x14ac:dyDescent="0.25">
      <c r="A28" s="137" t="s">
        <v>194</v>
      </c>
      <c r="B28" s="134" t="s">
        <v>408</v>
      </c>
      <c r="C28" s="15"/>
      <c r="D28" s="15"/>
      <c r="E28" s="15"/>
      <c r="F28" s="15"/>
      <c r="G28" s="15"/>
      <c r="H28" s="15"/>
      <c r="I28" s="15">
        <v>3073000</v>
      </c>
      <c r="J28" s="15">
        <v>3073000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84">
        <f t="shared" si="0"/>
        <v>3073000</v>
      </c>
      <c r="V28" s="184">
        <f t="shared" si="0"/>
        <v>3073000</v>
      </c>
    </row>
    <row r="29" spans="1:22" s="27" customFormat="1" x14ac:dyDescent="0.2">
      <c r="A29" s="66"/>
      <c r="B29" s="139" t="s">
        <v>215</v>
      </c>
      <c r="C29" s="26">
        <f t="shared" ref="C29:V29" si="1">SUM(C5:C28)</f>
        <v>6672120</v>
      </c>
      <c r="D29" s="26">
        <f t="shared" si="1"/>
        <v>6672120</v>
      </c>
      <c r="E29" s="26">
        <f t="shared" si="1"/>
        <v>1815900</v>
      </c>
      <c r="F29" s="26">
        <f t="shared" si="1"/>
        <v>1815900</v>
      </c>
      <c r="G29" s="26">
        <f t="shared" si="1"/>
        <v>9044740</v>
      </c>
      <c r="H29" s="26">
        <f t="shared" si="1"/>
        <v>9117762</v>
      </c>
      <c r="I29" s="26">
        <f t="shared" si="1"/>
        <v>3073000</v>
      </c>
      <c r="J29" s="26">
        <f t="shared" si="1"/>
        <v>3073000</v>
      </c>
      <c r="K29" s="26">
        <f t="shared" si="1"/>
        <v>16541525</v>
      </c>
      <c r="L29" s="26">
        <f t="shared" si="1"/>
        <v>13901654</v>
      </c>
      <c r="M29" s="26">
        <f t="shared" si="1"/>
        <v>0</v>
      </c>
      <c r="N29" s="26">
        <f t="shared" si="1"/>
        <v>2331340</v>
      </c>
      <c r="O29" s="26">
        <f t="shared" si="1"/>
        <v>0</v>
      </c>
      <c r="P29" s="26">
        <f t="shared" si="1"/>
        <v>715509</v>
      </c>
      <c r="Q29" s="26">
        <f t="shared" si="1"/>
        <v>0</v>
      </c>
      <c r="R29" s="26">
        <f t="shared" si="1"/>
        <v>0</v>
      </c>
      <c r="S29" s="26">
        <f t="shared" si="1"/>
        <v>0</v>
      </c>
      <c r="T29" s="26">
        <f t="shared" si="1"/>
        <v>0</v>
      </c>
      <c r="U29" s="26">
        <f t="shared" si="1"/>
        <v>37147285</v>
      </c>
      <c r="V29" s="26">
        <f t="shared" si="1"/>
        <v>37627285</v>
      </c>
    </row>
    <row r="30" spans="1:22" ht="15" x14ac:dyDescent="0.25">
      <c r="A30" s="88"/>
      <c r="B30" s="77" t="s">
        <v>272</v>
      </c>
      <c r="C30" s="78">
        <f t="shared" ref="C30:V30" si="2">C29</f>
        <v>6672120</v>
      </c>
      <c r="D30" s="78">
        <f t="shared" si="2"/>
        <v>6672120</v>
      </c>
      <c r="E30" s="78">
        <f t="shared" si="2"/>
        <v>1815900</v>
      </c>
      <c r="F30" s="78">
        <f t="shared" si="2"/>
        <v>1815900</v>
      </c>
      <c r="G30" s="78">
        <f t="shared" si="2"/>
        <v>9044740</v>
      </c>
      <c r="H30" s="78">
        <f t="shared" si="2"/>
        <v>9117762</v>
      </c>
      <c r="I30" s="78">
        <f t="shared" si="2"/>
        <v>3073000</v>
      </c>
      <c r="J30" s="78">
        <f t="shared" si="2"/>
        <v>3073000</v>
      </c>
      <c r="K30" s="78">
        <f t="shared" si="2"/>
        <v>16541525</v>
      </c>
      <c r="L30" s="78">
        <f t="shared" si="2"/>
        <v>13901654</v>
      </c>
      <c r="M30" s="78">
        <f t="shared" si="2"/>
        <v>0</v>
      </c>
      <c r="N30" s="78">
        <f t="shared" si="2"/>
        <v>2331340</v>
      </c>
      <c r="O30" s="78">
        <f t="shared" si="2"/>
        <v>0</v>
      </c>
      <c r="P30" s="78">
        <f t="shared" si="2"/>
        <v>715509</v>
      </c>
      <c r="Q30" s="78">
        <f t="shared" si="2"/>
        <v>0</v>
      </c>
      <c r="R30" s="78">
        <f t="shared" si="2"/>
        <v>0</v>
      </c>
      <c r="S30" s="78">
        <f t="shared" si="2"/>
        <v>0</v>
      </c>
      <c r="T30" s="78">
        <f t="shared" si="2"/>
        <v>0</v>
      </c>
      <c r="U30" s="185">
        <f t="shared" si="2"/>
        <v>37147285</v>
      </c>
      <c r="V30" s="185">
        <f t="shared" si="2"/>
        <v>37627285</v>
      </c>
    </row>
  </sheetData>
  <mergeCells count="4">
    <mergeCell ref="A2:A3"/>
    <mergeCell ref="B1:Q1"/>
    <mergeCell ref="A4:B4"/>
    <mergeCell ref="B2:B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51" fitToHeight="2" orientation="landscape" r:id="rId1"/>
  <headerFooter>
    <oddHeader>&amp;L6. melléklet a 6/2019.(XI.7.) önkormányzati rendelethez&amp;CKátoly Község Önkormányzata&amp;R,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/>
  <dimension ref="A1:E110"/>
  <sheetViews>
    <sheetView tabSelected="1" topLeftCell="A72" zoomScaleNormal="100" workbookViewId="0">
      <selection activeCell="A2" sqref="A2:A3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0.140625" bestFit="1" customWidth="1"/>
    <col min="4" max="4" width="10.7109375" bestFit="1" customWidth="1"/>
    <col min="5" max="5" width="10.28515625" bestFit="1" customWidth="1"/>
  </cols>
  <sheetData>
    <row r="1" spans="1:5" x14ac:dyDescent="0.2">
      <c r="A1" s="294" t="s">
        <v>514</v>
      </c>
      <c r="B1" s="294"/>
      <c r="C1" s="294"/>
    </row>
    <row r="2" spans="1:5" ht="15" x14ac:dyDescent="0.2">
      <c r="A2" s="91" t="s">
        <v>296</v>
      </c>
      <c r="B2" s="91" t="s">
        <v>297</v>
      </c>
      <c r="C2" s="180" t="s">
        <v>203</v>
      </c>
      <c r="D2" s="56" t="s">
        <v>499</v>
      </c>
      <c r="E2" s="56" t="s">
        <v>500</v>
      </c>
    </row>
    <row r="3" spans="1:5" s="27" customFormat="1" x14ac:dyDescent="0.2">
      <c r="A3" s="17" t="s">
        <v>49</v>
      </c>
      <c r="B3" s="17" t="s">
        <v>48</v>
      </c>
      <c r="C3" s="15">
        <v>12437559</v>
      </c>
      <c r="D3" s="15">
        <f>E3-C3</f>
        <v>0</v>
      </c>
      <c r="E3" s="15">
        <v>12437559</v>
      </c>
    </row>
    <row r="4" spans="1:5" x14ac:dyDescent="0.2">
      <c r="A4" s="17" t="s">
        <v>50</v>
      </c>
      <c r="B4" s="17" t="s">
        <v>51</v>
      </c>
      <c r="C4" s="15">
        <v>0</v>
      </c>
      <c r="D4" s="15">
        <f t="shared" ref="D4:D8" si="0">E4-C4</f>
        <v>0</v>
      </c>
      <c r="E4" s="15">
        <v>0</v>
      </c>
    </row>
    <row r="5" spans="1:5" s="27" customFormat="1" x14ac:dyDescent="0.2">
      <c r="A5" s="17" t="s">
        <v>52</v>
      </c>
      <c r="B5" s="17" t="s">
        <v>53</v>
      </c>
      <c r="C5" s="15">
        <v>3220060</v>
      </c>
      <c r="D5" s="15">
        <f t="shared" si="0"/>
        <v>0</v>
      </c>
      <c r="E5" s="15">
        <v>3220060</v>
      </c>
    </row>
    <row r="6" spans="1:5" x14ac:dyDescent="0.2">
      <c r="A6" s="17" t="s">
        <v>55</v>
      </c>
      <c r="B6" s="17" t="s">
        <v>54</v>
      </c>
      <c r="C6" s="15">
        <v>1800000</v>
      </c>
      <c r="D6" s="15">
        <f t="shared" si="0"/>
        <v>0</v>
      </c>
      <c r="E6" s="15">
        <v>1800000</v>
      </c>
    </row>
    <row r="7" spans="1:5" x14ac:dyDescent="0.2">
      <c r="A7" s="18" t="s">
        <v>381</v>
      </c>
      <c r="B7" s="18" t="s">
        <v>449</v>
      </c>
      <c r="C7" s="15">
        <v>0</v>
      </c>
      <c r="D7" s="15">
        <f t="shared" si="0"/>
        <v>0</v>
      </c>
      <c r="E7" s="15">
        <v>0</v>
      </c>
    </row>
    <row r="8" spans="1:5" s="27" customFormat="1" x14ac:dyDescent="0.2">
      <c r="A8" s="17" t="s">
        <v>45</v>
      </c>
      <c r="B8" s="17" t="s">
        <v>56</v>
      </c>
      <c r="C8" s="15">
        <v>3500000</v>
      </c>
      <c r="D8" s="15">
        <f t="shared" si="0"/>
        <v>6117767</v>
      </c>
      <c r="E8" s="15">
        <v>9617767</v>
      </c>
    </row>
    <row r="9" spans="1:5" x14ac:dyDescent="0.2">
      <c r="A9" s="92" t="s">
        <v>92</v>
      </c>
      <c r="B9" s="92" t="s">
        <v>93</v>
      </c>
      <c r="C9" s="95">
        <f>SUM(C3:C8)</f>
        <v>20957619</v>
      </c>
      <c r="D9" s="154">
        <f t="shared" ref="D9:E9" si="1">SUM(D3:D8)</f>
        <v>6117767</v>
      </c>
      <c r="E9" s="154">
        <f t="shared" si="1"/>
        <v>27075386</v>
      </c>
    </row>
    <row r="10" spans="1:5" s="195" customFormat="1" x14ac:dyDescent="0.2">
      <c r="A10" s="196" t="s">
        <v>450</v>
      </c>
      <c r="B10" s="196" t="s">
        <v>451</v>
      </c>
      <c r="C10" s="197">
        <v>0</v>
      </c>
      <c r="D10" s="197">
        <f>E10-C10</f>
        <v>0</v>
      </c>
      <c r="E10" s="197">
        <v>0</v>
      </c>
    </row>
    <row r="11" spans="1:5" s="27" customFormat="1" x14ac:dyDescent="0.2">
      <c r="A11" s="18" t="s">
        <v>42</v>
      </c>
      <c r="B11" s="18" t="s">
        <v>18</v>
      </c>
      <c r="C11" s="15">
        <v>1040000</v>
      </c>
      <c r="D11" s="197">
        <f t="shared" ref="D11:D14" si="2">E11-C11</f>
        <v>0</v>
      </c>
      <c r="E11" s="15">
        <v>1040000</v>
      </c>
    </row>
    <row r="12" spans="1:5" s="27" customFormat="1" x14ac:dyDescent="0.2">
      <c r="A12" s="17" t="s">
        <v>43</v>
      </c>
      <c r="B12" s="17" t="s">
        <v>19</v>
      </c>
      <c r="C12" s="15">
        <v>3700000</v>
      </c>
      <c r="D12" s="197">
        <f t="shared" si="2"/>
        <v>0</v>
      </c>
      <c r="E12" s="15">
        <v>3700000</v>
      </c>
    </row>
    <row r="13" spans="1:5" x14ac:dyDescent="0.2">
      <c r="A13" s="17" t="s">
        <v>41</v>
      </c>
      <c r="B13" s="17" t="s">
        <v>244</v>
      </c>
      <c r="C13" s="15">
        <v>1100000</v>
      </c>
      <c r="D13" s="197">
        <f t="shared" si="2"/>
        <v>0</v>
      </c>
      <c r="E13" s="15">
        <v>1100000</v>
      </c>
    </row>
    <row r="14" spans="1:5" x14ac:dyDescent="0.2">
      <c r="A14" s="18" t="s">
        <v>132</v>
      </c>
      <c r="B14" s="18" t="s">
        <v>133</v>
      </c>
      <c r="C14" s="15">
        <v>500000</v>
      </c>
      <c r="D14" s="197">
        <f t="shared" si="2"/>
        <v>0</v>
      </c>
      <c r="E14" s="15">
        <v>500000</v>
      </c>
    </row>
    <row r="15" spans="1:5" x14ac:dyDescent="0.2">
      <c r="A15" s="92" t="s">
        <v>96</v>
      </c>
      <c r="B15" s="92" t="s">
        <v>97</v>
      </c>
      <c r="C15" s="95">
        <f>SUM(C10:C14)</f>
        <v>6340000</v>
      </c>
      <c r="D15" s="154">
        <f t="shared" ref="D15:E15" si="3">SUM(D10:D14)</f>
        <v>0</v>
      </c>
      <c r="E15" s="154">
        <f t="shared" si="3"/>
        <v>6340000</v>
      </c>
    </row>
    <row r="16" spans="1:5" s="195" customFormat="1" x14ac:dyDescent="0.2">
      <c r="A16" s="196" t="s">
        <v>452</v>
      </c>
      <c r="B16" s="196" t="s">
        <v>453</v>
      </c>
      <c r="C16" s="197">
        <v>0</v>
      </c>
      <c r="D16" s="235"/>
      <c r="E16" s="197">
        <v>0</v>
      </c>
    </row>
    <row r="17" spans="1:5" s="195" customFormat="1" x14ac:dyDescent="0.2">
      <c r="A17" s="196" t="s">
        <v>454</v>
      </c>
      <c r="B17" s="196" t="s">
        <v>455</v>
      </c>
      <c r="C17" s="197">
        <v>0</v>
      </c>
      <c r="D17" s="235"/>
      <c r="E17" s="197">
        <v>0</v>
      </c>
    </row>
    <row r="18" spans="1:5" x14ac:dyDescent="0.2">
      <c r="A18" s="18" t="s">
        <v>418</v>
      </c>
      <c r="B18" s="18" t="s">
        <v>419</v>
      </c>
      <c r="C18" s="15">
        <v>0</v>
      </c>
      <c r="D18" s="2"/>
      <c r="E18" s="15">
        <v>0</v>
      </c>
    </row>
    <row r="19" spans="1:5" x14ac:dyDescent="0.2">
      <c r="A19" s="18" t="s">
        <v>456</v>
      </c>
      <c r="B19" s="18" t="s">
        <v>457</v>
      </c>
      <c r="C19" s="15">
        <v>0</v>
      </c>
      <c r="D19" s="2"/>
      <c r="E19" s="15">
        <v>0</v>
      </c>
    </row>
    <row r="20" spans="1:5" x14ac:dyDescent="0.2">
      <c r="A20" s="18" t="s">
        <v>458</v>
      </c>
      <c r="B20" s="18" t="s">
        <v>459</v>
      </c>
      <c r="C20" s="15">
        <v>0</v>
      </c>
      <c r="D20" s="2"/>
      <c r="E20" s="15">
        <v>0</v>
      </c>
    </row>
    <row r="21" spans="1:5" x14ac:dyDescent="0.2">
      <c r="A21" s="18" t="s">
        <v>460</v>
      </c>
      <c r="B21" s="18" t="s">
        <v>461</v>
      </c>
      <c r="C21" s="15">
        <v>0</v>
      </c>
      <c r="D21" s="2"/>
      <c r="E21" s="15">
        <v>0</v>
      </c>
    </row>
    <row r="22" spans="1:5" x14ac:dyDescent="0.2">
      <c r="A22" s="92" t="s">
        <v>98</v>
      </c>
      <c r="B22" s="92" t="s">
        <v>99</v>
      </c>
      <c r="C22" s="95">
        <f>SUM(C16:C21)</f>
        <v>0</v>
      </c>
      <c r="D22" s="154">
        <f t="shared" ref="D22:E22" si="4">SUM(D16:D21)</f>
        <v>0</v>
      </c>
      <c r="E22" s="154">
        <f t="shared" si="4"/>
        <v>0</v>
      </c>
    </row>
    <row r="23" spans="1:5" x14ac:dyDescent="0.2">
      <c r="A23" s="212"/>
      <c r="B23" s="212" t="s">
        <v>513</v>
      </c>
      <c r="C23" s="213">
        <v>0</v>
      </c>
      <c r="D23" s="2"/>
      <c r="E23" s="213">
        <v>480000</v>
      </c>
    </row>
    <row r="24" spans="1:5" x14ac:dyDescent="0.2">
      <c r="A24" s="214"/>
      <c r="B24" s="214" t="s">
        <v>100</v>
      </c>
      <c r="C24" s="215">
        <f>C23</f>
        <v>0</v>
      </c>
      <c r="D24" s="215">
        <f t="shared" ref="D24:E24" si="5">D23</f>
        <v>0</v>
      </c>
      <c r="E24" s="215">
        <f t="shared" si="5"/>
        <v>480000</v>
      </c>
    </row>
    <row r="25" spans="1:5" x14ac:dyDescent="0.2">
      <c r="A25" s="2" t="s">
        <v>28</v>
      </c>
      <c r="B25" s="2" t="s">
        <v>29</v>
      </c>
      <c r="C25" s="15">
        <f>'2.Műk+F mérlegek'!B15</f>
        <v>0</v>
      </c>
      <c r="D25" s="15">
        <f>'2.Műk+F mérlegek'!C16</f>
        <v>0</v>
      </c>
      <c r="E25" s="15">
        <f>'2.Műk+F mérlegek'!D15</f>
        <v>0</v>
      </c>
    </row>
    <row r="26" spans="1:5" x14ac:dyDescent="0.2">
      <c r="A26" s="92" t="s">
        <v>106</v>
      </c>
      <c r="B26" s="92" t="s">
        <v>107</v>
      </c>
      <c r="C26" s="95">
        <f>SUM(C25:C25)</f>
        <v>0</v>
      </c>
      <c r="D26" s="154">
        <f t="shared" ref="D26:E26" si="6">SUM(D25:D25)</f>
        <v>0</v>
      </c>
      <c r="E26" s="154">
        <f t="shared" si="6"/>
        <v>0</v>
      </c>
    </row>
    <row r="27" spans="1:5" x14ac:dyDescent="0.2">
      <c r="A27" s="93"/>
      <c r="B27" s="93" t="s">
        <v>58</v>
      </c>
      <c r="C27" s="76">
        <f>SUM(C9,C15,C22,C26+C24)</f>
        <v>27297619</v>
      </c>
      <c r="D27" s="76">
        <f t="shared" ref="D27:E27" si="7">SUM(D9,D15,D22,D26+D24)</f>
        <v>6117767</v>
      </c>
      <c r="E27" s="76">
        <f t="shared" si="7"/>
        <v>33895386</v>
      </c>
    </row>
    <row r="28" spans="1:5" x14ac:dyDescent="0.2">
      <c r="A28" s="81"/>
      <c r="B28" s="81"/>
      <c r="C28" s="15"/>
      <c r="D28" s="2"/>
      <c r="E28" s="2"/>
    </row>
    <row r="29" spans="1:5" x14ac:dyDescent="0.2">
      <c r="A29" s="2" t="s">
        <v>258</v>
      </c>
      <c r="B29" s="2" t="s">
        <v>298</v>
      </c>
      <c r="C29" s="15">
        <v>2000000</v>
      </c>
      <c r="D29" s="15">
        <f>E29-C29</f>
        <v>2556659</v>
      </c>
      <c r="E29" s="15">
        <v>4556659</v>
      </c>
    </row>
    <row r="30" spans="1:5" x14ac:dyDescent="0.2">
      <c r="A30" s="6" t="s">
        <v>259</v>
      </c>
      <c r="B30" s="6" t="s">
        <v>20</v>
      </c>
      <c r="C30" s="15"/>
      <c r="D30" s="15">
        <f t="shared" ref="D30:D35" si="8">E30-C30</f>
        <v>0</v>
      </c>
      <c r="E30" s="15"/>
    </row>
    <row r="31" spans="1:5" x14ac:dyDescent="0.2">
      <c r="A31" s="6" t="s">
        <v>462</v>
      </c>
      <c r="B31" s="146" t="s">
        <v>463</v>
      </c>
      <c r="C31" s="15">
        <v>269220</v>
      </c>
      <c r="D31" s="15">
        <f t="shared" si="8"/>
        <v>-269220</v>
      </c>
      <c r="E31" s="15">
        <v>0</v>
      </c>
    </row>
    <row r="32" spans="1:5" x14ac:dyDescent="0.2">
      <c r="A32" s="6" t="s">
        <v>464</v>
      </c>
      <c r="B32" s="146" t="s">
        <v>465</v>
      </c>
      <c r="C32" s="15">
        <v>0</v>
      </c>
      <c r="D32" s="15">
        <f t="shared" si="8"/>
        <v>41720</v>
      </c>
      <c r="E32" s="15">
        <v>41720</v>
      </c>
    </row>
    <row r="33" spans="1:5" x14ac:dyDescent="0.2">
      <c r="A33" s="6" t="s">
        <v>420</v>
      </c>
      <c r="B33" s="146" t="s">
        <v>421</v>
      </c>
      <c r="C33" s="15">
        <v>1794900</v>
      </c>
      <c r="D33" s="15">
        <f t="shared" si="8"/>
        <v>22440</v>
      </c>
      <c r="E33" s="15">
        <v>1817340</v>
      </c>
    </row>
    <row r="34" spans="1:5" x14ac:dyDescent="0.2">
      <c r="A34" s="6" t="s">
        <v>312</v>
      </c>
      <c r="B34" s="6" t="s">
        <v>313</v>
      </c>
      <c r="C34" s="15">
        <v>2608000</v>
      </c>
      <c r="D34" s="15">
        <f t="shared" si="8"/>
        <v>-1466213</v>
      </c>
      <c r="E34" s="15">
        <v>1141787</v>
      </c>
    </row>
    <row r="35" spans="1:5" x14ac:dyDescent="0.2">
      <c r="A35" s="6" t="s">
        <v>466</v>
      </c>
      <c r="B35" s="6" t="s">
        <v>467</v>
      </c>
      <c r="C35" s="15">
        <v>0</v>
      </c>
      <c r="D35" s="15">
        <f t="shared" si="8"/>
        <v>0</v>
      </c>
      <c r="E35" s="15">
        <v>0</v>
      </c>
    </row>
    <row r="36" spans="1:5" x14ac:dyDescent="0.2">
      <c r="A36" s="92" t="s">
        <v>63</v>
      </c>
      <c r="B36" s="92" t="s">
        <v>64</v>
      </c>
      <c r="C36" s="95">
        <f>SUM(C29:C35)</f>
        <v>6672120</v>
      </c>
      <c r="D36" s="154">
        <f t="shared" ref="D36:E36" si="9">SUM(D29:D35)</f>
        <v>885386</v>
      </c>
      <c r="E36" s="154">
        <f t="shared" si="9"/>
        <v>7557506</v>
      </c>
    </row>
    <row r="37" spans="1:5" s="27" customFormat="1" x14ac:dyDescent="0.2">
      <c r="A37" s="6" t="s">
        <v>21</v>
      </c>
      <c r="B37" s="6" t="s">
        <v>22</v>
      </c>
      <c r="C37" s="15">
        <v>1815900</v>
      </c>
      <c r="D37" s="15">
        <f>E37-C37</f>
        <v>0</v>
      </c>
      <c r="E37" s="15">
        <v>1815900</v>
      </c>
    </row>
    <row r="38" spans="1:5" s="27" customFormat="1" x14ac:dyDescent="0.2">
      <c r="A38" s="6" t="s">
        <v>474</v>
      </c>
      <c r="B38" s="6" t="s">
        <v>475</v>
      </c>
      <c r="C38" s="15"/>
      <c r="D38" s="24"/>
      <c r="E38" s="15"/>
    </row>
    <row r="39" spans="1:5" s="27" customFormat="1" x14ac:dyDescent="0.2">
      <c r="A39" s="6" t="s">
        <v>476</v>
      </c>
      <c r="B39" s="6" t="s">
        <v>477</v>
      </c>
      <c r="C39" s="15">
        <v>0</v>
      </c>
      <c r="D39" s="24"/>
      <c r="E39" s="15">
        <v>0</v>
      </c>
    </row>
    <row r="40" spans="1:5" x14ac:dyDescent="0.2">
      <c r="A40" s="92" t="s">
        <v>260</v>
      </c>
      <c r="B40" s="92" t="s">
        <v>299</v>
      </c>
      <c r="C40" s="95">
        <f>SUM(C37:C39)</f>
        <v>1815900</v>
      </c>
      <c r="D40" s="154">
        <f t="shared" ref="D40:E40" si="10">SUM(D37:D39)</f>
        <v>0</v>
      </c>
      <c r="E40" s="154">
        <f t="shared" si="10"/>
        <v>1815900</v>
      </c>
    </row>
    <row r="41" spans="1:5" x14ac:dyDescent="0.2">
      <c r="A41" s="17" t="s">
        <v>279</v>
      </c>
      <c r="B41" s="17" t="s">
        <v>314</v>
      </c>
      <c r="C41" s="147">
        <f>C42+C43+C44</f>
        <v>0</v>
      </c>
      <c r="D41" s="147">
        <f t="shared" ref="D41:E41" si="11">D42+D43+D44</f>
        <v>0</v>
      </c>
      <c r="E41" s="147">
        <f t="shared" si="11"/>
        <v>0</v>
      </c>
    </row>
    <row r="42" spans="1:5" x14ac:dyDescent="0.2">
      <c r="A42" s="17"/>
      <c r="B42" s="17" t="s">
        <v>315</v>
      </c>
      <c r="C42" s="15"/>
      <c r="D42" s="2"/>
      <c r="E42" s="15"/>
    </row>
    <row r="43" spans="1:5" x14ac:dyDescent="0.2">
      <c r="A43" s="17"/>
      <c r="B43" s="17" t="s">
        <v>316</v>
      </c>
      <c r="C43" s="15"/>
      <c r="D43" s="2"/>
      <c r="E43" s="15"/>
    </row>
    <row r="44" spans="1:5" s="27" customFormat="1" x14ac:dyDescent="0.2">
      <c r="A44" s="17"/>
      <c r="B44" s="17" t="s">
        <v>317</v>
      </c>
      <c r="C44" s="15">
        <v>0</v>
      </c>
      <c r="D44" s="24"/>
      <c r="E44" s="15">
        <v>0</v>
      </c>
    </row>
    <row r="45" spans="1:5" x14ac:dyDescent="0.2">
      <c r="A45" s="2" t="s">
        <v>261</v>
      </c>
      <c r="B45" s="6" t="s">
        <v>497</v>
      </c>
      <c r="C45" s="15">
        <f>SUM(C46:C51)</f>
        <v>1500000</v>
      </c>
      <c r="D45" s="15">
        <f>E45-C45</f>
        <v>609301</v>
      </c>
      <c r="E45" s="15">
        <f>SUM(E46:E51)</f>
        <v>2109301</v>
      </c>
    </row>
    <row r="46" spans="1:5" x14ac:dyDescent="0.2">
      <c r="A46" s="2"/>
      <c r="B46" s="2" t="s">
        <v>318</v>
      </c>
      <c r="C46" s="15">
        <v>0</v>
      </c>
      <c r="D46" s="15">
        <f t="shared" ref="D46:D51" si="12">E46-C46</f>
        <v>0</v>
      </c>
      <c r="E46" s="15">
        <v>0</v>
      </c>
    </row>
    <row r="47" spans="1:5" s="27" customFormat="1" x14ac:dyDescent="0.2">
      <c r="A47" s="2"/>
      <c r="B47" s="2" t="s">
        <v>319</v>
      </c>
      <c r="C47" s="15">
        <v>0</v>
      </c>
      <c r="D47" s="15">
        <f t="shared" si="12"/>
        <v>0</v>
      </c>
      <c r="E47" s="15">
        <v>0</v>
      </c>
    </row>
    <row r="48" spans="1:5" x14ac:dyDescent="0.2">
      <c r="A48" s="2"/>
      <c r="B48" s="2" t="s">
        <v>320</v>
      </c>
      <c r="C48" s="15">
        <v>0</v>
      </c>
      <c r="D48" s="15">
        <f t="shared" si="12"/>
        <v>0</v>
      </c>
      <c r="E48" s="15">
        <v>0</v>
      </c>
    </row>
    <row r="49" spans="1:5" x14ac:dyDescent="0.2">
      <c r="A49" s="2"/>
      <c r="B49" s="2" t="s">
        <v>321</v>
      </c>
      <c r="C49" s="15">
        <v>0</v>
      </c>
      <c r="D49" s="15">
        <f t="shared" si="12"/>
        <v>0</v>
      </c>
      <c r="E49" s="15">
        <v>0</v>
      </c>
    </row>
    <row r="50" spans="1:5" x14ac:dyDescent="0.2">
      <c r="A50" s="2"/>
      <c r="B50" s="2" t="s">
        <v>322</v>
      </c>
      <c r="C50" s="15"/>
      <c r="D50" s="15">
        <f t="shared" si="12"/>
        <v>0</v>
      </c>
      <c r="E50" s="15"/>
    </row>
    <row r="51" spans="1:5" s="27" customFormat="1" x14ac:dyDescent="0.2">
      <c r="A51" s="2"/>
      <c r="B51" s="2" t="s">
        <v>323</v>
      </c>
      <c r="C51" s="15">
        <v>1500000</v>
      </c>
      <c r="D51" s="15">
        <f t="shared" si="12"/>
        <v>609301</v>
      </c>
      <c r="E51" s="15">
        <v>2109301</v>
      </c>
    </row>
    <row r="52" spans="1:5" s="27" customFormat="1" x14ac:dyDescent="0.2">
      <c r="A52" s="24" t="s">
        <v>65</v>
      </c>
      <c r="B52" s="24" t="s">
        <v>66</v>
      </c>
      <c r="C52" s="22">
        <f>SUM(C41,C45)</f>
        <v>1500000</v>
      </c>
      <c r="D52" s="22">
        <f t="shared" ref="D52:E52" si="13">SUM(D41,D45)</f>
        <v>609301</v>
      </c>
      <c r="E52" s="22">
        <f t="shared" si="13"/>
        <v>2109301</v>
      </c>
    </row>
    <row r="53" spans="1:5" x14ac:dyDescent="0.2">
      <c r="A53" s="2" t="s">
        <v>282</v>
      </c>
      <c r="B53" s="2" t="s">
        <v>324</v>
      </c>
      <c r="C53" s="15">
        <v>0</v>
      </c>
      <c r="D53" s="15">
        <v>0</v>
      </c>
      <c r="E53" s="15">
        <v>0</v>
      </c>
    </row>
    <row r="54" spans="1:5" x14ac:dyDescent="0.2">
      <c r="A54" s="2"/>
      <c r="B54" s="2" t="s">
        <v>23</v>
      </c>
      <c r="C54" s="15">
        <v>0</v>
      </c>
      <c r="D54" s="15">
        <v>0</v>
      </c>
      <c r="E54" s="15">
        <v>0</v>
      </c>
    </row>
    <row r="55" spans="1:5" x14ac:dyDescent="0.2">
      <c r="A55" s="2"/>
      <c r="B55" s="2" t="s">
        <v>325</v>
      </c>
      <c r="C55" s="15"/>
      <c r="D55" s="2"/>
      <c r="E55" s="15"/>
    </row>
    <row r="56" spans="1:5" x14ac:dyDescent="0.2">
      <c r="A56" s="2" t="s">
        <v>281</v>
      </c>
      <c r="B56" s="2" t="s">
        <v>326</v>
      </c>
      <c r="C56" s="15">
        <v>140000</v>
      </c>
      <c r="D56" s="15">
        <f>E56-C56</f>
        <v>15000</v>
      </c>
      <c r="E56" s="15">
        <v>155000</v>
      </c>
    </row>
    <row r="57" spans="1:5" s="27" customFormat="1" x14ac:dyDescent="0.2">
      <c r="A57" s="24" t="s">
        <v>67</v>
      </c>
      <c r="B57" s="24" t="s">
        <v>68</v>
      </c>
      <c r="C57" s="22">
        <f>SUM(C53:C56)</f>
        <v>140000</v>
      </c>
      <c r="D57" s="22">
        <f t="shared" ref="D57:E57" si="14">SUM(D53:D56)</f>
        <v>15000</v>
      </c>
      <c r="E57" s="22">
        <f t="shared" si="14"/>
        <v>155000</v>
      </c>
    </row>
    <row r="58" spans="1:5" x14ac:dyDescent="0.2">
      <c r="A58" s="2" t="s">
        <v>286</v>
      </c>
      <c r="B58" s="2" t="s">
        <v>304</v>
      </c>
      <c r="C58" s="15">
        <f>C59+C60+C61</f>
        <v>874000</v>
      </c>
      <c r="D58" s="15">
        <f>E58-C58</f>
        <v>0</v>
      </c>
      <c r="E58" s="15">
        <f>E59+E60+E61</f>
        <v>874000</v>
      </c>
    </row>
    <row r="59" spans="1:5" x14ac:dyDescent="0.2">
      <c r="A59" s="2" t="s">
        <v>327</v>
      </c>
      <c r="B59" s="2" t="s">
        <v>330</v>
      </c>
      <c r="C59" s="15">
        <v>874000</v>
      </c>
      <c r="D59" s="15">
        <f t="shared" ref="D59:D64" si="15">E59-C59</f>
        <v>0</v>
      </c>
      <c r="E59" s="15">
        <v>874000</v>
      </c>
    </row>
    <row r="60" spans="1:5" x14ac:dyDescent="0.2">
      <c r="A60" s="2" t="s">
        <v>329</v>
      </c>
      <c r="B60" s="2" t="s">
        <v>328</v>
      </c>
      <c r="C60" s="15">
        <v>0</v>
      </c>
      <c r="D60" s="15">
        <f t="shared" si="15"/>
        <v>0</v>
      </c>
      <c r="E60" s="15">
        <v>0</v>
      </c>
    </row>
    <row r="61" spans="1:5" x14ac:dyDescent="0.2">
      <c r="A61" s="2" t="s">
        <v>331</v>
      </c>
      <c r="B61" s="2" t="s">
        <v>332</v>
      </c>
      <c r="C61" s="15">
        <v>0</v>
      </c>
      <c r="D61" s="15">
        <f t="shared" si="15"/>
        <v>0</v>
      </c>
      <c r="E61" s="15">
        <v>0</v>
      </c>
    </row>
    <row r="62" spans="1:5" x14ac:dyDescent="0.2">
      <c r="A62" s="2" t="s">
        <v>283</v>
      </c>
      <c r="B62" s="2" t="s">
        <v>301</v>
      </c>
      <c r="C62" s="15">
        <v>114898</v>
      </c>
      <c r="D62" s="15">
        <f t="shared" si="15"/>
        <v>0</v>
      </c>
      <c r="E62" s="15">
        <v>114898</v>
      </c>
    </row>
    <row r="63" spans="1:5" x14ac:dyDescent="0.2">
      <c r="A63" s="2" t="s">
        <v>284</v>
      </c>
      <c r="B63" s="2" t="s">
        <v>302</v>
      </c>
      <c r="C63" s="15">
        <v>0</v>
      </c>
      <c r="D63" s="15">
        <f t="shared" si="15"/>
        <v>82770</v>
      </c>
      <c r="E63" s="15">
        <v>82770</v>
      </c>
    </row>
    <row r="64" spans="1:5" x14ac:dyDescent="0.2">
      <c r="A64" s="2" t="s">
        <v>287</v>
      </c>
      <c r="B64" s="2" t="s">
        <v>305</v>
      </c>
      <c r="C64" s="15">
        <v>2807000</v>
      </c>
      <c r="D64" s="15">
        <f t="shared" si="15"/>
        <v>2592337</v>
      </c>
      <c r="E64" s="15">
        <v>5399337</v>
      </c>
    </row>
    <row r="65" spans="1:5" x14ac:dyDescent="0.2">
      <c r="A65" s="2" t="s">
        <v>289</v>
      </c>
      <c r="B65" s="2" t="s">
        <v>307</v>
      </c>
      <c r="C65" s="15"/>
      <c r="D65" s="2"/>
      <c r="E65" s="15">
        <v>20000</v>
      </c>
    </row>
    <row r="66" spans="1:5" x14ac:dyDescent="0.2">
      <c r="A66" s="2" t="s">
        <v>288</v>
      </c>
      <c r="B66" s="2" t="s">
        <v>306</v>
      </c>
      <c r="C66" s="15"/>
      <c r="D66" s="2"/>
      <c r="E66" s="15"/>
    </row>
    <row r="67" spans="1:5" x14ac:dyDescent="0.2">
      <c r="A67" s="2"/>
      <c r="B67" s="2" t="s">
        <v>333</v>
      </c>
      <c r="C67" s="15"/>
      <c r="D67" s="2"/>
      <c r="E67" s="15"/>
    </row>
    <row r="68" spans="1:5" x14ac:dyDescent="0.2">
      <c r="A68" s="2"/>
      <c r="B68" s="2" t="s">
        <v>334</v>
      </c>
      <c r="C68" s="15"/>
      <c r="D68" s="2"/>
      <c r="E68" s="15"/>
    </row>
    <row r="69" spans="1:5" x14ac:dyDescent="0.2">
      <c r="A69" s="2" t="s">
        <v>285</v>
      </c>
      <c r="B69" s="2" t="s">
        <v>303</v>
      </c>
      <c r="C69" s="15">
        <f>C70+C71+C72+C73+C74+C75</f>
        <v>1465000</v>
      </c>
      <c r="D69" s="15">
        <f>E69-C69</f>
        <v>435000</v>
      </c>
      <c r="E69" s="15">
        <f>E70+E71+E72+E73+E74+E75</f>
        <v>1900000</v>
      </c>
    </row>
    <row r="70" spans="1:5" x14ac:dyDescent="0.2">
      <c r="A70" s="2"/>
      <c r="B70" s="2" t="s">
        <v>335</v>
      </c>
      <c r="C70" s="15">
        <v>0</v>
      </c>
      <c r="D70" s="2"/>
      <c r="E70" s="15">
        <v>0</v>
      </c>
    </row>
    <row r="71" spans="1:5" x14ac:dyDescent="0.2">
      <c r="A71" s="2"/>
      <c r="B71" s="2" t="s">
        <v>336</v>
      </c>
      <c r="C71" s="15"/>
      <c r="D71" s="2"/>
      <c r="E71" s="15"/>
    </row>
    <row r="72" spans="1:5" x14ac:dyDescent="0.2">
      <c r="A72" s="2"/>
      <c r="B72" s="2" t="s">
        <v>337</v>
      </c>
      <c r="C72" s="15"/>
      <c r="D72" s="2"/>
      <c r="E72" s="15"/>
    </row>
    <row r="73" spans="1:5" x14ac:dyDescent="0.2">
      <c r="A73" s="2"/>
      <c r="B73" s="2" t="s">
        <v>338</v>
      </c>
      <c r="C73" s="15"/>
      <c r="D73" s="2"/>
      <c r="E73" s="15"/>
    </row>
    <row r="74" spans="1:5" x14ac:dyDescent="0.2">
      <c r="A74" s="2"/>
      <c r="B74" s="6" t="s">
        <v>422</v>
      </c>
      <c r="C74" s="15">
        <v>0</v>
      </c>
      <c r="D74" s="2"/>
      <c r="E74" s="15">
        <v>0</v>
      </c>
    </row>
    <row r="75" spans="1:5" x14ac:dyDescent="0.2">
      <c r="A75" s="2"/>
      <c r="B75" s="2" t="s">
        <v>339</v>
      </c>
      <c r="C75" s="15">
        <v>1465000</v>
      </c>
      <c r="D75" s="15">
        <f>E75-C75</f>
        <v>435000</v>
      </c>
      <c r="E75" s="15">
        <v>1900000</v>
      </c>
    </row>
    <row r="76" spans="1:5" x14ac:dyDescent="0.2">
      <c r="A76" s="24" t="s">
        <v>69</v>
      </c>
      <c r="B76" s="24" t="s">
        <v>70</v>
      </c>
      <c r="C76" s="22">
        <f>SUM(C58,C62,C63,C64,C65,C66,C69,)</f>
        <v>5260898</v>
      </c>
      <c r="D76" s="22">
        <f t="shared" ref="D76:E76" si="16">SUM(D58,D62,D63,D64,D65,D66,D69,)</f>
        <v>3110107</v>
      </c>
      <c r="E76" s="22">
        <f t="shared" si="16"/>
        <v>8391005</v>
      </c>
    </row>
    <row r="77" spans="1:5" x14ac:dyDescent="0.2">
      <c r="A77" s="2" t="s">
        <v>292</v>
      </c>
      <c r="B77" s="2" t="s">
        <v>310</v>
      </c>
      <c r="C77" s="15">
        <f>SUM(C78:C79)</f>
        <v>0</v>
      </c>
      <c r="D77" s="15">
        <f t="shared" ref="D77:E77" si="17">SUM(D78:D79)</f>
        <v>0</v>
      </c>
      <c r="E77" s="15">
        <f t="shared" si="17"/>
        <v>0</v>
      </c>
    </row>
    <row r="78" spans="1:5" x14ac:dyDescent="0.2">
      <c r="A78" s="2"/>
      <c r="B78" s="2" t="s">
        <v>340</v>
      </c>
      <c r="C78" s="15">
        <v>0</v>
      </c>
      <c r="D78" s="2"/>
      <c r="E78" s="15">
        <v>0</v>
      </c>
    </row>
    <row r="79" spans="1:5" x14ac:dyDescent="0.2">
      <c r="A79" s="2"/>
      <c r="B79" s="2" t="s">
        <v>341</v>
      </c>
      <c r="C79" s="15">
        <v>0</v>
      </c>
      <c r="D79" s="2"/>
      <c r="E79" s="15">
        <v>0</v>
      </c>
    </row>
    <row r="80" spans="1:5" x14ac:dyDescent="0.2">
      <c r="A80" s="2" t="s">
        <v>293</v>
      </c>
      <c r="B80" s="2" t="s">
        <v>342</v>
      </c>
      <c r="C80" s="15">
        <v>0</v>
      </c>
      <c r="D80" s="2"/>
      <c r="E80" s="15">
        <v>0</v>
      </c>
    </row>
    <row r="81" spans="1:5" x14ac:dyDescent="0.2">
      <c r="A81" s="24" t="s">
        <v>71</v>
      </c>
      <c r="B81" s="24" t="s">
        <v>72</v>
      </c>
      <c r="C81" s="22">
        <f>SUM(C77,C80)</f>
        <v>0</v>
      </c>
      <c r="D81" s="22">
        <f t="shared" ref="D81:E81" si="18">SUM(D77,D80)</f>
        <v>0</v>
      </c>
      <c r="E81" s="22">
        <f t="shared" si="18"/>
        <v>0</v>
      </c>
    </row>
    <row r="82" spans="1:5" x14ac:dyDescent="0.2">
      <c r="A82" s="2" t="s">
        <v>290</v>
      </c>
      <c r="B82" s="2" t="s">
        <v>308</v>
      </c>
      <c r="C82" s="15">
        <v>1713842</v>
      </c>
      <c r="D82" s="15">
        <f>E82-C82</f>
        <v>645470</v>
      </c>
      <c r="E82" s="15">
        <v>2359312</v>
      </c>
    </row>
    <row r="83" spans="1:5" x14ac:dyDescent="0.2">
      <c r="A83" s="2" t="s">
        <v>291</v>
      </c>
      <c r="B83" s="2" t="s">
        <v>309</v>
      </c>
      <c r="C83" s="15">
        <v>0</v>
      </c>
      <c r="D83" s="15">
        <f t="shared" ref="D83:D88" si="19">E83-C83</f>
        <v>0</v>
      </c>
      <c r="E83" s="15">
        <v>0</v>
      </c>
    </row>
    <row r="84" spans="1:5" x14ac:dyDescent="0.2">
      <c r="A84" s="2" t="s">
        <v>478</v>
      </c>
      <c r="B84" s="2" t="s">
        <v>479</v>
      </c>
      <c r="C84" s="15">
        <v>0</v>
      </c>
      <c r="D84" s="15">
        <f t="shared" si="19"/>
        <v>5951</v>
      </c>
      <c r="E84" s="15">
        <v>5951</v>
      </c>
    </row>
    <row r="85" spans="1:5" x14ac:dyDescent="0.2">
      <c r="A85" s="2" t="s">
        <v>294</v>
      </c>
      <c r="B85" s="2" t="s">
        <v>343</v>
      </c>
      <c r="C85" s="15">
        <v>430000</v>
      </c>
      <c r="D85" s="15">
        <f t="shared" si="19"/>
        <v>0</v>
      </c>
      <c r="E85" s="15">
        <v>430000</v>
      </c>
    </row>
    <row r="86" spans="1:5" x14ac:dyDescent="0.2">
      <c r="A86" s="2"/>
      <c r="B86" s="2" t="s">
        <v>344</v>
      </c>
      <c r="C86" s="15">
        <v>0</v>
      </c>
      <c r="D86" s="15">
        <f t="shared" si="19"/>
        <v>0</v>
      </c>
      <c r="E86" s="15">
        <v>0</v>
      </c>
    </row>
    <row r="87" spans="1:5" x14ac:dyDescent="0.2">
      <c r="A87" s="2"/>
      <c r="B87" s="2" t="s">
        <v>345</v>
      </c>
      <c r="C87" s="15">
        <v>0</v>
      </c>
      <c r="D87" s="15">
        <f t="shared" si="19"/>
        <v>0</v>
      </c>
      <c r="E87" s="15">
        <v>0</v>
      </c>
    </row>
    <row r="88" spans="1:5" x14ac:dyDescent="0.2">
      <c r="A88" s="24" t="s">
        <v>73</v>
      </c>
      <c r="B88" s="24" t="s">
        <v>74</v>
      </c>
      <c r="C88" s="22">
        <f>SUM(C82,C83,C84,C85,C86,C87)</f>
        <v>2143842</v>
      </c>
      <c r="D88" s="15">
        <f t="shared" si="19"/>
        <v>651421</v>
      </c>
      <c r="E88" s="22">
        <f t="shared" ref="E88" si="20">SUM(E82,E83,E84,E85,E86,E87)</f>
        <v>2795263</v>
      </c>
    </row>
    <row r="89" spans="1:5" x14ac:dyDescent="0.2">
      <c r="A89" s="92" t="s">
        <v>75</v>
      </c>
      <c r="B89" s="92" t="s">
        <v>76</v>
      </c>
      <c r="C89" s="95">
        <f>SUM(C52,C57,C76,C81,C88)</f>
        <v>9044740</v>
      </c>
      <c r="D89" s="154">
        <f t="shared" ref="D89:E89" si="21">SUM(D52,D57,D76,D81,D88)</f>
        <v>4385829</v>
      </c>
      <c r="E89" s="154">
        <f t="shared" si="21"/>
        <v>13450569</v>
      </c>
    </row>
    <row r="90" spans="1:5" s="149" customFormat="1" x14ac:dyDescent="0.2">
      <c r="A90" s="151" t="s">
        <v>424</v>
      </c>
      <c r="B90" s="151" t="s">
        <v>425</v>
      </c>
      <c r="C90" s="148">
        <v>3073000</v>
      </c>
      <c r="D90" s="148">
        <f>E90-C90</f>
        <v>0</v>
      </c>
      <c r="E90" s="148">
        <v>3073000</v>
      </c>
    </row>
    <row r="91" spans="1:5" s="149" customFormat="1" x14ac:dyDescent="0.2">
      <c r="A91" s="152" t="s">
        <v>77</v>
      </c>
      <c r="B91" s="153" t="s">
        <v>423</v>
      </c>
      <c r="C91" s="154">
        <f>SUM(C90)</f>
        <v>3073000</v>
      </c>
      <c r="D91" s="154">
        <f t="shared" ref="D91:E91" si="22">SUM(D90)</f>
        <v>0</v>
      </c>
      <c r="E91" s="154">
        <f t="shared" si="22"/>
        <v>3073000</v>
      </c>
    </row>
    <row r="92" spans="1:5" x14ac:dyDescent="0.2">
      <c r="A92" s="2" t="s">
        <v>295</v>
      </c>
      <c r="B92" s="2" t="s">
        <v>311</v>
      </c>
      <c r="C92" s="15">
        <v>0</v>
      </c>
      <c r="D92" s="2"/>
      <c r="E92" s="15">
        <v>450589</v>
      </c>
    </row>
    <row r="93" spans="1:5" x14ac:dyDescent="0.2">
      <c r="A93" s="17" t="s">
        <v>26</v>
      </c>
      <c r="B93" s="17" t="s">
        <v>36</v>
      </c>
      <c r="C93" s="15">
        <v>0</v>
      </c>
      <c r="D93" s="15">
        <f>E93-C93</f>
        <v>0</v>
      </c>
      <c r="E93" s="15">
        <v>0</v>
      </c>
    </row>
    <row r="94" spans="1:5" x14ac:dyDescent="0.2">
      <c r="A94" s="17" t="s">
        <v>27</v>
      </c>
      <c r="B94" s="17" t="s">
        <v>38</v>
      </c>
      <c r="C94" s="15">
        <f>4545000+650000</f>
        <v>5195000</v>
      </c>
      <c r="D94" s="15">
        <f t="shared" ref="D94:D95" si="23">E94-C94</f>
        <v>513655</v>
      </c>
      <c r="E94" s="15">
        <f>650000+5058655</f>
        <v>5708655</v>
      </c>
    </row>
    <row r="95" spans="1:5" x14ac:dyDescent="0.2">
      <c r="A95" s="17" t="s">
        <v>39</v>
      </c>
      <c r="B95" s="155" t="s">
        <v>426</v>
      </c>
      <c r="C95" s="15"/>
      <c r="D95" s="15">
        <f t="shared" si="23"/>
        <v>0</v>
      </c>
      <c r="E95" s="15">
        <v>0</v>
      </c>
    </row>
    <row r="96" spans="1:5" x14ac:dyDescent="0.2">
      <c r="A96" s="92" t="s">
        <v>79</v>
      </c>
      <c r="B96" s="92" t="s">
        <v>80</v>
      </c>
      <c r="C96" s="95">
        <f>SUM(C92:C95)</f>
        <v>5195000</v>
      </c>
      <c r="D96" s="154">
        <f t="shared" ref="D96:E96" si="24">SUM(D92:D95)</f>
        <v>513655</v>
      </c>
      <c r="E96" s="154">
        <f t="shared" si="24"/>
        <v>6159244</v>
      </c>
    </row>
    <row r="97" spans="1:5" x14ac:dyDescent="0.2">
      <c r="A97" s="2" t="s">
        <v>32</v>
      </c>
      <c r="B97" s="2" t="s">
        <v>33</v>
      </c>
      <c r="C97" s="15">
        <f>SUM(C98)</f>
        <v>0</v>
      </c>
      <c r="D97" s="2"/>
      <c r="E97" s="15">
        <f>SUM(E98)</f>
        <v>0</v>
      </c>
    </row>
    <row r="98" spans="1:5" x14ac:dyDescent="0.2">
      <c r="A98" s="2"/>
      <c r="B98" s="2" t="s">
        <v>346</v>
      </c>
      <c r="C98" s="15">
        <v>0</v>
      </c>
      <c r="D98" s="2"/>
      <c r="E98" s="15">
        <v>0</v>
      </c>
    </row>
    <row r="99" spans="1:5" x14ac:dyDescent="0.2">
      <c r="A99" s="2" t="s">
        <v>280</v>
      </c>
      <c r="B99" s="2" t="s">
        <v>300</v>
      </c>
      <c r="C99" s="15">
        <v>0</v>
      </c>
      <c r="D99" s="15">
        <f>E99-C99</f>
        <v>5015181</v>
      </c>
      <c r="E99" s="15">
        <v>5015181</v>
      </c>
    </row>
    <row r="100" spans="1:5" x14ac:dyDescent="0.2">
      <c r="A100" s="2"/>
      <c r="B100" s="2" t="s">
        <v>347</v>
      </c>
      <c r="C100" s="15">
        <v>0</v>
      </c>
      <c r="D100" s="2"/>
      <c r="E100" s="15">
        <v>0</v>
      </c>
    </row>
    <row r="101" spans="1:5" x14ac:dyDescent="0.2">
      <c r="A101" s="2"/>
      <c r="B101" s="2" t="s">
        <v>348</v>
      </c>
      <c r="C101" s="15">
        <v>0</v>
      </c>
      <c r="D101" s="2"/>
      <c r="E101" s="15">
        <v>0</v>
      </c>
    </row>
    <row r="102" spans="1:5" x14ac:dyDescent="0.2">
      <c r="A102" s="2"/>
      <c r="B102" s="2" t="s">
        <v>349</v>
      </c>
      <c r="C102" s="15">
        <v>0</v>
      </c>
      <c r="D102" s="2"/>
      <c r="E102" s="15">
        <v>0</v>
      </c>
    </row>
    <row r="103" spans="1:5" x14ac:dyDescent="0.2">
      <c r="A103" s="2" t="s">
        <v>176</v>
      </c>
      <c r="B103" s="2" t="s">
        <v>153</v>
      </c>
      <c r="C103" s="15">
        <v>0</v>
      </c>
      <c r="D103" s="15">
        <f>E103-C103</f>
        <v>665440</v>
      </c>
      <c r="E103" s="15">
        <v>665440</v>
      </c>
    </row>
    <row r="104" spans="1:5" x14ac:dyDescent="0.2">
      <c r="A104" s="2" t="s">
        <v>34</v>
      </c>
      <c r="B104" s="2" t="s">
        <v>35</v>
      </c>
      <c r="C104" s="15">
        <v>0</v>
      </c>
      <c r="D104" s="2"/>
      <c r="E104" s="15">
        <v>450552</v>
      </c>
    </row>
    <row r="105" spans="1:5" x14ac:dyDescent="0.2">
      <c r="A105" s="92" t="s">
        <v>81</v>
      </c>
      <c r="B105" s="92" t="s">
        <v>82</v>
      </c>
      <c r="C105" s="95">
        <f>SUM(C97,C99,C104+C103)</f>
        <v>0</v>
      </c>
      <c r="D105" s="154">
        <f t="shared" ref="D105:E105" si="25">SUM(D97,D99,D104+D103)</f>
        <v>5680621</v>
      </c>
      <c r="E105" s="154">
        <f t="shared" si="25"/>
        <v>6131173</v>
      </c>
    </row>
    <row r="106" spans="1:5" s="198" customFormat="1" x14ac:dyDescent="0.2">
      <c r="A106" s="196" t="s">
        <v>504</v>
      </c>
      <c r="B106" s="196" t="s">
        <v>503</v>
      </c>
      <c r="C106" s="197">
        <v>11346525</v>
      </c>
      <c r="D106" s="196"/>
      <c r="E106" s="197">
        <v>5557660</v>
      </c>
    </row>
    <row r="107" spans="1:5" x14ac:dyDescent="0.2">
      <c r="A107" s="152" t="s">
        <v>88</v>
      </c>
      <c r="B107" s="152" t="s">
        <v>89</v>
      </c>
      <c r="C107" s="154">
        <f>C106</f>
        <v>11346525</v>
      </c>
      <c r="D107" s="154">
        <f t="shared" ref="D107:E107" si="26">D106</f>
        <v>0</v>
      </c>
      <c r="E107" s="154">
        <f t="shared" si="26"/>
        <v>5557660</v>
      </c>
    </row>
    <row r="108" spans="1:5" x14ac:dyDescent="0.2">
      <c r="A108" s="94"/>
      <c r="B108" s="87" t="s">
        <v>57</v>
      </c>
      <c r="C108" s="76">
        <f>SUM(C36,C40,C89,C91,C96,C105,C107)</f>
        <v>37147285</v>
      </c>
      <c r="D108" s="76">
        <f t="shared" ref="D108:E108" si="27">SUM(D36,D40,D89,D91,D96,D105,D107)</f>
        <v>11465491</v>
      </c>
      <c r="E108" s="76">
        <f t="shared" si="27"/>
        <v>43745052</v>
      </c>
    </row>
    <row r="110" spans="1:5" x14ac:dyDescent="0.2">
      <c r="B110" s="20"/>
      <c r="C110" s="3"/>
    </row>
  </sheetData>
  <mergeCells count="1">
    <mergeCell ref="A1:C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r:id="rId1"/>
  <headerFooter>
    <oddHeader xml:space="preserve">&amp;L7. melléklet a 6/2019.(XI.7.) önkormányzati rendelethez&amp;CKátoly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FF0000"/>
    <pageSetUpPr fitToPage="1"/>
  </sheetPr>
  <dimension ref="A1:E278"/>
  <sheetViews>
    <sheetView tabSelected="1" zoomScale="120" zoomScaleNormal="120" zoomScaleSheetLayoutView="100" workbookViewId="0">
      <selection activeCell="A2" sqref="A2:A3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5" t="s">
        <v>515</v>
      </c>
      <c r="B1" s="295"/>
      <c r="C1" s="295"/>
    </row>
    <row r="2" spans="1:5" x14ac:dyDescent="0.2">
      <c r="A2" s="295"/>
      <c r="B2" s="295"/>
      <c r="C2" s="295"/>
    </row>
    <row r="3" spans="1:5" x14ac:dyDescent="0.2">
      <c r="A3" s="296"/>
      <c r="B3" s="296"/>
      <c r="C3" s="296"/>
    </row>
    <row r="4" spans="1:5" ht="12.75" customHeight="1" x14ac:dyDescent="0.2">
      <c r="A4" s="1"/>
      <c r="B4" s="89" t="s">
        <v>219</v>
      </c>
      <c r="C4" s="180" t="s">
        <v>203</v>
      </c>
      <c r="D4" s="6" t="s">
        <v>499</v>
      </c>
      <c r="E4" s="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2"/>
      <c r="B6" s="14" t="s">
        <v>248</v>
      </c>
      <c r="C6" s="17"/>
      <c r="D6" s="2"/>
      <c r="E6" s="2"/>
    </row>
    <row r="7" spans="1:5" x14ac:dyDescent="0.2">
      <c r="A7" s="156" t="s">
        <v>255</v>
      </c>
      <c r="B7" s="6" t="s">
        <v>428</v>
      </c>
      <c r="C7" s="15">
        <v>0</v>
      </c>
      <c r="D7" s="2"/>
      <c r="E7" s="2">
        <v>0</v>
      </c>
    </row>
    <row r="8" spans="1:5" x14ac:dyDescent="0.2">
      <c r="A8" s="7"/>
      <c r="B8" s="6" t="s">
        <v>427</v>
      </c>
      <c r="C8" s="15">
        <v>0</v>
      </c>
      <c r="D8" s="2"/>
      <c r="E8" s="2">
        <v>0</v>
      </c>
    </row>
    <row r="9" spans="1:5" x14ac:dyDescent="0.2">
      <c r="A9" s="156" t="s">
        <v>256</v>
      </c>
      <c r="B9" s="6" t="s">
        <v>429</v>
      </c>
      <c r="C9" s="15"/>
      <c r="D9" s="2"/>
      <c r="E9" s="2">
        <v>0</v>
      </c>
    </row>
    <row r="10" spans="1:5" x14ac:dyDescent="0.2">
      <c r="A10" s="156"/>
      <c r="B10" s="6" t="s">
        <v>427</v>
      </c>
      <c r="C10" s="15">
        <v>0</v>
      </c>
      <c r="D10" s="2"/>
      <c r="E10" s="2">
        <v>0</v>
      </c>
    </row>
    <row r="11" spans="1:5" x14ac:dyDescent="0.2">
      <c r="A11" s="156" t="s">
        <v>257</v>
      </c>
      <c r="B11" s="6" t="s">
        <v>469</v>
      </c>
      <c r="C11" s="15"/>
      <c r="D11" s="2"/>
      <c r="E11" s="2"/>
    </row>
    <row r="12" spans="1:5" x14ac:dyDescent="0.2">
      <c r="A12" s="156"/>
      <c r="B12" s="6" t="s">
        <v>427</v>
      </c>
      <c r="C12" s="15">
        <v>0</v>
      </c>
      <c r="D12" s="2"/>
      <c r="E12" s="2">
        <v>0</v>
      </c>
    </row>
    <row r="13" spans="1:5" x14ac:dyDescent="0.2">
      <c r="A13" s="156" t="s">
        <v>471</v>
      </c>
      <c r="B13" s="6" t="s">
        <v>470</v>
      </c>
      <c r="C13" s="15">
        <f>'2.Műk+F mérlegek'!G30</f>
        <v>698304</v>
      </c>
      <c r="D13" s="15">
        <v>0</v>
      </c>
      <c r="E13" s="15">
        <v>0</v>
      </c>
    </row>
    <row r="14" spans="1:5" x14ac:dyDescent="0.2">
      <c r="A14" s="156"/>
      <c r="B14" s="6" t="s">
        <v>427</v>
      </c>
      <c r="C14" s="15">
        <v>0</v>
      </c>
      <c r="D14" s="2"/>
      <c r="E14" s="2">
        <v>0</v>
      </c>
    </row>
    <row r="15" spans="1:5" x14ac:dyDescent="0.2">
      <c r="A15" s="156" t="s">
        <v>472</v>
      </c>
      <c r="B15" s="6" t="s">
        <v>480</v>
      </c>
      <c r="C15" s="15"/>
      <c r="D15" s="2"/>
      <c r="E15" s="2"/>
    </row>
    <row r="16" spans="1:5" x14ac:dyDescent="0.2">
      <c r="A16" s="156"/>
      <c r="B16" s="6" t="s">
        <v>427</v>
      </c>
      <c r="C16" s="15">
        <v>0</v>
      </c>
      <c r="D16" s="2"/>
      <c r="E16" s="2">
        <v>0</v>
      </c>
    </row>
    <row r="17" spans="1:5" x14ac:dyDescent="0.2">
      <c r="A17" s="156" t="s">
        <v>481</v>
      </c>
      <c r="B17" s="6" t="s">
        <v>482</v>
      </c>
      <c r="C17" s="15"/>
      <c r="D17" s="2"/>
      <c r="E17" s="2"/>
    </row>
    <row r="18" spans="1:5" x14ac:dyDescent="0.2">
      <c r="A18" s="156"/>
      <c r="B18" s="6" t="s">
        <v>427</v>
      </c>
      <c r="C18" s="15">
        <v>0</v>
      </c>
      <c r="D18" s="2"/>
      <c r="E18" s="2">
        <v>0</v>
      </c>
    </row>
    <row r="19" spans="1:5" x14ac:dyDescent="0.2">
      <c r="A19" s="7"/>
      <c r="B19" s="2"/>
      <c r="C19" s="22">
        <f>SUM(C8,C10,C12,C14,C16,C18+C13)</f>
        <v>698304</v>
      </c>
      <c r="D19" s="22">
        <f t="shared" ref="D19:E19" si="0">SUM(D8,D10,D12,D14,D16,D18+D13)</f>
        <v>0</v>
      </c>
      <c r="E19" s="22">
        <f t="shared" si="0"/>
        <v>0</v>
      </c>
    </row>
    <row r="20" spans="1:5" x14ac:dyDescent="0.2">
      <c r="A20" s="10"/>
      <c r="B20" s="40" t="s">
        <v>214</v>
      </c>
      <c r="C20" s="4">
        <f>C19</f>
        <v>698304</v>
      </c>
      <c r="D20" s="4">
        <f t="shared" ref="D20:E20" si="1">D19</f>
        <v>0</v>
      </c>
      <c r="E20" s="4">
        <f t="shared" si="1"/>
        <v>0</v>
      </c>
    </row>
    <row r="21" spans="1:5" x14ac:dyDescent="0.2">
      <c r="C21" s="16"/>
    </row>
    <row r="22" spans="1:5" x14ac:dyDescent="0.2">
      <c r="C22" s="16"/>
    </row>
    <row r="23" spans="1:5" x14ac:dyDescent="0.2">
      <c r="C23" s="16"/>
    </row>
    <row r="24" spans="1:5" x14ac:dyDescent="0.2">
      <c r="C24" s="16"/>
    </row>
    <row r="25" spans="1:5" x14ac:dyDescent="0.2">
      <c r="C25" s="16"/>
    </row>
    <row r="26" spans="1:5" x14ac:dyDescent="0.2">
      <c r="C26" s="16"/>
    </row>
    <row r="27" spans="1:5" x14ac:dyDescent="0.2">
      <c r="C27" s="16"/>
    </row>
    <row r="28" spans="1:5" x14ac:dyDescent="0.2">
      <c r="C28" s="16"/>
    </row>
    <row r="29" spans="1:5" x14ac:dyDescent="0.2">
      <c r="C29" s="16"/>
    </row>
    <row r="30" spans="1:5" x14ac:dyDescent="0.2">
      <c r="C30" s="16"/>
    </row>
    <row r="31" spans="1:5" x14ac:dyDescent="0.2">
      <c r="C31" s="16"/>
    </row>
    <row r="32" spans="1:5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</sheetData>
  <mergeCells count="2">
    <mergeCell ref="A1:C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 6/2019.(XI.7.) önkormányzati rendelethez&amp;CKátoly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E38"/>
  <sheetViews>
    <sheetView tabSelected="1" zoomScale="120" zoomScaleNormal="120" workbookViewId="0">
      <selection activeCell="A2" sqref="A2:A3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7109375" bestFit="1" customWidth="1"/>
  </cols>
  <sheetData>
    <row r="1" spans="1:5" ht="12.75" customHeight="1" x14ac:dyDescent="0.2">
      <c r="A1" s="298" t="s">
        <v>516</v>
      </c>
      <c r="B1" s="298"/>
      <c r="C1" s="298"/>
    </row>
    <row r="2" spans="1:5" x14ac:dyDescent="0.2">
      <c r="A2" s="298"/>
      <c r="B2" s="298"/>
      <c r="C2" s="298"/>
    </row>
    <row r="3" spans="1:5" x14ac:dyDescent="0.2">
      <c r="A3" s="299"/>
      <c r="B3" s="299"/>
      <c r="C3" s="299"/>
    </row>
    <row r="4" spans="1:5" ht="26.25" customHeight="1" x14ac:dyDescent="0.2">
      <c r="A4" s="90" t="s">
        <v>0</v>
      </c>
      <c r="B4" s="89" t="s">
        <v>219</v>
      </c>
      <c r="C4" s="180" t="s">
        <v>203</v>
      </c>
      <c r="D4" s="56" t="s">
        <v>499</v>
      </c>
      <c r="E4" s="5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7"/>
      <c r="B6" s="157" t="s">
        <v>80</v>
      </c>
      <c r="C6" s="17"/>
      <c r="D6" s="2"/>
      <c r="E6" s="2"/>
    </row>
    <row r="7" spans="1:5" x14ac:dyDescent="0.2">
      <c r="A7" s="7" t="s">
        <v>255</v>
      </c>
      <c r="B7" s="6" t="s">
        <v>430</v>
      </c>
      <c r="C7" s="17"/>
      <c r="D7" s="2"/>
      <c r="E7" s="2"/>
    </row>
    <row r="8" spans="1:5" x14ac:dyDescent="0.2">
      <c r="A8" s="158"/>
      <c r="B8" s="211" t="s">
        <v>490</v>
      </c>
      <c r="C8" s="159"/>
      <c r="D8" s="2"/>
      <c r="E8" s="159"/>
    </row>
    <row r="9" spans="1:5" x14ac:dyDescent="0.2">
      <c r="A9" s="158"/>
      <c r="B9" s="211" t="s">
        <v>489</v>
      </c>
      <c r="C9" s="159">
        <v>2958655</v>
      </c>
      <c r="D9" s="2"/>
      <c r="E9" s="159">
        <v>2958655</v>
      </c>
    </row>
    <row r="10" spans="1:5" x14ac:dyDescent="0.2">
      <c r="A10" s="158"/>
      <c r="B10" s="211" t="s">
        <v>496</v>
      </c>
      <c r="C10" s="159">
        <v>15850</v>
      </c>
      <c r="D10" s="2"/>
      <c r="E10" s="159">
        <v>15850</v>
      </c>
    </row>
    <row r="11" spans="1:5" x14ac:dyDescent="0.2">
      <c r="A11" s="158" t="s">
        <v>256</v>
      </c>
      <c r="B11" s="151" t="s">
        <v>217</v>
      </c>
      <c r="C11" s="159">
        <v>10000</v>
      </c>
      <c r="D11" s="2"/>
      <c r="E11" s="159">
        <v>10000</v>
      </c>
    </row>
    <row r="12" spans="1:5" x14ac:dyDescent="0.2">
      <c r="A12" s="158"/>
      <c r="B12" s="151"/>
      <c r="C12" s="159"/>
      <c r="D12" s="2"/>
      <c r="E12" s="159"/>
    </row>
    <row r="13" spans="1:5" x14ac:dyDescent="0.2">
      <c r="A13" s="158"/>
      <c r="B13" s="151" t="s">
        <v>498</v>
      </c>
      <c r="C13" s="159"/>
      <c r="D13" s="2"/>
      <c r="E13" s="159"/>
    </row>
    <row r="14" spans="1:5" hidden="1" x14ac:dyDescent="0.2">
      <c r="A14" s="158"/>
      <c r="B14" s="151"/>
      <c r="C14" s="159"/>
      <c r="D14" s="2"/>
      <c r="E14" s="159"/>
    </row>
    <row r="15" spans="1:5" hidden="1" x14ac:dyDescent="0.2">
      <c r="A15" s="158"/>
      <c r="B15" s="151"/>
      <c r="C15" s="159"/>
      <c r="D15" s="2"/>
      <c r="E15" s="159"/>
    </row>
    <row r="16" spans="1:5" x14ac:dyDescent="0.2">
      <c r="A16" s="161" t="s">
        <v>257</v>
      </c>
      <c r="B16" s="151" t="s">
        <v>432</v>
      </c>
      <c r="C16" s="159"/>
      <c r="D16" s="2"/>
      <c r="E16" s="159"/>
    </row>
    <row r="17" spans="1:5" x14ac:dyDescent="0.2">
      <c r="A17" s="161" t="s">
        <v>471</v>
      </c>
      <c r="B17" s="151" t="s">
        <v>431</v>
      </c>
      <c r="C17" s="159"/>
      <c r="D17" s="2"/>
      <c r="E17" s="159"/>
    </row>
    <row r="18" spans="1:5" hidden="1" x14ac:dyDescent="0.2">
      <c r="A18" s="158"/>
      <c r="B18" s="151"/>
      <c r="C18" s="159"/>
      <c r="D18" s="2"/>
      <c r="E18" s="159"/>
    </row>
    <row r="19" spans="1:5" hidden="1" x14ac:dyDescent="0.2">
      <c r="A19" s="158"/>
      <c r="B19" s="151"/>
      <c r="C19" s="159"/>
      <c r="D19" s="2"/>
      <c r="E19" s="159"/>
    </row>
    <row r="20" spans="1:5" hidden="1" x14ac:dyDescent="0.2">
      <c r="A20" s="158"/>
      <c r="B20" s="151"/>
      <c r="C20" s="159"/>
      <c r="D20" s="2"/>
      <c r="E20" s="159"/>
    </row>
    <row r="21" spans="1:5" hidden="1" x14ac:dyDescent="0.2">
      <c r="A21" s="158"/>
      <c r="B21" s="151"/>
      <c r="C21" s="159"/>
      <c r="D21" s="2"/>
      <c r="E21" s="159"/>
    </row>
    <row r="22" spans="1:5" x14ac:dyDescent="0.2">
      <c r="A22" s="158" t="s">
        <v>472</v>
      </c>
      <c r="B22" s="151" t="s">
        <v>483</v>
      </c>
      <c r="C22" s="159">
        <v>0</v>
      </c>
      <c r="D22" s="2"/>
      <c r="E22" s="159">
        <v>0</v>
      </c>
    </row>
    <row r="23" spans="1:5" x14ac:dyDescent="0.2">
      <c r="A23" s="7"/>
      <c r="B23" s="2"/>
      <c r="C23" s="21">
        <f>SUM(C8:C22)</f>
        <v>2984505</v>
      </c>
      <c r="D23" s="21">
        <f t="shared" ref="D23:E23" si="0">SUM(D8:D22)</f>
        <v>0</v>
      </c>
      <c r="E23" s="21">
        <f t="shared" si="0"/>
        <v>2984505</v>
      </c>
    </row>
    <row r="24" spans="1:5" x14ac:dyDescent="0.2">
      <c r="A24" s="7"/>
      <c r="B24" s="40" t="s">
        <v>249</v>
      </c>
      <c r="C24" s="17"/>
      <c r="D24" s="2"/>
      <c r="E24" s="2"/>
    </row>
    <row r="25" spans="1:5" x14ac:dyDescent="0.2">
      <c r="A25" s="156" t="s">
        <v>481</v>
      </c>
      <c r="B25" s="157" t="s">
        <v>80</v>
      </c>
      <c r="C25" s="21">
        <f>C23</f>
        <v>2984505</v>
      </c>
      <c r="D25" s="21">
        <f t="shared" ref="D25:E25" si="1">D23</f>
        <v>0</v>
      </c>
      <c r="E25" s="21">
        <f t="shared" si="1"/>
        <v>2984505</v>
      </c>
    </row>
    <row r="26" spans="1:5" x14ac:dyDescent="0.2">
      <c r="A26" s="8"/>
      <c r="B26" s="19" t="s">
        <v>214</v>
      </c>
      <c r="C26" s="22">
        <f>SUM(C25:C25)</f>
        <v>2984505</v>
      </c>
      <c r="D26" s="22">
        <f t="shared" ref="D26:E26" si="2">SUM(D25:D25)</f>
        <v>0</v>
      </c>
      <c r="E26" s="22">
        <f t="shared" si="2"/>
        <v>2984505</v>
      </c>
    </row>
    <row r="38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6/2019.(XI.7.) önkormányzati rendelethez&amp;CKátoly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1.Címrend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  <vt:lpstr>'1.Címrend'!Nyomtatási_terület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2019-12-05T11:47:30Z</cp:lastPrinted>
  <dcterms:created xsi:type="dcterms:W3CDTF">2011-07-11T14:12:19Z</dcterms:created>
  <dcterms:modified xsi:type="dcterms:W3CDTF">2019-12-05T11:51:43Z</dcterms:modified>
</cp:coreProperties>
</file>